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D689E7C-83A6-4041-B542-DC8FAB24C100}" xr6:coauthVersionLast="47" xr6:coauthVersionMax="47" xr10:uidLastSave="{00000000-0000-0000-0000-000000000000}"/>
  <bookViews>
    <workbookView xWindow="-25785" yWindow="1830" windowWidth="25500" windowHeight="13500" tabRatio="500" activeTab="3" xr2:uid="{00000000-000D-0000-FFFF-FFFF00000000}"/>
  </bookViews>
  <sheets>
    <sheet name="Stammdaten" sheetId="1" r:id="rId1"/>
    <sheet name="Auftragsplanung" sheetId="2" r:id="rId2"/>
    <sheet name="Kapazitätsplanung" sheetId="3" r:id="rId3"/>
    <sheet name="Übersicht" sheetId="4" r:id="rId4"/>
  </sheets>
  <definedNames>
    <definedName name="Leistungen">Stammdaten!$B$11:$B$16</definedName>
    <definedName name="Leistungen_Name">Stammdaten!$B$11:$B$16</definedName>
    <definedName name="Leistungen_Satz">Stammdaten!$C$11:$C$16</definedName>
    <definedName name="PrioListe">Stammdaten!$D$20:$D$23</definedName>
    <definedName name="StatusListe">Stammdaten!$B$20:$B$24</definedName>
    <definedName name="Stichtag">Übersicht!$C$6</definedName>
    <definedName name="Team_Name">Stammdaten!$E$11:$E$15</definedName>
    <definedName name="Team_StdTag">Stammdaten!$G$11:$G$15</definedName>
    <definedName name="TeamListe">Stammdaten!$E$11:$E$15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3" l="1"/>
  <c r="H13" i="3"/>
  <c r="G13" i="3"/>
  <c r="F13" i="3"/>
  <c r="E13" i="3"/>
  <c r="I13" i="3" s="1"/>
  <c r="D13" i="3"/>
  <c r="C13" i="3"/>
  <c r="H12" i="3"/>
  <c r="G12" i="3"/>
  <c r="F12" i="3"/>
  <c r="E12" i="3"/>
  <c r="D12" i="3"/>
  <c r="I12" i="3" s="1"/>
  <c r="C12" i="3"/>
  <c r="J12" i="3" s="1"/>
  <c r="K12" i="3" s="1"/>
  <c r="J11" i="3"/>
  <c r="K11" i="3" s="1"/>
  <c r="H11" i="3"/>
  <c r="G11" i="3"/>
  <c r="F11" i="3"/>
  <c r="E11" i="3"/>
  <c r="I11" i="3" s="1"/>
  <c r="D11" i="3"/>
  <c r="C11" i="3"/>
  <c r="J10" i="3"/>
  <c r="H10" i="3"/>
  <c r="G10" i="3"/>
  <c r="F10" i="3"/>
  <c r="E10" i="3"/>
  <c r="D10" i="3"/>
  <c r="I10" i="3" s="1"/>
  <c r="K10" i="3" s="1"/>
  <c r="C10" i="3"/>
  <c r="H9" i="3"/>
  <c r="H14" i="3" s="1"/>
  <c r="G9" i="3"/>
  <c r="G14" i="3" s="1"/>
  <c r="F9" i="3"/>
  <c r="F14" i="3" s="1"/>
  <c r="E9" i="3"/>
  <c r="E14" i="3" s="1"/>
  <c r="D9" i="3"/>
  <c r="D14" i="3" s="1"/>
  <c r="C9" i="3"/>
  <c r="J9" i="3" s="1"/>
  <c r="L31" i="2"/>
  <c r="I31" i="2"/>
  <c r="M30" i="2"/>
  <c r="K30" i="2"/>
  <c r="J30" i="2"/>
  <c r="M29" i="2"/>
  <c r="K29" i="2"/>
  <c r="J29" i="2"/>
  <c r="M28" i="2"/>
  <c r="K28" i="2"/>
  <c r="J28" i="2"/>
  <c r="J27" i="2"/>
  <c r="K27" i="2" s="1"/>
  <c r="M27" i="2" s="1"/>
  <c r="J26" i="2"/>
  <c r="K26" i="2" s="1"/>
  <c r="M26" i="2" s="1"/>
  <c r="J25" i="2"/>
  <c r="K25" i="2" s="1"/>
  <c r="M25" i="2" s="1"/>
  <c r="M24" i="2"/>
  <c r="K24" i="2"/>
  <c r="J24" i="2"/>
  <c r="J23" i="2"/>
  <c r="K23" i="2" s="1"/>
  <c r="M23" i="2" s="1"/>
  <c r="K22" i="2"/>
  <c r="M22" i="2" s="1"/>
  <c r="Q21" i="4" s="1"/>
  <c r="J22" i="2"/>
  <c r="J21" i="2"/>
  <c r="K21" i="2" s="1"/>
  <c r="M21" i="2" s="1"/>
  <c r="J20" i="2"/>
  <c r="K20" i="2" s="1"/>
  <c r="M20" i="2" s="1"/>
  <c r="J19" i="2"/>
  <c r="K19" i="2" s="1"/>
  <c r="M19" i="2" s="1"/>
  <c r="K18" i="2"/>
  <c r="M18" i="2" s="1"/>
  <c r="Q23" i="4" s="1"/>
  <c r="J18" i="2"/>
  <c r="M17" i="2"/>
  <c r="K17" i="2"/>
  <c r="J17" i="2"/>
  <c r="J16" i="2"/>
  <c r="K16" i="2" s="1"/>
  <c r="M16" i="2" s="1"/>
  <c r="J15" i="2"/>
  <c r="K15" i="2" s="1"/>
  <c r="M15" i="2" s="1"/>
  <c r="J14" i="2"/>
  <c r="K14" i="2" s="1"/>
  <c r="M14" i="2" s="1"/>
  <c r="Q22" i="4" s="1"/>
  <c r="J13" i="2"/>
  <c r="K13" i="2" s="1"/>
  <c r="M13" i="2" s="1"/>
  <c r="K12" i="2"/>
  <c r="M12" i="2" s="1"/>
  <c r="J12" i="2"/>
  <c r="M11" i="2"/>
  <c r="K11" i="2"/>
  <c r="J11" i="2"/>
  <c r="J10" i="2"/>
  <c r="K10" i="2" s="1"/>
  <c r="M10" i="2" s="1"/>
  <c r="J9" i="2"/>
  <c r="K9" i="2" s="1"/>
  <c r="M9" i="2" s="1"/>
  <c r="Q20" i="4" s="1"/>
  <c r="J8" i="2"/>
  <c r="K8" i="2" s="1"/>
  <c r="M8" i="2" s="1"/>
  <c r="J7" i="2"/>
  <c r="K7" i="2" s="1"/>
  <c r="H15" i="1"/>
  <c r="H14" i="1"/>
  <c r="H13" i="1"/>
  <c r="H12" i="1"/>
  <c r="H11" i="1"/>
  <c r="B14" i="4"/>
  <c r="Q13" i="4"/>
  <c r="Q12" i="4"/>
  <c r="B12" i="4"/>
  <c r="Q11" i="4"/>
  <c r="Q10" i="4"/>
  <c r="Q9" i="4"/>
  <c r="J9" i="4"/>
  <c r="F9" i="4"/>
  <c r="B9" i="4"/>
  <c r="Q19" i="4" l="1"/>
  <c r="J14" i="3"/>
  <c r="K31" i="2"/>
  <c r="M7" i="2"/>
  <c r="K13" i="3"/>
  <c r="I9" i="3"/>
  <c r="I14" i="3" s="1"/>
  <c r="C14" i="3"/>
  <c r="Q18" i="4" l="1"/>
  <c r="F12" i="4"/>
  <c r="M31" i="2"/>
  <c r="H15" i="3"/>
  <c r="G15" i="3"/>
  <c r="F15" i="3"/>
  <c r="E15" i="3"/>
  <c r="D15" i="3"/>
  <c r="K9" i="3"/>
  <c r="K14" i="3"/>
  <c r="J12" i="4" s="1"/>
</calcChain>
</file>

<file path=xl/sharedStrings.xml><?xml version="1.0" encoding="utf-8"?>
<sst xmlns="http://schemas.openxmlformats.org/spreadsheetml/2006/main" count="264" uniqueCount="153">
  <si>
    <t>STAMMDATEN &amp; PARAMETER</t>
  </si>
  <si>
    <t>Zentrale Listen für Dropdowns und die automatische Kalkulation – hier pflegen Sie Leistungen, Sätze und das Team.</t>
  </si>
  <si>
    <t>LEISTUNGSKATALOG</t>
  </si>
  <si>
    <t>MITARBEITER / TEAM</t>
  </si>
  <si>
    <t>Standard-Stundensätze (netto). Diese Sätze zieht die Auftragsplanung automatisch pro Leistung.</t>
  </si>
  <si>
    <t>Produktive Kapazität pro Kopf. Grundlage der Auslastungsberechnung (Std./Woche = Std./Tag × 5).</t>
  </si>
  <si>
    <t>Leistung</t>
  </si>
  <si>
    <t>Stundensatz</t>
  </si>
  <si>
    <t>Mitarbeiter/in</t>
  </si>
  <si>
    <t>Qualifikation</t>
  </si>
  <si>
    <t>Std./Tag</t>
  </si>
  <si>
    <t>Std./Woche</t>
  </si>
  <si>
    <t>Wartung</t>
  </si>
  <si>
    <t>Jonas Brandt</t>
  </si>
  <si>
    <t>Meister</t>
  </si>
  <si>
    <t>Reparatur</t>
  </si>
  <si>
    <t>Katrin Löffler</t>
  </si>
  <si>
    <t>Technikerin</t>
  </si>
  <si>
    <t>Inspektion</t>
  </si>
  <si>
    <t>Miguel Sander</t>
  </si>
  <si>
    <t>Geselle</t>
  </si>
  <si>
    <t>Montage</t>
  </si>
  <si>
    <t>Elif Yıldız</t>
  </si>
  <si>
    <t>Gesellin</t>
  </si>
  <si>
    <t>Diagnose</t>
  </si>
  <si>
    <t>Tobias Reimann</t>
  </si>
  <si>
    <t>Umbau/Modernisierung</t>
  </si>
  <si>
    <t>STATUSLISTE</t>
  </si>
  <si>
    <t>PRIORITÄTSLISTE</t>
  </si>
  <si>
    <t>Geplant</t>
  </si>
  <si>
    <t>Niedrig</t>
  </si>
  <si>
    <t>In Arbeit</t>
  </si>
  <si>
    <t>Mittel</t>
  </si>
  <si>
    <t>Wartet auf Teile</t>
  </si>
  <si>
    <t>Hoch</t>
  </si>
  <si>
    <t>Erledigt</t>
  </si>
  <si>
    <t>Dringend</t>
  </si>
  <si>
    <t>Storniert</t>
  </si>
  <si>
    <t>AUFTRAGSPLANUNG</t>
  </si>
  <si>
    <t>Alle Aufträge im Blick – von der Annahme bis zur Auslieferung. Grau hinterlegte Spalten berechnen sich automatisch.</t>
  </si>
  <si>
    <t>Auftrags-Nr.</t>
  </si>
  <si>
    <t>Eingang</t>
  </si>
  <si>
    <t>Kunde</t>
  </si>
  <si>
    <t>Objekt / Anlage</t>
  </si>
  <si>
    <t>Priorität</t>
  </si>
  <si>
    <t>Gepl. Std.</t>
  </si>
  <si>
    <t>Satz (€)</t>
  </si>
  <si>
    <t>Arbeits-
kosten (€)</t>
  </si>
  <si>
    <t>Material (€)</t>
  </si>
  <si>
    <t>Gesamt
netto (€)</t>
  </si>
  <si>
    <t>Start</t>
  </si>
  <si>
    <t>Liefer-
termin</t>
  </si>
  <si>
    <t>Status</t>
  </si>
  <si>
    <t>Fortschritt</t>
  </si>
  <si>
    <t>WA-2026-001</t>
  </si>
  <si>
    <t>Bäckerei Sonnenfeld</t>
  </si>
  <si>
    <t>Kälteanlage KA-200</t>
  </si>
  <si>
    <t>WA-2026-002</t>
  </si>
  <si>
    <t>Hotel Lindenhof</t>
  </si>
  <si>
    <t>Lüftungsgerät LG-12</t>
  </si>
  <si>
    <t>WA-2026-003</t>
  </si>
  <si>
    <t>Praxis Dr. Achterberg</t>
  </si>
  <si>
    <t>Türsteuerung TS-4</t>
  </si>
  <si>
    <t>WA-2026-004</t>
  </si>
  <si>
    <t>Druckerei Falkner</t>
  </si>
  <si>
    <t>Trocknungsmodul TM-3</t>
  </si>
  <si>
    <t>WA-2026-005</t>
  </si>
  <si>
    <t>Metallbau Ziegler</t>
  </si>
  <si>
    <t>Absauganlage AB-9</t>
  </si>
  <si>
    <t>WA-2026-006</t>
  </si>
  <si>
    <t>Möbelwerk Tannberg</t>
  </si>
  <si>
    <t>Fräsaggregat FR-9</t>
  </si>
  <si>
    <t>WA-2026-007</t>
  </si>
  <si>
    <t>Fitnessstudio Nordpol</t>
  </si>
  <si>
    <t>Heizmodul HM-3</t>
  </si>
  <si>
    <t>WA-2026-008</t>
  </si>
  <si>
    <t>Getränke Marwitz</t>
  </si>
  <si>
    <t>Kühlkreislauf KK-5</t>
  </si>
  <si>
    <t>WA-2026-009</t>
  </si>
  <si>
    <t>Autohaus Kestler</t>
  </si>
  <si>
    <t>Hebebühne HB-2</t>
  </si>
  <si>
    <t>WA-2026-010</t>
  </si>
  <si>
    <t>Schreinerei Voss</t>
  </si>
  <si>
    <t>CNC-Fräse CF-1</t>
  </si>
  <si>
    <t>WA-2026-011</t>
  </si>
  <si>
    <t>Kfz-Betrieb Radek</t>
  </si>
  <si>
    <t>Prüfstand PS-7</t>
  </si>
  <si>
    <t>WA-2026-012</t>
  </si>
  <si>
    <t>Brauerei Steinbach</t>
  </si>
  <si>
    <t>Etikettierer ET-4</t>
  </si>
  <si>
    <t>WA-2026-013</t>
  </si>
  <si>
    <t>Gärtnerei Moorland</t>
  </si>
  <si>
    <t>Bewässerung BW-6</t>
  </si>
  <si>
    <t>WA-2026-014</t>
  </si>
  <si>
    <t>Kliniktechnik Ruhr</t>
  </si>
  <si>
    <t>Sterilisator ST-7</t>
  </si>
  <si>
    <t>WA-2026-015</t>
  </si>
  <si>
    <t>Logistik Baumann</t>
  </si>
  <si>
    <t>Rolltor RT-8</t>
  </si>
  <si>
    <t>WA-2026-016</t>
  </si>
  <si>
    <t>Stadtwerke Halden</t>
  </si>
  <si>
    <t>Pumpstation PP-2</t>
  </si>
  <si>
    <t>WA-2026-017</t>
  </si>
  <si>
    <t>Notstromaggregat NA-1</t>
  </si>
  <si>
    <t>WA-2026-018</t>
  </si>
  <si>
    <t>Lackieranlage LA-5</t>
  </si>
  <si>
    <t>WA-2026-019</t>
  </si>
  <si>
    <t>Förderband FB-5</t>
  </si>
  <si>
    <t>WA-2026-020</t>
  </si>
  <si>
    <t>Klimagerät KG-8</t>
  </si>
  <si>
    <t>WA-2026-021</t>
  </si>
  <si>
    <t>Solaranlage SA-2</t>
  </si>
  <si>
    <t>Summe</t>
  </si>
  <si>
    <t>Legende:</t>
  </si>
  <si>
    <t>Gelb = Eingabefeld</t>
  </si>
  <si>
    <t>Grau/Beige = automatisch berechnet</t>
  </si>
  <si>
    <t>Rot = Liefertermin überschritten</t>
  </si>
  <si>
    <t>Neue Aufträge einfach in die nächste freie Zeile eintragen – Formeln sind bereits bis Zeile 30 hinterlegt.</t>
  </si>
  <si>
    <t>KAPAZITÄTS- &amp; AUSLASTUNGSPLANUNG</t>
  </si>
  <si>
    <t>Geplante Stunden je Mitarbeiter/in und Tag – automatisch aus der Auftragsplanung. Ampel zeigt Über- und Unterlast.</t>
  </si>
  <si>
    <t>Kalenderwoche 3 · 12.–16.01.2026</t>
  </si>
  <si>
    <t>Kap./Tag</t>
  </si>
  <si>
    <t>Mo</t>
  </si>
  <si>
    <t>Di</t>
  </si>
  <si>
    <t>Mi</t>
  </si>
  <si>
    <t>Do</t>
  </si>
  <si>
    <t>Fr</t>
  </si>
  <si>
    <t>Σ Verplant</t>
  </si>
  <si>
    <t>Kap./Woche</t>
  </si>
  <si>
    <t>Auslastung</t>
  </si>
  <si>
    <t>Summe / Tag</t>
  </si>
  <si>
    <t>Auslastung / Tag</t>
  </si>
  <si>
    <t>Ampel-Logik:</t>
  </si>
  <si>
    <t>&lt; 70 % Unterlast</t>
  </si>
  <si>
    <t>70–90 % optimal</t>
  </si>
  <si>
    <t>&gt; 90 % Überlast</t>
  </si>
  <si>
    <t>Rote Tageszelle = mehr geplante Stunden als Tageskapazität. Richtwert: max. 85–90 % einplanen, Rest als Puffer.</t>
  </si>
  <si>
    <t>Werkstattplaner 2026 · Auftrags-, Kapazitäts- &amp; Auslastungsplanung</t>
  </si>
  <si>
    <t>Stichtag:</t>
  </si>
  <si>
    <t>Stand: Januar 2026 · Beispieldaten – Werte in gelben Feldern anpassen.</t>
  </si>
  <si>
    <t>Aufträge nach Status</t>
  </si>
  <si>
    <t>AUFTRÄGE GESAMT</t>
  </si>
  <si>
    <t>IN ARBEIT</t>
  </si>
  <si>
    <t>ERLEDIGT</t>
  </si>
  <si>
    <t>Anzahl</t>
  </si>
  <si>
    <t>GEPLANTE STUNDEN</t>
  </si>
  <si>
    <t>UMSATZ GEPLANT (NETTO)</t>
  </si>
  <si>
    <t>Ø AUSLASTUNG</t>
  </si>
  <si>
    <t>AUSWERTUNGEN</t>
  </si>
  <si>
    <t>Umsatz nach Leistung</t>
  </si>
  <si>
    <t>Umsatz (€)</t>
  </si>
  <si>
    <t>Werkstattplaner-Vorlage · frei anpassbar · alle Namen und Daten sind Beispielwerte.</t>
  </si>
  <si>
    <t>WERKSTATTPLANER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</si>
</sst>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&quot;"/>
    <numFmt numFmtId="165" formatCode="0.0&quot; h&quot;"/>
    <numFmt numFmtId="166" formatCode="dd\.mm\.yyyy"/>
    <numFmt numFmtId="167" formatCode="0\ %"/>
    <numFmt numFmtId="168" formatCode="dd\.mm\."/>
  </numFmts>
  <fonts count="38" x14ac:knownFonts="1">
    <font>
      <sz val="11"/>
      <color theme="1"/>
      <name val="Calibri"/>
      <family val="2"/>
      <charset val="1"/>
    </font>
    <font>
      <b/>
      <sz val="16"/>
      <color rgb="FFFFFFFF"/>
      <name val="Calibri"/>
      <charset val="1"/>
    </font>
    <font>
      <sz val="9"/>
      <color rgb="FFFFFFFF"/>
      <name val="Calibri"/>
      <charset val="1"/>
    </font>
    <font>
      <sz val="10"/>
      <color rgb="FF20272A"/>
      <name val="Calibri"/>
      <charset val="1"/>
    </font>
    <font>
      <b/>
      <sz val="11"/>
      <color rgb="FF12464F"/>
      <name val="Calibri"/>
      <charset val="1"/>
    </font>
    <font>
      <sz val="9"/>
      <color rgb="FF5B6468"/>
      <name val="Calibri"/>
      <charset val="1"/>
    </font>
    <font>
      <b/>
      <sz val="10"/>
      <color rgb="FFFFFFFF"/>
      <name val="Calibri"/>
      <charset val="1"/>
    </font>
    <font>
      <sz val="10"/>
      <color rgb="FF6B6B6B"/>
      <name val="Calibri"/>
      <charset val="1"/>
    </font>
    <font>
      <b/>
      <sz val="10"/>
      <color rgb="FF2C5866"/>
      <name val="Calibri"/>
      <charset val="1"/>
    </font>
    <font>
      <b/>
      <sz val="10"/>
      <color rgb="FF5B6468"/>
      <name val="Calibri"/>
      <charset val="1"/>
    </font>
    <font>
      <b/>
      <sz val="10"/>
      <color rgb="FF9A6410"/>
      <name val="Calibri"/>
      <charset val="1"/>
    </font>
    <font>
      <b/>
      <sz val="10"/>
      <color rgb="FF5E4A86"/>
      <name val="Calibri"/>
      <charset val="1"/>
    </font>
    <font>
      <b/>
      <sz val="10"/>
      <color rgb="FF2F6B4A"/>
      <name val="Calibri"/>
      <charset val="1"/>
    </font>
    <font>
      <b/>
      <sz val="10"/>
      <color rgb="FFB23A2E"/>
      <name val="Calibri"/>
      <charset val="1"/>
    </font>
    <font>
      <b/>
      <sz val="10"/>
      <color rgb="FF6B6B6B"/>
      <name val="Calibri"/>
      <charset val="1"/>
    </font>
    <font>
      <b/>
      <sz val="9"/>
      <color rgb="FFFFFFFF"/>
      <name val="Calibri"/>
      <charset val="1"/>
    </font>
    <font>
      <b/>
      <sz val="9"/>
      <color rgb="FF12464F"/>
      <name val="Calibri"/>
      <charset val="1"/>
    </font>
    <font>
      <sz val="9"/>
      <color rgb="FF20272A"/>
      <name val="Calibri"/>
      <charset val="1"/>
    </font>
    <font>
      <sz val="9"/>
      <color rgb="FF6B6B6B"/>
      <name val="Calibri"/>
      <charset val="1"/>
    </font>
    <font>
      <b/>
      <sz val="9"/>
      <color rgb="FF20272A"/>
      <name val="Calibri"/>
      <charset val="1"/>
    </font>
    <font>
      <b/>
      <sz val="9"/>
      <color rgb="FFB23A2E"/>
      <name val="Calibri"/>
      <charset val="1"/>
    </font>
    <font>
      <sz val="9"/>
      <color rgb="FF8A8A8A"/>
      <name val="Calibri"/>
      <charset val="1"/>
    </font>
    <font>
      <sz val="9"/>
      <color rgb="FF7A8288"/>
      <name val="Calibri"/>
      <charset val="1"/>
    </font>
    <font>
      <b/>
      <sz val="10"/>
      <color rgb="FF20272A"/>
      <name val="Calibri"/>
      <charset val="1"/>
    </font>
    <font>
      <b/>
      <sz val="10"/>
      <color rgb="FF12464F"/>
      <name val="Calibri"/>
      <charset val="1"/>
    </font>
    <font>
      <b/>
      <sz val="9"/>
      <color rgb="FF9A6410"/>
      <name val="Calibri"/>
      <charset val="1"/>
    </font>
    <font>
      <b/>
      <sz val="9"/>
      <color rgb="FF2F6B4A"/>
      <name val="Calibri"/>
      <charset val="1"/>
    </font>
    <font>
      <b/>
      <sz val="17"/>
      <color rgb="FFFFFFFF"/>
      <name val="Calibri"/>
      <charset val="1"/>
    </font>
    <font>
      <sz val="10"/>
      <color rgb="FFD9E3E6"/>
      <name val="Calibri"/>
      <charset val="1"/>
    </font>
    <font>
      <b/>
      <sz val="9"/>
      <color rgb="FF8A8A8A"/>
      <name val="Calibri"/>
      <charset val="1"/>
    </font>
    <font>
      <b/>
      <sz val="9"/>
      <color rgb="FF7A8288"/>
      <name val="Calibri"/>
      <charset val="1"/>
    </font>
    <font>
      <b/>
      <sz val="20"/>
      <color rgb="FF12464F"/>
      <name val="Calibri"/>
      <charset val="1"/>
    </font>
    <font>
      <b/>
      <sz val="20"/>
      <color rgb="FFE39B2C"/>
      <name val="Calibri"/>
      <charset val="1"/>
    </font>
    <font>
      <b/>
      <sz val="20"/>
      <color rgb="FF2F6B4A"/>
      <name val="Calibri"/>
      <charset val="1"/>
    </font>
    <font>
      <b/>
      <sz val="9"/>
      <color rgb="FF2C5866"/>
      <name val="Calibri"/>
      <charset val="1"/>
    </font>
    <font>
      <b/>
      <sz val="9"/>
      <color rgb="FF5E4A86"/>
      <name val="Calibri"/>
      <charset val="1"/>
    </font>
    <font>
      <b/>
      <sz val="9"/>
      <color rgb="FF6B6B6B"/>
      <name val="Calibri"/>
      <charset val="1"/>
    </font>
    <font>
      <sz val="8"/>
      <color rgb="FFA6A6A6"/>
      <name val="Calibri"/>
      <charset val="1"/>
    </font>
  </fonts>
  <fills count="20">
    <fill>
      <patternFill patternType="none"/>
    </fill>
    <fill>
      <patternFill patternType="gray125"/>
    </fill>
    <fill>
      <patternFill patternType="solid">
        <fgColor rgb="FF12464F"/>
        <bgColor rgb="FF0E3941"/>
      </patternFill>
    </fill>
    <fill>
      <patternFill patternType="solid">
        <fgColor rgb="FFE39B2C"/>
        <bgColor rgb="FFF79646"/>
      </patternFill>
    </fill>
    <fill>
      <patternFill patternType="solid">
        <fgColor rgb="FFF5F2EC"/>
        <bgColor rgb="FFEDEFEF"/>
      </patternFill>
    </fill>
    <fill>
      <patternFill patternType="solid">
        <fgColor rgb="FFFFFFFF"/>
        <bgColor rgb="FFFAF8F3"/>
      </patternFill>
    </fill>
    <fill>
      <patternFill patternType="solid">
        <fgColor rgb="FFFFF9EC"/>
        <bgColor rgb="FFFAF8F3"/>
      </patternFill>
    </fill>
    <fill>
      <patternFill patternType="solid">
        <fgColor rgb="FFFAF8F3"/>
        <bgColor rgb="FFFFF9EC"/>
      </patternFill>
    </fill>
    <fill>
      <patternFill patternType="solid">
        <fgColor rgb="FFE3ECF0"/>
        <bgColor rgb="FFEDEFEF"/>
      </patternFill>
    </fill>
    <fill>
      <patternFill patternType="solid">
        <fgColor rgb="FFEDEFEF"/>
        <bgColor rgb="FFF5F2EC"/>
      </patternFill>
    </fill>
    <fill>
      <patternFill patternType="solid">
        <fgColor rgb="FFFBEBCE"/>
        <bgColor rgb="FFFBEECF"/>
      </patternFill>
    </fill>
    <fill>
      <patternFill patternType="solid">
        <fgColor rgb="FFECE4F3"/>
        <bgColor rgb="FFE8E6E2"/>
      </patternFill>
    </fill>
    <fill>
      <patternFill patternType="solid">
        <fgColor rgb="FFDCEBE1"/>
        <bgColor rgb="FFE3ECF0"/>
      </patternFill>
    </fill>
    <fill>
      <patternFill patternType="solid">
        <fgColor rgb="FFF5D2CE"/>
        <bgColor rgb="FFD8D2C7"/>
      </patternFill>
    </fill>
    <fill>
      <patternFill patternType="solid">
        <fgColor rgb="FFE8E6E2"/>
        <bgColor rgb="FFECE4F3"/>
      </patternFill>
    </fill>
    <fill>
      <patternFill patternType="solid">
        <fgColor rgb="FFFBEECF"/>
        <bgColor rgb="FFFBEBCE"/>
      </patternFill>
    </fill>
    <fill>
      <patternFill patternType="solid">
        <fgColor rgb="FFF0EAD8"/>
        <bgColor rgb="FFE8E6E2"/>
      </patternFill>
    </fill>
    <fill>
      <patternFill patternType="solid">
        <fgColor rgb="FF0E3941"/>
        <bgColor rgb="FF12464F"/>
      </patternFill>
    </fill>
    <fill>
      <patternFill patternType="solid">
        <fgColor rgb="FFFBEFC7"/>
        <bgColor rgb="FFFBEECF"/>
      </patternFill>
    </fill>
    <fill>
      <patternFill patternType="solid">
        <fgColor rgb="FFCDE8D5"/>
        <bgColor rgb="FFDCEBE1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E39B2C"/>
      </bottom>
      <diagonal/>
    </border>
    <border>
      <left style="thin">
        <color rgb="FFD8D2C7"/>
      </left>
      <right style="thin">
        <color rgb="FFD8D2C7"/>
      </right>
      <top style="thin">
        <color rgb="FFD8D2C7"/>
      </top>
      <bottom style="thin">
        <color rgb="FFD8D2C7"/>
      </bottom>
      <diagonal/>
    </border>
    <border>
      <left style="thin">
        <color rgb="FFD8D2C7"/>
      </left>
      <right/>
      <top style="thin">
        <color rgb="FFD8D2C7"/>
      </top>
      <bottom style="thin">
        <color rgb="FFD8D2C7"/>
      </bottom>
      <diagonal/>
    </border>
    <border>
      <left style="thin">
        <color rgb="FF0E3941"/>
      </left>
      <right style="thin">
        <color rgb="FF0E3941"/>
      </right>
      <top style="thin">
        <color rgb="FF0E3941"/>
      </top>
      <bottom style="thin">
        <color rgb="FF0E3941"/>
      </bottom>
      <diagonal/>
    </border>
    <border>
      <left style="medium">
        <color rgb="FFE39B2C"/>
      </left>
      <right style="medium">
        <color rgb="FFE39B2C"/>
      </right>
      <top style="medium">
        <color rgb="FFE39B2C"/>
      </top>
      <bottom style="medium">
        <color rgb="FFE39B2C"/>
      </bottom>
      <diagonal/>
    </border>
    <border>
      <left/>
      <right/>
      <top/>
      <bottom style="thin">
        <color rgb="FFE39B2C"/>
      </bottom>
      <diagonal/>
    </border>
    <border>
      <left style="thin">
        <color rgb="FFD8D2C7"/>
      </left>
      <right/>
      <top style="thin">
        <color rgb="FFD8D2C7"/>
      </top>
      <bottom/>
      <diagonal/>
    </border>
    <border>
      <left style="thin">
        <color rgb="FFD8D2C7"/>
      </left>
      <right/>
      <top/>
      <bottom style="medium">
        <color rgb="FFE39B2C"/>
      </bottom>
      <diagonal/>
    </border>
    <border>
      <left style="thin">
        <color rgb="FFE39B2C"/>
      </left>
      <right/>
      <top style="thin">
        <color rgb="FFE39B2C"/>
      </top>
      <bottom style="thin">
        <color rgb="FFE39B2C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3" fillId="13" borderId="9" xfId="0" applyFont="1" applyFill="1" applyBorder="1" applyAlignment="1">
      <alignment horizontal="left" vertical="center" wrapText="1"/>
    </xf>
    <xf numFmtId="167" fontId="33" fillId="5" borderId="8" xfId="0" applyNumberFormat="1" applyFont="1" applyFill="1" applyBorder="1" applyAlignment="1">
      <alignment horizontal="left" vertical="center" wrapText="1"/>
    </xf>
    <xf numFmtId="164" fontId="32" fillId="5" borderId="8" xfId="0" applyNumberFormat="1" applyFont="1" applyFill="1" applyBorder="1" applyAlignment="1">
      <alignment horizontal="left" vertical="center" wrapText="1"/>
    </xf>
    <xf numFmtId="165" fontId="31" fillId="5" borderId="8" xfId="0" applyNumberFormat="1" applyFont="1" applyFill="1" applyBorder="1" applyAlignment="1">
      <alignment horizontal="left" vertical="center" wrapText="1"/>
    </xf>
    <xf numFmtId="1" fontId="33" fillId="5" borderId="8" xfId="0" applyNumberFormat="1" applyFont="1" applyFill="1" applyBorder="1" applyAlignment="1">
      <alignment horizontal="left" vertical="center" wrapText="1"/>
    </xf>
    <xf numFmtId="1" fontId="32" fillId="5" borderId="8" xfId="0" applyNumberFormat="1" applyFont="1" applyFill="1" applyBorder="1" applyAlignment="1">
      <alignment horizontal="left" vertical="center" wrapText="1"/>
    </xf>
    <xf numFmtId="1" fontId="31" fillId="5" borderId="8" xfId="0" applyNumberFormat="1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" fillId="3" borderId="0" xfId="0" applyFont="1" applyFill="1"/>
    <xf numFmtId="0" fontId="28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" fillId="3" borderId="0" xfId="0" applyFont="1" applyFill="1"/>
    <xf numFmtId="0" fontId="4" fillId="4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164" fontId="3" fillId="6" borderId="2" xfId="0" applyNumberFormat="1" applyFont="1" applyFill="1" applyBorder="1" applyAlignment="1">
      <alignment horizontal="right" vertical="center"/>
    </xf>
    <xf numFmtId="165" fontId="3" fillId="6" borderId="2" xfId="0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165" fontId="7" fillId="7" borderId="2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11" fillId="11" borderId="2" xfId="0" applyFont="1" applyFill="1" applyBorder="1" applyAlignment="1">
      <alignment horizontal="left" vertical="center" wrapText="1"/>
    </xf>
    <xf numFmtId="0" fontId="12" fillId="12" borderId="2" xfId="0" applyFont="1" applyFill="1" applyBorder="1" applyAlignment="1">
      <alignment horizontal="left" vertical="center" wrapText="1"/>
    </xf>
    <xf numFmtId="0" fontId="14" fillId="14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/>
    </xf>
    <xf numFmtId="166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 wrapText="1"/>
    </xf>
    <xf numFmtId="165" fontId="17" fillId="6" borderId="2" xfId="0" applyNumberFormat="1" applyFont="1" applyFill="1" applyBorder="1" applyAlignment="1">
      <alignment horizontal="center" vertical="center" wrapText="1"/>
    </xf>
    <xf numFmtId="164" fontId="18" fillId="15" borderId="2" xfId="0" applyNumberFormat="1" applyFont="1" applyFill="1" applyBorder="1" applyAlignment="1">
      <alignment horizontal="right" vertical="center"/>
    </xf>
    <xf numFmtId="164" fontId="17" fillId="6" borderId="2" xfId="0" applyNumberFormat="1" applyFont="1" applyFill="1" applyBorder="1" applyAlignment="1">
      <alignment horizontal="right" vertical="center"/>
    </xf>
    <xf numFmtId="164" fontId="19" fillId="16" borderId="2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 wrapText="1"/>
    </xf>
    <xf numFmtId="167" fontId="17" fillId="5" borderId="2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/>
    </xf>
    <xf numFmtId="166" fontId="17" fillId="7" borderId="2" xfId="0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167" fontId="17" fillId="7" borderId="2" xfId="0" applyNumberFormat="1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17" fillId="17" borderId="4" xfId="0" applyFont="1" applyFill="1" applyBorder="1" applyAlignment="1">
      <alignment horizontal="center" vertical="center" wrapText="1"/>
    </xf>
    <xf numFmtId="165" fontId="6" fillId="17" borderId="4" xfId="0" applyNumberFormat="1" applyFont="1" applyFill="1" applyBorder="1" applyAlignment="1">
      <alignment horizontal="center" vertical="center" wrapText="1"/>
    </xf>
    <xf numFmtId="164" fontId="6" fillId="17" borderId="4" xfId="0" applyNumberFormat="1" applyFont="1" applyFill="1" applyBorder="1" applyAlignment="1">
      <alignment horizontal="right" vertical="center"/>
    </xf>
    <xf numFmtId="0" fontId="16" fillId="0" borderId="0" xfId="0" applyFont="1"/>
    <xf numFmtId="0" fontId="18" fillId="6" borderId="2" xfId="0" applyFont="1" applyFill="1" applyBorder="1" applyAlignment="1">
      <alignment horizontal="left" vertical="center" wrapText="1"/>
    </xf>
    <xf numFmtId="0" fontId="18" fillId="15" borderId="2" xfId="0" applyFont="1" applyFill="1" applyBorder="1" applyAlignment="1">
      <alignment horizontal="left" vertical="center" wrapText="1"/>
    </xf>
    <xf numFmtId="0" fontId="20" fillId="13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8" fontId="22" fillId="4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165" fontId="23" fillId="5" borderId="2" xfId="0" applyNumberFormat="1" applyFont="1" applyFill="1" applyBorder="1" applyAlignment="1">
      <alignment horizontal="center" vertical="center" wrapText="1"/>
    </xf>
    <xf numFmtId="167" fontId="23" fillId="5" borderId="2" xfId="0" applyNumberFormat="1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left" vertical="center" wrapText="1"/>
    </xf>
    <xf numFmtId="165" fontId="3" fillId="7" borderId="2" xfId="0" applyNumberFormat="1" applyFont="1" applyFill="1" applyBorder="1" applyAlignment="1">
      <alignment horizontal="center" vertical="center" wrapText="1"/>
    </xf>
    <xf numFmtId="165" fontId="23" fillId="7" borderId="2" xfId="0" applyNumberFormat="1" applyFont="1" applyFill="1" applyBorder="1" applyAlignment="1">
      <alignment horizontal="center" vertical="center" wrapText="1"/>
    </xf>
    <xf numFmtId="167" fontId="23" fillId="7" borderId="2" xfId="0" applyNumberFormat="1" applyFont="1" applyFill="1" applyBorder="1" applyAlignment="1">
      <alignment horizontal="center" vertical="center" wrapText="1"/>
    </xf>
    <xf numFmtId="167" fontId="6" fillId="17" borderId="4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167" fontId="23" fillId="4" borderId="2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166" fontId="23" fillId="6" borderId="5" xfId="0" applyNumberFormat="1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4" fillId="8" borderId="2" xfId="0" applyFont="1" applyFill="1" applyBorder="1" applyAlignment="1">
      <alignment horizontal="left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35" fillId="11" borderId="2" xfId="0" applyFont="1" applyFill="1" applyBorder="1" applyAlignment="1">
      <alignment horizontal="left" vertical="center" wrapText="1"/>
    </xf>
    <xf numFmtId="0" fontId="26" fillId="12" borderId="2" xfId="0" applyFont="1" applyFill="1" applyBorder="1" applyAlignment="1">
      <alignment horizontal="left" vertical="center" wrapText="1"/>
    </xf>
    <xf numFmtId="0" fontId="36" fillId="14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right" vertical="center"/>
    </xf>
    <xf numFmtId="164" fontId="17" fillId="5" borderId="2" xfId="0" applyNumberFormat="1" applyFont="1" applyFill="1" applyBorder="1" applyAlignment="1">
      <alignment horizontal="right" vertical="center"/>
    </xf>
    <xf numFmtId="164" fontId="17" fillId="7" borderId="2" xfId="0" applyNumberFormat="1" applyFont="1" applyFill="1" applyBorder="1" applyAlignment="1">
      <alignment horizontal="right" vertical="center"/>
    </xf>
    <xf numFmtId="0" fontId="37" fillId="0" borderId="0" xfId="0" applyFont="1"/>
    <xf numFmtId="0" fontId="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13" fillId="13" borderId="3" xfId="0" applyFont="1" applyFill="1" applyBorder="1" applyAlignment="1">
      <alignment horizontal="left" vertical="center" wrapText="1"/>
    </xf>
    <xf numFmtId="0" fontId="25" fillId="18" borderId="2" xfId="0" applyFont="1" applyFill="1" applyBorder="1" applyAlignment="1">
      <alignment horizontal="center" vertical="center" wrapText="1"/>
    </xf>
    <xf numFmtId="0" fontId="26" fillId="19" borderId="2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5">
    <dxf>
      <font>
        <b/>
        <color rgb="FFB23A2E"/>
        <name val="Calibri"/>
        <charset val="1"/>
      </font>
      <fill>
        <patternFill>
          <bgColor rgb="FFF5D2CE"/>
        </patternFill>
      </fill>
    </dxf>
    <dxf>
      <fill>
        <patternFill>
          <bgColor rgb="FFCDE8D5"/>
        </patternFill>
      </fill>
    </dxf>
    <dxf>
      <fill>
        <patternFill>
          <bgColor rgb="FFFBEFC7"/>
        </patternFill>
      </fill>
    </dxf>
    <dxf>
      <font>
        <b/>
        <color rgb="FFB23A2E"/>
        <name val="Calibri"/>
        <charset val="1"/>
      </font>
      <fill>
        <patternFill>
          <bgColor rgb="FFF5D2CE"/>
        </patternFill>
      </fill>
    </dxf>
    <dxf>
      <fill>
        <patternFill>
          <bgColor rgb="FFCDE8D5"/>
        </patternFill>
      </fill>
    </dxf>
    <dxf>
      <fill>
        <patternFill>
          <bgColor rgb="FFFBEFC7"/>
        </patternFill>
      </fill>
    </dxf>
    <dxf>
      <font>
        <b/>
        <color rgb="FFB23A2E"/>
        <name val="Calibri"/>
        <charset val="1"/>
      </font>
      <fill>
        <patternFill>
          <bgColor rgb="FFF5D2CE"/>
        </patternFill>
      </fill>
    </dxf>
    <dxf>
      <font>
        <b/>
        <color rgb="FF6B6B6B"/>
        <name val="Calibri"/>
        <charset val="1"/>
      </font>
      <fill>
        <patternFill>
          <bgColor rgb="FFE8E6E2"/>
        </patternFill>
      </fill>
    </dxf>
    <dxf>
      <font>
        <b/>
        <color rgb="FF2F6B4A"/>
        <name val="Calibri"/>
        <charset val="1"/>
      </font>
      <fill>
        <patternFill>
          <bgColor rgb="FFDCEBE1"/>
        </patternFill>
      </fill>
    </dxf>
    <dxf>
      <font>
        <b/>
        <color rgb="FF5E4A86"/>
        <name val="Calibri"/>
        <charset val="1"/>
      </font>
      <fill>
        <patternFill>
          <bgColor rgb="FFECE4F3"/>
        </patternFill>
      </fill>
    </dxf>
    <dxf>
      <font>
        <b/>
        <color rgb="FF9A6410"/>
        <name val="Calibri"/>
        <charset val="1"/>
      </font>
      <fill>
        <patternFill>
          <bgColor rgb="FFFBEBCE"/>
        </patternFill>
      </fill>
    </dxf>
    <dxf>
      <font>
        <b/>
        <color rgb="FF2C5866"/>
        <name val="Calibri"/>
        <charset val="1"/>
      </font>
      <fill>
        <patternFill>
          <bgColor rgb="FFE3ECF0"/>
        </patternFill>
      </fill>
    </dxf>
    <dxf>
      <font>
        <b/>
        <color rgb="FFB23A2E"/>
        <name val="Calibri"/>
        <charset val="1"/>
      </font>
      <fill>
        <patternFill>
          <bgColor rgb="FFF5D2CE"/>
        </patternFill>
      </fill>
    </dxf>
    <dxf>
      <font>
        <b/>
        <color rgb="FF9A6410"/>
        <name val="Calibri"/>
        <charset val="1"/>
      </font>
      <fill>
        <patternFill>
          <bgColor rgb="FFFBEBCE"/>
        </patternFill>
      </fill>
    </dxf>
    <dxf>
      <font>
        <b/>
        <color rgb="FFB23A2E"/>
        <name val="Calibri"/>
        <charset val="1"/>
      </font>
      <fill>
        <patternFill>
          <bgColor rgb="FFF5D2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BEECF"/>
      <rgbColor rgb="FFFF00FF"/>
      <rgbColor rgb="FFEDEFEF"/>
      <rgbColor rgb="FF800000"/>
      <rgbColor rgb="FF008000"/>
      <rgbColor rgb="FF000080"/>
      <rgbColor rgb="FF9A6410"/>
      <rgbColor rgb="FF800080"/>
      <rgbColor rgb="FF2F6B4A"/>
      <rgbColor rgb="FFD8D2C7"/>
      <rgbColor rgb="FF7A8288"/>
      <rgbColor rgb="FFA6A6A6"/>
      <rgbColor rgb="FFC0504D"/>
      <rgbColor rgb="FFFFF9EC"/>
      <rgbColor rgb="FFE3ECF0"/>
      <rgbColor rgb="FF660066"/>
      <rgbColor rgb="FFF79646"/>
      <rgbColor rgb="FF0066CC"/>
      <rgbColor rgb="FFD9D9D9"/>
      <rgbColor rgb="FF000080"/>
      <rgbColor rgb="FFFF00FF"/>
      <rgbColor rgb="FFFBEBCE"/>
      <rgbColor rgb="FFF5F2EC"/>
      <rgbColor rgb="FF800080"/>
      <rgbColor rgb="FF800000"/>
      <rgbColor rgb="FF2C5866"/>
      <rgbColor rgb="FF0000FF"/>
      <rgbColor rgb="FFFAF8F3"/>
      <rgbColor rgb="FFDCEBE1"/>
      <rgbColor rgb="FFCDE8D5"/>
      <rgbColor rgb="FFFBEFC7"/>
      <rgbColor rgb="FFD9E3E6"/>
      <rgbColor rgb="FFECE4F3"/>
      <rgbColor rgb="FF878787"/>
      <rgbColor rgb="FFF5D2CE"/>
      <rgbColor rgb="FF4F81BD"/>
      <rgbColor rgb="FF4BACC6"/>
      <rgbColor rgb="FF9BBB59"/>
      <rgbColor rgb="FFF0EAD8"/>
      <rgbColor rgb="FFE39B2C"/>
      <rgbColor rgb="FFE8E6E2"/>
      <rgbColor rgb="FF8064A2"/>
      <rgbColor rgb="FF8A8A8A"/>
      <rgbColor rgb="FF0E3941"/>
      <rgbColor rgb="FF5B6468"/>
      <rgbColor rgb="FF12464F"/>
      <rgbColor rgb="FF333300"/>
      <rgbColor rgb="FFB23A2E"/>
      <rgbColor rgb="FF6B6B6B"/>
      <rgbColor rgb="FF5E4A86"/>
      <rgbColor rgb="FF2027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Aufträge nach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Übersicht!$Q$8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12464F"/>
            </a:solidFill>
            <a:ln w="0">
              <a:noFill/>
            </a:ln>
          </c:spPr>
          <c:invertIfNegative val="0"/>
          <c:cat>
            <c:strRef>
              <c:f>Übersicht!$P$9:$P$13</c:f>
              <c:strCache>
                <c:ptCount val="5"/>
                <c:pt idx="0">
                  <c:v>Geplant</c:v>
                </c:pt>
                <c:pt idx="1">
                  <c:v>In Arbeit</c:v>
                </c:pt>
                <c:pt idx="2">
                  <c:v>Wartet auf Teile</c:v>
                </c:pt>
                <c:pt idx="3">
                  <c:v>Erledigt</c:v>
                </c:pt>
                <c:pt idx="4">
                  <c:v>Storniert</c:v>
                </c:pt>
              </c:strCache>
            </c:strRef>
          </c:cat>
          <c:val>
            <c:numRef>
              <c:f>Übersicht!$Q$9:$Q$13</c:f>
              <c:numCache>
                <c:formatCode>General</c:formatCode>
                <c:ptCount val="5"/>
                <c:pt idx="0">
                  <c:v>13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3-4A9B-8C9F-5F197F5AB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18580"/>
        <c:axId val="89060020"/>
      </c:barChart>
      <c:catAx>
        <c:axId val="776185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9060020"/>
        <c:crosses val="autoZero"/>
        <c:auto val="1"/>
        <c:lblAlgn val="ctr"/>
        <c:lblOffset val="100"/>
        <c:noMultiLvlLbl val="0"/>
      </c:catAx>
      <c:valAx>
        <c:axId val="8906002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761858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Auslastung nach Mitarbeiter/in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39B2C"/>
            </a:solidFill>
            <a:ln w="0">
              <a:noFill/>
            </a:ln>
          </c:spPr>
          <c:invertIfNegative val="0"/>
          <c:cat>
            <c:strRef>
              <c:f>Kapazitätsplanung!$B$9:$B$13</c:f>
              <c:strCache>
                <c:ptCount val="5"/>
                <c:pt idx="0">
                  <c:v>Jonas Brandt</c:v>
                </c:pt>
                <c:pt idx="1">
                  <c:v>Katrin Löffler</c:v>
                </c:pt>
                <c:pt idx="2">
                  <c:v>Miguel Sander</c:v>
                </c:pt>
                <c:pt idx="3">
                  <c:v>Elif Yıldız</c:v>
                </c:pt>
                <c:pt idx="4">
                  <c:v>Tobias Reimann</c:v>
                </c:pt>
              </c:strCache>
            </c:strRef>
          </c:cat>
          <c:val>
            <c:numRef>
              <c:f>Kapazitätsplanung!$K$9:$K$13</c:f>
              <c:numCache>
                <c:formatCode>0\ %</c:formatCode>
                <c:ptCount val="5"/>
                <c:pt idx="0">
                  <c:v>0.74285714285714288</c:v>
                </c:pt>
                <c:pt idx="1">
                  <c:v>0.42857142857142855</c:v>
                </c:pt>
                <c:pt idx="2">
                  <c:v>0.74285714285714288</c:v>
                </c:pt>
                <c:pt idx="3">
                  <c:v>0.2</c:v>
                </c:pt>
                <c:pt idx="4">
                  <c:v>0.91428571428571426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9-41C4-A59E-F6A80268B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0506"/>
        <c:axId val="69940144"/>
      </c:barChart>
      <c:catAx>
        <c:axId val="4775050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9940144"/>
        <c:crosses val="autoZero"/>
        <c:auto val="1"/>
        <c:lblAlgn val="ctr"/>
        <c:lblOffset val="100"/>
        <c:noMultiLvlLbl val="0"/>
      </c:catAx>
      <c:valAx>
        <c:axId val="69940144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\ 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775050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Umsatz nach Leistung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Übersicht!$Q$17</c:f>
              <c:strCache>
                <c:ptCount val="1"/>
                <c:pt idx="0">
                  <c:v>Umsatz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C292-47B5-9DA9-5DDAFFA4E6F7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C292-47B5-9DA9-5DDAFFA4E6F7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C292-47B5-9DA9-5DDAFFA4E6F7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C292-47B5-9DA9-5DDAFFA4E6F7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C292-47B5-9DA9-5DDAFFA4E6F7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C292-47B5-9DA9-5DDAFFA4E6F7}"/>
              </c:ext>
            </c:extLst>
          </c:dPt>
          <c:cat>
            <c:strRef>
              <c:f>Übersicht!$P$18:$P$23</c:f>
              <c:strCache>
                <c:ptCount val="6"/>
                <c:pt idx="0">
                  <c:v>Wartung</c:v>
                </c:pt>
                <c:pt idx="1">
                  <c:v>Reparatur</c:v>
                </c:pt>
                <c:pt idx="2">
                  <c:v>Inspektion</c:v>
                </c:pt>
                <c:pt idx="3">
                  <c:v>Montage</c:v>
                </c:pt>
                <c:pt idx="4">
                  <c:v>Diagnose</c:v>
                </c:pt>
                <c:pt idx="5">
                  <c:v>Umbau/Modernisierung</c:v>
                </c:pt>
              </c:strCache>
            </c:strRef>
          </c:cat>
          <c:val>
            <c:numRef>
              <c:f>Übersicht!$Q$18:$Q$23</c:f>
              <c:numCache>
                <c:formatCode>#,##0.00" €"</c:formatCode>
                <c:ptCount val="6"/>
                <c:pt idx="0">
                  <c:v>2525</c:v>
                </c:pt>
                <c:pt idx="1">
                  <c:v>4290</c:v>
                </c:pt>
                <c:pt idx="2">
                  <c:v>1030</c:v>
                </c:pt>
                <c:pt idx="3">
                  <c:v>750</c:v>
                </c:pt>
                <c:pt idx="4">
                  <c:v>765</c:v>
                </c:pt>
                <c:pt idx="5">
                  <c:v>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92-47B5-9DA9-5DDAFFA4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756360</xdr:colOff>
      <xdr:row>30</xdr:row>
      <xdr:rowOff>115200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17</xdr:row>
      <xdr:rowOff>0</xdr:rowOff>
    </xdr:from>
    <xdr:to>
      <xdr:col>10</xdr:col>
      <xdr:colOff>756360</xdr:colOff>
      <xdr:row>30</xdr:row>
      <xdr:rowOff>115200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32</xdr:row>
      <xdr:rowOff>0</xdr:rowOff>
    </xdr:from>
    <xdr:to>
      <xdr:col>5</xdr:col>
      <xdr:colOff>756360</xdr:colOff>
      <xdr:row>45</xdr:row>
      <xdr:rowOff>115200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2464F"/>
  </sheetPr>
  <dimension ref="B2:H24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6" customWidth="1"/>
    <col min="3" max="3" width="16" customWidth="1"/>
    <col min="4" max="4" width="3" customWidth="1"/>
    <col min="5" max="5" width="22" customWidth="1"/>
    <col min="6" max="6" width="18" customWidth="1"/>
    <col min="7" max="7" width="11" customWidth="1"/>
    <col min="8" max="8" width="12" customWidth="1"/>
  </cols>
  <sheetData>
    <row r="2" spans="2:8" ht="25.5" customHeight="1" x14ac:dyDescent="0.25">
      <c r="B2" s="1" t="s">
        <v>0</v>
      </c>
      <c r="C2" s="1"/>
      <c r="D2" s="1"/>
      <c r="E2" s="1"/>
      <c r="F2" s="1"/>
      <c r="G2" s="1"/>
      <c r="H2" s="1"/>
    </row>
    <row r="3" spans="2:8" ht="15.75" customHeight="1" x14ac:dyDescent="0.25">
      <c r="B3" s="86" t="s">
        <v>1</v>
      </c>
      <c r="C3" s="86"/>
      <c r="D3" s="86"/>
      <c r="E3" s="86"/>
      <c r="F3" s="86"/>
      <c r="G3" s="86"/>
      <c r="H3" s="86"/>
    </row>
    <row r="4" spans="2:8" ht="3" customHeight="1" x14ac:dyDescent="0.25">
      <c r="B4" s="15"/>
      <c r="C4" s="15"/>
      <c r="D4" s="15"/>
      <c r="E4" s="15"/>
      <c r="F4" s="15"/>
      <c r="G4" s="15"/>
      <c r="H4" s="15"/>
    </row>
    <row r="6" spans="2:8" ht="15" customHeight="1" x14ac:dyDescent="0.25">
      <c r="B6" s="2" t="s">
        <v>2</v>
      </c>
      <c r="C6" s="2"/>
      <c r="E6" s="2" t="s">
        <v>3</v>
      </c>
      <c r="F6" s="2"/>
      <c r="G6" s="2"/>
      <c r="H6" s="2"/>
    </row>
    <row r="7" spans="2:8" ht="15" customHeight="1" x14ac:dyDescent="0.25">
      <c r="B7" s="87" t="s">
        <v>4</v>
      </c>
      <c r="C7" s="87"/>
      <c r="E7" s="87" t="s">
        <v>5</v>
      </c>
      <c r="F7" s="87"/>
      <c r="G7" s="87"/>
      <c r="H7" s="87"/>
    </row>
    <row r="8" spans="2:8" x14ac:dyDescent="0.25">
      <c r="B8" s="87"/>
      <c r="C8" s="87"/>
      <c r="E8" s="87"/>
      <c r="F8" s="87"/>
      <c r="G8" s="87"/>
      <c r="H8" s="87"/>
    </row>
    <row r="10" spans="2:8" x14ac:dyDescent="0.25">
      <c r="B10" s="17" t="s">
        <v>6</v>
      </c>
      <c r="C10" s="18" t="s">
        <v>7</v>
      </c>
      <c r="E10" s="17" t="s">
        <v>8</v>
      </c>
      <c r="F10" s="17" t="s">
        <v>9</v>
      </c>
      <c r="G10" s="18" t="s">
        <v>10</v>
      </c>
      <c r="H10" s="18" t="s">
        <v>11</v>
      </c>
    </row>
    <row r="11" spans="2:8" x14ac:dyDescent="0.25">
      <c r="B11" s="19" t="s">
        <v>12</v>
      </c>
      <c r="C11" s="20">
        <v>68</v>
      </c>
      <c r="E11" s="19" t="s">
        <v>13</v>
      </c>
      <c r="F11" s="19" t="s">
        <v>14</v>
      </c>
      <c r="G11" s="21">
        <v>7</v>
      </c>
      <c r="H11" s="22">
        <f>G11*5</f>
        <v>35</v>
      </c>
    </row>
    <row r="12" spans="2:8" x14ac:dyDescent="0.25">
      <c r="B12" s="23" t="s">
        <v>15</v>
      </c>
      <c r="C12" s="20">
        <v>75</v>
      </c>
      <c r="E12" s="23" t="s">
        <v>16</v>
      </c>
      <c r="F12" s="23" t="s">
        <v>17</v>
      </c>
      <c r="G12" s="21">
        <v>7</v>
      </c>
      <c r="H12" s="24">
        <f>G12*5</f>
        <v>35</v>
      </c>
    </row>
    <row r="13" spans="2:8" x14ac:dyDescent="0.25">
      <c r="B13" s="19" t="s">
        <v>18</v>
      </c>
      <c r="C13" s="20">
        <v>62</v>
      </c>
      <c r="E13" s="19" t="s">
        <v>19</v>
      </c>
      <c r="F13" s="19" t="s">
        <v>20</v>
      </c>
      <c r="G13" s="21">
        <v>7</v>
      </c>
      <c r="H13" s="22">
        <f>G13*5</f>
        <v>35</v>
      </c>
    </row>
    <row r="14" spans="2:8" x14ac:dyDescent="0.25">
      <c r="B14" s="23" t="s">
        <v>21</v>
      </c>
      <c r="C14" s="20">
        <v>70</v>
      </c>
      <c r="E14" s="23" t="s">
        <v>22</v>
      </c>
      <c r="F14" s="23" t="s">
        <v>23</v>
      </c>
      <c r="G14" s="21">
        <v>7</v>
      </c>
      <c r="H14" s="24">
        <f>G14*5</f>
        <v>35</v>
      </c>
    </row>
    <row r="15" spans="2:8" x14ac:dyDescent="0.25">
      <c r="B15" s="19" t="s">
        <v>24</v>
      </c>
      <c r="C15" s="20">
        <v>85</v>
      </c>
      <c r="E15" s="19" t="s">
        <v>25</v>
      </c>
      <c r="F15" s="19" t="s">
        <v>14</v>
      </c>
      <c r="G15" s="21">
        <v>7</v>
      </c>
      <c r="H15" s="22">
        <f>G15*5</f>
        <v>35</v>
      </c>
    </row>
    <row r="16" spans="2:8" x14ac:dyDescent="0.25">
      <c r="B16" s="23" t="s">
        <v>26</v>
      </c>
      <c r="C16" s="20">
        <v>78</v>
      </c>
    </row>
    <row r="19" spans="2:5" ht="15" customHeight="1" x14ac:dyDescent="0.25">
      <c r="B19" s="16" t="s">
        <v>27</v>
      </c>
      <c r="D19" s="2" t="s">
        <v>28</v>
      </c>
      <c r="E19" s="2"/>
    </row>
    <row r="20" spans="2:5" ht="15" customHeight="1" x14ac:dyDescent="0.25">
      <c r="B20" s="25" t="s">
        <v>29</v>
      </c>
      <c r="D20" s="88" t="s">
        <v>30</v>
      </c>
      <c r="E20" s="88"/>
    </row>
    <row r="21" spans="2:5" ht="15" customHeight="1" x14ac:dyDescent="0.25">
      <c r="B21" s="26" t="s">
        <v>31</v>
      </c>
      <c r="D21" s="89" t="s">
        <v>32</v>
      </c>
      <c r="E21" s="89"/>
    </row>
    <row r="22" spans="2:5" ht="15" customHeight="1" x14ac:dyDescent="0.25">
      <c r="B22" s="27" t="s">
        <v>33</v>
      </c>
      <c r="D22" s="90" t="s">
        <v>34</v>
      </c>
      <c r="E22" s="90"/>
    </row>
    <row r="23" spans="2:5" ht="15" customHeight="1" x14ac:dyDescent="0.25">
      <c r="B23" s="28" t="s">
        <v>35</v>
      </c>
      <c r="D23" s="91" t="s">
        <v>36</v>
      </c>
      <c r="E23" s="91"/>
    </row>
    <row r="24" spans="2:5" x14ac:dyDescent="0.25">
      <c r="B24" s="29" t="s">
        <v>37</v>
      </c>
    </row>
  </sheetData>
  <mergeCells count="11">
    <mergeCell ref="D19:E19"/>
    <mergeCell ref="D20:E20"/>
    <mergeCell ref="D21:E21"/>
    <mergeCell ref="D22:E22"/>
    <mergeCell ref="D23:E23"/>
    <mergeCell ref="B2:H2"/>
    <mergeCell ref="B3:H3"/>
    <mergeCell ref="B6:C6"/>
    <mergeCell ref="E6:H6"/>
    <mergeCell ref="B7:C8"/>
    <mergeCell ref="E7:H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2464F"/>
  </sheetPr>
  <dimension ref="B2:Q34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3" customWidth="1"/>
    <col min="3" max="3" width="11" customWidth="1"/>
    <col min="4" max="4" width="22" customWidth="1"/>
    <col min="5" max="5" width="21" customWidth="1"/>
    <col min="6" max="6" width="18" customWidth="1"/>
    <col min="7" max="7" width="11" customWidth="1"/>
    <col min="8" max="8" width="10" customWidth="1"/>
    <col min="9" max="9" width="11" customWidth="1"/>
    <col min="10" max="12" width="13" customWidth="1"/>
    <col min="13" max="14" width="12" customWidth="1"/>
    <col min="15" max="15" width="16" customWidth="1"/>
    <col min="16" max="17" width="11" customWidth="1"/>
  </cols>
  <sheetData>
    <row r="2" spans="2:17" ht="25.5" customHeight="1" x14ac:dyDescent="0.25">
      <c r="B2" s="1" t="s">
        <v>38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ht="15.75" customHeight="1" x14ac:dyDescent="0.25">
      <c r="B3" s="86" t="s">
        <v>39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2:17" ht="3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6" spans="2:17" ht="30" customHeight="1" x14ac:dyDescent="0.25">
      <c r="B6" s="30" t="s">
        <v>40</v>
      </c>
      <c r="C6" s="30" t="s">
        <v>41</v>
      </c>
      <c r="D6" s="30" t="s">
        <v>42</v>
      </c>
      <c r="E6" s="30" t="s">
        <v>43</v>
      </c>
      <c r="F6" s="30" t="s">
        <v>6</v>
      </c>
      <c r="G6" s="30" t="s">
        <v>44</v>
      </c>
      <c r="H6" s="30" t="s">
        <v>8</v>
      </c>
      <c r="I6" s="30" t="s">
        <v>45</v>
      </c>
      <c r="J6" s="30" t="s">
        <v>46</v>
      </c>
      <c r="K6" s="30" t="s">
        <v>47</v>
      </c>
      <c r="L6" s="30" t="s">
        <v>48</v>
      </c>
      <c r="M6" s="30" t="s">
        <v>49</v>
      </c>
      <c r="N6" s="30" t="s">
        <v>50</v>
      </c>
      <c r="O6" s="30" t="s">
        <v>51</v>
      </c>
      <c r="P6" s="30" t="s">
        <v>52</v>
      </c>
      <c r="Q6" s="30" t="s">
        <v>53</v>
      </c>
    </row>
    <row r="7" spans="2:17" ht="19.5" customHeight="1" x14ac:dyDescent="0.25">
      <c r="B7" s="31" t="s">
        <v>54</v>
      </c>
      <c r="C7" s="32">
        <v>46029</v>
      </c>
      <c r="D7" s="33" t="s">
        <v>55</v>
      </c>
      <c r="E7" s="33" t="s">
        <v>56</v>
      </c>
      <c r="F7" s="33" t="s">
        <v>12</v>
      </c>
      <c r="G7" s="34" t="s">
        <v>32</v>
      </c>
      <c r="H7" s="33" t="s">
        <v>13</v>
      </c>
      <c r="I7" s="35">
        <v>6</v>
      </c>
      <c r="J7" s="36">
        <f t="shared" ref="J7:J30" si="0">IF($F7="","",IFERROR(INDEX(Leistungen_Satz,MATCH($F7,Leistungen_Name,0)),0))</f>
        <v>68</v>
      </c>
      <c r="K7" s="36">
        <f t="shared" ref="K7:K30" si="1">IF($I7="","",$I7*$J7)</f>
        <v>408</v>
      </c>
      <c r="L7" s="37">
        <v>180</v>
      </c>
      <c r="M7" s="38">
        <f t="shared" ref="M7:M30" si="2">IF($I7="","",$K7+IF($L7="",0,$L7))</f>
        <v>588</v>
      </c>
      <c r="N7" s="32">
        <v>46034</v>
      </c>
      <c r="O7" s="32">
        <v>46034</v>
      </c>
      <c r="P7" s="39" t="s">
        <v>35</v>
      </c>
      <c r="Q7" s="40">
        <v>1</v>
      </c>
    </row>
    <row r="8" spans="2:17" ht="19.5" customHeight="1" x14ac:dyDescent="0.25">
      <c r="B8" s="41" t="s">
        <v>57</v>
      </c>
      <c r="C8" s="42">
        <v>46029</v>
      </c>
      <c r="D8" s="43" t="s">
        <v>58</v>
      </c>
      <c r="E8" s="43" t="s">
        <v>59</v>
      </c>
      <c r="F8" s="43" t="s">
        <v>15</v>
      </c>
      <c r="G8" s="44" t="s">
        <v>34</v>
      </c>
      <c r="H8" s="43" t="s">
        <v>13</v>
      </c>
      <c r="I8" s="35">
        <v>4</v>
      </c>
      <c r="J8" s="36">
        <f t="shared" si="0"/>
        <v>75</v>
      </c>
      <c r="K8" s="36">
        <f t="shared" si="1"/>
        <v>300</v>
      </c>
      <c r="L8" s="37">
        <v>95</v>
      </c>
      <c r="M8" s="38">
        <f t="shared" si="2"/>
        <v>395</v>
      </c>
      <c r="N8" s="42">
        <v>46035</v>
      </c>
      <c r="O8" s="42">
        <v>46035</v>
      </c>
      <c r="P8" s="45" t="s">
        <v>31</v>
      </c>
      <c r="Q8" s="46">
        <v>0.6</v>
      </c>
    </row>
    <row r="9" spans="2:17" ht="19.5" customHeight="1" x14ac:dyDescent="0.25">
      <c r="B9" s="31" t="s">
        <v>60</v>
      </c>
      <c r="C9" s="32">
        <v>46030</v>
      </c>
      <c r="D9" s="33" t="s">
        <v>61</v>
      </c>
      <c r="E9" s="33" t="s">
        <v>62</v>
      </c>
      <c r="F9" s="33" t="s">
        <v>18</v>
      </c>
      <c r="G9" s="34" t="s">
        <v>32</v>
      </c>
      <c r="H9" s="33" t="s">
        <v>13</v>
      </c>
      <c r="I9" s="35">
        <v>5</v>
      </c>
      <c r="J9" s="36">
        <f t="shared" si="0"/>
        <v>62</v>
      </c>
      <c r="K9" s="36">
        <f t="shared" si="1"/>
        <v>310</v>
      </c>
      <c r="L9" s="37">
        <v>40</v>
      </c>
      <c r="M9" s="38">
        <f t="shared" si="2"/>
        <v>350</v>
      </c>
      <c r="N9" s="32">
        <v>46036</v>
      </c>
      <c r="O9" s="32">
        <v>46036</v>
      </c>
      <c r="P9" s="39" t="s">
        <v>29</v>
      </c>
      <c r="Q9" s="40">
        <v>0</v>
      </c>
    </row>
    <row r="10" spans="2:17" ht="19.5" customHeight="1" x14ac:dyDescent="0.25">
      <c r="B10" s="41" t="s">
        <v>63</v>
      </c>
      <c r="C10" s="42">
        <v>46030</v>
      </c>
      <c r="D10" s="43" t="s">
        <v>64</v>
      </c>
      <c r="E10" s="43" t="s">
        <v>65</v>
      </c>
      <c r="F10" s="43" t="s">
        <v>15</v>
      </c>
      <c r="G10" s="44" t="s">
        <v>32</v>
      </c>
      <c r="H10" s="43" t="s">
        <v>13</v>
      </c>
      <c r="I10" s="35">
        <v>5</v>
      </c>
      <c r="J10" s="36">
        <f t="shared" si="0"/>
        <v>75</v>
      </c>
      <c r="K10" s="36">
        <f t="shared" si="1"/>
        <v>375</v>
      </c>
      <c r="L10" s="37">
        <v>220</v>
      </c>
      <c r="M10" s="38">
        <f t="shared" si="2"/>
        <v>595</v>
      </c>
      <c r="N10" s="42">
        <v>46037</v>
      </c>
      <c r="O10" s="42">
        <v>46038</v>
      </c>
      <c r="P10" s="45" t="s">
        <v>29</v>
      </c>
      <c r="Q10" s="46">
        <v>0</v>
      </c>
    </row>
    <row r="11" spans="2:17" ht="19.5" customHeight="1" x14ac:dyDescent="0.25">
      <c r="B11" s="31" t="s">
        <v>66</v>
      </c>
      <c r="C11" s="32">
        <v>46031</v>
      </c>
      <c r="D11" s="33" t="s">
        <v>67</v>
      </c>
      <c r="E11" s="33" t="s">
        <v>68</v>
      </c>
      <c r="F11" s="33" t="s">
        <v>12</v>
      </c>
      <c r="G11" s="34" t="s">
        <v>30</v>
      </c>
      <c r="H11" s="33" t="s">
        <v>13</v>
      </c>
      <c r="I11" s="35">
        <v>6</v>
      </c>
      <c r="J11" s="36">
        <f t="shared" si="0"/>
        <v>68</v>
      </c>
      <c r="K11" s="36">
        <f t="shared" si="1"/>
        <v>408</v>
      </c>
      <c r="L11" s="37">
        <v>60</v>
      </c>
      <c r="M11" s="38">
        <f t="shared" si="2"/>
        <v>468</v>
      </c>
      <c r="N11" s="32">
        <v>46038</v>
      </c>
      <c r="O11" s="32">
        <v>46038</v>
      </c>
      <c r="P11" s="39" t="s">
        <v>29</v>
      </c>
      <c r="Q11" s="40">
        <v>0</v>
      </c>
    </row>
    <row r="12" spans="2:17" ht="19.5" customHeight="1" x14ac:dyDescent="0.25">
      <c r="B12" s="41" t="s">
        <v>69</v>
      </c>
      <c r="C12" s="42">
        <v>46028</v>
      </c>
      <c r="D12" s="43" t="s">
        <v>70</v>
      </c>
      <c r="E12" s="43" t="s">
        <v>71</v>
      </c>
      <c r="F12" s="43" t="s">
        <v>15</v>
      </c>
      <c r="G12" s="44" t="s">
        <v>36</v>
      </c>
      <c r="H12" s="43" t="s">
        <v>16</v>
      </c>
      <c r="I12" s="35">
        <v>8</v>
      </c>
      <c r="J12" s="36">
        <f t="shared" si="0"/>
        <v>75</v>
      </c>
      <c r="K12" s="36">
        <f t="shared" si="1"/>
        <v>600</v>
      </c>
      <c r="L12" s="37">
        <v>340</v>
      </c>
      <c r="M12" s="38">
        <f t="shared" si="2"/>
        <v>940</v>
      </c>
      <c r="N12" s="42">
        <v>46034</v>
      </c>
      <c r="O12" s="42">
        <v>46034</v>
      </c>
      <c r="P12" s="45" t="s">
        <v>31</v>
      </c>
      <c r="Q12" s="46">
        <v>0.4</v>
      </c>
    </row>
    <row r="13" spans="2:17" ht="19.5" customHeight="1" x14ac:dyDescent="0.25">
      <c r="B13" s="31" t="s">
        <v>72</v>
      </c>
      <c r="C13" s="32">
        <v>46031</v>
      </c>
      <c r="D13" s="33" t="s">
        <v>73</v>
      </c>
      <c r="E13" s="33" t="s">
        <v>74</v>
      </c>
      <c r="F13" s="33" t="s">
        <v>12</v>
      </c>
      <c r="G13" s="34" t="s">
        <v>30</v>
      </c>
      <c r="H13" s="33" t="s">
        <v>16</v>
      </c>
      <c r="I13" s="35">
        <v>3</v>
      </c>
      <c r="J13" s="36">
        <f t="shared" si="0"/>
        <v>68</v>
      </c>
      <c r="K13" s="36">
        <f t="shared" si="1"/>
        <v>204</v>
      </c>
      <c r="L13" s="37">
        <v>30</v>
      </c>
      <c r="M13" s="38">
        <f t="shared" si="2"/>
        <v>234</v>
      </c>
      <c r="N13" s="32">
        <v>46035</v>
      </c>
      <c r="O13" s="32">
        <v>46036</v>
      </c>
      <c r="P13" s="39" t="s">
        <v>29</v>
      </c>
      <c r="Q13" s="40">
        <v>0</v>
      </c>
    </row>
    <row r="14" spans="2:17" ht="19.5" customHeight="1" x14ac:dyDescent="0.25">
      <c r="B14" s="41" t="s">
        <v>75</v>
      </c>
      <c r="C14" s="42">
        <v>46031</v>
      </c>
      <c r="D14" s="43" t="s">
        <v>76</v>
      </c>
      <c r="E14" s="43" t="s">
        <v>77</v>
      </c>
      <c r="F14" s="43" t="s">
        <v>24</v>
      </c>
      <c r="G14" s="44" t="s">
        <v>32</v>
      </c>
      <c r="H14" s="43" t="s">
        <v>16</v>
      </c>
      <c r="I14" s="35">
        <v>4</v>
      </c>
      <c r="J14" s="36">
        <f t="shared" si="0"/>
        <v>85</v>
      </c>
      <c r="K14" s="36">
        <f t="shared" si="1"/>
        <v>340</v>
      </c>
      <c r="L14" s="37">
        <v>0</v>
      </c>
      <c r="M14" s="38">
        <f t="shared" si="2"/>
        <v>340</v>
      </c>
      <c r="N14" s="42">
        <v>46037</v>
      </c>
      <c r="O14" s="42">
        <v>46037</v>
      </c>
      <c r="P14" s="45" t="s">
        <v>33</v>
      </c>
      <c r="Q14" s="46">
        <v>0.2</v>
      </c>
    </row>
    <row r="15" spans="2:17" ht="19.5" customHeight="1" x14ac:dyDescent="0.25">
      <c r="B15" s="31" t="s">
        <v>78</v>
      </c>
      <c r="C15" s="32">
        <v>46030</v>
      </c>
      <c r="D15" s="33" t="s">
        <v>79</v>
      </c>
      <c r="E15" s="33" t="s">
        <v>80</v>
      </c>
      <c r="F15" s="33" t="s">
        <v>18</v>
      </c>
      <c r="G15" s="34" t="s">
        <v>34</v>
      </c>
      <c r="H15" s="33" t="s">
        <v>19</v>
      </c>
      <c r="I15" s="35">
        <v>4</v>
      </c>
      <c r="J15" s="36">
        <f t="shared" si="0"/>
        <v>62</v>
      </c>
      <c r="K15" s="36">
        <f t="shared" si="1"/>
        <v>248</v>
      </c>
      <c r="L15" s="37">
        <v>25</v>
      </c>
      <c r="M15" s="38">
        <f t="shared" si="2"/>
        <v>273</v>
      </c>
      <c r="N15" s="32">
        <v>46034</v>
      </c>
      <c r="O15" s="32">
        <v>46034</v>
      </c>
      <c r="P15" s="39" t="s">
        <v>35</v>
      </c>
      <c r="Q15" s="40">
        <v>1</v>
      </c>
    </row>
    <row r="16" spans="2:17" ht="19.5" customHeight="1" x14ac:dyDescent="0.25">
      <c r="B16" s="41" t="s">
        <v>81</v>
      </c>
      <c r="C16" s="42">
        <v>46032</v>
      </c>
      <c r="D16" s="43" t="s">
        <v>82</v>
      </c>
      <c r="E16" s="43" t="s">
        <v>83</v>
      </c>
      <c r="F16" s="43" t="s">
        <v>24</v>
      </c>
      <c r="G16" s="44" t="s">
        <v>34</v>
      </c>
      <c r="H16" s="43" t="s">
        <v>19</v>
      </c>
      <c r="I16" s="35">
        <v>5</v>
      </c>
      <c r="J16" s="36">
        <f t="shared" si="0"/>
        <v>85</v>
      </c>
      <c r="K16" s="36">
        <f t="shared" si="1"/>
        <v>425</v>
      </c>
      <c r="L16" s="37">
        <v>0</v>
      </c>
      <c r="M16" s="38">
        <f t="shared" si="2"/>
        <v>425</v>
      </c>
      <c r="N16" s="42">
        <v>46035</v>
      </c>
      <c r="O16" s="42">
        <v>46036</v>
      </c>
      <c r="P16" s="45" t="s">
        <v>31</v>
      </c>
      <c r="Q16" s="46">
        <v>0.5</v>
      </c>
    </row>
    <row r="17" spans="2:17" ht="19.5" customHeight="1" x14ac:dyDescent="0.25">
      <c r="B17" s="31" t="s">
        <v>84</v>
      </c>
      <c r="C17" s="32">
        <v>46032</v>
      </c>
      <c r="D17" s="33" t="s">
        <v>85</v>
      </c>
      <c r="E17" s="33" t="s">
        <v>86</v>
      </c>
      <c r="F17" s="33" t="s">
        <v>15</v>
      </c>
      <c r="G17" s="34" t="s">
        <v>32</v>
      </c>
      <c r="H17" s="33" t="s">
        <v>19</v>
      </c>
      <c r="I17" s="35">
        <v>6</v>
      </c>
      <c r="J17" s="36">
        <f t="shared" si="0"/>
        <v>75</v>
      </c>
      <c r="K17" s="36">
        <f t="shared" si="1"/>
        <v>450</v>
      </c>
      <c r="L17" s="37">
        <v>150</v>
      </c>
      <c r="M17" s="38">
        <f t="shared" si="2"/>
        <v>600</v>
      </c>
      <c r="N17" s="32">
        <v>46036</v>
      </c>
      <c r="O17" s="32">
        <v>46037</v>
      </c>
      <c r="P17" s="39" t="s">
        <v>29</v>
      </c>
      <c r="Q17" s="40">
        <v>0</v>
      </c>
    </row>
    <row r="18" spans="2:17" ht="19.5" customHeight="1" x14ac:dyDescent="0.25">
      <c r="B18" s="41" t="s">
        <v>87</v>
      </c>
      <c r="C18" s="42">
        <v>46033</v>
      </c>
      <c r="D18" s="43" t="s">
        <v>88</v>
      </c>
      <c r="E18" s="43" t="s">
        <v>89</v>
      </c>
      <c r="F18" s="43" t="s">
        <v>26</v>
      </c>
      <c r="G18" s="44" t="s">
        <v>32</v>
      </c>
      <c r="H18" s="43" t="s">
        <v>19</v>
      </c>
      <c r="I18" s="35">
        <v>6</v>
      </c>
      <c r="J18" s="36">
        <f t="shared" si="0"/>
        <v>78</v>
      </c>
      <c r="K18" s="36">
        <f t="shared" si="1"/>
        <v>468</v>
      </c>
      <c r="L18" s="37">
        <v>410</v>
      </c>
      <c r="M18" s="38">
        <f t="shared" si="2"/>
        <v>878</v>
      </c>
      <c r="N18" s="42">
        <v>46037</v>
      </c>
      <c r="O18" s="42">
        <v>46038</v>
      </c>
      <c r="P18" s="45" t="s">
        <v>29</v>
      </c>
      <c r="Q18" s="46">
        <v>0</v>
      </c>
    </row>
    <row r="19" spans="2:17" ht="19.5" customHeight="1" x14ac:dyDescent="0.25">
      <c r="B19" s="31" t="s">
        <v>90</v>
      </c>
      <c r="C19" s="32">
        <v>46033</v>
      </c>
      <c r="D19" s="33" t="s">
        <v>91</v>
      </c>
      <c r="E19" s="33" t="s">
        <v>92</v>
      </c>
      <c r="F19" s="33" t="s">
        <v>12</v>
      </c>
      <c r="G19" s="34" t="s">
        <v>30</v>
      </c>
      <c r="H19" s="33" t="s">
        <v>19</v>
      </c>
      <c r="I19" s="35">
        <v>5</v>
      </c>
      <c r="J19" s="36">
        <f t="shared" si="0"/>
        <v>68</v>
      </c>
      <c r="K19" s="36">
        <f t="shared" si="1"/>
        <v>340</v>
      </c>
      <c r="L19" s="37">
        <v>70</v>
      </c>
      <c r="M19" s="38">
        <f t="shared" si="2"/>
        <v>410</v>
      </c>
      <c r="N19" s="32">
        <v>46038</v>
      </c>
      <c r="O19" s="32">
        <v>46038</v>
      </c>
      <c r="P19" s="39" t="s">
        <v>29</v>
      </c>
      <c r="Q19" s="40">
        <v>0</v>
      </c>
    </row>
    <row r="20" spans="2:17" ht="19.5" customHeight="1" x14ac:dyDescent="0.25">
      <c r="B20" s="41" t="s">
        <v>93</v>
      </c>
      <c r="C20" s="42">
        <v>46029</v>
      </c>
      <c r="D20" s="43" t="s">
        <v>94</v>
      </c>
      <c r="E20" s="43" t="s">
        <v>95</v>
      </c>
      <c r="F20" s="43" t="s">
        <v>12</v>
      </c>
      <c r="G20" s="44" t="s">
        <v>32</v>
      </c>
      <c r="H20" s="43" t="s">
        <v>22</v>
      </c>
      <c r="I20" s="35">
        <v>4</v>
      </c>
      <c r="J20" s="36">
        <f t="shared" si="0"/>
        <v>68</v>
      </c>
      <c r="K20" s="36">
        <f t="shared" si="1"/>
        <v>272</v>
      </c>
      <c r="L20" s="37">
        <v>55</v>
      </c>
      <c r="M20" s="38">
        <f t="shared" si="2"/>
        <v>327</v>
      </c>
      <c r="N20" s="42">
        <v>46036</v>
      </c>
      <c r="O20" s="42">
        <v>46037</v>
      </c>
      <c r="P20" s="45" t="s">
        <v>29</v>
      </c>
      <c r="Q20" s="46">
        <v>0</v>
      </c>
    </row>
    <row r="21" spans="2:17" ht="19.5" customHeight="1" x14ac:dyDescent="0.25">
      <c r="B21" s="31" t="s">
        <v>96</v>
      </c>
      <c r="C21" s="32">
        <v>46031</v>
      </c>
      <c r="D21" s="33" t="s">
        <v>97</v>
      </c>
      <c r="E21" s="33" t="s">
        <v>98</v>
      </c>
      <c r="F21" s="33" t="s">
        <v>15</v>
      </c>
      <c r="G21" s="34" t="s">
        <v>30</v>
      </c>
      <c r="H21" s="33" t="s">
        <v>22</v>
      </c>
      <c r="I21" s="35">
        <v>3</v>
      </c>
      <c r="J21" s="36">
        <f t="shared" si="0"/>
        <v>75</v>
      </c>
      <c r="K21" s="36">
        <f t="shared" si="1"/>
        <v>225</v>
      </c>
      <c r="L21" s="37">
        <v>120</v>
      </c>
      <c r="M21" s="38">
        <f t="shared" si="2"/>
        <v>345</v>
      </c>
      <c r="N21" s="32">
        <v>46037</v>
      </c>
      <c r="O21" s="32">
        <v>46038</v>
      </c>
      <c r="P21" s="39" t="s">
        <v>29</v>
      </c>
      <c r="Q21" s="40">
        <v>0</v>
      </c>
    </row>
    <row r="22" spans="2:17" ht="19.5" customHeight="1" x14ac:dyDescent="0.25">
      <c r="B22" s="41" t="s">
        <v>99</v>
      </c>
      <c r="C22" s="42">
        <v>46028</v>
      </c>
      <c r="D22" s="43" t="s">
        <v>100</v>
      </c>
      <c r="E22" s="43" t="s">
        <v>101</v>
      </c>
      <c r="F22" s="43" t="s">
        <v>21</v>
      </c>
      <c r="G22" s="44" t="s">
        <v>34</v>
      </c>
      <c r="H22" s="43" t="s">
        <v>25</v>
      </c>
      <c r="I22" s="35">
        <v>7</v>
      </c>
      <c r="J22" s="36">
        <f t="shared" si="0"/>
        <v>70</v>
      </c>
      <c r="K22" s="36">
        <f t="shared" si="1"/>
        <v>490</v>
      </c>
      <c r="L22" s="37">
        <v>260</v>
      </c>
      <c r="M22" s="38">
        <f t="shared" si="2"/>
        <v>750</v>
      </c>
      <c r="N22" s="42">
        <v>46034</v>
      </c>
      <c r="O22" s="42">
        <v>46035</v>
      </c>
      <c r="P22" s="45" t="s">
        <v>31</v>
      </c>
      <c r="Q22" s="46">
        <v>0.7</v>
      </c>
    </row>
    <row r="23" spans="2:17" ht="19.5" customHeight="1" x14ac:dyDescent="0.25">
      <c r="B23" s="31" t="s">
        <v>102</v>
      </c>
      <c r="C23" s="32">
        <v>46030</v>
      </c>
      <c r="D23" s="33" t="s">
        <v>58</v>
      </c>
      <c r="E23" s="33" t="s">
        <v>103</v>
      </c>
      <c r="F23" s="33" t="s">
        <v>15</v>
      </c>
      <c r="G23" s="34" t="s">
        <v>36</v>
      </c>
      <c r="H23" s="33" t="s">
        <v>25</v>
      </c>
      <c r="I23" s="35">
        <v>7</v>
      </c>
      <c r="J23" s="36">
        <f t="shared" si="0"/>
        <v>75</v>
      </c>
      <c r="K23" s="36">
        <f t="shared" si="1"/>
        <v>525</v>
      </c>
      <c r="L23" s="37">
        <v>300</v>
      </c>
      <c r="M23" s="38">
        <f t="shared" si="2"/>
        <v>825</v>
      </c>
      <c r="N23" s="32">
        <v>46035</v>
      </c>
      <c r="O23" s="32">
        <v>46036</v>
      </c>
      <c r="P23" s="39" t="s">
        <v>29</v>
      </c>
      <c r="Q23" s="40">
        <v>0</v>
      </c>
    </row>
    <row r="24" spans="2:17" ht="19.5" customHeight="1" x14ac:dyDescent="0.25">
      <c r="B24" s="41" t="s">
        <v>104</v>
      </c>
      <c r="C24" s="42">
        <v>46032</v>
      </c>
      <c r="D24" s="43" t="s">
        <v>70</v>
      </c>
      <c r="E24" s="43" t="s">
        <v>105</v>
      </c>
      <c r="F24" s="43" t="s">
        <v>12</v>
      </c>
      <c r="G24" s="44" t="s">
        <v>32</v>
      </c>
      <c r="H24" s="43" t="s">
        <v>25</v>
      </c>
      <c r="I24" s="35">
        <v>6</v>
      </c>
      <c r="J24" s="36">
        <f t="shared" si="0"/>
        <v>68</v>
      </c>
      <c r="K24" s="36">
        <f t="shared" si="1"/>
        <v>408</v>
      </c>
      <c r="L24" s="37">
        <v>90</v>
      </c>
      <c r="M24" s="38">
        <f t="shared" si="2"/>
        <v>498</v>
      </c>
      <c r="N24" s="42">
        <v>46036</v>
      </c>
      <c r="O24" s="42">
        <v>46037</v>
      </c>
      <c r="P24" s="45" t="s">
        <v>29</v>
      </c>
      <c r="Q24" s="46">
        <v>0</v>
      </c>
    </row>
    <row r="25" spans="2:17" ht="19.5" customHeight="1" x14ac:dyDescent="0.25">
      <c r="B25" s="31" t="s">
        <v>106</v>
      </c>
      <c r="C25" s="32">
        <v>46033</v>
      </c>
      <c r="D25" s="33" t="s">
        <v>76</v>
      </c>
      <c r="E25" s="33" t="s">
        <v>107</v>
      </c>
      <c r="F25" s="33" t="s">
        <v>15</v>
      </c>
      <c r="G25" s="34" t="s">
        <v>34</v>
      </c>
      <c r="H25" s="33" t="s">
        <v>25</v>
      </c>
      <c r="I25" s="35">
        <v>6</v>
      </c>
      <c r="J25" s="36">
        <f t="shared" si="0"/>
        <v>75</v>
      </c>
      <c r="K25" s="36">
        <f t="shared" si="1"/>
        <v>450</v>
      </c>
      <c r="L25" s="37">
        <v>140</v>
      </c>
      <c r="M25" s="38">
        <f t="shared" si="2"/>
        <v>590</v>
      </c>
      <c r="N25" s="32">
        <v>46037</v>
      </c>
      <c r="O25" s="32">
        <v>46037</v>
      </c>
      <c r="P25" s="39" t="s">
        <v>29</v>
      </c>
      <c r="Q25" s="40">
        <v>0</v>
      </c>
    </row>
    <row r="26" spans="2:17" ht="19.5" customHeight="1" x14ac:dyDescent="0.25">
      <c r="B26" s="41" t="s">
        <v>108</v>
      </c>
      <c r="C26" s="42">
        <v>46033</v>
      </c>
      <c r="D26" s="43" t="s">
        <v>61</v>
      </c>
      <c r="E26" s="43" t="s">
        <v>109</v>
      </c>
      <c r="F26" s="43" t="s">
        <v>18</v>
      </c>
      <c r="G26" s="44" t="s">
        <v>32</v>
      </c>
      <c r="H26" s="43" t="s">
        <v>25</v>
      </c>
      <c r="I26" s="35">
        <v>6</v>
      </c>
      <c r="J26" s="36">
        <f t="shared" si="0"/>
        <v>62</v>
      </c>
      <c r="K26" s="36">
        <f t="shared" si="1"/>
        <v>372</v>
      </c>
      <c r="L26" s="37">
        <v>35</v>
      </c>
      <c r="M26" s="38">
        <f t="shared" si="2"/>
        <v>407</v>
      </c>
      <c r="N26" s="42">
        <v>46038</v>
      </c>
      <c r="O26" s="42">
        <v>46038</v>
      </c>
      <c r="P26" s="45" t="s">
        <v>29</v>
      </c>
      <c r="Q26" s="46">
        <v>0</v>
      </c>
    </row>
    <row r="27" spans="2:17" ht="19.5" customHeight="1" x14ac:dyDescent="0.25">
      <c r="B27" s="31" t="s">
        <v>110</v>
      </c>
      <c r="C27" s="32">
        <v>46027</v>
      </c>
      <c r="D27" s="33" t="s">
        <v>73</v>
      </c>
      <c r="E27" s="33" t="s">
        <v>111</v>
      </c>
      <c r="F27" s="33" t="s">
        <v>21</v>
      </c>
      <c r="G27" s="34" t="s">
        <v>30</v>
      </c>
      <c r="H27" s="33" t="s">
        <v>22</v>
      </c>
      <c r="I27" s="35">
        <v>4</v>
      </c>
      <c r="J27" s="36">
        <f t="shared" si="0"/>
        <v>70</v>
      </c>
      <c r="K27" s="36">
        <f t="shared" si="1"/>
        <v>280</v>
      </c>
      <c r="L27" s="37">
        <v>100</v>
      </c>
      <c r="M27" s="38">
        <f t="shared" si="2"/>
        <v>380</v>
      </c>
      <c r="N27" s="32">
        <v>46031</v>
      </c>
      <c r="O27" s="32">
        <v>46031</v>
      </c>
      <c r="P27" s="39" t="s">
        <v>37</v>
      </c>
      <c r="Q27" s="40">
        <v>0</v>
      </c>
    </row>
    <row r="28" spans="2:17" ht="19.5" customHeight="1" x14ac:dyDescent="0.25">
      <c r="B28" s="41"/>
      <c r="C28" s="42"/>
      <c r="D28" s="43"/>
      <c r="E28" s="43"/>
      <c r="F28" s="43"/>
      <c r="G28" s="44"/>
      <c r="H28" s="43"/>
      <c r="I28" s="35"/>
      <c r="J28" s="36" t="str">
        <f t="shared" si="0"/>
        <v/>
      </c>
      <c r="K28" s="36" t="str">
        <f t="shared" si="1"/>
        <v/>
      </c>
      <c r="L28" s="37"/>
      <c r="M28" s="38" t="str">
        <f t="shared" si="2"/>
        <v/>
      </c>
      <c r="N28" s="42"/>
      <c r="O28" s="42"/>
      <c r="P28" s="45"/>
      <c r="Q28" s="46"/>
    </row>
    <row r="29" spans="2:17" ht="19.5" customHeight="1" x14ac:dyDescent="0.25">
      <c r="B29" s="31"/>
      <c r="C29" s="32"/>
      <c r="D29" s="33"/>
      <c r="E29" s="33"/>
      <c r="F29" s="33"/>
      <c r="G29" s="34"/>
      <c r="H29" s="33"/>
      <c r="I29" s="35"/>
      <c r="J29" s="36" t="str">
        <f t="shared" si="0"/>
        <v/>
      </c>
      <c r="K29" s="36" t="str">
        <f t="shared" si="1"/>
        <v/>
      </c>
      <c r="L29" s="37"/>
      <c r="M29" s="38" t="str">
        <f t="shared" si="2"/>
        <v/>
      </c>
      <c r="N29" s="32"/>
      <c r="O29" s="32"/>
      <c r="P29" s="39"/>
      <c r="Q29" s="40"/>
    </row>
    <row r="30" spans="2:17" ht="19.5" customHeight="1" x14ac:dyDescent="0.25">
      <c r="B30" s="41"/>
      <c r="C30" s="42"/>
      <c r="D30" s="43"/>
      <c r="E30" s="43"/>
      <c r="F30" s="43"/>
      <c r="G30" s="44"/>
      <c r="H30" s="43"/>
      <c r="I30" s="35"/>
      <c r="J30" s="36" t="str">
        <f t="shared" si="0"/>
        <v/>
      </c>
      <c r="K30" s="36" t="str">
        <f t="shared" si="1"/>
        <v/>
      </c>
      <c r="L30" s="37"/>
      <c r="M30" s="38" t="str">
        <f t="shared" si="2"/>
        <v/>
      </c>
      <c r="N30" s="42"/>
      <c r="O30" s="42"/>
      <c r="P30" s="45"/>
      <c r="Q30" s="46"/>
    </row>
    <row r="31" spans="2:17" ht="19.5" customHeight="1" x14ac:dyDescent="0.25">
      <c r="B31" s="47" t="s">
        <v>112</v>
      </c>
      <c r="C31" s="48"/>
      <c r="D31" s="48"/>
      <c r="E31" s="48"/>
      <c r="F31" s="48"/>
      <c r="G31" s="48"/>
      <c r="H31" s="48"/>
      <c r="I31" s="49">
        <f>SUM(I7:I30)</f>
        <v>110</v>
      </c>
      <c r="J31" s="48"/>
      <c r="K31" s="50">
        <f>SUM(K7:K30)</f>
        <v>7898</v>
      </c>
      <c r="L31" s="50">
        <f>SUM(L7:L30)</f>
        <v>2720</v>
      </c>
      <c r="M31" s="50">
        <f>SUM(M7:M30)</f>
        <v>10618</v>
      </c>
      <c r="N31" s="48"/>
      <c r="O31" s="48"/>
      <c r="P31" s="48"/>
      <c r="Q31" s="48"/>
    </row>
    <row r="33" spans="2:8" ht="48" x14ac:dyDescent="0.25">
      <c r="B33" s="51" t="s">
        <v>113</v>
      </c>
      <c r="C33" s="52" t="s">
        <v>114</v>
      </c>
      <c r="E33" s="53" t="s">
        <v>115</v>
      </c>
      <c r="H33" s="54" t="s">
        <v>116</v>
      </c>
    </row>
    <row r="34" spans="2:8" ht="96" x14ac:dyDescent="0.25">
      <c r="B34" s="55" t="s">
        <v>117</v>
      </c>
    </row>
  </sheetData>
  <mergeCells count="2">
    <mergeCell ref="B2:P2"/>
    <mergeCell ref="B3:P3"/>
  </mergeCells>
  <conditionalFormatting sqref="G7:G30">
    <cfRule type="expression" dxfId="14" priority="7">
      <formula>$G7="Dringend"</formula>
    </cfRule>
    <cfRule type="expression" dxfId="13" priority="8">
      <formula>$G7="Hoch"</formula>
    </cfRule>
  </conditionalFormatting>
  <conditionalFormatting sqref="O7:O30">
    <cfRule type="expression" dxfId="12" priority="9">
      <formula>AND($O7&lt;&gt;"",$O7&lt;Stichtag,$P7&lt;&gt;"Erledigt",$P7&lt;&gt;"Storniert")</formula>
    </cfRule>
  </conditionalFormatting>
  <conditionalFormatting sqref="P7:P30">
    <cfRule type="expression" dxfId="11" priority="2">
      <formula>$P7="Geplant"</formula>
    </cfRule>
    <cfRule type="expression" dxfId="10" priority="3">
      <formula>$P7="In Arbeit"</formula>
    </cfRule>
    <cfRule type="expression" dxfId="9" priority="4">
      <formula>$P7="Wartet auf Teile"</formula>
    </cfRule>
    <cfRule type="expression" dxfId="8" priority="5">
      <formula>$P7="Erledigt"</formula>
    </cfRule>
    <cfRule type="expression" dxfId="7" priority="6">
      <formula>$P7="Storniert"</formula>
    </cfRule>
  </conditionalFormatting>
  <conditionalFormatting sqref="Q7:Q30">
    <cfRule type="dataBar" priority="10">
      <dataBar>
        <cfvo type="num" val="0"/>
        <cfvo type="num" val="1"/>
        <color rgb="FF12464F"/>
      </dataBar>
      <extLst>
        <ext xmlns:x14="http://schemas.microsoft.com/office/spreadsheetml/2009/9/main" uri="{B025F937-C7B1-47D3-B67F-A62EFF666E3E}">
          <x14:id>{83F073E0-1878-473F-BDDA-8048C9A617CB}</x14:id>
        </ext>
      </extLst>
    </cfRule>
  </conditionalFormatting>
  <dataValidations count="4">
    <dataValidation type="list" allowBlank="1" errorTitle="Ungültige Eingabe" error="Bitte einen Wert aus der Liste wählen." sqref="F7:F30" xr:uid="{00000000-0002-0000-0100-000000000000}">
      <formula1>Leistungen</formula1>
      <formula2>0</formula2>
    </dataValidation>
    <dataValidation type="list" allowBlank="1" errorTitle="Ungültige Eingabe" error="Bitte einen Wert aus der Liste wählen." sqref="G7:G30" xr:uid="{00000000-0002-0000-0100-000001000000}">
      <formula1>PrioListe</formula1>
      <formula2>0</formula2>
    </dataValidation>
    <dataValidation type="list" allowBlank="1" errorTitle="Ungültige Eingabe" error="Bitte einen Wert aus der Liste wählen." sqref="H7:H30" xr:uid="{00000000-0002-0000-0100-000002000000}">
      <formula1>TeamListe</formula1>
      <formula2>0</formula2>
    </dataValidation>
    <dataValidation type="list" allowBlank="1" errorTitle="Ungültige Eingabe" error="Bitte einen Wert aus der Liste wählen." sqref="P7:P30" xr:uid="{00000000-0002-0000-0100-000003000000}">
      <formula1>StatusListe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F073E0-1878-473F-BDDA-8048C9A617CB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12464F"/>
            </x14:dataBar>
          </x14:cfRule>
          <xm:sqref>Q7:Q30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2464F"/>
  </sheetPr>
  <dimension ref="B2:K18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0" customWidth="1"/>
    <col min="3" max="8" width="11" customWidth="1"/>
    <col min="9" max="11" width="13" customWidth="1"/>
  </cols>
  <sheetData>
    <row r="2" spans="2:11" ht="25.5" customHeight="1" x14ac:dyDescent="0.25">
      <c r="B2" s="1" t="s">
        <v>118</v>
      </c>
      <c r="C2" s="1"/>
      <c r="D2" s="1"/>
      <c r="E2" s="1"/>
      <c r="F2" s="1"/>
      <c r="G2" s="1"/>
      <c r="H2" s="1"/>
      <c r="I2" s="1"/>
      <c r="J2" s="1"/>
      <c r="K2" s="1"/>
    </row>
    <row r="3" spans="2:11" ht="15.75" customHeight="1" x14ac:dyDescent="0.25">
      <c r="B3" s="86" t="s">
        <v>119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3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2:11" ht="15" customHeight="1" x14ac:dyDescent="0.25">
      <c r="B6" s="2" t="s">
        <v>120</v>
      </c>
      <c r="C6" s="2"/>
      <c r="D6" s="2"/>
      <c r="E6" s="2"/>
      <c r="F6" s="2"/>
      <c r="G6" s="2"/>
      <c r="H6" s="2"/>
      <c r="I6" s="2"/>
      <c r="J6" s="2"/>
      <c r="K6" s="2"/>
    </row>
    <row r="7" spans="2:11" ht="13.5" customHeight="1" x14ac:dyDescent="0.25">
      <c r="B7" s="56"/>
      <c r="C7" s="56"/>
      <c r="D7" s="57">
        <v>46034</v>
      </c>
      <c r="E7" s="57">
        <v>46035</v>
      </c>
      <c r="F7" s="57">
        <v>46036</v>
      </c>
      <c r="G7" s="57">
        <v>46037</v>
      </c>
      <c r="H7" s="57">
        <v>46038</v>
      </c>
    </row>
    <row r="8" spans="2:11" ht="19.5" customHeight="1" x14ac:dyDescent="0.25">
      <c r="B8" s="58" t="s">
        <v>8</v>
      </c>
      <c r="C8" s="59" t="s">
        <v>121</v>
      </c>
      <c r="D8" s="59" t="s">
        <v>122</v>
      </c>
      <c r="E8" s="59" t="s">
        <v>123</v>
      </c>
      <c r="F8" s="59" t="s">
        <v>124</v>
      </c>
      <c r="G8" s="59" t="s">
        <v>125</v>
      </c>
      <c r="H8" s="59" t="s">
        <v>126</v>
      </c>
      <c r="I8" s="59" t="s">
        <v>127</v>
      </c>
      <c r="J8" s="59" t="s">
        <v>128</v>
      </c>
      <c r="K8" s="59" t="s">
        <v>129</v>
      </c>
    </row>
    <row r="9" spans="2:11" ht="19.5" customHeight="1" x14ac:dyDescent="0.25">
      <c r="B9" s="60" t="s">
        <v>13</v>
      </c>
      <c r="C9" s="22">
        <f>IFERROR(INDEX(Team_StdTag,MATCH($B9,Team_Name,0)),0)</f>
        <v>7</v>
      </c>
      <c r="D9" s="61">
        <f>SUMIFS(Auftragsplanung!$I$7:$I$30,Auftragsplanung!$H$7:$H$30,$B9,Auftragsplanung!$N$7:$N$30,D$7)</f>
        <v>6</v>
      </c>
      <c r="E9" s="61">
        <f>SUMIFS(Auftragsplanung!$I$7:$I$30,Auftragsplanung!$H$7:$H$30,$B9,Auftragsplanung!$N$7:$N$30,E$7)</f>
        <v>4</v>
      </c>
      <c r="F9" s="61">
        <f>SUMIFS(Auftragsplanung!$I$7:$I$30,Auftragsplanung!$H$7:$H$30,$B9,Auftragsplanung!$N$7:$N$30,F$7)</f>
        <v>5</v>
      </c>
      <c r="G9" s="61">
        <f>SUMIFS(Auftragsplanung!$I$7:$I$30,Auftragsplanung!$H$7:$H$30,$B9,Auftragsplanung!$N$7:$N$30,G$7)</f>
        <v>5</v>
      </c>
      <c r="H9" s="61">
        <f>SUMIFS(Auftragsplanung!$I$7:$I$30,Auftragsplanung!$H$7:$H$30,$B9,Auftragsplanung!$N$7:$N$30,H$7)</f>
        <v>6</v>
      </c>
      <c r="I9" s="62">
        <f>SUM(D9:H9)</f>
        <v>26</v>
      </c>
      <c r="J9" s="22">
        <f>C9*5</f>
        <v>35</v>
      </c>
      <c r="K9" s="63">
        <f t="shared" ref="K9:K14" si="0">IF(J9=0,0,I9/J9)</f>
        <v>0.74285714285714288</v>
      </c>
    </row>
    <row r="10" spans="2:11" ht="19.5" customHeight="1" x14ac:dyDescent="0.25">
      <c r="B10" s="64" t="s">
        <v>16</v>
      </c>
      <c r="C10" s="24">
        <f>IFERROR(INDEX(Team_StdTag,MATCH($B10,Team_Name,0)),0)</f>
        <v>7</v>
      </c>
      <c r="D10" s="65">
        <f>SUMIFS(Auftragsplanung!$I$7:$I$30,Auftragsplanung!$H$7:$H$30,$B10,Auftragsplanung!$N$7:$N$30,D$7)</f>
        <v>8</v>
      </c>
      <c r="E10" s="65">
        <f>SUMIFS(Auftragsplanung!$I$7:$I$30,Auftragsplanung!$H$7:$H$30,$B10,Auftragsplanung!$N$7:$N$30,E$7)</f>
        <v>3</v>
      </c>
      <c r="F10" s="65">
        <f>SUMIFS(Auftragsplanung!$I$7:$I$30,Auftragsplanung!$H$7:$H$30,$B10,Auftragsplanung!$N$7:$N$30,F$7)</f>
        <v>0</v>
      </c>
      <c r="G10" s="65">
        <f>SUMIFS(Auftragsplanung!$I$7:$I$30,Auftragsplanung!$H$7:$H$30,$B10,Auftragsplanung!$N$7:$N$30,G$7)</f>
        <v>4</v>
      </c>
      <c r="H10" s="65">
        <f>SUMIFS(Auftragsplanung!$I$7:$I$30,Auftragsplanung!$H$7:$H$30,$B10,Auftragsplanung!$N$7:$N$30,H$7)</f>
        <v>0</v>
      </c>
      <c r="I10" s="66">
        <f>SUM(D10:H10)</f>
        <v>15</v>
      </c>
      <c r="J10" s="24">
        <f>C10*5</f>
        <v>35</v>
      </c>
      <c r="K10" s="67">
        <f t="shared" si="0"/>
        <v>0.42857142857142855</v>
      </c>
    </row>
    <row r="11" spans="2:11" ht="19.5" customHeight="1" x14ac:dyDescent="0.25">
      <c r="B11" s="60" t="s">
        <v>19</v>
      </c>
      <c r="C11" s="22">
        <f>IFERROR(INDEX(Team_StdTag,MATCH($B11,Team_Name,0)),0)</f>
        <v>7</v>
      </c>
      <c r="D11" s="61">
        <f>SUMIFS(Auftragsplanung!$I$7:$I$30,Auftragsplanung!$H$7:$H$30,$B11,Auftragsplanung!$N$7:$N$30,D$7)</f>
        <v>4</v>
      </c>
      <c r="E11" s="61">
        <f>SUMIFS(Auftragsplanung!$I$7:$I$30,Auftragsplanung!$H$7:$H$30,$B11,Auftragsplanung!$N$7:$N$30,E$7)</f>
        <v>5</v>
      </c>
      <c r="F11" s="61">
        <f>SUMIFS(Auftragsplanung!$I$7:$I$30,Auftragsplanung!$H$7:$H$30,$B11,Auftragsplanung!$N$7:$N$30,F$7)</f>
        <v>6</v>
      </c>
      <c r="G11" s="61">
        <f>SUMIFS(Auftragsplanung!$I$7:$I$30,Auftragsplanung!$H$7:$H$30,$B11,Auftragsplanung!$N$7:$N$30,G$7)</f>
        <v>6</v>
      </c>
      <c r="H11" s="61">
        <f>SUMIFS(Auftragsplanung!$I$7:$I$30,Auftragsplanung!$H$7:$H$30,$B11,Auftragsplanung!$N$7:$N$30,H$7)</f>
        <v>5</v>
      </c>
      <c r="I11" s="62">
        <f>SUM(D11:H11)</f>
        <v>26</v>
      </c>
      <c r="J11" s="22">
        <f>C11*5</f>
        <v>35</v>
      </c>
      <c r="K11" s="63">
        <f t="shared" si="0"/>
        <v>0.74285714285714288</v>
      </c>
    </row>
    <row r="12" spans="2:11" ht="19.5" customHeight="1" x14ac:dyDescent="0.25">
      <c r="B12" s="64" t="s">
        <v>22</v>
      </c>
      <c r="C12" s="24">
        <f>IFERROR(INDEX(Team_StdTag,MATCH($B12,Team_Name,0)),0)</f>
        <v>7</v>
      </c>
      <c r="D12" s="65">
        <f>SUMIFS(Auftragsplanung!$I$7:$I$30,Auftragsplanung!$H$7:$H$30,$B12,Auftragsplanung!$N$7:$N$30,D$7)</f>
        <v>0</v>
      </c>
      <c r="E12" s="65">
        <f>SUMIFS(Auftragsplanung!$I$7:$I$30,Auftragsplanung!$H$7:$H$30,$B12,Auftragsplanung!$N$7:$N$30,E$7)</f>
        <v>0</v>
      </c>
      <c r="F12" s="65">
        <f>SUMIFS(Auftragsplanung!$I$7:$I$30,Auftragsplanung!$H$7:$H$30,$B12,Auftragsplanung!$N$7:$N$30,F$7)</f>
        <v>4</v>
      </c>
      <c r="G12" s="65">
        <f>SUMIFS(Auftragsplanung!$I$7:$I$30,Auftragsplanung!$H$7:$H$30,$B12,Auftragsplanung!$N$7:$N$30,G$7)</f>
        <v>3</v>
      </c>
      <c r="H12" s="65">
        <f>SUMIFS(Auftragsplanung!$I$7:$I$30,Auftragsplanung!$H$7:$H$30,$B12,Auftragsplanung!$N$7:$N$30,H$7)</f>
        <v>0</v>
      </c>
      <c r="I12" s="66">
        <f>SUM(D12:H12)</f>
        <v>7</v>
      </c>
      <c r="J12" s="24">
        <f>C12*5</f>
        <v>35</v>
      </c>
      <c r="K12" s="67">
        <f t="shared" si="0"/>
        <v>0.2</v>
      </c>
    </row>
    <row r="13" spans="2:11" ht="19.5" customHeight="1" x14ac:dyDescent="0.25">
      <c r="B13" s="60" t="s">
        <v>25</v>
      </c>
      <c r="C13" s="22">
        <f>IFERROR(INDEX(Team_StdTag,MATCH($B13,Team_Name,0)),0)</f>
        <v>7</v>
      </c>
      <c r="D13" s="61">
        <f>SUMIFS(Auftragsplanung!$I$7:$I$30,Auftragsplanung!$H$7:$H$30,$B13,Auftragsplanung!$N$7:$N$30,D$7)</f>
        <v>7</v>
      </c>
      <c r="E13" s="61">
        <f>SUMIFS(Auftragsplanung!$I$7:$I$30,Auftragsplanung!$H$7:$H$30,$B13,Auftragsplanung!$N$7:$N$30,E$7)</f>
        <v>7</v>
      </c>
      <c r="F13" s="61">
        <f>SUMIFS(Auftragsplanung!$I$7:$I$30,Auftragsplanung!$H$7:$H$30,$B13,Auftragsplanung!$N$7:$N$30,F$7)</f>
        <v>6</v>
      </c>
      <c r="G13" s="61">
        <f>SUMIFS(Auftragsplanung!$I$7:$I$30,Auftragsplanung!$H$7:$H$30,$B13,Auftragsplanung!$N$7:$N$30,G$7)</f>
        <v>6</v>
      </c>
      <c r="H13" s="61">
        <f>SUMIFS(Auftragsplanung!$I$7:$I$30,Auftragsplanung!$H$7:$H$30,$B13,Auftragsplanung!$N$7:$N$30,H$7)</f>
        <v>6</v>
      </c>
      <c r="I13" s="62">
        <f>SUM(D13:H13)</f>
        <v>32</v>
      </c>
      <c r="J13" s="22">
        <f>C13*5</f>
        <v>35</v>
      </c>
      <c r="K13" s="63">
        <f t="shared" si="0"/>
        <v>0.91428571428571426</v>
      </c>
    </row>
    <row r="14" spans="2:11" ht="19.5" customHeight="1" x14ac:dyDescent="0.25">
      <c r="B14" s="47" t="s">
        <v>130</v>
      </c>
      <c r="C14" s="49">
        <f t="shared" ref="C14:J14" si="1">SUM(C9:C13)</f>
        <v>35</v>
      </c>
      <c r="D14" s="49">
        <f t="shared" si="1"/>
        <v>25</v>
      </c>
      <c r="E14" s="49">
        <f t="shared" si="1"/>
        <v>19</v>
      </c>
      <c r="F14" s="49">
        <f t="shared" si="1"/>
        <v>21</v>
      </c>
      <c r="G14" s="49">
        <f t="shared" si="1"/>
        <v>24</v>
      </c>
      <c r="H14" s="49">
        <f t="shared" si="1"/>
        <v>17</v>
      </c>
      <c r="I14" s="49">
        <f t="shared" si="1"/>
        <v>106</v>
      </c>
      <c r="J14" s="49">
        <f t="shared" si="1"/>
        <v>175</v>
      </c>
      <c r="K14" s="68">
        <f t="shared" si="0"/>
        <v>0.60571428571428576</v>
      </c>
    </row>
    <row r="15" spans="2:11" ht="19.5" customHeight="1" x14ac:dyDescent="0.25">
      <c r="B15" s="69" t="s">
        <v>131</v>
      </c>
      <c r="C15" s="70"/>
      <c r="D15" s="71">
        <f>IF($C14=0,0,D14/$C14)</f>
        <v>0.7142857142857143</v>
      </c>
      <c r="E15" s="71">
        <f>IF($C14=0,0,E14/$C14)</f>
        <v>0.54285714285714282</v>
      </c>
      <c r="F15" s="71">
        <f>IF($C14=0,0,F14/$C14)</f>
        <v>0.6</v>
      </c>
      <c r="G15" s="71">
        <f>IF($C14=0,0,G14/$C14)</f>
        <v>0.68571428571428572</v>
      </c>
      <c r="H15" s="71">
        <f>IF($C14=0,0,H14/$C14)</f>
        <v>0.48571428571428571</v>
      </c>
      <c r="I15" s="70"/>
      <c r="J15" s="70"/>
      <c r="K15" s="70"/>
    </row>
    <row r="17" spans="2:8" ht="15" customHeight="1" x14ac:dyDescent="0.25">
      <c r="B17" s="51" t="s">
        <v>132</v>
      </c>
      <c r="C17" s="92" t="s">
        <v>133</v>
      </c>
      <c r="D17" s="92"/>
      <c r="E17" s="93" t="s">
        <v>134</v>
      </c>
      <c r="F17" s="93"/>
      <c r="G17" s="94" t="s">
        <v>135</v>
      </c>
      <c r="H17" s="94"/>
    </row>
    <row r="18" spans="2:8" ht="72" x14ac:dyDescent="0.25">
      <c r="B18" s="55" t="s">
        <v>136</v>
      </c>
    </row>
  </sheetData>
  <mergeCells count="6">
    <mergeCell ref="B2:K2"/>
    <mergeCell ref="B3:K3"/>
    <mergeCell ref="B6:K6"/>
    <mergeCell ref="C17:D17"/>
    <mergeCell ref="E17:F17"/>
    <mergeCell ref="G17:H17"/>
  </mergeCells>
  <conditionalFormatting sqref="D9:H13">
    <cfRule type="expression" dxfId="6" priority="8">
      <formula>AND(D9&lt;&gt;"",D9&gt;$C9)</formula>
    </cfRule>
  </conditionalFormatting>
  <conditionalFormatting sqref="D15:H15">
    <cfRule type="cellIs" dxfId="5" priority="5" operator="lessThan">
      <formula>0.7</formula>
    </cfRule>
    <cfRule type="cellIs" dxfId="4" priority="6" operator="between">
      <formula>0.7</formula>
      <formula>0.9</formula>
    </cfRule>
    <cfRule type="cellIs" dxfId="3" priority="7" operator="greaterThan">
      <formula>0.9</formula>
    </cfRule>
  </conditionalFormatting>
  <conditionalFormatting sqref="K9:K14">
    <cfRule type="cellIs" dxfId="2" priority="2" operator="lessThan">
      <formula>0.7</formula>
    </cfRule>
    <cfRule type="cellIs" dxfId="1" priority="3" operator="between">
      <formula>0.7</formula>
      <formula>0.9</formula>
    </cfRule>
    <cfRule type="cellIs" dxfId="0" priority="4" operator="greaterThan">
      <formula>0.9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39B2C"/>
  </sheetPr>
  <dimension ref="B2:Q49"/>
  <sheetViews>
    <sheetView showGridLines="0" tabSelected="1" zoomScaleNormal="100" workbookViewId="0">
      <selection activeCell="J39" sqref="J39"/>
    </sheetView>
  </sheetViews>
  <sheetFormatPr baseColWidth="10" defaultColWidth="8.7109375" defaultRowHeight="15" x14ac:dyDescent="0.25"/>
  <cols>
    <col min="1" max="1" width="2" customWidth="1"/>
    <col min="2" max="4" width="15" customWidth="1"/>
    <col min="5" max="5" width="3" customWidth="1"/>
    <col min="6" max="8" width="15" customWidth="1"/>
    <col min="9" max="9" width="3" customWidth="1"/>
    <col min="10" max="12" width="15" customWidth="1"/>
    <col min="13" max="13" width="2" customWidth="1"/>
    <col min="16" max="16" width="22" customWidth="1"/>
    <col min="17" max="17" width="13" customWidth="1"/>
  </cols>
  <sheetData>
    <row r="2" spans="2:17" ht="30" customHeight="1" x14ac:dyDescent="0.25">
      <c r="B2" s="14" t="s">
        <v>152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7" ht="18" customHeight="1" x14ac:dyDescent="0.25">
      <c r="B3" s="13" t="s">
        <v>137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7" ht="3.75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6" spans="2:17" x14ac:dyDescent="0.25">
      <c r="B6" s="72" t="s">
        <v>138</v>
      </c>
      <c r="C6" s="73">
        <v>46036</v>
      </c>
      <c r="F6" s="11" t="s">
        <v>139</v>
      </c>
      <c r="G6" s="11"/>
      <c r="H6" s="11"/>
      <c r="I6" s="11"/>
      <c r="J6" s="11"/>
      <c r="K6" s="11"/>
      <c r="L6" s="11"/>
    </row>
    <row r="7" spans="2:17" x14ac:dyDescent="0.25">
      <c r="P7" s="74" t="s">
        <v>140</v>
      </c>
    </row>
    <row r="8" spans="2:17" ht="15.75" customHeight="1" x14ac:dyDescent="0.25">
      <c r="B8" s="10" t="s">
        <v>141</v>
      </c>
      <c r="C8" s="10"/>
      <c r="D8" s="10"/>
      <c r="F8" s="10" t="s">
        <v>142</v>
      </c>
      <c r="G8" s="10"/>
      <c r="H8" s="10"/>
      <c r="J8" s="10" t="s">
        <v>143</v>
      </c>
      <c r="K8" s="10"/>
      <c r="L8" s="10"/>
      <c r="P8" s="75" t="s">
        <v>52</v>
      </c>
      <c r="Q8" s="76" t="s">
        <v>144</v>
      </c>
    </row>
    <row r="9" spans="2:17" ht="31.5" customHeight="1" x14ac:dyDescent="0.25">
      <c r="B9" s="9">
        <f>COUNTA(Auftragsplanung!$B$7:$B$30)</f>
        <v>21</v>
      </c>
      <c r="C9" s="9"/>
      <c r="D9" s="9"/>
      <c r="F9" s="8">
        <f>COUNTIF(Auftragsplanung!$P$7:$P$30,"In Arbeit")</f>
        <v>4</v>
      </c>
      <c r="G9" s="8"/>
      <c r="H9" s="8"/>
      <c r="J9" s="7">
        <f>COUNTIF(Auftragsplanung!$P$7:$P$30,"Erledigt")</f>
        <v>2</v>
      </c>
      <c r="K9" s="7"/>
      <c r="L9" s="7"/>
      <c r="P9" s="77" t="s">
        <v>29</v>
      </c>
      <c r="Q9" s="34">
        <f>COUNTIF(Auftragsplanung!$P$7:$P$30,P9)</f>
        <v>13</v>
      </c>
    </row>
    <row r="10" spans="2:17" x14ac:dyDescent="0.25">
      <c r="P10" s="78" t="s">
        <v>31</v>
      </c>
      <c r="Q10" s="34">
        <f>COUNTIF(Auftragsplanung!$P$7:$P$30,P10)</f>
        <v>4</v>
      </c>
    </row>
    <row r="11" spans="2:17" ht="15.75" customHeight="1" x14ac:dyDescent="0.25">
      <c r="B11" s="10" t="s">
        <v>145</v>
      </c>
      <c r="C11" s="10"/>
      <c r="D11" s="10"/>
      <c r="F11" s="10" t="s">
        <v>146</v>
      </c>
      <c r="G11" s="10"/>
      <c r="H11" s="10"/>
      <c r="J11" s="10" t="s">
        <v>147</v>
      </c>
      <c r="K11" s="10"/>
      <c r="L11" s="10"/>
      <c r="P11" s="79" t="s">
        <v>33</v>
      </c>
      <c r="Q11" s="34">
        <f>COUNTIF(Auftragsplanung!$P$7:$P$30,P11)</f>
        <v>1</v>
      </c>
    </row>
    <row r="12" spans="2:17" ht="31.5" customHeight="1" x14ac:dyDescent="0.25">
      <c r="B12" s="6">
        <f>SUMIFS(Auftragsplanung!$I$7:$I$30,Auftragsplanung!$P$7:$P$30,"&lt;&gt;Storniert")</f>
        <v>106</v>
      </c>
      <c r="C12" s="6"/>
      <c r="D12" s="6"/>
      <c r="F12" s="5">
        <f>SUMIFS(Auftragsplanung!$M$7:$M$30,Auftragsplanung!$P$7:$P$30,"&lt;&gt;Storniert")</f>
        <v>10238</v>
      </c>
      <c r="G12" s="5"/>
      <c r="H12" s="5"/>
      <c r="J12" s="4">
        <f>Kapazitätsplanung!$K$14</f>
        <v>0.60571428571428576</v>
      </c>
      <c r="K12" s="4"/>
      <c r="L12" s="4"/>
      <c r="P12" s="80" t="s">
        <v>35</v>
      </c>
      <c r="Q12" s="34">
        <f>COUNTIF(Auftragsplanung!$P$7:$P$30,P12)</f>
        <v>2</v>
      </c>
    </row>
    <row r="13" spans="2:17" x14ac:dyDescent="0.25">
      <c r="P13" s="81" t="s">
        <v>37</v>
      </c>
      <c r="Q13" s="34">
        <f>COUNTIF(Auftragsplanung!$P$7:$P$30,P13)</f>
        <v>1</v>
      </c>
    </row>
    <row r="14" spans="2:17" ht="21.75" customHeight="1" x14ac:dyDescent="0.25">
      <c r="B14" s="3" t="str">
        <f>IF(COUNTIFS(Auftragsplanung!$O$7:$O$30,"&lt;"&amp;$C$6,Auftragsplanung!$O$7:$O$30,"&lt;&gt;",Auftragsplanung!$P$7:$P$30,"&lt;&gt;Erledigt",Auftragsplanung!$P$7:$P$30,"&lt;&gt;Storniert")=0,"Keine überfälligen Aufträge zum Stichtag.","Achtung: "&amp;COUNTIFS(Auftragsplanung!$O$7:$O$30,"&lt;"&amp;$C$6,Auftragsplanung!$O$7:$O$30,"&lt;&gt;",Auftragsplanung!$P$7:$P$30,"&lt;&gt;Erledigt",Auftragsplanung!$P$7:$P$30,"&lt;&gt;Storniert")&amp;" Auftrag/Aufträge mit überschrittenem Liefertermin.")</f>
        <v>Achtung: 3 Auftrag/Aufträge mit überschrittenem Liefertermin.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6" spans="2:17" ht="18" customHeight="1" x14ac:dyDescent="0.25">
      <c r="B16" s="2" t="s">
        <v>148</v>
      </c>
      <c r="C16" s="2"/>
      <c r="D16" s="2"/>
      <c r="E16" s="2"/>
      <c r="F16" s="2"/>
      <c r="G16" s="2"/>
      <c r="H16" s="2"/>
      <c r="I16" s="2"/>
      <c r="J16" s="2"/>
      <c r="K16" s="2"/>
      <c r="L16" s="2"/>
      <c r="P16" s="74" t="s">
        <v>149</v>
      </c>
    </row>
    <row r="17" spans="16:17" x14ac:dyDescent="0.25">
      <c r="P17" s="75" t="s">
        <v>6</v>
      </c>
      <c r="Q17" s="82" t="s">
        <v>150</v>
      </c>
    </row>
    <row r="18" spans="16:17" x14ac:dyDescent="0.25">
      <c r="P18" s="33" t="s">
        <v>12</v>
      </c>
      <c r="Q18" s="83">
        <f>SUMIFS(Auftragsplanung!$M$7:$M$30,Auftragsplanung!$F$7:$F$30,P18,Auftragsplanung!$P$7:$P$30,"&lt;&gt;Storniert")</f>
        <v>2525</v>
      </c>
    </row>
    <row r="19" spans="16:17" x14ac:dyDescent="0.25">
      <c r="P19" s="43" t="s">
        <v>15</v>
      </c>
      <c r="Q19" s="84">
        <f>SUMIFS(Auftragsplanung!$M$7:$M$30,Auftragsplanung!$F$7:$F$30,P19,Auftragsplanung!$P$7:$P$30,"&lt;&gt;Storniert")</f>
        <v>4290</v>
      </c>
    </row>
    <row r="20" spans="16:17" x14ac:dyDescent="0.25">
      <c r="P20" s="33" t="s">
        <v>18</v>
      </c>
      <c r="Q20" s="83">
        <f>SUMIFS(Auftragsplanung!$M$7:$M$30,Auftragsplanung!$F$7:$F$30,P20,Auftragsplanung!$P$7:$P$30,"&lt;&gt;Storniert")</f>
        <v>1030</v>
      </c>
    </row>
    <row r="21" spans="16:17" x14ac:dyDescent="0.25">
      <c r="P21" s="43" t="s">
        <v>21</v>
      </c>
      <c r="Q21" s="84">
        <f>SUMIFS(Auftragsplanung!$M$7:$M$30,Auftragsplanung!$F$7:$F$30,P21,Auftragsplanung!$P$7:$P$30,"&lt;&gt;Storniert")</f>
        <v>750</v>
      </c>
    </row>
    <row r="22" spans="16:17" x14ac:dyDescent="0.25">
      <c r="P22" s="33" t="s">
        <v>24</v>
      </c>
      <c r="Q22" s="83">
        <f>SUMIFS(Auftragsplanung!$M$7:$M$30,Auftragsplanung!$F$7:$F$30,P22,Auftragsplanung!$P$7:$P$30,"&lt;&gt;Storniert")</f>
        <v>765</v>
      </c>
    </row>
    <row r="23" spans="16:17" x14ac:dyDescent="0.25">
      <c r="P23" s="43" t="s">
        <v>26</v>
      </c>
      <c r="Q23" s="84">
        <f>SUMIFS(Auftragsplanung!$M$7:$M$30,Auftragsplanung!$F$7:$F$30,P23,Auftragsplanung!$P$7:$P$30,"&lt;&gt;Storniert")</f>
        <v>878</v>
      </c>
    </row>
    <row r="49" spans="2:2" x14ac:dyDescent="0.25">
      <c r="B49" s="85" t="s">
        <v>151</v>
      </c>
    </row>
  </sheetData>
  <mergeCells count="18">
    <mergeCell ref="B12:D12"/>
    <mergeCell ref="F12:H12"/>
    <mergeCell ref="J12:L12"/>
    <mergeCell ref="B14:L14"/>
    <mergeCell ref="B16:L16"/>
    <mergeCell ref="B9:D9"/>
    <mergeCell ref="F9:H9"/>
    <mergeCell ref="J9:L9"/>
    <mergeCell ref="B11:D11"/>
    <mergeCell ref="F11:H11"/>
    <mergeCell ref="J11:L11"/>
    <mergeCell ref="B2:L2"/>
    <mergeCell ref="B3:L3"/>
    <mergeCell ref="B4:L4"/>
    <mergeCell ref="F6:L6"/>
    <mergeCell ref="B8:D8"/>
    <mergeCell ref="F8:H8"/>
    <mergeCell ref="J8:L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9</vt:i4>
      </vt:variant>
    </vt:vector>
  </HeadingPairs>
  <TitlesOfParts>
    <vt:vector size="13" baseType="lpstr">
      <vt:lpstr>Stammdaten</vt:lpstr>
      <vt:lpstr>Auftragsplanung</vt:lpstr>
      <vt:lpstr>Kapazitätsplanung</vt:lpstr>
      <vt:lpstr>Übersicht</vt:lpstr>
      <vt:lpstr>Leistungen</vt:lpstr>
      <vt:lpstr>Leistungen_Name</vt:lpstr>
      <vt:lpstr>Leistungen_Satz</vt:lpstr>
      <vt:lpstr>PrioListe</vt:lpstr>
      <vt:lpstr>StatusListe</vt:lpstr>
      <vt:lpstr>Stichtag</vt:lpstr>
      <vt:lpstr>Team_Name</vt:lpstr>
      <vt:lpstr>Team_StdTag</vt:lpstr>
      <vt:lpstr>TeamListe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2026-07-15T11:10:37Z</dcterms:created>
  <dcterms:modified xsi:type="dcterms:W3CDTF">2026-07-15T13:30:40Z</dcterms:modified>
  <dc:language>en-US</dc:language>
</cp:coreProperties>
</file>