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17F5B180-0DA4-49F4-B10D-C284774E0B6E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tammdaten" sheetId="1" r:id="rId1"/>
    <sheet name="Gesamtabrechnung" sheetId="2" r:id="rId2"/>
    <sheet name="Kostenverteilung" sheetId="3" r:id="rId3"/>
    <sheet name="Einzelabrechnung" sheetId="4" r:id="rId4"/>
    <sheet name="Rücklagenspiegel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1" i="5" l="1"/>
  <c r="B31" i="5"/>
  <c r="A31" i="5"/>
  <c r="C30" i="5"/>
  <c r="B30" i="5"/>
  <c r="A30" i="5"/>
  <c r="C29" i="5"/>
  <c r="B29" i="5"/>
  <c r="A29" i="5"/>
  <c r="C28" i="5"/>
  <c r="D28" i="5" s="1"/>
  <c r="B28" i="5"/>
  <c r="A28" i="5"/>
  <c r="D27" i="5"/>
  <c r="C27" i="5"/>
  <c r="B27" i="5"/>
  <c r="A27" i="5"/>
  <c r="C26" i="5"/>
  <c r="B26" i="5"/>
  <c r="A26" i="5"/>
  <c r="D25" i="5"/>
  <c r="C25" i="5"/>
  <c r="B25" i="5"/>
  <c r="A25" i="5"/>
  <c r="C24" i="5"/>
  <c r="C32" i="5" s="1"/>
  <c r="B24" i="5"/>
  <c r="A24" i="5"/>
  <c r="E8" i="5"/>
  <c r="E7" i="5"/>
  <c r="E11" i="5" s="1"/>
  <c r="E35" i="4"/>
  <c r="E26" i="4"/>
  <c r="E25" i="4"/>
  <c r="C13" i="4"/>
  <c r="C12" i="4"/>
  <c r="E5" i="4"/>
  <c r="L47" i="3"/>
  <c r="J47" i="3"/>
  <c r="M46" i="3"/>
  <c r="L46" i="3"/>
  <c r="K46" i="3"/>
  <c r="J46" i="3"/>
  <c r="I46" i="3"/>
  <c r="H46" i="3"/>
  <c r="N46" i="3" s="1"/>
  <c r="G46" i="3"/>
  <c r="F46" i="3"/>
  <c r="M43" i="3"/>
  <c r="M47" i="3" s="1"/>
  <c r="L43" i="3"/>
  <c r="K43" i="3"/>
  <c r="K47" i="3" s="1"/>
  <c r="J43" i="3"/>
  <c r="I43" i="3"/>
  <c r="I47" i="3" s="1"/>
  <c r="H43" i="3"/>
  <c r="H47" i="3" s="1"/>
  <c r="G43" i="3"/>
  <c r="G47" i="3" s="1"/>
  <c r="F43" i="3"/>
  <c r="N43" i="3" s="1"/>
  <c r="E38" i="3"/>
  <c r="E37" i="3"/>
  <c r="E36" i="3"/>
  <c r="E36" i="4" s="1"/>
  <c r="E35" i="3"/>
  <c r="E34" i="3"/>
  <c r="E34" i="4" s="1"/>
  <c r="E33" i="3"/>
  <c r="E32" i="3"/>
  <c r="E32" i="4" s="1"/>
  <c r="E31" i="3"/>
  <c r="E30" i="3"/>
  <c r="E30" i="4" s="1"/>
  <c r="E29" i="3"/>
  <c r="E28" i="3"/>
  <c r="E27" i="3"/>
  <c r="E27" i="4" s="1"/>
  <c r="E26" i="3"/>
  <c r="E25" i="3"/>
  <c r="E24" i="3"/>
  <c r="E23" i="3"/>
  <c r="E23" i="4" s="1"/>
  <c r="E22" i="3"/>
  <c r="E21" i="3"/>
  <c r="E21" i="4" s="1"/>
  <c r="E20" i="3"/>
  <c r="L20" i="3" s="1"/>
  <c r="M19" i="3"/>
  <c r="L19" i="3"/>
  <c r="E19" i="3"/>
  <c r="E19" i="4" s="1"/>
  <c r="E18" i="3"/>
  <c r="E17" i="3"/>
  <c r="E17" i="4" s="1"/>
  <c r="E16" i="3"/>
  <c r="E16" i="4" s="1"/>
  <c r="M11" i="3"/>
  <c r="L11" i="3"/>
  <c r="K11" i="3"/>
  <c r="J11" i="3"/>
  <c r="I11" i="3"/>
  <c r="I17" i="3" s="1"/>
  <c r="H11" i="3"/>
  <c r="G11" i="3"/>
  <c r="G17" i="3" s="1"/>
  <c r="F11" i="3"/>
  <c r="N11" i="3" s="1"/>
  <c r="M9" i="3"/>
  <c r="L9" i="3"/>
  <c r="K9" i="3"/>
  <c r="J9" i="3"/>
  <c r="I9" i="3"/>
  <c r="H9" i="3"/>
  <c r="G9" i="3"/>
  <c r="F9" i="3"/>
  <c r="N8" i="3"/>
  <c r="F19" i="3" s="1"/>
  <c r="M8" i="3"/>
  <c r="L8" i="3"/>
  <c r="K8" i="3"/>
  <c r="J8" i="3"/>
  <c r="I8" i="3"/>
  <c r="H8" i="3"/>
  <c r="G8" i="3"/>
  <c r="F8" i="3"/>
  <c r="M7" i="3"/>
  <c r="M20" i="3" s="1"/>
  <c r="L7" i="3"/>
  <c r="L21" i="3" s="1"/>
  <c r="K7" i="3"/>
  <c r="N7" i="3" s="1"/>
  <c r="J7" i="3"/>
  <c r="I7" i="3"/>
  <c r="H7" i="3"/>
  <c r="G7" i="3"/>
  <c r="F7" i="3"/>
  <c r="F26" i="3" s="1"/>
  <c r="M6" i="3"/>
  <c r="L6" i="3"/>
  <c r="K6" i="3"/>
  <c r="J6" i="3"/>
  <c r="I6" i="3"/>
  <c r="H6" i="3"/>
  <c r="G6" i="3"/>
  <c r="F6" i="3"/>
  <c r="E41" i="2"/>
  <c r="E32" i="2"/>
  <c r="E43" i="2" s="1"/>
  <c r="E50" i="2" s="1"/>
  <c r="E25" i="2"/>
  <c r="C37" i="1"/>
  <c r="L10" i="3" s="1"/>
  <c r="J24" i="1"/>
  <c r="E6" i="2" s="1"/>
  <c r="E9" i="2" s="1"/>
  <c r="E51" i="2" s="1"/>
  <c r="I24" i="1"/>
  <c r="E17" i="5" s="1"/>
  <c r="H24" i="1"/>
  <c r="G24" i="1"/>
  <c r="H10" i="3" s="1"/>
  <c r="F24" i="1"/>
  <c r="E24" i="1"/>
  <c r="D31" i="5" s="1"/>
  <c r="D24" i="1"/>
  <c r="M10" i="3" s="1"/>
  <c r="C11" i="1"/>
  <c r="C10" i="1"/>
  <c r="J36" i="3" l="1"/>
  <c r="E31" i="5"/>
  <c r="E27" i="5"/>
  <c r="E16" i="5"/>
  <c r="E19" i="5" s="1"/>
  <c r="E25" i="5"/>
  <c r="E28" i="5"/>
  <c r="E24" i="5"/>
  <c r="J31" i="3"/>
  <c r="H24" i="3"/>
  <c r="M31" i="3"/>
  <c r="H26" i="3"/>
  <c r="G26" i="3"/>
  <c r="J21" i="3"/>
  <c r="I26" i="3"/>
  <c r="J26" i="3"/>
  <c r="F17" i="3"/>
  <c r="H17" i="3"/>
  <c r="G24" i="3"/>
  <c r="E52" i="2"/>
  <c r="L22" i="3"/>
  <c r="H33" i="3"/>
  <c r="F33" i="4" s="1"/>
  <c r="F35" i="3"/>
  <c r="J37" i="3"/>
  <c r="K33" i="3"/>
  <c r="N26" i="3"/>
  <c r="O26" i="3" s="1"/>
  <c r="F21" i="3"/>
  <c r="E18" i="4"/>
  <c r="E28" i="4"/>
  <c r="E38" i="4"/>
  <c r="D24" i="5"/>
  <c r="K21" i="3"/>
  <c r="L33" i="3"/>
  <c r="G19" i="3"/>
  <c r="N19" i="3" s="1"/>
  <c r="O19" i="3" s="1"/>
  <c r="M33" i="3"/>
  <c r="J17" i="3"/>
  <c r="M24" i="3"/>
  <c r="I19" i="3"/>
  <c r="G21" i="3"/>
  <c r="L26" i="3"/>
  <c r="L17" i="3"/>
  <c r="J19" i="3"/>
  <c r="H21" i="3"/>
  <c r="F21" i="4" s="1"/>
  <c r="N6" i="3"/>
  <c r="M23" i="3" s="1"/>
  <c r="H19" i="3"/>
  <c r="F19" i="4" s="1"/>
  <c r="K26" i="3"/>
  <c r="K17" i="3"/>
  <c r="M26" i="3"/>
  <c r="G32" i="3"/>
  <c r="L37" i="3"/>
  <c r="M17" i="3"/>
  <c r="K19" i="3"/>
  <c r="I21" i="3"/>
  <c r="H32" i="3"/>
  <c r="F34" i="3"/>
  <c r="E29" i="4"/>
  <c r="F36" i="3"/>
  <c r="E20" i="4"/>
  <c r="G36" i="3"/>
  <c r="F20" i="4"/>
  <c r="F44" i="4"/>
  <c r="F48" i="4" s="1"/>
  <c r="D29" i="5"/>
  <c r="E29" i="5" s="1"/>
  <c r="H36" i="3"/>
  <c r="F36" i="4" s="1"/>
  <c r="E31" i="4"/>
  <c r="F47" i="4"/>
  <c r="E22" i="4"/>
  <c r="K36" i="3"/>
  <c r="C7" i="4"/>
  <c r="F32" i="4"/>
  <c r="G16" i="3"/>
  <c r="I16" i="3"/>
  <c r="F47" i="3"/>
  <c r="N47" i="3" s="1"/>
  <c r="C8" i="4"/>
  <c r="E33" i="4"/>
  <c r="D26" i="5"/>
  <c r="E26" i="5" s="1"/>
  <c r="D30" i="5"/>
  <c r="E30" i="5" s="1"/>
  <c r="K10" i="3"/>
  <c r="H20" i="3"/>
  <c r="C9" i="4"/>
  <c r="F10" i="3"/>
  <c r="G10" i="3"/>
  <c r="F18" i="3"/>
  <c r="L23" i="3"/>
  <c r="M32" i="3"/>
  <c r="I10" i="3"/>
  <c r="J16" i="3"/>
  <c r="F20" i="3"/>
  <c r="J10" i="3"/>
  <c r="G20" i="3"/>
  <c r="F31" i="3"/>
  <c r="C10" i="4"/>
  <c r="E24" i="4"/>
  <c r="G31" i="3"/>
  <c r="L36" i="3"/>
  <c r="J38" i="3"/>
  <c r="M16" i="3"/>
  <c r="K18" i="3"/>
  <c r="I20" i="3"/>
  <c r="G22" i="3"/>
  <c r="J20" i="3"/>
  <c r="F24" i="3"/>
  <c r="I31" i="3"/>
  <c r="G33" i="3"/>
  <c r="L38" i="3"/>
  <c r="M18" i="3"/>
  <c r="K20" i="3"/>
  <c r="C11" i="4"/>
  <c r="F24" i="4"/>
  <c r="M21" i="3"/>
  <c r="N9" i="3"/>
  <c r="F26" i="4"/>
  <c r="E37" i="4"/>
  <c r="F17" i="4"/>
  <c r="N10" i="3" l="1"/>
  <c r="D32" i="5"/>
  <c r="I38" i="3"/>
  <c r="F23" i="3"/>
  <c r="I22" i="3"/>
  <c r="L18" i="3"/>
  <c r="K37" i="3"/>
  <c r="N17" i="3"/>
  <c r="O17" i="3" s="1"/>
  <c r="I30" i="3"/>
  <c r="I28" i="3"/>
  <c r="I18" i="3"/>
  <c r="J24" i="3"/>
  <c r="N24" i="3" s="1"/>
  <c r="O24" i="3" s="1"/>
  <c r="L31" i="3"/>
  <c r="I24" i="3"/>
  <c r="K31" i="3"/>
  <c r="K32" i="3"/>
  <c r="F25" i="3"/>
  <c r="M25" i="3"/>
  <c r="L34" i="3"/>
  <c r="J25" i="3"/>
  <c r="I25" i="3"/>
  <c r="J32" i="3"/>
  <c r="L25" i="3"/>
  <c r="K25" i="3"/>
  <c r="K34" i="3"/>
  <c r="L32" i="3"/>
  <c r="H25" i="3"/>
  <c r="F25" i="4" s="1"/>
  <c r="G25" i="3"/>
  <c r="G40" i="3" s="1"/>
  <c r="M34" i="3"/>
  <c r="M41" i="3" s="1"/>
  <c r="J34" i="3"/>
  <c r="J41" i="3" s="1"/>
  <c r="I34" i="3"/>
  <c r="H34" i="3"/>
  <c r="F34" i="4" s="1"/>
  <c r="G34" i="3"/>
  <c r="K24" i="3"/>
  <c r="L24" i="3"/>
  <c r="I32" i="3"/>
  <c r="M35" i="3"/>
  <c r="F22" i="3"/>
  <c r="F32" i="3"/>
  <c r="I36" i="3"/>
  <c r="G28" i="3"/>
  <c r="I37" i="3"/>
  <c r="M37" i="3"/>
  <c r="F41" i="3"/>
  <c r="N31" i="3"/>
  <c r="O31" i="3" s="1"/>
  <c r="K38" i="3"/>
  <c r="J18" i="3"/>
  <c r="M36" i="3"/>
  <c r="N36" i="3" s="1"/>
  <c r="O36" i="3" s="1"/>
  <c r="G30" i="3"/>
  <c r="L35" i="3"/>
  <c r="K35" i="3"/>
  <c r="J35" i="3"/>
  <c r="I35" i="3"/>
  <c r="H23" i="3"/>
  <c r="F23" i="4" s="1"/>
  <c r="F37" i="3"/>
  <c r="H35" i="3"/>
  <c r="F35" i="4" s="1"/>
  <c r="J33" i="3"/>
  <c r="K22" i="3"/>
  <c r="G35" i="3"/>
  <c r="G41" i="3" s="1"/>
  <c r="I33" i="3"/>
  <c r="I41" i="3" s="1"/>
  <c r="J22" i="3"/>
  <c r="J23" i="3"/>
  <c r="I23" i="3"/>
  <c r="H38" i="3"/>
  <c r="F38" i="4" s="1"/>
  <c r="K23" i="3"/>
  <c r="G38" i="3"/>
  <c r="M22" i="3"/>
  <c r="H22" i="3"/>
  <c r="F22" i="4" s="1"/>
  <c r="H37" i="3"/>
  <c r="F37" i="4" s="1"/>
  <c r="G37" i="3"/>
  <c r="K16" i="3"/>
  <c r="L16" i="3"/>
  <c r="F33" i="3"/>
  <c r="H31" i="3"/>
  <c r="N20" i="3"/>
  <c r="O20" i="3" s="1"/>
  <c r="J28" i="3"/>
  <c r="M38" i="3"/>
  <c r="E32" i="5"/>
  <c r="G29" i="3"/>
  <c r="G27" i="3"/>
  <c r="G23" i="3"/>
  <c r="N21" i="3"/>
  <c r="O21" i="3" s="1"/>
  <c r="H16" i="3"/>
  <c r="J29" i="3"/>
  <c r="H18" i="3"/>
  <c r="F18" i="4" s="1"/>
  <c r="F38" i="3"/>
  <c r="F16" i="3"/>
  <c r="G18" i="3"/>
  <c r="G39" i="3" s="1"/>
  <c r="G44" i="3" s="1"/>
  <c r="G48" i="3" s="1"/>
  <c r="H41" i="3" l="1"/>
  <c r="F31" i="4"/>
  <c r="F41" i="4" s="1"/>
  <c r="N33" i="3"/>
  <c r="O33" i="3" s="1"/>
  <c r="N16" i="3"/>
  <c r="O16" i="3" s="1"/>
  <c r="N32" i="3"/>
  <c r="O32" i="3" s="1"/>
  <c r="N18" i="3"/>
  <c r="O18" i="3" s="1"/>
  <c r="N22" i="3"/>
  <c r="O22" i="3" s="1"/>
  <c r="N38" i="3"/>
  <c r="O38" i="3" s="1"/>
  <c r="N23" i="3"/>
  <c r="O23" i="3" s="1"/>
  <c r="N25" i="3"/>
  <c r="O25" i="3" s="1"/>
  <c r="N34" i="3"/>
  <c r="O34" i="3" s="1"/>
  <c r="K27" i="3"/>
  <c r="F27" i="3"/>
  <c r="M29" i="3"/>
  <c r="L27" i="3"/>
  <c r="H28" i="3"/>
  <c r="F28" i="4" s="1"/>
  <c r="H29" i="3"/>
  <c r="F29" i="4" s="1"/>
  <c r="L28" i="3"/>
  <c r="L39" i="3" s="1"/>
  <c r="L44" i="3" s="1"/>
  <c r="L48" i="3" s="1"/>
  <c r="J30" i="3"/>
  <c r="M27" i="3"/>
  <c r="K29" i="3"/>
  <c r="H27" i="3"/>
  <c r="F27" i="4" s="1"/>
  <c r="L30" i="3"/>
  <c r="H30" i="3"/>
  <c r="F30" i="4" s="1"/>
  <c r="K28" i="3"/>
  <c r="K40" i="3" s="1"/>
  <c r="M30" i="3"/>
  <c r="L29" i="3"/>
  <c r="M28" i="3"/>
  <c r="F29" i="3"/>
  <c r="N29" i="3" s="1"/>
  <c r="O29" i="3" s="1"/>
  <c r="F28" i="3"/>
  <c r="N35" i="3"/>
  <c r="O35" i="3" s="1"/>
  <c r="F16" i="4"/>
  <c r="K41" i="3"/>
  <c r="I29" i="3"/>
  <c r="F30" i="3"/>
  <c r="I27" i="3"/>
  <c r="I39" i="3" s="1"/>
  <c r="I44" i="3" s="1"/>
  <c r="I48" i="3" s="1"/>
  <c r="N37" i="3"/>
  <c r="O37" i="3" s="1"/>
  <c r="K30" i="3"/>
  <c r="L41" i="3"/>
  <c r="N41" i="3" s="1"/>
  <c r="J27" i="3"/>
  <c r="J39" i="3" s="1"/>
  <c r="J44" i="3" s="1"/>
  <c r="J48" i="3" s="1"/>
  <c r="M40" i="3" l="1"/>
  <c r="M39" i="3"/>
  <c r="M44" i="3" s="1"/>
  <c r="M48" i="3" s="1"/>
  <c r="I40" i="3"/>
  <c r="K39" i="3"/>
  <c r="K44" i="3" s="1"/>
  <c r="K48" i="3" s="1"/>
  <c r="N28" i="3"/>
  <c r="O28" i="3" s="1"/>
  <c r="L40" i="3"/>
  <c r="F40" i="3"/>
  <c r="J40" i="3"/>
  <c r="N30" i="3"/>
  <c r="O30" i="3" s="1"/>
  <c r="F39" i="3"/>
  <c r="F40" i="4"/>
  <c r="F39" i="4"/>
  <c r="F45" i="4" s="1"/>
  <c r="F49" i="4" s="1"/>
  <c r="B51" i="4" s="1"/>
  <c r="H40" i="3"/>
  <c r="N27" i="3"/>
  <c r="O27" i="3" s="1"/>
  <c r="H39" i="3"/>
  <c r="H44" i="3" s="1"/>
  <c r="H48" i="3" s="1"/>
  <c r="F44" i="3" l="1"/>
  <c r="N39" i="3"/>
  <c r="N40" i="3"/>
  <c r="F48" i="3" l="1"/>
  <c r="N48" i="3" s="1"/>
  <c r="N44" i="3"/>
</calcChain>
</file>

<file path=xl/sharedStrings.xml><?xml version="1.0" encoding="utf-8"?>
<sst xmlns="http://schemas.openxmlformats.org/spreadsheetml/2006/main" count="451" uniqueCount="207">
  <si>
    <t>Wohnungseigentümergemeinschaft · Stammdaten und Verteilungsgrundlagen</t>
  </si>
  <si>
    <t>1 · Objektdaten</t>
  </si>
  <si>
    <t>Objektbezeichnung</t>
  </si>
  <si>
    <t>WEG Lindenhof 12–14</t>
  </si>
  <si>
    <t>Anschrift des Objekts</t>
  </si>
  <si>
    <t>Lindenhof 12–14, 30159 Musterstadt</t>
  </si>
  <si>
    <t>Verwaltung</t>
  </si>
  <si>
    <t>Nordwind Immobilienverwaltung GmbH</t>
  </si>
  <si>
    <t>Abrechnungszeitraum von</t>
  </si>
  <si>
    <t>Abrechnungszeitraum bis</t>
  </si>
  <si>
    <t>Wirtschaftsjahr</t>
  </si>
  <si>
    <t>Anzahl der Wohneinheiten</t>
  </si>
  <si>
    <t>Rechtsgrundlage</t>
  </si>
  <si>
    <t>Jahresabrechnung gemäß § 28 Abs. 2 WEG</t>
  </si>
  <si>
    <t>2 · Wohneinheiten, Eigentümer und Verteilungsbasen</t>
  </si>
  <si>
    <t>Einheit</t>
  </si>
  <si>
    <t>Lage</t>
  </si>
  <si>
    <t>Eigentümer/in</t>
  </si>
  <si>
    <t>Wohnfläche
(m²)</t>
  </si>
  <si>
    <t>Miteigentums-
anteile (v. 1.000)</t>
  </si>
  <si>
    <t>Personen</t>
  </si>
  <si>
    <t>Heizung
Verbrauchseinh.</t>
  </si>
  <si>
    <t>Wasser
(m³)</t>
  </si>
  <si>
    <t>Hausgeld-Vorschuss
Soll 2026 (€)</t>
  </si>
  <si>
    <t>Geleistete
Zahlungen (€)</t>
  </si>
  <si>
    <t>E01</t>
  </si>
  <si>
    <t>EG links</t>
  </si>
  <si>
    <t>Bauer, Katrin</t>
  </si>
  <si>
    <t>E02</t>
  </si>
  <si>
    <t>EG rechts</t>
  </si>
  <si>
    <t>Novak, Petar</t>
  </si>
  <si>
    <t>E03</t>
  </si>
  <si>
    <t>1. OG links</t>
  </si>
  <si>
    <t>Reinhardt, Markus</t>
  </si>
  <si>
    <t>E04</t>
  </si>
  <si>
    <t>1. OG rechts</t>
  </si>
  <si>
    <t>Grabowski, Elena</t>
  </si>
  <si>
    <t>E05</t>
  </si>
  <si>
    <t>2. OG links</t>
  </si>
  <si>
    <t>Thielemann GbR</t>
  </si>
  <si>
    <t>E06</t>
  </si>
  <si>
    <t>2. OG rechts</t>
  </si>
  <si>
    <t>Aydin, Serkan</t>
  </si>
  <si>
    <t>E07</t>
  </si>
  <si>
    <t>DG links</t>
  </si>
  <si>
    <t>Vosskamp, Ingrid</t>
  </si>
  <si>
    <t>E08</t>
  </si>
  <si>
    <t>DG rechts</t>
  </si>
  <si>
    <t>Lindqvist, Anders</t>
  </si>
  <si>
    <t>GESAMT</t>
  </si>
  <si>
    <t>3 · Verteilerschlüssel der Gemeinschaft</t>
  </si>
  <si>
    <t>Code</t>
  </si>
  <si>
    <t>Bezeichnung des Schlüssels</t>
  </si>
  <si>
    <t>Bezugsgröße</t>
  </si>
  <si>
    <t>Typische Verwendung</t>
  </si>
  <si>
    <t>MEA</t>
  </si>
  <si>
    <t>Miteigentumsanteile</t>
  </si>
  <si>
    <t>Anteile von 1.000</t>
  </si>
  <si>
    <t>Versicherung, Verwaltungskosten, Rücklage</t>
  </si>
  <si>
    <t>WFL</t>
  </si>
  <si>
    <t>Wohnfläche</t>
  </si>
  <si>
    <t>Quadratmeter</t>
  </si>
  <si>
    <t>Reinigung, Hausmeister, Winterdienst</t>
  </si>
  <si>
    <t>PERS</t>
  </si>
  <si>
    <t>Personenzahl</t>
  </si>
  <si>
    <t>gemeldete Personen</t>
  </si>
  <si>
    <t>Müllentsorgung</t>
  </si>
  <si>
    <t>EINH</t>
  </si>
  <si>
    <t>Einheiten (gleiche Teile)</t>
  </si>
  <si>
    <t>je Einheit 1 Anteil</t>
  </si>
  <si>
    <t>Verwaltervergütung, Aufzug</t>
  </si>
  <si>
    <t>HKV</t>
  </si>
  <si>
    <t>Heizkosten nach HeizkostenV</t>
  </si>
  <si>
    <t>Grund- und Verbrauchsanteil</t>
  </si>
  <si>
    <t>Heizung und Warmwasser</t>
  </si>
  <si>
    <t>WASS</t>
  </si>
  <si>
    <t>Wasserverbrauch</t>
  </si>
  <si>
    <t>Kubikmeter</t>
  </si>
  <si>
    <t>Frischwasser und Abwasser</t>
  </si>
  <si>
    <t>4 · Parameter der Heizkostenverteilung (HeizkostenV)</t>
  </si>
  <si>
    <t>Grundkostenanteil (nach Wohnfläche)</t>
  </si>
  <si>
    <t>Verbrauchskostenanteil (nach Messwerten)</t>
  </si>
  <si>
    <t>Zulässiger Rahmen nach § 7 HeizkostenV: Verbrauchsanteil zwischen 50 % und 70 %.</t>
  </si>
  <si>
    <t>5 · Hinweise zur Nutzung der Vorlage</t>
  </si>
  <si>
    <t>▪  Beige hinterlegte Felder mit blauer Schrift sind Eingabefelder. Alle übrigen Werte berechnen sich automatisch.</t>
  </si>
  <si>
    <t>▪  Die Beträge sind Musterwerte und dienen ausschließlich der Veranschaulichung. Bitte durch eigene Zahlen ersetzen.</t>
  </si>
  <si>
    <t>▪  Reihenfolge der Bearbeitung: Stammdaten → Gesamtabrechnung → Kostenverteilung (automatisch) → Einzelabrechnung → Rücklagenspiegel.</t>
  </si>
  <si>
    <t>▪  Die Jahresabrechnung ist eine reine Einnahmen-/Ausgabenrechnung. Es werden ausschließlich tatsächliche Zahlungsströme erfasst.</t>
  </si>
  <si>
    <t>▪  Beschlussgegenstand der Eigentümerversammlung ist die Abrechnungsspitze, nicht das gesamte Zahlenwerk.</t>
  </si>
  <si>
    <t>GESAMTABRECHNUNG 2026</t>
  </si>
  <si>
    <t>Einnahmen und Ausgaben der Gemeinschaft · § 28 Abs. 2 WEG</t>
  </si>
  <si>
    <t>1 · Einnahmen (tatsächliche Zahlungseingänge)</t>
  </si>
  <si>
    <t>Pos.</t>
  </si>
  <si>
    <t>Bezeichnung</t>
  </si>
  <si>
    <t>Verteiler-
schlüssel</t>
  </si>
  <si>
    <t>Umlagefähig
(BetrKV)</t>
  </si>
  <si>
    <t>Betrag (€)</t>
  </si>
  <si>
    <t>Hausgeld-Vorschüsse der Eigentümer (Ist-Zahlungen)</t>
  </si>
  <si>
    <t>Zinserträge des Rücklagenkontos</t>
  </si>
  <si>
    <t>Sonstige Einnahmen (Nutzungsentgelte Gemeinschaftsflächen)</t>
  </si>
  <si>
    <t>Summe der Einnahmen</t>
  </si>
  <si>
    <t>2 · Ausgaben (tatsächliche Zahlungsausgänge)</t>
  </si>
  <si>
    <t>Kostenart</t>
  </si>
  <si>
    <t>A · Umlagefähige Betriebskosten (§ 2 BetrKV)</t>
  </si>
  <si>
    <t>Gebäudeversicherung (Wohngebäude, Haftpflicht, Elementar)</t>
  </si>
  <si>
    <t>Ja</t>
  </si>
  <si>
    <t>Wasserversorgung und Entwässerung</t>
  </si>
  <si>
    <t>Niederschlagswasser / Oberflächenentwässerung</t>
  </si>
  <si>
    <t>Müllentsorgung und Abfallbehälter</t>
  </si>
  <si>
    <t>Straßenreinigung und Winterdienst</t>
  </si>
  <si>
    <t>Gebäudereinigung (Treppenhaus, Keller, Fenster)</t>
  </si>
  <si>
    <t>Gartenpflege und Außenanlagen</t>
  </si>
  <si>
    <t>Allgemeinstrom (Beleuchtung, Technik)</t>
  </si>
  <si>
    <t>Aufzug: Wartung, Prüfung, Notrufsystem</t>
  </si>
  <si>
    <t>Wartung und Prüfung Rauchwarnmelder</t>
  </si>
  <si>
    <t>Hausmeisterservice</t>
  </si>
  <si>
    <t>Zwischensumme A</t>
  </si>
  <si>
    <t>B · Heiz- und Warmwasserkosten (HeizkostenV)</t>
  </si>
  <si>
    <t>Brennstoff / Fernwärme</t>
  </si>
  <si>
    <t>Wartung und Reinigung der Heizungsanlage</t>
  </si>
  <si>
    <t>Messdienst, Ablesung und Geräteservice</t>
  </si>
  <si>
    <t>Schornsteinfeger und Immissionsmessung</t>
  </si>
  <si>
    <t>Zwischensumme B</t>
  </si>
  <si>
    <t>C · Nicht umlagefähige Kosten der Verwaltung und Erhaltung</t>
  </si>
  <si>
    <t>Verwaltervergütung</t>
  </si>
  <si>
    <t>Nein</t>
  </si>
  <si>
    <t>Kontoführung und Bankgebühren</t>
  </si>
  <si>
    <t>Erhaltungsmaßnahmen und Kleinreparaturen</t>
  </si>
  <si>
    <t>Aufwandsentschädigung Verwaltungsbeirat</t>
  </si>
  <si>
    <t>Rechts- und Beratungskosten</t>
  </si>
  <si>
    <t>Sonstige Verwaltungskosten (Porto, Versammlung, Kopien)</t>
  </si>
  <si>
    <t>Zwischensumme C</t>
  </si>
  <si>
    <t>Summe der Ausgaben (Bewirtschaftungskosten)</t>
  </si>
  <si>
    <t>3 · Zuführung zur Erhaltungsrücklage und Gutschriften</t>
  </si>
  <si>
    <t>Zuführung zur Erhaltungsrücklage lt. Wirtschaftsplan</t>
  </si>
  <si>
    <t>Sonstige Einnahmen – Gutschrift an die Eigentümer</t>
  </si>
  <si>
    <t>Gesamtaufwand zur Verteilung auf die Einheiten</t>
  </si>
  <si>
    <t>Ergebnis der Einnahmen-/Ausgabenrechnung</t>
  </si>
  <si>
    <t>Hinweis: Erfasst werden ausschließlich die im Wirtschaftsjahr tatsächlich geflossenen Zahlungen. Forderungen und Rechnungsabgrenzungen gehören nicht in die Jahresabrechnung.</t>
  </si>
  <si>
    <t>KOSTENVERTEILUNG 2026</t>
  </si>
  <si>
    <t>Automatische Umlage aller Positionen auf die Wohneinheiten</t>
  </si>
  <si>
    <t>1 · Verteilungsbasen je Einheit (automatisch aus den Stammdaten)</t>
  </si>
  <si>
    <t>Bezeichnung der Basis</t>
  </si>
  <si>
    <t>Gesamt</t>
  </si>
  <si>
    <t>2 · Verteilung der Kostenpositionen (Umlage nach dem jeweiligen Schlüssel)</t>
  </si>
  <si>
    <t>Schlüssel</t>
  </si>
  <si>
    <t>Umlage-
fähig</t>
  </si>
  <si>
    <t>Gesamtbetrag (€)</t>
  </si>
  <si>
    <t>Summe (€)</t>
  </si>
  <si>
    <t>Kontrolle</t>
  </si>
  <si>
    <t>Bauer</t>
  </si>
  <si>
    <t>Novak</t>
  </si>
  <si>
    <t>Reinhardt</t>
  </si>
  <si>
    <t>Grabowski</t>
  </si>
  <si>
    <t>Aydin</t>
  </si>
  <si>
    <t>Vosskamp</t>
  </si>
  <si>
    <t>Lindqvist</t>
  </si>
  <si>
    <t>Gesamtkosten je Einheit</t>
  </si>
  <si>
    <t>davon umlagefähig auf Mieter (§ 2 BetrKV)</t>
  </si>
  <si>
    <t>davon nicht umlagefähig (Eigentümer trägt selbst)</t>
  </si>
  <si>
    <t>Hausgeld-Vorschüsse Soll lt. Wirtschaftsplan 2026</t>
  </si>
  <si>
    <t>Abrechnungsspitze (+ Nachschuss / – Anpassung der Vorschüsse)</t>
  </si>
  <si>
    <t>Tatsächlich geleistete Zahlungen</t>
  </si>
  <si>
    <t>Rückstand aus dem Wirtschaftsplan</t>
  </si>
  <si>
    <t>Gesamtsaldo je Einheit (+ Nachzahlung / – Guthaben)</t>
  </si>
  <si>
    <t>Die Spalte „Kontrolle“ prüft, ob die Summe der Einzelanteile dem verteilten Gesamtbetrag entspricht. Bei „Prüfen“ ist der Verteilerschlüssel oder die Verteilungsbasis zu kontrollieren.</t>
  </si>
  <si>
    <t>EINZELABRECHNUNG 2026</t>
  </si>
  <si>
    <t>Abrechnung für eine Wohneinheit · Auswahl über das Feld „Einheit“</t>
  </si>
  <si>
    <t>1 · Auswahl der Wohneinheit</t>
  </si>
  <si>
    <t>◀ Einheit hier auswählen</t>
  </si>
  <si>
    <t>Hilfsindex</t>
  </si>
  <si>
    <t>Lage der Einheit</t>
  </si>
  <si>
    <t>Wohnfläche (m²)</t>
  </si>
  <si>
    <t>Miteigentumsanteile (v. 1.000)</t>
  </si>
  <si>
    <t>Gemeldete Personen</t>
  </si>
  <si>
    <t>2 · Aufstellung der anteiligen Kosten</t>
  </si>
  <si>
    <t>Gesamtbetrag WEG (€)</t>
  </si>
  <si>
    <t>Anteil dieser Einheit (€)</t>
  </si>
  <si>
    <t>Summe der anteiligen Kosten und Zuführungen</t>
  </si>
  <si>
    <t>davon umlagefähig auf den Mieter (§ 2 BetrKV)</t>
  </si>
  <si>
    <t>davon nicht umlagefähig (vom Eigentümer zu tragen)</t>
  </si>
  <si>
    <t>3 · Ermittlung der Abrechnungsspitze (§ 28 Abs. 2 WEG)</t>
  </si>
  <si>
    <t>Beschlossene Vorschüsse lt. Wirtschaftsplan 2026 (Soll)</t>
  </si>
  <si>
    <t>Tatsächlich geleistete Zahlungen im Wirtschaftsjahr</t>
  </si>
  <si>
    <t>Offener Rückstand aus dem Wirtschaftsplan</t>
  </si>
  <si>
    <t>GESAMTSALDO  (+ Nachzahlung an die WEG / – Guthaben)</t>
  </si>
  <si>
    <t>Beschlussgegenstand der Eigentümerversammlung ist ausschließlich die Abrechnungsspitze. Rückstände aus dem Wirtschaftsplan bleiben davon unberührt und sind gesondert geschuldet.</t>
  </si>
  <si>
    <t>ERHALTUNGSRÜCKLAGE UND VERMÖGENSBERICHT 2026</t>
  </si>
  <si>
    <t>Entwicklung der Rücklage und Vermögensübersicht zum 31.12.2026 · § 28 Abs. 4 WEG</t>
  </si>
  <si>
    <t>1 · Entwicklung der Erhaltungsrücklage</t>
  </si>
  <si>
    <t>Bestand zum 01.01.2026</t>
  </si>
  <si>
    <t>Zuführung lt. Wirtschaftsplan 2026</t>
  </si>
  <si>
    <t>Entnahme: Erneuerung der Hauseingangsanlage</t>
  </si>
  <si>
    <t>Entnahme: Abdichtung und Anstrich Kellergeschoss</t>
  </si>
  <si>
    <t>Bestand zum 31.12.2026</t>
  </si>
  <si>
    <t>2 · Vermögensbericht zum 31.12.2026</t>
  </si>
  <si>
    <t>Girokonto der Gemeinschaft (Bewirtschaftungskonto)</t>
  </si>
  <si>
    <t>Rücklagenkonto (Tagesgeld, zweckgebunden)</t>
  </si>
  <si>
    <t>Forderungen aus Hausgeld (Rückstände der Eigentümer)</t>
  </si>
  <si>
    <t>Verbindlichkeiten aus offenen Rechnungen</t>
  </si>
  <si>
    <t>Gemeinschaftsvermögen gesamt</t>
  </si>
  <si>
    <t>3 · Rechnerischer Anteil der Einheiten an der Erhaltungsrücklage</t>
  </si>
  <si>
    <t>Miteigentums-
anteile</t>
  </si>
  <si>
    <t>Anteil in %</t>
  </si>
  <si>
    <t>Anteil an der Rücklage (€)</t>
  </si>
  <si>
    <t>Der ausgewiesene Anteil ist eine rechnerische Größe. Ein Auszahlungsanspruch der einzelnen Eigentümer besteht nicht; die Rücklage bleibt Vermögen der Gemeinschaft.</t>
  </si>
  <si>
    <t>WEG-JAHRESABRECHNUNG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</si>
</sst>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&quot; €&quot;;\-#,##0.00&quot; €&quot;"/>
    <numFmt numFmtId="166" formatCode="0.000000"/>
  </numFmts>
  <fonts count="26" x14ac:knownFonts="1">
    <font>
      <sz val="11"/>
      <color theme="1"/>
      <name val="Calibri"/>
      <family val="2"/>
      <charset val="1"/>
    </font>
    <font>
      <b/>
      <sz val="17"/>
      <color rgb="FFFFFFFF"/>
      <name val="Calibri"/>
      <charset val="1"/>
    </font>
    <font>
      <b/>
      <sz val="10"/>
      <color rgb="FFFFFFFF"/>
      <name val="Calibri"/>
      <charset val="1"/>
    </font>
    <font>
      <b/>
      <sz val="11"/>
      <color rgb="FF16323C"/>
      <name val="Calibri"/>
      <charset val="1"/>
    </font>
    <font>
      <b/>
      <sz val="10"/>
      <color rgb="FF16323C"/>
      <name val="Calibri"/>
      <charset val="1"/>
    </font>
    <font>
      <sz val="10"/>
      <color rgb="FF1F4E9C"/>
      <name val="Calibri"/>
      <charset val="1"/>
    </font>
    <font>
      <b/>
      <sz val="10"/>
      <color rgb="FF1A1A1A"/>
      <name val="Calibri"/>
      <charset val="1"/>
    </font>
    <font>
      <b/>
      <sz val="9.5"/>
      <color rgb="FFFFFFFF"/>
      <name val="Calibri"/>
      <charset val="1"/>
    </font>
    <font>
      <b/>
      <sz val="10"/>
      <color rgb="FFC0651F"/>
      <name val="Calibri"/>
      <charset val="1"/>
    </font>
    <font>
      <sz val="10"/>
      <name val="Calibri"/>
      <charset val="1"/>
    </font>
    <font>
      <sz val="9"/>
      <color rgb="FF6B7A7F"/>
      <name val="Calibri"/>
      <charset val="1"/>
    </font>
    <font>
      <sz val="9.5"/>
      <color rgb="FF333333"/>
      <name val="Calibri"/>
      <charset val="1"/>
    </font>
    <font>
      <sz val="10"/>
      <color rgb="FF6B7A7F"/>
      <name val="Calibri"/>
      <charset val="1"/>
    </font>
    <font>
      <sz val="10"/>
      <color rgb="FF1A1A1A"/>
      <name val="Calibri"/>
      <charset val="1"/>
    </font>
    <font>
      <b/>
      <sz val="10.5"/>
      <color rgb="FFFFFFFF"/>
      <name val="Calibri"/>
      <charset val="1"/>
    </font>
    <font>
      <i/>
      <sz val="8.5"/>
      <color rgb="FF6B7A7F"/>
      <name val="Calibri"/>
      <charset val="1"/>
    </font>
    <font>
      <sz val="9.5"/>
      <name val="Calibri"/>
      <charset val="1"/>
    </font>
    <font>
      <b/>
      <sz val="9.5"/>
      <color rgb="FFC0651F"/>
      <name val="Calibri"/>
      <charset val="1"/>
    </font>
    <font>
      <sz val="9.5"/>
      <color rgb="FF1A6B4A"/>
      <name val="Calibri"/>
      <charset val="1"/>
    </font>
    <font>
      <b/>
      <sz val="9"/>
      <color rgb="FF1A6B4A"/>
      <name val="Calibri"/>
      <charset val="1"/>
    </font>
    <font>
      <b/>
      <sz val="9.5"/>
      <color rgb="FF16323C"/>
      <name val="Calibri"/>
      <charset val="1"/>
    </font>
    <font>
      <b/>
      <sz val="12"/>
      <color rgb="FF1F4E9C"/>
      <name val="Calibri"/>
      <charset val="1"/>
    </font>
    <font>
      <sz val="9"/>
      <color rgb="FFC0651F"/>
      <name val="Calibri"/>
      <charset val="1"/>
    </font>
    <font>
      <sz val="9"/>
      <color rgb="FFFFFFFF"/>
      <name val="Calibri"/>
      <charset val="1"/>
    </font>
    <font>
      <sz val="8"/>
      <color rgb="FFFFFFFF"/>
      <name val="Calibri"/>
      <charset val="1"/>
    </font>
    <font>
      <b/>
      <sz val="9.5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16323C"/>
        <bgColor rgb="FF333333"/>
      </patternFill>
    </fill>
    <fill>
      <patternFill patternType="solid">
        <fgColor rgb="FFC0651F"/>
        <bgColor rgb="FF808000"/>
      </patternFill>
    </fill>
    <fill>
      <patternFill patternType="solid">
        <fgColor rgb="FFEDF2F3"/>
        <bgColor rgb="FFF7FAFA"/>
      </patternFill>
    </fill>
    <fill>
      <patternFill patternType="solid">
        <fgColor rgb="FFFDF4E6"/>
        <bgColor rgb="FFF7FAFA"/>
      </patternFill>
    </fill>
    <fill>
      <patternFill patternType="solid">
        <fgColor rgb="FF2E5F6E"/>
        <bgColor rgb="FF1A6B4A"/>
      </patternFill>
    </fill>
    <fill>
      <patternFill patternType="solid">
        <fgColor rgb="FFF7FAFA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C0651F"/>
      </top>
      <bottom/>
      <diagonal/>
    </border>
    <border>
      <left style="thin">
        <color rgb="FFC9D5D8"/>
      </left>
      <right style="thin">
        <color rgb="FFC9D5D8"/>
      </right>
      <top style="thin">
        <color rgb="FFC9D5D8"/>
      </top>
      <bottom style="thin">
        <color rgb="FFC9D5D8"/>
      </bottom>
      <diagonal/>
    </border>
    <border>
      <left style="thin">
        <color rgb="FFC9D5D8"/>
      </left>
      <right style="thin">
        <color rgb="FFC9D5D8"/>
      </right>
      <top style="thin">
        <color rgb="FF16323C"/>
      </top>
      <bottom style="double">
        <color rgb="FF16323C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0" fillId="0" borderId="0" xfId="0" applyFont="1"/>
    <xf numFmtId="0" fontId="9" fillId="0" borderId="2" xfId="0" applyFont="1" applyBorder="1" applyAlignment="1">
      <alignment horizontal="left" indent="1"/>
    </xf>
    <xf numFmtId="0" fontId="9" fillId="7" borderId="2" xfId="0" applyFont="1" applyFill="1" applyBorder="1" applyAlignment="1">
      <alignment horizontal="left" indent="1"/>
    </xf>
    <xf numFmtId="0" fontId="0" fillId="0" borderId="0" xfId="0"/>
    <xf numFmtId="0" fontId="7" fillId="6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0" fontId="6" fillId="0" borderId="2" xfId="0" applyFont="1" applyBorder="1" applyAlignment="1">
      <alignment horizontal="left" vertical="center" indent="1"/>
    </xf>
    <xf numFmtId="1" fontId="6" fillId="0" borderId="2" xfId="0" applyNumberFormat="1" applyFont="1" applyBorder="1" applyAlignment="1">
      <alignment horizontal="left" vertical="center" indent="1"/>
    </xf>
    <xf numFmtId="164" fontId="5" fillId="5" borderId="2" xfId="0" applyNumberFormat="1" applyFont="1" applyFill="1" applyBorder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0" fontId="4" fillId="0" borderId="0" xfId="0" applyFont="1"/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/>
    <xf numFmtId="0" fontId="7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indent="1"/>
    </xf>
    <xf numFmtId="3" fontId="5" fillId="5" borderId="2" xfId="0" applyNumberFormat="1" applyFont="1" applyFill="1" applyBorder="1" applyAlignment="1">
      <alignment horizontal="center"/>
    </xf>
    <xf numFmtId="165" fontId="5" fillId="5" borderId="2" xfId="0" applyNumberFormat="1" applyFont="1" applyFill="1" applyBorder="1" applyAlignment="1">
      <alignment horizontal="right"/>
    </xf>
    <xf numFmtId="0" fontId="4" fillId="4" borderId="3" xfId="0" applyFont="1" applyFill="1" applyBorder="1" applyAlignment="1">
      <alignment horizontal="left" indent="1"/>
    </xf>
    <xf numFmtId="3" fontId="4" fillId="4" borderId="3" xfId="0" applyNumberFormat="1" applyFont="1" applyFill="1" applyBorder="1" applyAlignment="1">
      <alignment horizontal="center"/>
    </xf>
    <xf numFmtId="165" fontId="4" fillId="4" borderId="3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10" fontId="5" fillId="5" borderId="2" xfId="0" applyNumberFormat="1" applyFont="1" applyFill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indent="1"/>
    </xf>
    <xf numFmtId="0" fontId="0" fillId="0" borderId="2" xfId="0" applyBorder="1"/>
    <xf numFmtId="165" fontId="13" fillId="0" borderId="2" xfId="0" applyNumberFormat="1" applyFont="1" applyBorder="1"/>
    <xf numFmtId="165" fontId="5" fillId="5" borderId="2" xfId="0" applyNumberFormat="1" applyFont="1" applyFill="1" applyBorder="1"/>
    <xf numFmtId="0" fontId="4" fillId="4" borderId="3" xfId="0" applyFont="1" applyFill="1" applyBorder="1"/>
    <xf numFmtId="165" fontId="4" fillId="4" borderId="3" xfId="0" applyNumberFormat="1" applyFont="1" applyFill="1" applyBorder="1"/>
    <xf numFmtId="0" fontId="12" fillId="7" borderId="2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left" indent="1"/>
    </xf>
    <xf numFmtId="0" fontId="8" fillId="7" borderId="2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2" borderId="2" xfId="0" applyFont="1" applyFill="1" applyBorder="1"/>
    <xf numFmtId="0" fontId="14" fillId="2" borderId="2" xfId="0" applyFont="1" applyFill="1" applyBorder="1" applyAlignment="1">
      <alignment horizontal="left" indent="1"/>
    </xf>
    <xf numFmtId="165" fontId="14" fillId="2" borderId="2" xfId="0" applyNumberFormat="1" applyFont="1" applyFill="1" applyBorder="1"/>
    <xf numFmtId="0" fontId="14" fillId="3" borderId="3" xfId="0" applyFont="1" applyFill="1" applyBorder="1"/>
    <xf numFmtId="0" fontId="14" fillId="3" borderId="3" xfId="0" applyFont="1" applyFill="1" applyBorder="1" applyAlignment="1">
      <alignment horizontal="left" indent="1"/>
    </xf>
    <xf numFmtId="165" fontId="14" fillId="3" borderId="3" xfId="0" applyNumberFormat="1" applyFont="1" applyFill="1" applyBorder="1"/>
    <xf numFmtId="0" fontId="0" fillId="7" borderId="2" xfId="0" applyFill="1" applyBorder="1"/>
    <xf numFmtId="3" fontId="13" fillId="7" borderId="2" xfId="0" applyNumberFormat="1" applyFont="1" applyFill="1" applyBorder="1" applyAlignment="1">
      <alignment horizontal="center"/>
    </xf>
    <xf numFmtId="3" fontId="6" fillId="7" borderId="2" xfId="0" applyNumberFormat="1" applyFont="1" applyFill="1" applyBorder="1" applyAlignment="1">
      <alignment horizontal="center"/>
    </xf>
    <xf numFmtId="3" fontId="13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166" fontId="13" fillId="7" borderId="2" xfId="0" applyNumberFormat="1" applyFont="1" applyFill="1" applyBorder="1" applyAlignment="1">
      <alignment horizontal="center"/>
    </xf>
    <xf numFmtId="166" fontId="6" fillId="7" borderId="2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6" fillId="7" borderId="2" xfId="0" applyFont="1" applyFill="1" applyBorder="1" applyAlignment="1">
      <alignment horizontal="left" indent="1"/>
    </xf>
    <xf numFmtId="0" fontId="17" fillId="7" borderId="2" xfId="0" applyFont="1" applyFill="1" applyBorder="1" applyAlignment="1">
      <alignment horizontal="center"/>
    </xf>
    <xf numFmtId="0" fontId="16" fillId="7" borderId="2" xfId="0" applyFont="1" applyFill="1" applyBorder="1" applyAlignment="1">
      <alignment horizontal="center"/>
    </xf>
    <xf numFmtId="165" fontId="18" fillId="7" borderId="2" xfId="0" applyNumberFormat="1" applyFont="1" applyFill="1" applyBorder="1"/>
    <xf numFmtId="4" fontId="16" fillId="7" borderId="2" xfId="0" applyNumberFormat="1" applyFont="1" applyFill="1" applyBorder="1"/>
    <xf numFmtId="4" fontId="6" fillId="7" borderId="2" xfId="0" applyNumberFormat="1" applyFont="1" applyFill="1" applyBorder="1"/>
    <xf numFmtId="0" fontId="19" fillId="7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 indent="1"/>
    </xf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65" fontId="18" fillId="0" borderId="2" xfId="0" applyNumberFormat="1" applyFont="1" applyBorder="1"/>
    <xf numFmtId="4" fontId="16" fillId="0" borderId="2" xfId="0" applyNumberFormat="1" applyFont="1" applyBorder="1"/>
    <xf numFmtId="4" fontId="6" fillId="0" borderId="2" xfId="0" applyNumberFormat="1" applyFont="1" applyBorder="1"/>
    <xf numFmtId="0" fontId="19" fillId="0" borderId="2" xfId="0" applyFont="1" applyBorder="1" applyAlignment="1">
      <alignment horizont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left" indent="1"/>
    </xf>
    <xf numFmtId="4" fontId="7" fillId="2" borderId="2" xfId="0" applyNumberFormat="1" applyFont="1" applyFill="1" applyBorder="1"/>
    <xf numFmtId="0" fontId="20" fillId="4" borderId="3" xfId="0" applyFont="1" applyFill="1" applyBorder="1"/>
    <xf numFmtId="0" fontId="20" fillId="4" borderId="3" xfId="0" applyFont="1" applyFill="1" applyBorder="1" applyAlignment="1">
      <alignment horizontal="left" indent="1"/>
    </xf>
    <xf numFmtId="4" fontId="20" fillId="4" borderId="3" xfId="0" applyNumberFormat="1" applyFont="1" applyFill="1" applyBorder="1"/>
    <xf numFmtId="0" fontId="7" fillId="3" borderId="2" xfId="0" applyFont="1" applyFill="1" applyBorder="1"/>
    <xf numFmtId="0" fontId="7" fillId="3" borderId="2" xfId="0" applyFont="1" applyFill="1" applyBorder="1" applyAlignment="1">
      <alignment horizontal="left" indent="1"/>
    </xf>
    <xf numFmtId="4" fontId="7" fillId="3" borderId="2" xfId="0" applyNumberFormat="1" applyFont="1" applyFill="1" applyBorder="1"/>
    <xf numFmtId="0" fontId="21" fillId="5" borderId="2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165" fontId="25" fillId="7" borderId="2" xfId="0" applyNumberFormat="1" applyFont="1" applyFill="1" applyBorder="1"/>
    <xf numFmtId="165" fontId="25" fillId="0" borderId="2" xfId="0" applyNumberFormat="1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left" indent="1"/>
    </xf>
    <xf numFmtId="165" fontId="2" fillId="3" borderId="2" xfId="0" applyNumberFormat="1" applyFont="1" applyFill="1" applyBorder="1"/>
    <xf numFmtId="0" fontId="14" fillId="3" borderId="2" xfId="0" applyFont="1" applyFill="1" applyBorder="1"/>
    <xf numFmtId="0" fontId="14" fillId="3" borderId="2" xfId="0" applyFont="1" applyFill="1" applyBorder="1" applyAlignment="1">
      <alignment horizontal="left" indent="1"/>
    </xf>
    <xf numFmtId="165" fontId="14" fillId="3" borderId="2" xfId="0" applyNumberFormat="1" applyFont="1" applyFill="1" applyBorder="1"/>
    <xf numFmtId="10" fontId="13" fillId="7" borderId="2" xfId="0" applyNumberFormat="1" applyFont="1" applyFill="1" applyBorder="1" applyAlignment="1">
      <alignment horizontal="center"/>
    </xf>
    <xf numFmtId="165" fontId="13" fillId="7" borderId="2" xfId="0" applyNumberFormat="1" applyFont="1" applyFill="1" applyBorder="1"/>
    <xf numFmtId="10" fontId="13" fillId="0" borderId="2" xfId="0" applyNumberFormat="1" applyFont="1" applyBorder="1" applyAlignment="1">
      <alignment horizontal="center"/>
    </xf>
    <xf numFmtId="10" fontId="4" fillId="4" borderId="3" xfId="0" applyNumberFormat="1" applyFont="1" applyFill="1" applyBorder="1" applyAlignment="1">
      <alignment horizontal="center"/>
    </xf>
    <xf numFmtId="0" fontId="11" fillId="0" borderId="0" xfId="0" applyFont="1"/>
    <xf numFmtId="0" fontId="2" fillId="6" borderId="0" xfId="0" applyFont="1" applyFill="1" applyAlignment="1">
      <alignment horizontal="left" vertical="center" indent="1"/>
    </xf>
    <xf numFmtId="0" fontId="6" fillId="0" borderId="2" xfId="0" applyFont="1" applyBorder="1" applyAlignment="1">
      <alignment horizontal="left" indent="1"/>
    </xf>
    <xf numFmtId="3" fontId="6" fillId="0" borderId="2" xfId="0" applyNumberFormat="1" applyFont="1" applyBorder="1" applyAlignment="1">
      <alignment horizontal="left" indent="1"/>
    </xf>
    <xf numFmtId="164" fontId="6" fillId="0" borderId="2" xfId="0" applyNumberFormat="1" applyFont="1" applyBorder="1" applyAlignment="1">
      <alignment horizontal="left" indent="1"/>
    </xf>
    <xf numFmtId="0" fontId="4" fillId="4" borderId="0" xfId="0" applyFont="1" applyFill="1" applyAlignment="1">
      <alignment horizontal="left" vertical="center" indent="1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6B4A"/>
      <rgbColor rgb="FFC0C0C0"/>
      <rgbColor rgb="FF6B7A7F"/>
      <rgbColor rgb="FF9999FF"/>
      <rgbColor rgb="FF993366"/>
      <rgbColor rgb="FFFDF4E6"/>
      <rgbColor rgb="FFEDF2F3"/>
      <rgbColor rgb="FF660066"/>
      <rgbColor rgb="FFFF8080"/>
      <rgbColor rgb="FF0066CC"/>
      <rgbColor rgb="FFC9D5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A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0651F"/>
      <rgbColor rgb="FF2E5F6E"/>
      <rgbColor rgb="FF969696"/>
      <rgbColor rgb="FF16323C"/>
      <rgbColor rgb="FF339966"/>
      <rgbColor rgb="FF003300"/>
      <rgbColor rgb="FF1A1A1A"/>
      <rgbColor rgb="FF993300"/>
      <rgbColor rgb="FF993366"/>
      <rgbColor rgb="FF1F4E9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showGridLines="0" tabSelected="1" zoomScaleNormal="100" workbookViewId="0">
      <pane ySplit="15" topLeftCell="A16" activePane="bottomLeft" state="frozen"/>
      <selection pane="bottomLeft" activeCell="M32" sqref="M32"/>
    </sheetView>
  </sheetViews>
  <sheetFormatPr baseColWidth="10" defaultColWidth="8.7109375" defaultRowHeight="15" x14ac:dyDescent="0.25"/>
  <cols>
    <col min="1" max="1" width="12" customWidth="1"/>
    <col min="2" max="2" width="16" customWidth="1"/>
    <col min="3" max="3" width="26" customWidth="1"/>
    <col min="4" max="4" width="13" customWidth="1"/>
    <col min="5" max="5" width="14" customWidth="1"/>
    <col min="6" max="6" width="11" customWidth="1"/>
    <col min="7" max="7" width="15" customWidth="1"/>
    <col min="8" max="8" width="12" customWidth="1"/>
    <col min="9" max="10" width="17" customWidth="1"/>
  </cols>
  <sheetData>
    <row r="1" spans="1:10" ht="33.75" customHeight="1" x14ac:dyDescent="0.25">
      <c r="A1" s="14" t="s">
        <v>206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9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4" spans="1:10" ht="21.7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8" customHeight="1" x14ac:dyDescent="0.25">
      <c r="A5" s="11" t="s">
        <v>2</v>
      </c>
      <c r="B5" s="11"/>
      <c r="C5" s="10" t="s">
        <v>3</v>
      </c>
      <c r="D5" s="10"/>
      <c r="E5" s="10"/>
    </row>
    <row r="6" spans="1:10" ht="18" customHeight="1" x14ac:dyDescent="0.25">
      <c r="A6" s="11" t="s">
        <v>4</v>
      </c>
      <c r="B6" s="11"/>
      <c r="C6" s="10" t="s">
        <v>5</v>
      </c>
      <c r="D6" s="10"/>
      <c r="E6" s="10"/>
    </row>
    <row r="7" spans="1:10" ht="18" customHeight="1" x14ac:dyDescent="0.25">
      <c r="A7" s="11" t="s">
        <v>6</v>
      </c>
      <c r="B7" s="11"/>
      <c r="C7" s="10" t="s">
        <v>7</v>
      </c>
      <c r="D7" s="10"/>
      <c r="E7" s="10"/>
    </row>
    <row r="8" spans="1:10" ht="18" customHeight="1" x14ac:dyDescent="0.25">
      <c r="A8" s="11" t="s">
        <v>8</v>
      </c>
      <c r="B8" s="11"/>
      <c r="C8" s="9">
        <v>46023</v>
      </c>
      <c r="D8" s="9"/>
      <c r="E8" s="9"/>
    </row>
    <row r="9" spans="1:10" ht="18" customHeight="1" x14ac:dyDescent="0.25">
      <c r="A9" s="11" t="s">
        <v>9</v>
      </c>
      <c r="B9" s="11"/>
      <c r="C9" s="9">
        <v>46387</v>
      </c>
      <c r="D9" s="9"/>
      <c r="E9" s="9"/>
    </row>
    <row r="10" spans="1:10" ht="18" customHeight="1" x14ac:dyDescent="0.25">
      <c r="A10" s="11" t="s">
        <v>10</v>
      </c>
      <c r="B10" s="11"/>
      <c r="C10" s="8">
        <f>YEAR(C8)</f>
        <v>2026</v>
      </c>
      <c r="D10" s="8"/>
      <c r="E10" s="8"/>
    </row>
    <row r="11" spans="1:10" ht="18" customHeight="1" x14ac:dyDescent="0.25">
      <c r="A11" s="11" t="s">
        <v>11</v>
      </c>
      <c r="B11" s="11"/>
      <c r="C11" s="7">
        <f>COUNTA(A16:A23)</f>
        <v>8</v>
      </c>
      <c r="D11" s="7"/>
      <c r="E11" s="7"/>
    </row>
    <row r="12" spans="1:10" ht="18" customHeight="1" x14ac:dyDescent="0.25">
      <c r="A12" s="11" t="s">
        <v>12</v>
      </c>
      <c r="B12" s="11"/>
      <c r="C12" s="10" t="s">
        <v>13</v>
      </c>
      <c r="D12" s="10"/>
      <c r="E12" s="10"/>
    </row>
    <row r="14" spans="1:10" ht="21.75" customHeight="1" x14ac:dyDescent="0.25">
      <c r="A14" s="12" t="s">
        <v>14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30" customHeight="1" x14ac:dyDescent="0.25">
      <c r="A15" s="16" t="s">
        <v>15</v>
      </c>
      <c r="B15" s="16" t="s">
        <v>16</v>
      </c>
      <c r="C15" s="16" t="s">
        <v>17</v>
      </c>
      <c r="D15" s="16" t="s">
        <v>18</v>
      </c>
      <c r="E15" s="16" t="s">
        <v>19</v>
      </c>
      <c r="F15" s="16" t="s">
        <v>20</v>
      </c>
      <c r="G15" s="16" t="s">
        <v>21</v>
      </c>
      <c r="H15" s="16" t="s">
        <v>22</v>
      </c>
      <c r="I15" s="16" t="s">
        <v>23</v>
      </c>
      <c r="J15" s="16" t="s">
        <v>24</v>
      </c>
    </row>
    <row r="16" spans="1:10" ht="16.5" customHeight="1" x14ac:dyDescent="0.25">
      <c r="A16" s="17" t="s">
        <v>25</v>
      </c>
      <c r="B16" s="17" t="s">
        <v>26</v>
      </c>
      <c r="C16" s="17" t="s">
        <v>27</v>
      </c>
      <c r="D16" s="18">
        <v>62</v>
      </c>
      <c r="E16" s="18">
        <v>97</v>
      </c>
      <c r="F16" s="18">
        <v>2</v>
      </c>
      <c r="G16" s="18">
        <v>1180</v>
      </c>
      <c r="H16" s="18">
        <v>78</v>
      </c>
      <c r="I16" s="19">
        <v>5700</v>
      </c>
      <c r="J16" s="19">
        <v>5700</v>
      </c>
    </row>
    <row r="17" spans="1:10" ht="16.5" customHeight="1" x14ac:dyDescent="0.25">
      <c r="A17" s="17" t="s">
        <v>28</v>
      </c>
      <c r="B17" s="17" t="s">
        <v>29</v>
      </c>
      <c r="C17" s="17" t="s">
        <v>30</v>
      </c>
      <c r="D17" s="18">
        <v>58</v>
      </c>
      <c r="E17" s="18">
        <v>91</v>
      </c>
      <c r="F17" s="18">
        <v>1</v>
      </c>
      <c r="G17" s="18">
        <v>940</v>
      </c>
      <c r="H17" s="18">
        <v>45</v>
      </c>
      <c r="I17" s="19">
        <v>5340</v>
      </c>
      <c r="J17" s="19">
        <v>5340</v>
      </c>
    </row>
    <row r="18" spans="1:10" ht="16.5" customHeight="1" x14ac:dyDescent="0.25">
      <c r="A18" s="17" t="s">
        <v>31</v>
      </c>
      <c r="B18" s="17" t="s">
        <v>32</v>
      </c>
      <c r="C18" s="17" t="s">
        <v>33</v>
      </c>
      <c r="D18" s="18">
        <v>74</v>
      </c>
      <c r="E18" s="18">
        <v>116</v>
      </c>
      <c r="F18" s="18">
        <v>3</v>
      </c>
      <c r="G18" s="18">
        <v>1520</v>
      </c>
      <c r="H18" s="18">
        <v>112</v>
      </c>
      <c r="I18" s="19">
        <v>6780</v>
      </c>
      <c r="J18" s="19">
        <v>6780</v>
      </c>
    </row>
    <row r="19" spans="1:10" ht="16.5" customHeight="1" x14ac:dyDescent="0.25">
      <c r="A19" s="17" t="s">
        <v>34</v>
      </c>
      <c r="B19" s="17" t="s">
        <v>35</v>
      </c>
      <c r="C19" s="17" t="s">
        <v>36</v>
      </c>
      <c r="D19" s="18">
        <v>74</v>
      </c>
      <c r="E19" s="18">
        <v>116</v>
      </c>
      <c r="F19" s="18">
        <v>2</v>
      </c>
      <c r="G19" s="18">
        <v>1340</v>
      </c>
      <c r="H19" s="18">
        <v>86</v>
      </c>
      <c r="I19" s="19">
        <v>6780</v>
      </c>
      <c r="J19" s="19">
        <v>6780</v>
      </c>
    </row>
    <row r="20" spans="1:10" ht="16.5" customHeight="1" x14ac:dyDescent="0.25">
      <c r="A20" s="17" t="s">
        <v>37</v>
      </c>
      <c r="B20" s="17" t="s">
        <v>38</v>
      </c>
      <c r="C20" s="17" t="s">
        <v>39</v>
      </c>
      <c r="D20" s="18">
        <v>86</v>
      </c>
      <c r="E20" s="18">
        <v>134</v>
      </c>
      <c r="F20" s="18">
        <v>4</v>
      </c>
      <c r="G20" s="18">
        <v>1870</v>
      </c>
      <c r="H20" s="18">
        <v>145</v>
      </c>
      <c r="I20" s="19">
        <v>7836</v>
      </c>
      <c r="J20" s="19">
        <v>7183</v>
      </c>
    </row>
    <row r="21" spans="1:10" ht="16.5" customHeight="1" x14ac:dyDescent="0.25">
      <c r="A21" s="17" t="s">
        <v>40</v>
      </c>
      <c r="B21" s="17" t="s">
        <v>41</v>
      </c>
      <c r="C21" s="17" t="s">
        <v>42</v>
      </c>
      <c r="D21" s="18">
        <v>86</v>
      </c>
      <c r="E21" s="18">
        <v>134</v>
      </c>
      <c r="F21" s="18">
        <v>2</v>
      </c>
      <c r="G21" s="18">
        <v>1410</v>
      </c>
      <c r="H21" s="18">
        <v>92</v>
      </c>
      <c r="I21" s="19">
        <v>7836</v>
      </c>
      <c r="J21" s="19">
        <v>7836</v>
      </c>
    </row>
    <row r="22" spans="1:10" ht="16.5" customHeight="1" x14ac:dyDescent="0.25">
      <c r="A22" s="17" t="s">
        <v>43</v>
      </c>
      <c r="B22" s="17" t="s">
        <v>44</v>
      </c>
      <c r="C22" s="17" t="s">
        <v>45</v>
      </c>
      <c r="D22" s="18">
        <v>96</v>
      </c>
      <c r="E22" s="18">
        <v>150</v>
      </c>
      <c r="F22" s="18">
        <v>3</v>
      </c>
      <c r="G22" s="18">
        <v>1760</v>
      </c>
      <c r="H22" s="18">
        <v>118</v>
      </c>
      <c r="I22" s="19">
        <v>8760</v>
      </c>
      <c r="J22" s="19">
        <v>8030</v>
      </c>
    </row>
    <row r="23" spans="1:10" ht="16.5" customHeight="1" x14ac:dyDescent="0.25">
      <c r="A23" s="17" t="s">
        <v>46</v>
      </c>
      <c r="B23" s="17" t="s">
        <v>47</v>
      </c>
      <c r="C23" s="17" t="s">
        <v>48</v>
      </c>
      <c r="D23" s="18">
        <v>104</v>
      </c>
      <c r="E23" s="18">
        <v>162</v>
      </c>
      <c r="F23" s="18">
        <v>2</v>
      </c>
      <c r="G23" s="18">
        <v>1690</v>
      </c>
      <c r="H23" s="18">
        <v>88</v>
      </c>
      <c r="I23" s="19">
        <v>9480</v>
      </c>
      <c r="J23" s="19">
        <v>9480</v>
      </c>
    </row>
    <row r="24" spans="1:10" x14ac:dyDescent="0.25">
      <c r="A24" s="6" t="s">
        <v>49</v>
      </c>
      <c r="B24" s="6"/>
      <c r="C24" s="6"/>
      <c r="D24" s="21">
        <f t="shared" ref="D24:J24" si="0">SUM(D16:D23)</f>
        <v>640</v>
      </c>
      <c r="E24" s="21">
        <f t="shared" si="0"/>
        <v>1000</v>
      </c>
      <c r="F24" s="21">
        <f t="shared" si="0"/>
        <v>19</v>
      </c>
      <c r="G24" s="21">
        <f t="shared" si="0"/>
        <v>11710</v>
      </c>
      <c r="H24" s="21">
        <f t="shared" si="0"/>
        <v>764</v>
      </c>
      <c r="I24" s="22">
        <f t="shared" si="0"/>
        <v>58512</v>
      </c>
      <c r="J24" s="22">
        <f t="shared" si="0"/>
        <v>57129</v>
      </c>
    </row>
    <row r="26" spans="1:10" ht="21.75" customHeight="1" x14ac:dyDescent="0.25">
      <c r="A26" s="12" t="s">
        <v>50</v>
      </c>
      <c r="B26" s="12"/>
      <c r="C26" s="12"/>
      <c r="D26" s="12"/>
      <c r="E26" s="12"/>
      <c r="F26" s="12"/>
      <c r="G26" s="12"/>
      <c r="H26" s="12"/>
      <c r="I26" s="12"/>
      <c r="J26" s="12"/>
    </row>
    <row r="27" spans="1:10" ht="21.75" customHeight="1" x14ac:dyDescent="0.25">
      <c r="A27" s="16" t="s">
        <v>51</v>
      </c>
      <c r="B27" s="16" t="s">
        <v>52</v>
      </c>
      <c r="C27" s="16" t="s">
        <v>53</v>
      </c>
      <c r="D27" s="5" t="s">
        <v>54</v>
      </c>
      <c r="E27" s="5"/>
      <c r="F27" s="5"/>
      <c r="G27" s="4"/>
      <c r="H27" s="4"/>
      <c r="I27" s="4"/>
      <c r="J27" s="4"/>
    </row>
    <row r="28" spans="1:10" ht="16.5" customHeight="1" x14ac:dyDescent="0.25">
      <c r="A28" s="23" t="s">
        <v>55</v>
      </c>
      <c r="B28" s="3" t="s">
        <v>56</v>
      </c>
      <c r="C28" s="3"/>
      <c r="D28" s="3" t="s">
        <v>57</v>
      </c>
      <c r="E28" s="3"/>
      <c r="F28" s="3"/>
      <c r="G28" s="3" t="s">
        <v>58</v>
      </c>
      <c r="H28" s="3"/>
      <c r="I28" s="3"/>
      <c r="J28" s="3"/>
    </row>
    <row r="29" spans="1:10" ht="16.5" customHeight="1" x14ac:dyDescent="0.25">
      <c r="A29" s="23" t="s">
        <v>59</v>
      </c>
      <c r="B29" s="2" t="s">
        <v>60</v>
      </c>
      <c r="C29" s="2"/>
      <c r="D29" s="2" t="s">
        <v>61</v>
      </c>
      <c r="E29" s="2"/>
      <c r="F29" s="2"/>
      <c r="G29" s="2" t="s">
        <v>62</v>
      </c>
      <c r="H29" s="2"/>
      <c r="I29" s="2"/>
      <c r="J29" s="2"/>
    </row>
    <row r="30" spans="1:10" ht="16.5" customHeight="1" x14ac:dyDescent="0.25">
      <c r="A30" s="23" t="s">
        <v>63</v>
      </c>
      <c r="B30" s="3" t="s">
        <v>64</v>
      </c>
      <c r="C30" s="3"/>
      <c r="D30" s="3" t="s">
        <v>65</v>
      </c>
      <c r="E30" s="3"/>
      <c r="F30" s="3"/>
      <c r="G30" s="3" t="s">
        <v>66</v>
      </c>
      <c r="H30" s="3"/>
      <c r="I30" s="3"/>
      <c r="J30" s="3"/>
    </row>
    <row r="31" spans="1:10" ht="16.5" customHeight="1" x14ac:dyDescent="0.25">
      <c r="A31" s="23" t="s">
        <v>67</v>
      </c>
      <c r="B31" s="2" t="s">
        <v>68</v>
      </c>
      <c r="C31" s="2"/>
      <c r="D31" s="2" t="s">
        <v>69</v>
      </c>
      <c r="E31" s="2"/>
      <c r="F31" s="2"/>
      <c r="G31" s="2" t="s">
        <v>70</v>
      </c>
      <c r="H31" s="2"/>
      <c r="I31" s="2"/>
      <c r="J31" s="2"/>
    </row>
    <row r="32" spans="1:10" ht="16.5" customHeight="1" x14ac:dyDescent="0.25">
      <c r="A32" s="23" t="s">
        <v>71</v>
      </c>
      <c r="B32" s="3" t="s">
        <v>72</v>
      </c>
      <c r="C32" s="3"/>
      <c r="D32" s="3" t="s">
        <v>73</v>
      </c>
      <c r="E32" s="3"/>
      <c r="F32" s="3"/>
      <c r="G32" s="3" t="s">
        <v>74</v>
      </c>
      <c r="H32" s="3"/>
      <c r="I32" s="3"/>
      <c r="J32" s="3"/>
    </row>
    <row r="33" spans="1:10" ht="16.5" customHeight="1" x14ac:dyDescent="0.25">
      <c r="A33" s="23" t="s">
        <v>75</v>
      </c>
      <c r="B33" s="2" t="s">
        <v>76</v>
      </c>
      <c r="C33" s="2"/>
      <c r="D33" s="2" t="s">
        <v>77</v>
      </c>
      <c r="E33" s="2"/>
      <c r="F33" s="2"/>
      <c r="G33" s="2" t="s">
        <v>78</v>
      </c>
      <c r="H33" s="2"/>
      <c r="I33" s="2"/>
      <c r="J33" s="2"/>
    </row>
    <row r="35" spans="1:10" ht="21.75" customHeight="1" x14ac:dyDescent="0.25">
      <c r="A35" s="12" t="s">
        <v>79</v>
      </c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11" t="s">
        <v>80</v>
      </c>
      <c r="B36" s="11"/>
      <c r="C36" s="24">
        <v>0.3</v>
      </c>
    </row>
    <row r="37" spans="1:10" x14ac:dyDescent="0.25">
      <c r="A37" s="11" t="s">
        <v>81</v>
      </c>
      <c r="B37" s="11"/>
      <c r="C37" s="25">
        <f>1-C36</f>
        <v>0.7</v>
      </c>
    </row>
    <row r="38" spans="1:10" x14ac:dyDescent="0.25">
      <c r="A38" s="1" t="s">
        <v>82</v>
      </c>
      <c r="B38" s="1"/>
      <c r="C38" s="1"/>
      <c r="D38" s="1"/>
      <c r="E38" s="1"/>
      <c r="F38" s="1"/>
    </row>
    <row r="40" spans="1:10" ht="21.75" customHeight="1" x14ac:dyDescent="0.25">
      <c r="A40" s="12" t="s">
        <v>83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5.75" customHeight="1" x14ac:dyDescent="0.25">
      <c r="A41" s="93" t="s">
        <v>84</v>
      </c>
      <c r="B41" s="93"/>
      <c r="C41" s="93"/>
      <c r="D41" s="93"/>
      <c r="E41" s="93"/>
      <c r="F41" s="93"/>
      <c r="G41" s="93"/>
      <c r="H41" s="93"/>
      <c r="I41" s="93"/>
      <c r="J41" s="93"/>
    </row>
    <row r="42" spans="1:10" ht="15.75" customHeight="1" x14ac:dyDescent="0.25">
      <c r="A42" s="93" t="s">
        <v>85</v>
      </c>
      <c r="B42" s="93"/>
      <c r="C42" s="93"/>
      <c r="D42" s="93"/>
      <c r="E42" s="93"/>
      <c r="F42" s="93"/>
      <c r="G42" s="93"/>
      <c r="H42" s="93"/>
      <c r="I42" s="93"/>
      <c r="J42" s="93"/>
    </row>
    <row r="43" spans="1:10" ht="15.75" customHeight="1" x14ac:dyDescent="0.25">
      <c r="A43" s="93" t="s">
        <v>86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0" ht="15.75" customHeight="1" x14ac:dyDescent="0.25">
      <c r="A44" s="93" t="s">
        <v>87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0" ht="15.75" customHeight="1" x14ac:dyDescent="0.25">
      <c r="A45" s="93" t="s">
        <v>88</v>
      </c>
      <c r="B45" s="93"/>
      <c r="C45" s="93"/>
      <c r="D45" s="93"/>
      <c r="E45" s="93"/>
      <c r="F45" s="93"/>
      <c r="G45" s="93"/>
      <c r="H45" s="93"/>
      <c r="I45" s="93"/>
      <c r="J45" s="93"/>
    </row>
  </sheetData>
  <mergeCells count="52">
    <mergeCell ref="A43:J43"/>
    <mergeCell ref="A44:J44"/>
    <mergeCell ref="A45:J45"/>
    <mergeCell ref="A37:B37"/>
    <mergeCell ref="A38:F38"/>
    <mergeCell ref="A40:J40"/>
    <mergeCell ref="A41:J41"/>
    <mergeCell ref="A42:J42"/>
    <mergeCell ref="B33:C33"/>
    <mergeCell ref="D33:F33"/>
    <mergeCell ref="G33:J33"/>
    <mergeCell ref="A35:J35"/>
    <mergeCell ref="A36:B36"/>
    <mergeCell ref="B31:C31"/>
    <mergeCell ref="D31:F31"/>
    <mergeCell ref="G31:J31"/>
    <mergeCell ref="B32:C32"/>
    <mergeCell ref="D32:F32"/>
    <mergeCell ref="G32:J32"/>
    <mergeCell ref="B29:C29"/>
    <mergeCell ref="D29:F29"/>
    <mergeCell ref="G29:J29"/>
    <mergeCell ref="B30:C30"/>
    <mergeCell ref="D30:F30"/>
    <mergeCell ref="G30:J30"/>
    <mergeCell ref="D27:F27"/>
    <mergeCell ref="G27:J27"/>
    <mergeCell ref="B28:C28"/>
    <mergeCell ref="D28:F28"/>
    <mergeCell ref="G28:J28"/>
    <mergeCell ref="A12:B12"/>
    <mergeCell ref="C12:E12"/>
    <mergeCell ref="A14:J14"/>
    <mergeCell ref="A24:C24"/>
    <mergeCell ref="A26:J26"/>
    <mergeCell ref="A9:B9"/>
    <mergeCell ref="C9:E9"/>
    <mergeCell ref="A10:B10"/>
    <mergeCell ref="C10:E10"/>
    <mergeCell ref="A11:B11"/>
    <mergeCell ref="C11:E11"/>
    <mergeCell ref="A6:B6"/>
    <mergeCell ref="C6:E6"/>
    <mergeCell ref="A7:B7"/>
    <mergeCell ref="C7:E7"/>
    <mergeCell ref="A8:B8"/>
    <mergeCell ref="C8:E8"/>
    <mergeCell ref="A1:J1"/>
    <mergeCell ref="A2:J2"/>
    <mergeCell ref="A4:J4"/>
    <mergeCell ref="A5:B5"/>
    <mergeCell ref="C5:E5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showGridLines="0" zoomScaleNormal="100" workbookViewId="0">
      <pane ySplit="12" topLeftCell="A13" activePane="bottomLeft" state="frozen"/>
      <selection pane="bottomLeft"/>
    </sheetView>
  </sheetViews>
  <sheetFormatPr baseColWidth="10" defaultColWidth="8.7109375" defaultRowHeight="15" x14ac:dyDescent="0.25"/>
  <cols>
    <col min="1" max="1" width="8" customWidth="1"/>
    <col min="2" max="2" width="58" customWidth="1"/>
    <col min="3" max="3" width="16" customWidth="1"/>
    <col min="4" max="4" width="15" customWidth="1"/>
    <col min="5" max="5" width="18" customWidth="1"/>
  </cols>
  <sheetData>
    <row r="1" spans="1:5" ht="33.75" customHeight="1" x14ac:dyDescent="0.25">
      <c r="A1" s="14" t="s">
        <v>89</v>
      </c>
      <c r="B1" s="14"/>
      <c r="C1" s="14"/>
      <c r="D1" s="14"/>
      <c r="E1" s="14"/>
    </row>
    <row r="2" spans="1:5" ht="19.5" customHeight="1" x14ac:dyDescent="0.25">
      <c r="A2" s="13" t="s">
        <v>90</v>
      </c>
      <c r="B2" s="13"/>
      <c r="C2" s="13"/>
      <c r="D2" s="13"/>
      <c r="E2" s="13"/>
    </row>
    <row r="4" spans="1:5" ht="21.75" customHeight="1" x14ac:dyDescent="0.25">
      <c r="A4" s="12" t="s">
        <v>91</v>
      </c>
      <c r="B4" s="12"/>
      <c r="C4" s="12"/>
      <c r="D4" s="12"/>
      <c r="E4" s="12"/>
    </row>
    <row r="5" spans="1:5" ht="30" customHeight="1" x14ac:dyDescent="0.25">
      <c r="A5" s="16" t="s">
        <v>92</v>
      </c>
      <c r="B5" s="16" t="s">
        <v>93</v>
      </c>
      <c r="C5" s="16" t="s">
        <v>94</v>
      </c>
      <c r="D5" s="16" t="s">
        <v>95</v>
      </c>
      <c r="E5" s="16" t="s">
        <v>96</v>
      </c>
    </row>
    <row r="6" spans="1:5" x14ac:dyDescent="0.25">
      <c r="A6" s="26">
        <v>1</v>
      </c>
      <c r="B6" s="27" t="s">
        <v>97</v>
      </c>
      <c r="C6" s="28"/>
      <c r="D6" s="28"/>
      <c r="E6" s="29">
        <f>Stammdaten!J24</f>
        <v>57129</v>
      </c>
    </row>
    <row r="7" spans="1:5" x14ac:dyDescent="0.25">
      <c r="A7" s="26">
        <v>2</v>
      </c>
      <c r="B7" s="27" t="s">
        <v>98</v>
      </c>
      <c r="C7" s="28"/>
      <c r="D7" s="28"/>
      <c r="E7" s="30">
        <v>210</v>
      </c>
    </row>
    <row r="8" spans="1:5" x14ac:dyDescent="0.25">
      <c r="A8" s="26">
        <v>3</v>
      </c>
      <c r="B8" s="27" t="s">
        <v>99</v>
      </c>
      <c r="C8" s="28"/>
      <c r="D8" s="28"/>
      <c r="E8" s="30">
        <v>480</v>
      </c>
    </row>
    <row r="9" spans="1:5" x14ac:dyDescent="0.25">
      <c r="A9" s="31"/>
      <c r="B9" s="31" t="s">
        <v>100</v>
      </c>
      <c r="C9" s="31"/>
      <c r="D9" s="31"/>
      <c r="E9" s="32">
        <f>SUM(E6:E8)</f>
        <v>57819</v>
      </c>
    </row>
    <row r="11" spans="1:5" ht="21.75" customHeight="1" x14ac:dyDescent="0.25">
      <c r="A11" s="12" t="s">
        <v>101</v>
      </c>
      <c r="B11" s="12"/>
      <c r="C11" s="12"/>
      <c r="D11" s="12"/>
      <c r="E11" s="12"/>
    </row>
    <row r="12" spans="1:5" ht="30" customHeight="1" x14ac:dyDescent="0.25">
      <c r="A12" s="16" t="s">
        <v>92</v>
      </c>
      <c r="B12" s="16" t="s">
        <v>102</v>
      </c>
      <c r="C12" s="16" t="s">
        <v>94</v>
      </c>
      <c r="D12" s="16" t="s">
        <v>95</v>
      </c>
      <c r="E12" s="16" t="s">
        <v>96</v>
      </c>
    </row>
    <row r="13" spans="1:5" ht="18.75" customHeight="1" x14ac:dyDescent="0.25">
      <c r="A13" s="94" t="s">
        <v>103</v>
      </c>
      <c r="B13" s="94"/>
      <c r="C13" s="94"/>
      <c r="D13" s="94"/>
      <c r="E13" s="94"/>
    </row>
    <row r="14" spans="1:5" ht="16.5" customHeight="1" x14ac:dyDescent="0.25">
      <c r="A14" s="33">
        <v>1</v>
      </c>
      <c r="B14" s="34" t="s">
        <v>104</v>
      </c>
      <c r="C14" s="35" t="s">
        <v>55</v>
      </c>
      <c r="D14" s="36" t="s">
        <v>105</v>
      </c>
      <c r="E14" s="30">
        <v>4860</v>
      </c>
    </row>
    <row r="15" spans="1:5" ht="16.5" customHeight="1" x14ac:dyDescent="0.25">
      <c r="A15" s="26">
        <v>2</v>
      </c>
      <c r="B15" s="27" t="s">
        <v>106</v>
      </c>
      <c r="C15" s="23" t="s">
        <v>75</v>
      </c>
      <c r="D15" s="37" t="s">
        <v>105</v>
      </c>
      <c r="E15" s="30">
        <v>3740</v>
      </c>
    </row>
    <row r="16" spans="1:5" ht="16.5" customHeight="1" x14ac:dyDescent="0.25">
      <c r="A16" s="33">
        <v>3</v>
      </c>
      <c r="B16" s="34" t="s">
        <v>107</v>
      </c>
      <c r="C16" s="35" t="s">
        <v>55</v>
      </c>
      <c r="D16" s="36" t="s">
        <v>105</v>
      </c>
      <c r="E16" s="30">
        <v>640</v>
      </c>
    </row>
    <row r="17" spans="1:5" ht="16.5" customHeight="1" x14ac:dyDescent="0.25">
      <c r="A17" s="26">
        <v>4</v>
      </c>
      <c r="B17" s="27" t="s">
        <v>108</v>
      </c>
      <c r="C17" s="23" t="s">
        <v>63</v>
      </c>
      <c r="D17" s="37" t="s">
        <v>105</v>
      </c>
      <c r="E17" s="30">
        <v>2180</v>
      </c>
    </row>
    <row r="18" spans="1:5" ht="16.5" customHeight="1" x14ac:dyDescent="0.25">
      <c r="A18" s="33">
        <v>5</v>
      </c>
      <c r="B18" s="34" t="s">
        <v>109</v>
      </c>
      <c r="C18" s="35" t="s">
        <v>59</v>
      </c>
      <c r="D18" s="36" t="s">
        <v>105</v>
      </c>
      <c r="E18" s="30">
        <v>1320</v>
      </c>
    </row>
    <row r="19" spans="1:5" ht="16.5" customHeight="1" x14ac:dyDescent="0.25">
      <c r="A19" s="26">
        <v>6</v>
      </c>
      <c r="B19" s="27" t="s">
        <v>110</v>
      </c>
      <c r="C19" s="23" t="s">
        <v>59</v>
      </c>
      <c r="D19" s="37" t="s">
        <v>105</v>
      </c>
      <c r="E19" s="30">
        <v>3960</v>
      </c>
    </row>
    <row r="20" spans="1:5" ht="16.5" customHeight="1" x14ac:dyDescent="0.25">
      <c r="A20" s="33">
        <v>7</v>
      </c>
      <c r="B20" s="34" t="s">
        <v>111</v>
      </c>
      <c r="C20" s="35" t="s">
        <v>55</v>
      </c>
      <c r="D20" s="36" t="s">
        <v>105</v>
      </c>
      <c r="E20" s="30">
        <v>1740</v>
      </c>
    </row>
    <row r="21" spans="1:5" ht="16.5" customHeight="1" x14ac:dyDescent="0.25">
      <c r="A21" s="26">
        <v>8</v>
      </c>
      <c r="B21" s="27" t="s">
        <v>112</v>
      </c>
      <c r="C21" s="23" t="s">
        <v>55</v>
      </c>
      <c r="D21" s="37" t="s">
        <v>105</v>
      </c>
      <c r="E21" s="30">
        <v>980</v>
      </c>
    </row>
    <row r="22" spans="1:5" ht="16.5" customHeight="1" x14ac:dyDescent="0.25">
      <c r="A22" s="33">
        <v>9</v>
      </c>
      <c r="B22" s="34" t="s">
        <v>113</v>
      </c>
      <c r="C22" s="35" t="s">
        <v>67</v>
      </c>
      <c r="D22" s="36" t="s">
        <v>105</v>
      </c>
      <c r="E22" s="30">
        <v>2460</v>
      </c>
    </row>
    <row r="23" spans="1:5" ht="16.5" customHeight="1" x14ac:dyDescent="0.25">
      <c r="A23" s="26">
        <v>10</v>
      </c>
      <c r="B23" s="27" t="s">
        <v>114</v>
      </c>
      <c r="C23" s="23" t="s">
        <v>67</v>
      </c>
      <c r="D23" s="37" t="s">
        <v>105</v>
      </c>
      <c r="E23" s="30">
        <v>480</v>
      </c>
    </row>
    <row r="24" spans="1:5" ht="16.5" customHeight="1" x14ac:dyDescent="0.25">
      <c r="A24" s="33">
        <v>11</v>
      </c>
      <c r="B24" s="34" t="s">
        <v>115</v>
      </c>
      <c r="C24" s="35" t="s">
        <v>59</v>
      </c>
      <c r="D24" s="36" t="s">
        <v>105</v>
      </c>
      <c r="E24" s="30">
        <v>3600</v>
      </c>
    </row>
    <row r="25" spans="1:5" x14ac:dyDescent="0.25">
      <c r="A25" s="31"/>
      <c r="B25" s="31" t="s">
        <v>116</v>
      </c>
      <c r="C25" s="31"/>
      <c r="D25" s="31"/>
      <c r="E25" s="32">
        <f>SUM(E14:E24)</f>
        <v>25960</v>
      </c>
    </row>
    <row r="27" spans="1:5" ht="18.75" customHeight="1" x14ac:dyDescent="0.25">
      <c r="A27" s="94" t="s">
        <v>117</v>
      </c>
      <c r="B27" s="94"/>
      <c r="C27" s="94"/>
      <c r="D27" s="94"/>
      <c r="E27" s="94"/>
    </row>
    <row r="28" spans="1:5" ht="16.5" customHeight="1" x14ac:dyDescent="0.25">
      <c r="A28" s="33">
        <v>12</v>
      </c>
      <c r="B28" s="34" t="s">
        <v>118</v>
      </c>
      <c r="C28" s="35" t="s">
        <v>71</v>
      </c>
      <c r="D28" s="36" t="s">
        <v>105</v>
      </c>
      <c r="E28" s="30">
        <v>12480</v>
      </c>
    </row>
    <row r="29" spans="1:5" ht="16.5" customHeight="1" x14ac:dyDescent="0.25">
      <c r="A29" s="26">
        <v>13</v>
      </c>
      <c r="B29" s="27" t="s">
        <v>119</v>
      </c>
      <c r="C29" s="23" t="s">
        <v>71</v>
      </c>
      <c r="D29" s="37" t="s">
        <v>105</v>
      </c>
      <c r="E29" s="30">
        <v>860</v>
      </c>
    </row>
    <row r="30" spans="1:5" ht="16.5" customHeight="1" x14ac:dyDescent="0.25">
      <c r="A30" s="33">
        <v>14</v>
      </c>
      <c r="B30" s="34" t="s">
        <v>120</v>
      </c>
      <c r="C30" s="35" t="s">
        <v>71</v>
      </c>
      <c r="D30" s="36" t="s">
        <v>105</v>
      </c>
      <c r="E30" s="30">
        <v>720</v>
      </c>
    </row>
    <row r="31" spans="1:5" ht="16.5" customHeight="1" x14ac:dyDescent="0.25">
      <c r="A31" s="26">
        <v>15</v>
      </c>
      <c r="B31" s="27" t="s">
        <v>121</v>
      </c>
      <c r="C31" s="23" t="s">
        <v>71</v>
      </c>
      <c r="D31" s="37" t="s">
        <v>105</v>
      </c>
      <c r="E31" s="30">
        <v>320</v>
      </c>
    </row>
    <row r="32" spans="1:5" x14ac:dyDescent="0.25">
      <c r="A32" s="31"/>
      <c r="B32" s="31" t="s">
        <v>122</v>
      </c>
      <c r="C32" s="31"/>
      <c r="D32" s="31"/>
      <c r="E32" s="32">
        <f>SUM(E28:E31)</f>
        <v>14380</v>
      </c>
    </row>
    <row r="34" spans="1:5" ht="18.75" customHeight="1" x14ac:dyDescent="0.25">
      <c r="A34" s="94" t="s">
        <v>123</v>
      </c>
      <c r="B34" s="94"/>
      <c r="C34" s="94"/>
      <c r="D34" s="94"/>
      <c r="E34" s="94"/>
    </row>
    <row r="35" spans="1:5" ht="16.5" customHeight="1" x14ac:dyDescent="0.25">
      <c r="A35" s="26">
        <v>16</v>
      </c>
      <c r="B35" s="27" t="s">
        <v>124</v>
      </c>
      <c r="C35" s="23" t="s">
        <v>67</v>
      </c>
      <c r="D35" s="37" t="s">
        <v>125</v>
      </c>
      <c r="E35" s="30">
        <v>3360</v>
      </c>
    </row>
    <row r="36" spans="1:5" ht="16.5" customHeight="1" x14ac:dyDescent="0.25">
      <c r="A36" s="33">
        <v>17</v>
      </c>
      <c r="B36" s="34" t="s">
        <v>126</v>
      </c>
      <c r="C36" s="35" t="s">
        <v>67</v>
      </c>
      <c r="D36" s="36" t="s">
        <v>125</v>
      </c>
      <c r="E36" s="30">
        <v>180</v>
      </c>
    </row>
    <row r="37" spans="1:5" ht="16.5" customHeight="1" x14ac:dyDescent="0.25">
      <c r="A37" s="26">
        <v>18</v>
      </c>
      <c r="B37" s="27" t="s">
        <v>127</v>
      </c>
      <c r="C37" s="23" t="s">
        <v>55</v>
      </c>
      <c r="D37" s="37" t="s">
        <v>125</v>
      </c>
      <c r="E37" s="30">
        <v>4280</v>
      </c>
    </row>
    <row r="38" spans="1:5" ht="16.5" customHeight="1" x14ac:dyDescent="0.25">
      <c r="A38" s="33">
        <v>19</v>
      </c>
      <c r="B38" s="34" t="s">
        <v>128</v>
      </c>
      <c r="C38" s="35" t="s">
        <v>67</v>
      </c>
      <c r="D38" s="36" t="s">
        <v>125</v>
      </c>
      <c r="E38" s="30">
        <v>300</v>
      </c>
    </row>
    <row r="39" spans="1:5" ht="16.5" customHeight="1" x14ac:dyDescent="0.25">
      <c r="A39" s="26">
        <v>20</v>
      </c>
      <c r="B39" s="27" t="s">
        <v>129</v>
      </c>
      <c r="C39" s="23" t="s">
        <v>55</v>
      </c>
      <c r="D39" s="37" t="s">
        <v>125</v>
      </c>
      <c r="E39" s="30">
        <v>640</v>
      </c>
    </row>
    <row r="40" spans="1:5" ht="16.5" customHeight="1" x14ac:dyDescent="0.25">
      <c r="A40" s="33">
        <v>21</v>
      </c>
      <c r="B40" s="34" t="s">
        <v>130</v>
      </c>
      <c r="C40" s="35" t="s">
        <v>67</v>
      </c>
      <c r="D40" s="36" t="s">
        <v>125</v>
      </c>
      <c r="E40" s="30">
        <v>420</v>
      </c>
    </row>
    <row r="41" spans="1:5" x14ac:dyDescent="0.25">
      <c r="A41" s="31"/>
      <c r="B41" s="31" t="s">
        <v>131</v>
      </c>
      <c r="C41" s="31"/>
      <c r="D41" s="31"/>
      <c r="E41" s="32">
        <f>SUM(E35:E40)</f>
        <v>9180</v>
      </c>
    </row>
    <row r="43" spans="1:5" ht="19.5" customHeight="1" x14ac:dyDescent="0.25">
      <c r="A43" s="38"/>
      <c r="B43" s="39" t="s">
        <v>132</v>
      </c>
      <c r="C43" s="38"/>
      <c r="D43" s="38"/>
      <c r="E43" s="40">
        <f>E25+E32+E41</f>
        <v>49520</v>
      </c>
    </row>
    <row r="45" spans="1:5" ht="21.75" customHeight="1" x14ac:dyDescent="0.25">
      <c r="A45" s="12" t="s">
        <v>133</v>
      </c>
      <c r="B45" s="12"/>
      <c r="C45" s="12"/>
      <c r="D45" s="12"/>
      <c r="E45" s="12"/>
    </row>
    <row r="46" spans="1:5" ht="30" customHeight="1" x14ac:dyDescent="0.25">
      <c r="A46" s="16" t="s">
        <v>92</v>
      </c>
      <c r="B46" s="16" t="s">
        <v>93</v>
      </c>
      <c r="C46" s="16" t="s">
        <v>94</v>
      </c>
      <c r="D46" s="16" t="s">
        <v>95</v>
      </c>
      <c r="E46" s="16" t="s">
        <v>96</v>
      </c>
    </row>
    <row r="47" spans="1:5" x14ac:dyDescent="0.25">
      <c r="A47" s="26">
        <v>22</v>
      </c>
      <c r="B47" s="27" t="s">
        <v>134</v>
      </c>
      <c r="C47" s="23" t="s">
        <v>55</v>
      </c>
      <c r="D47" s="37" t="s">
        <v>125</v>
      </c>
      <c r="E47" s="30">
        <v>9600</v>
      </c>
    </row>
    <row r="48" spans="1:5" x14ac:dyDescent="0.25">
      <c r="A48" s="26">
        <v>23</v>
      </c>
      <c r="B48" s="27" t="s">
        <v>135</v>
      </c>
      <c r="C48" s="23" t="s">
        <v>55</v>
      </c>
      <c r="D48" s="37" t="s">
        <v>125</v>
      </c>
      <c r="E48" s="30">
        <v>-480</v>
      </c>
    </row>
    <row r="50" spans="1:5" x14ac:dyDescent="0.25">
      <c r="A50" s="31"/>
      <c r="B50" s="20" t="s">
        <v>136</v>
      </c>
      <c r="C50" s="31"/>
      <c r="D50" s="31"/>
      <c r="E50" s="32">
        <f>E43+E47+E48</f>
        <v>58640</v>
      </c>
    </row>
    <row r="51" spans="1:5" x14ac:dyDescent="0.25">
      <c r="A51" s="31"/>
      <c r="B51" s="20" t="s">
        <v>100</v>
      </c>
      <c r="C51" s="31"/>
      <c r="D51" s="31"/>
      <c r="E51" s="32">
        <f>E9</f>
        <v>57819</v>
      </c>
    </row>
    <row r="52" spans="1:5" x14ac:dyDescent="0.25">
      <c r="A52" s="41"/>
      <c r="B52" s="42" t="s">
        <v>137</v>
      </c>
      <c r="C52" s="41"/>
      <c r="D52" s="41"/>
      <c r="E52" s="43">
        <f>E51-E50</f>
        <v>-821</v>
      </c>
    </row>
    <row r="54" spans="1:5" x14ac:dyDescent="0.25">
      <c r="B54" s="1" t="s">
        <v>138</v>
      </c>
      <c r="C54" s="1"/>
      <c r="D54" s="1"/>
      <c r="E54" s="1"/>
    </row>
  </sheetData>
  <mergeCells count="9">
    <mergeCell ref="A27:E27"/>
    <mergeCell ref="A34:E34"/>
    <mergeCell ref="A45:E45"/>
    <mergeCell ref="B54:E54"/>
    <mergeCell ref="A1:E1"/>
    <mergeCell ref="A2:E2"/>
    <mergeCell ref="A4:E4"/>
    <mergeCell ref="A11:E11"/>
    <mergeCell ref="A13:E13"/>
  </mergeCells>
  <printOptions horizontalCentered="1"/>
  <pageMargins left="0.75" right="0.75" top="1" bottom="1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0"/>
  <sheetViews>
    <sheetView showGridLines="0" zoomScaleNormal="100" workbookViewId="0">
      <pane xSplit="5" ySplit="15" topLeftCell="F16" activePane="bottomRight" state="frozen"/>
      <selection pane="topRight" activeCell="F1" sqref="F1"/>
      <selection pane="bottomLeft" activeCell="A16" sqref="A16"/>
      <selection pane="bottomRight"/>
    </sheetView>
  </sheetViews>
  <sheetFormatPr baseColWidth="10" defaultColWidth="8.7109375" defaultRowHeight="15" x14ac:dyDescent="0.25"/>
  <cols>
    <col min="1" max="1" width="7" customWidth="1"/>
    <col min="2" max="2" width="46" customWidth="1"/>
    <col min="3" max="4" width="12" customWidth="1"/>
    <col min="5" max="5" width="15" customWidth="1"/>
    <col min="6" max="13" width="12.42578125" customWidth="1"/>
    <col min="14" max="14" width="15" customWidth="1"/>
    <col min="15" max="15" width="12" customWidth="1"/>
  </cols>
  <sheetData>
    <row r="1" spans="1:15" ht="33.75" customHeight="1" x14ac:dyDescent="0.25">
      <c r="A1" s="14" t="s">
        <v>139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9.5" customHeight="1" x14ac:dyDescent="0.25">
      <c r="A2" s="13" t="s">
        <v>140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4" spans="1:15" ht="21.75" customHeight="1" x14ac:dyDescent="0.25">
      <c r="A4" s="12" t="s">
        <v>141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24" customHeight="1" x14ac:dyDescent="0.25">
      <c r="A5" s="16" t="s">
        <v>51</v>
      </c>
      <c r="B5" s="16" t="s">
        <v>142</v>
      </c>
      <c r="C5" s="16"/>
      <c r="D5" s="16"/>
      <c r="E5" s="16"/>
      <c r="F5" s="16" t="s">
        <v>25</v>
      </c>
      <c r="G5" s="16" t="s">
        <v>28</v>
      </c>
      <c r="H5" s="16" t="s">
        <v>31</v>
      </c>
      <c r="I5" s="16" t="s">
        <v>34</v>
      </c>
      <c r="J5" s="16" t="s">
        <v>37</v>
      </c>
      <c r="K5" s="16" t="s">
        <v>40</v>
      </c>
      <c r="L5" s="16" t="s">
        <v>43</v>
      </c>
      <c r="M5" s="16" t="s">
        <v>46</v>
      </c>
      <c r="N5" s="16" t="s">
        <v>143</v>
      </c>
      <c r="O5" s="16"/>
    </row>
    <row r="6" spans="1:15" x14ac:dyDescent="0.25">
      <c r="A6" s="35" t="s">
        <v>55</v>
      </c>
      <c r="B6" s="34" t="s">
        <v>56</v>
      </c>
      <c r="C6" s="44"/>
      <c r="D6" s="44"/>
      <c r="E6" s="44"/>
      <c r="F6" s="45">
        <f>Stammdaten!E16</f>
        <v>97</v>
      </c>
      <c r="G6" s="45">
        <f>Stammdaten!E17</f>
        <v>91</v>
      </c>
      <c r="H6" s="45">
        <f>Stammdaten!E18</f>
        <v>116</v>
      </c>
      <c r="I6" s="45">
        <f>Stammdaten!E19</f>
        <v>116</v>
      </c>
      <c r="J6" s="45">
        <f>Stammdaten!E20</f>
        <v>134</v>
      </c>
      <c r="K6" s="45">
        <f>Stammdaten!E21</f>
        <v>134</v>
      </c>
      <c r="L6" s="45">
        <f>Stammdaten!E22</f>
        <v>150</v>
      </c>
      <c r="M6" s="45">
        <f>Stammdaten!E23</f>
        <v>162</v>
      </c>
      <c r="N6" s="46">
        <f t="shared" ref="N6:N11" si="0">SUM(F6:M6)</f>
        <v>1000</v>
      </c>
      <c r="O6" s="44"/>
    </row>
    <row r="7" spans="1:15" x14ac:dyDescent="0.25">
      <c r="A7" s="23" t="s">
        <v>59</v>
      </c>
      <c r="B7" s="27" t="s">
        <v>60</v>
      </c>
      <c r="C7" s="28"/>
      <c r="D7" s="28"/>
      <c r="E7" s="28"/>
      <c r="F7" s="47">
        <f>Stammdaten!D16</f>
        <v>62</v>
      </c>
      <c r="G7" s="47">
        <f>Stammdaten!D17</f>
        <v>58</v>
      </c>
      <c r="H7" s="47">
        <f>Stammdaten!D18</f>
        <v>74</v>
      </c>
      <c r="I7" s="47">
        <f>Stammdaten!D19</f>
        <v>74</v>
      </c>
      <c r="J7" s="47">
        <f>Stammdaten!D20</f>
        <v>86</v>
      </c>
      <c r="K7" s="47">
        <f>Stammdaten!D21</f>
        <v>86</v>
      </c>
      <c r="L7" s="47">
        <f>Stammdaten!D22</f>
        <v>96</v>
      </c>
      <c r="M7" s="47">
        <f>Stammdaten!D23</f>
        <v>104</v>
      </c>
      <c r="N7" s="48">
        <f t="shared" si="0"/>
        <v>640</v>
      </c>
      <c r="O7" s="28"/>
    </row>
    <row r="8" spans="1:15" x14ac:dyDescent="0.25">
      <c r="A8" s="35" t="s">
        <v>63</v>
      </c>
      <c r="B8" s="34" t="s">
        <v>64</v>
      </c>
      <c r="C8" s="44"/>
      <c r="D8" s="44"/>
      <c r="E8" s="44"/>
      <c r="F8" s="45">
        <f>Stammdaten!F16</f>
        <v>2</v>
      </c>
      <c r="G8" s="45">
        <f>Stammdaten!F17</f>
        <v>1</v>
      </c>
      <c r="H8" s="45">
        <f>Stammdaten!F18</f>
        <v>3</v>
      </c>
      <c r="I8" s="45">
        <f>Stammdaten!F19</f>
        <v>2</v>
      </c>
      <c r="J8" s="45">
        <f>Stammdaten!F20</f>
        <v>4</v>
      </c>
      <c r="K8" s="45">
        <f>Stammdaten!F21</f>
        <v>2</v>
      </c>
      <c r="L8" s="45">
        <f>Stammdaten!F22</f>
        <v>3</v>
      </c>
      <c r="M8" s="45">
        <f>Stammdaten!F23</f>
        <v>2</v>
      </c>
      <c r="N8" s="46">
        <f t="shared" si="0"/>
        <v>19</v>
      </c>
      <c r="O8" s="44"/>
    </row>
    <row r="9" spans="1:15" x14ac:dyDescent="0.25">
      <c r="A9" s="23" t="s">
        <v>67</v>
      </c>
      <c r="B9" s="27" t="s">
        <v>68</v>
      </c>
      <c r="C9" s="28"/>
      <c r="D9" s="28"/>
      <c r="E9" s="28"/>
      <c r="F9" s="47">
        <f>1</f>
        <v>1</v>
      </c>
      <c r="G9" s="47">
        <f>1</f>
        <v>1</v>
      </c>
      <c r="H9" s="47">
        <f>1</f>
        <v>1</v>
      </c>
      <c r="I9" s="47">
        <f>1</f>
        <v>1</v>
      </c>
      <c r="J9" s="47">
        <f>1</f>
        <v>1</v>
      </c>
      <c r="K9" s="47">
        <f>1</f>
        <v>1</v>
      </c>
      <c r="L9" s="47">
        <f>1</f>
        <v>1</v>
      </c>
      <c r="M9" s="47">
        <f>1</f>
        <v>1</v>
      </c>
      <c r="N9" s="48">
        <f t="shared" si="0"/>
        <v>8</v>
      </c>
      <c r="O9" s="28"/>
    </row>
    <row r="10" spans="1:15" x14ac:dyDescent="0.25">
      <c r="A10" s="35" t="s">
        <v>71</v>
      </c>
      <c r="B10" s="34" t="s">
        <v>72</v>
      </c>
      <c r="C10" s="44"/>
      <c r="D10" s="44"/>
      <c r="E10" s="44"/>
      <c r="F10" s="49">
        <f>Stammdaten!$C$36*Stammdaten!D16/Stammdaten!$D$24+Stammdaten!$C$37*Stammdaten!G16/Stammdaten!$G$24</f>
        <v>9.9600501707941935E-2</v>
      </c>
      <c r="G10" s="49">
        <f>Stammdaten!$C$36*Stammdaten!D17/Stammdaten!$D$24+Stammdaten!$C$37*Stammdaten!G17/Stammdaten!$G$24</f>
        <v>8.3378789496157124E-2</v>
      </c>
      <c r="H10" s="49">
        <f>Stammdaten!$C$36*Stammdaten!D18/Stammdaten!$D$24+Stammdaten!$C$37*Stammdaten!G18/Stammdaten!$G$24</f>
        <v>0.12555001067463706</v>
      </c>
      <c r="I10" s="49">
        <f>Stammdaten!$C$36*Stammdaten!D19/Stammdaten!$D$24+Stammdaten!$C$37*Stammdaten!G19/Stammdaten!$G$24</f>
        <v>0.11478997651579845</v>
      </c>
      <c r="J10" s="49">
        <f>Stammdaten!$C$36*Stammdaten!D20/Stammdaten!$D$24+Stammdaten!$C$37*Stammdaten!G20/Stammdaten!$G$24</f>
        <v>0.15209729931682323</v>
      </c>
      <c r="K10" s="49">
        <f>Stammdaten!$C$36*Stammdaten!D21/Stammdaten!$D$24+Stammdaten!$C$37*Stammdaten!G21/Stammdaten!$G$24</f>
        <v>0.12459943424423568</v>
      </c>
      <c r="L10" s="49">
        <f>Stammdaten!$C$36*Stammdaten!D22/Stammdaten!$D$24+Stammdaten!$C$37*Stammdaten!G22/Stammdaten!$G$24</f>
        <v>0.15020922288642186</v>
      </c>
      <c r="M10" s="49">
        <f>Stammdaten!$C$36*Stammdaten!D23/Stammdaten!$D$24+Stammdaten!$C$37*Stammdaten!G23/Stammdaten!$G$24</f>
        <v>0.14977476515798463</v>
      </c>
      <c r="N10" s="50">
        <f t="shared" si="0"/>
        <v>1</v>
      </c>
      <c r="O10" s="44"/>
    </row>
    <row r="11" spans="1:15" x14ac:dyDescent="0.25">
      <c r="A11" s="23" t="s">
        <v>75</v>
      </c>
      <c r="B11" s="27" t="s">
        <v>76</v>
      </c>
      <c r="C11" s="28"/>
      <c r="D11" s="28"/>
      <c r="E11" s="28"/>
      <c r="F11" s="47">
        <f>Stammdaten!H16</f>
        <v>78</v>
      </c>
      <c r="G11" s="47">
        <f>Stammdaten!H17</f>
        <v>45</v>
      </c>
      <c r="H11" s="47">
        <f>Stammdaten!H18</f>
        <v>112</v>
      </c>
      <c r="I11" s="47">
        <f>Stammdaten!H19</f>
        <v>86</v>
      </c>
      <c r="J11" s="47">
        <f>Stammdaten!H20</f>
        <v>145</v>
      </c>
      <c r="K11" s="47">
        <f>Stammdaten!H21</f>
        <v>92</v>
      </c>
      <c r="L11" s="47">
        <f>Stammdaten!H22</f>
        <v>118</v>
      </c>
      <c r="M11" s="47">
        <f>Stammdaten!H23</f>
        <v>88</v>
      </c>
      <c r="N11" s="48">
        <f t="shared" si="0"/>
        <v>764</v>
      </c>
      <c r="O11" s="28"/>
    </row>
    <row r="13" spans="1:15" ht="21.75" customHeight="1" x14ac:dyDescent="0.25">
      <c r="A13" s="12" t="s">
        <v>144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30" customHeight="1" x14ac:dyDescent="0.25">
      <c r="A14" s="16" t="s">
        <v>92</v>
      </c>
      <c r="B14" s="16" t="s">
        <v>102</v>
      </c>
      <c r="C14" s="16" t="s">
        <v>145</v>
      </c>
      <c r="D14" s="16" t="s">
        <v>146</v>
      </c>
      <c r="E14" s="16" t="s">
        <v>147</v>
      </c>
      <c r="F14" s="16" t="s">
        <v>25</v>
      </c>
      <c r="G14" s="16" t="s">
        <v>28</v>
      </c>
      <c r="H14" s="16" t="s">
        <v>31</v>
      </c>
      <c r="I14" s="16" t="s">
        <v>34</v>
      </c>
      <c r="J14" s="16" t="s">
        <v>37</v>
      </c>
      <c r="K14" s="16" t="s">
        <v>40</v>
      </c>
      <c r="L14" s="16" t="s">
        <v>43</v>
      </c>
      <c r="M14" s="16" t="s">
        <v>46</v>
      </c>
      <c r="N14" s="16" t="s">
        <v>148</v>
      </c>
      <c r="O14" s="16" t="s">
        <v>149</v>
      </c>
    </row>
    <row r="15" spans="1:15" ht="13.5" customHeight="1" x14ac:dyDescent="0.25">
      <c r="A15" s="28"/>
      <c r="B15" s="28"/>
      <c r="C15" s="28"/>
      <c r="D15" s="28"/>
      <c r="E15" s="28"/>
      <c r="F15" s="51" t="s">
        <v>150</v>
      </c>
      <c r="G15" s="51" t="s">
        <v>151</v>
      </c>
      <c r="H15" s="51" t="s">
        <v>152</v>
      </c>
      <c r="I15" s="51" t="s">
        <v>153</v>
      </c>
      <c r="J15" s="51" t="s">
        <v>39</v>
      </c>
      <c r="K15" s="51" t="s">
        <v>154</v>
      </c>
      <c r="L15" s="51" t="s">
        <v>155</v>
      </c>
      <c r="M15" s="51" t="s">
        <v>156</v>
      </c>
      <c r="N15" s="28"/>
      <c r="O15" s="28"/>
    </row>
    <row r="16" spans="1:15" ht="15.75" customHeight="1" x14ac:dyDescent="0.25">
      <c r="A16" s="52">
        <v>1</v>
      </c>
      <c r="B16" s="53" t="s">
        <v>104</v>
      </c>
      <c r="C16" s="54" t="s">
        <v>55</v>
      </c>
      <c r="D16" s="55" t="s">
        <v>105</v>
      </c>
      <c r="E16" s="56">
        <f>Gesamtabrechnung!E14</f>
        <v>4860</v>
      </c>
      <c r="F16" s="57">
        <f t="shared" ref="F16:M25" si="1">$E16*INDEX(F$6:F$11,MATCH($C16,$A$6:$A$11,0))/INDEX($N$6:$N$11,MATCH($C16,$A$6:$A$11,0))</f>
        <v>471.42</v>
      </c>
      <c r="G16" s="57">
        <f t="shared" si="1"/>
        <v>442.26</v>
      </c>
      <c r="H16" s="57">
        <f t="shared" si="1"/>
        <v>563.76</v>
      </c>
      <c r="I16" s="57">
        <f t="shared" si="1"/>
        <v>563.76</v>
      </c>
      <c r="J16" s="57">
        <f t="shared" si="1"/>
        <v>651.24</v>
      </c>
      <c r="K16" s="57">
        <f t="shared" si="1"/>
        <v>651.24</v>
      </c>
      <c r="L16" s="57">
        <f t="shared" si="1"/>
        <v>729</v>
      </c>
      <c r="M16" s="57">
        <f t="shared" si="1"/>
        <v>787.32</v>
      </c>
      <c r="N16" s="58">
        <f t="shared" ref="N16:N41" si="2">SUM(F16:M16)</f>
        <v>4860</v>
      </c>
      <c r="O16" s="59" t="str">
        <f t="shared" ref="O16:O38" si="3">IF(ROUND(N16-E16,2)=0,"OK","Prüfen")</f>
        <v>OK</v>
      </c>
    </row>
    <row r="17" spans="1:15" ht="15.75" customHeight="1" x14ac:dyDescent="0.25">
      <c r="A17" s="60">
        <v>2</v>
      </c>
      <c r="B17" s="61" t="s">
        <v>106</v>
      </c>
      <c r="C17" s="62" t="s">
        <v>75</v>
      </c>
      <c r="D17" s="63" t="s">
        <v>105</v>
      </c>
      <c r="E17" s="64">
        <f>Gesamtabrechnung!E15</f>
        <v>3740</v>
      </c>
      <c r="F17" s="65">
        <f t="shared" si="1"/>
        <v>381.83246073298432</v>
      </c>
      <c r="G17" s="65">
        <f t="shared" si="1"/>
        <v>220.28795811518324</v>
      </c>
      <c r="H17" s="65">
        <f t="shared" si="1"/>
        <v>548.27225130890054</v>
      </c>
      <c r="I17" s="65">
        <f t="shared" si="1"/>
        <v>420.99476439790578</v>
      </c>
      <c r="J17" s="65">
        <f t="shared" si="1"/>
        <v>709.81675392670161</v>
      </c>
      <c r="K17" s="65">
        <f t="shared" si="1"/>
        <v>450.36649214659684</v>
      </c>
      <c r="L17" s="65">
        <f t="shared" si="1"/>
        <v>577.64397905759165</v>
      </c>
      <c r="M17" s="65">
        <f t="shared" si="1"/>
        <v>430.78534031413614</v>
      </c>
      <c r="N17" s="66">
        <f t="shared" si="2"/>
        <v>3740</v>
      </c>
      <c r="O17" s="67" t="str">
        <f t="shared" si="3"/>
        <v>OK</v>
      </c>
    </row>
    <row r="18" spans="1:15" ht="15.75" customHeight="1" x14ac:dyDescent="0.25">
      <c r="A18" s="52">
        <v>3</v>
      </c>
      <c r="B18" s="53" t="s">
        <v>107</v>
      </c>
      <c r="C18" s="54" t="s">
        <v>55</v>
      </c>
      <c r="D18" s="55" t="s">
        <v>105</v>
      </c>
      <c r="E18" s="56">
        <f>Gesamtabrechnung!E16</f>
        <v>640</v>
      </c>
      <c r="F18" s="57">
        <f t="shared" si="1"/>
        <v>62.08</v>
      </c>
      <c r="G18" s="57">
        <f t="shared" si="1"/>
        <v>58.24</v>
      </c>
      <c r="H18" s="57">
        <f t="shared" si="1"/>
        <v>74.239999999999995</v>
      </c>
      <c r="I18" s="57">
        <f t="shared" si="1"/>
        <v>74.239999999999995</v>
      </c>
      <c r="J18" s="57">
        <f t="shared" si="1"/>
        <v>85.76</v>
      </c>
      <c r="K18" s="57">
        <f t="shared" si="1"/>
        <v>85.76</v>
      </c>
      <c r="L18" s="57">
        <f t="shared" si="1"/>
        <v>96</v>
      </c>
      <c r="M18" s="57">
        <f t="shared" si="1"/>
        <v>103.68</v>
      </c>
      <c r="N18" s="58">
        <f t="shared" si="2"/>
        <v>640</v>
      </c>
      <c r="O18" s="59" t="str">
        <f t="shared" si="3"/>
        <v>OK</v>
      </c>
    </row>
    <row r="19" spans="1:15" ht="15.75" customHeight="1" x14ac:dyDescent="0.25">
      <c r="A19" s="60">
        <v>4</v>
      </c>
      <c r="B19" s="61" t="s">
        <v>108</v>
      </c>
      <c r="C19" s="62" t="s">
        <v>63</v>
      </c>
      <c r="D19" s="63" t="s">
        <v>105</v>
      </c>
      <c r="E19" s="64">
        <f>Gesamtabrechnung!E17</f>
        <v>2180</v>
      </c>
      <c r="F19" s="65">
        <f t="shared" si="1"/>
        <v>229.47368421052633</v>
      </c>
      <c r="G19" s="65">
        <f t="shared" si="1"/>
        <v>114.73684210526316</v>
      </c>
      <c r="H19" s="65">
        <f t="shared" si="1"/>
        <v>344.21052631578948</v>
      </c>
      <c r="I19" s="65">
        <f t="shared" si="1"/>
        <v>229.47368421052633</v>
      </c>
      <c r="J19" s="65">
        <f t="shared" si="1"/>
        <v>458.94736842105266</v>
      </c>
      <c r="K19" s="65">
        <f t="shared" si="1"/>
        <v>229.47368421052633</v>
      </c>
      <c r="L19" s="65">
        <f t="shared" si="1"/>
        <v>344.21052631578948</v>
      </c>
      <c r="M19" s="65">
        <f t="shared" si="1"/>
        <v>229.47368421052633</v>
      </c>
      <c r="N19" s="66">
        <f t="shared" si="2"/>
        <v>2180</v>
      </c>
      <c r="O19" s="67" t="str">
        <f t="shared" si="3"/>
        <v>OK</v>
      </c>
    </row>
    <row r="20" spans="1:15" ht="15.75" customHeight="1" x14ac:dyDescent="0.25">
      <c r="A20" s="52">
        <v>5</v>
      </c>
      <c r="B20" s="53" t="s">
        <v>109</v>
      </c>
      <c r="C20" s="54" t="s">
        <v>59</v>
      </c>
      <c r="D20" s="55" t="s">
        <v>105</v>
      </c>
      <c r="E20" s="56">
        <f>Gesamtabrechnung!E18</f>
        <v>1320</v>
      </c>
      <c r="F20" s="57">
        <f t="shared" si="1"/>
        <v>127.875</v>
      </c>
      <c r="G20" s="57">
        <f t="shared" si="1"/>
        <v>119.625</v>
      </c>
      <c r="H20" s="57">
        <f t="shared" si="1"/>
        <v>152.625</v>
      </c>
      <c r="I20" s="57">
        <f t="shared" si="1"/>
        <v>152.625</v>
      </c>
      <c r="J20" s="57">
        <f t="shared" si="1"/>
        <v>177.375</v>
      </c>
      <c r="K20" s="57">
        <f t="shared" si="1"/>
        <v>177.375</v>
      </c>
      <c r="L20" s="57">
        <f t="shared" si="1"/>
        <v>198</v>
      </c>
      <c r="M20" s="57">
        <f t="shared" si="1"/>
        <v>214.5</v>
      </c>
      <c r="N20" s="58">
        <f t="shared" si="2"/>
        <v>1320</v>
      </c>
      <c r="O20" s="59" t="str">
        <f t="shared" si="3"/>
        <v>OK</v>
      </c>
    </row>
    <row r="21" spans="1:15" ht="15.75" customHeight="1" x14ac:dyDescent="0.25">
      <c r="A21" s="60">
        <v>6</v>
      </c>
      <c r="B21" s="61" t="s">
        <v>110</v>
      </c>
      <c r="C21" s="62" t="s">
        <v>59</v>
      </c>
      <c r="D21" s="63" t="s">
        <v>105</v>
      </c>
      <c r="E21" s="64">
        <f>Gesamtabrechnung!E19</f>
        <v>3960</v>
      </c>
      <c r="F21" s="65">
        <f t="shared" si="1"/>
        <v>383.625</v>
      </c>
      <c r="G21" s="65">
        <f t="shared" si="1"/>
        <v>358.875</v>
      </c>
      <c r="H21" s="65">
        <f t="shared" si="1"/>
        <v>457.875</v>
      </c>
      <c r="I21" s="65">
        <f t="shared" si="1"/>
        <v>457.875</v>
      </c>
      <c r="J21" s="65">
        <f t="shared" si="1"/>
        <v>532.125</v>
      </c>
      <c r="K21" s="65">
        <f t="shared" si="1"/>
        <v>532.125</v>
      </c>
      <c r="L21" s="65">
        <f t="shared" si="1"/>
        <v>594</v>
      </c>
      <c r="M21" s="65">
        <f t="shared" si="1"/>
        <v>643.5</v>
      </c>
      <c r="N21" s="66">
        <f t="shared" si="2"/>
        <v>3960</v>
      </c>
      <c r="O21" s="67" t="str">
        <f t="shared" si="3"/>
        <v>OK</v>
      </c>
    </row>
    <row r="22" spans="1:15" ht="15.75" customHeight="1" x14ac:dyDescent="0.25">
      <c r="A22" s="52">
        <v>7</v>
      </c>
      <c r="B22" s="53" t="s">
        <v>111</v>
      </c>
      <c r="C22" s="54" t="s">
        <v>55</v>
      </c>
      <c r="D22" s="55" t="s">
        <v>105</v>
      </c>
      <c r="E22" s="56">
        <f>Gesamtabrechnung!E20</f>
        <v>1740</v>
      </c>
      <c r="F22" s="57">
        <f t="shared" si="1"/>
        <v>168.78</v>
      </c>
      <c r="G22" s="57">
        <f t="shared" si="1"/>
        <v>158.34</v>
      </c>
      <c r="H22" s="57">
        <f t="shared" si="1"/>
        <v>201.84</v>
      </c>
      <c r="I22" s="57">
        <f t="shared" si="1"/>
        <v>201.84</v>
      </c>
      <c r="J22" s="57">
        <f t="shared" si="1"/>
        <v>233.16</v>
      </c>
      <c r="K22" s="57">
        <f t="shared" si="1"/>
        <v>233.16</v>
      </c>
      <c r="L22" s="57">
        <f t="shared" si="1"/>
        <v>261</v>
      </c>
      <c r="M22" s="57">
        <f t="shared" si="1"/>
        <v>281.88</v>
      </c>
      <c r="N22" s="58">
        <f t="shared" si="2"/>
        <v>1740</v>
      </c>
      <c r="O22" s="59" t="str">
        <f t="shared" si="3"/>
        <v>OK</v>
      </c>
    </row>
    <row r="23" spans="1:15" ht="15.75" customHeight="1" x14ac:dyDescent="0.25">
      <c r="A23" s="60">
        <v>8</v>
      </c>
      <c r="B23" s="61" t="s">
        <v>112</v>
      </c>
      <c r="C23" s="62" t="s">
        <v>55</v>
      </c>
      <c r="D23" s="63" t="s">
        <v>105</v>
      </c>
      <c r="E23" s="64">
        <f>Gesamtabrechnung!E21</f>
        <v>980</v>
      </c>
      <c r="F23" s="65">
        <f t="shared" si="1"/>
        <v>95.06</v>
      </c>
      <c r="G23" s="65">
        <f t="shared" si="1"/>
        <v>89.18</v>
      </c>
      <c r="H23" s="65">
        <f t="shared" si="1"/>
        <v>113.68</v>
      </c>
      <c r="I23" s="65">
        <f t="shared" si="1"/>
        <v>113.68</v>
      </c>
      <c r="J23" s="65">
        <f t="shared" si="1"/>
        <v>131.32</v>
      </c>
      <c r="K23" s="65">
        <f t="shared" si="1"/>
        <v>131.32</v>
      </c>
      <c r="L23" s="65">
        <f t="shared" si="1"/>
        <v>147</v>
      </c>
      <c r="M23" s="65">
        <f t="shared" si="1"/>
        <v>158.76</v>
      </c>
      <c r="N23" s="66">
        <f t="shared" si="2"/>
        <v>980</v>
      </c>
      <c r="O23" s="67" t="str">
        <f t="shared" si="3"/>
        <v>OK</v>
      </c>
    </row>
    <row r="24" spans="1:15" ht="15.75" customHeight="1" x14ac:dyDescent="0.25">
      <c r="A24" s="52">
        <v>9</v>
      </c>
      <c r="B24" s="53" t="s">
        <v>113</v>
      </c>
      <c r="C24" s="54" t="s">
        <v>67</v>
      </c>
      <c r="D24" s="55" t="s">
        <v>105</v>
      </c>
      <c r="E24" s="56">
        <f>Gesamtabrechnung!E22</f>
        <v>2460</v>
      </c>
      <c r="F24" s="57">
        <f t="shared" si="1"/>
        <v>307.5</v>
      </c>
      <c r="G24" s="57">
        <f t="shared" si="1"/>
        <v>307.5</v>
      </c>
      <c r="H24" s="57">
        <f t="shared" si="1"/>
        <v>307.5</v>
      </c>
      <c r="I24" s="57">
        <f t="shared" si="1"/>
        <v>307.5</v>
      </c>
      <c r="J24" s="57">
        <f t="shared" si="1"/>
        <v>307.5</v>
      </c>
      <c r="K24" s="57">
        <f t="shared" si="1"/>
        <v>307.5</v>
      </c>
      <c r="L24" s="57">
        <f t="shared" si="1"/>
        <v>307.5</v>
      </c>
      <c r="M24" s="57">
        <f t="shared" si="1"/>
        <v>307.5</v>
      </c>
      <c r="N24" s="58">
        <f t="shared" si="2"/>
        <v>2460</v>
      </c>
      <c r="O24" s="59" t="str">
        <f t="shared" si="3"/>
        <v>OK</v>
      </c>
    </row>
    <row r="25" spans="1:15" ht="15.75" customHeight="1" x14ac:dyDescent="0.25">
      <c r="A25" s="60">
        <v>10</v>
      </c>
      <c r="B25" s="61" t="s">
        <v>114</v>
      </c>
      <c r="C25" s="62" t="s">
        <v>67</v>
      </c>
      <c r="D25" s="63" t="s">
        <v>105</v>
      </c>
      <c r="E25" s="64">
        <f>Gesamtabrechnung!E23</f>
        <v>480</v>
      </c>
      <c r="F25" s="65">
        <f t="shared" si="1"/>
        <v>60</v>
      </c>
      <c r="G25" s="65">
        <f t="shared" si="1"/>
        <v>60</v>
      </c>
      <c r="H25" s="65">
        <f t="shared" si="1"/>
        <v>60</v>
      </c>
      <c r="I25" s="65">
        <f t="shared" si="1"/>
        <v>60</v>
      </c>
      <c r="J25" s="65">
        <f t="shared" si="1"/>
        <v>60</v>
      </c>
      <c r="K25" s="65">
        <f t="shared" si="1"/>
        <v>60</v>
      </c>
      <c r="L25" s="65">
        <f t="shared" si="1"/>
        <v>60</v>
      </c>
      <c r="M25" s="65">
        <f t="shared" si="1"/>
        <v>60</v>
      </c>
      <c r="N25" s="66">
        <f t="shared" si="2"/>
        <v>480</v>
      </c>
      <c r="O25" s="67" t="str">
        <f t="shared" si="3"/>
        <v>OK</v>
      </c>
    </row>
    <row r="26" spans="1:15" ht="15.75" customHeight="1" x14ac:dyDescent="0.25">
      <c r="A26" s="52">
        <v>11</v>
      </c>
      <c r="B26" s="53" t="s">
        <v>115</v>
      </c>
      <c r="C26" s="54" t="s">
        <v>59</v>
      </c>
      <c r="D26" s="55" t="s">
        <v>105</v>
      </c>
      <c r="E26" s="56">
        <f>Gesamtabrechnung!E24</f>
        <v>3600</v>
      </c>
      <c r="F26" s="57">
        <f t="shared" ref="F26:M38" si="4">$E26*INDEX(F$6:F$11,MATCH($C26,$A$6:$A$11,0))/INDEX($N$6:$N$11,MATCH($C26,$A$6:$A$11,0))</f>
        <v>348.75</v>
      </c>
      <c r="G26" s="57">
        <f t="shared" si="4"/>
        <v>326.25</v>
      </c>
      <c r="H26" s="57">
        <f t="shared" si="4"/>
        <v>416.25</v>
      </c>
      <c r="I26" s="57">
        <f t="shared" si="4"/>
        <v>416.25</v>
      </c>
      <c r="J26" s="57">
        <f t="shared" si="4"/>
        <v>483.75</v>
      </c>
      <c r="K26" s="57">
        <f t="shared" si="4"/>
        <v>483.75</v>
      </c>
      <c r="L26" s="57">
        <f t="shared" si="4"/>
        <v>540</v>
      </c>
      <c r="M26" s="57">
        <f t="shared" si="4"/>
        <v>585</v>
      </c>
      <c r="N26" s="58">
        <f t="shared" si="2"/>
        <v>3600</v>
      </c>
      <c r="O26" s="59" t="str">
        <f t="shared" si="3"/>
        <v>OK</v>
      </c>
    </row>
    <row r="27" spans="1:15" ht="15.75" customHeight="1" x14ac:dyDescent="0.25">
      <c r="A27" s="60">
        <v>12</v>
      </c>
      <c r="B27" s="61" t="s">
        <v>118</v>
      </c>
      <c r="C27" s="62" t="s">
        <v>71</v>
      </c>
      <c r="D27" s="63" t="s">
        <v>105</v>
      </c>
      <c r="E27" s="64">
        <f>Gesamtabrechnung!E28</f>
        <v>12480</v>
      </c>
      <c r="F27" s="65">
        <f t="shared" si="4"/>
        <v>1243.0142613151154</v>
      </c>
      <c r="G27" s="65">
        <f t="shared" si="4"/>
        <v>1040.567292912041</v>
      </c>
      <c r="H27" s="65">
        <f t="shared" si="4"/>
        <v>1566.8641332194704</v>
      </c>
      <c r="I27" s="65">
        <f t="shared" si="4"/>
        <v>1432.5789069171647</v>
      </c>
      <c r="J27" s="65">
        <f t="shared" si="4"/>
        <v>1898.1742954739539</v>
      </c>
      <c r="K27" s="65">
        <f t="shared" si="4"/>
        <v>1555.0009393680614</v>
      </c>
      <c r="L27" s="65">
        <f t="shared" si="4"/>
        <v>1874.6111016225448</v>
      </c>
      <c r="M27" s="65">
        <f t="shared" si="4"/>
        <v>1869.1890691716483</v>
      </c>
      <c r="N27" s="66">
        <f t="shared" si="2"/>
        <v>12480</v>
      </c>
      <c r="O27" s="67" t="str">
        <f t="shared" si="3"/>
        <v>OK</v>
      </c>
    </row>
    <row r="28" spans="1:15" ht="15.75" customHeight="1" x14ac:dyDescent="0.25">
      <c r="A28" s="52">
        <v>13</v>
      </c>
      <c r="B28" s="53" t="s">
        <v>119</v>
      </c>
      <c r="C28" s="54" t="s">
        <v>71</v>
      </c>
      <c r="D28" s="55" t="s">
        <v>105</v>
      </c>
      <c r="E28" s="56">
        <f>Gesamtabrechnung!E29</f>
        <v>860</v>
      </c>
      <c r="F28" s="57">
        <f t="shared" si="4"/>
        <v>85.656431468830064</v>
      </c>
      <c r="G28" s="57">
        <f t="shared" si="4"/>
        <v>71.705758966695129</v>
      </c>
      <c r="H28" s="57">
        <f t="shared" si="4"/>
        <v>107.97300918018787</v>
      </c>
      <c r="I28" s="57">
        <f t="shared" si="4"/>
        <v>98.719379803586662</v>
      </c>
      <c r="J28" s="57">
        <f t="shared" si="4"/>
        <v>130.80367741246798</v>
      </c>
      <c r="K28" s="57">
        <f t="shared" si="4"/>
        <v>107.15551345004269</v>
      </c>
      <c r="L28" s="57">
        <f t="shared" si="4"/>
        <v>129.1799316823228</v>
      </c>
      <c r="M28" s="57">
        <f t="shared" si="4"/>
        <v>128.80629803586677</v>
      </c>
      <c r="N28" s="58">
        <f t="shared" si="2"/>
        <v>860</v>
      </c>
      <c r="O28" s="59" t="str">
        <f t="shared" si="3"/>
        <v>OK</v>
      </c>
    </row>
    <row r="29" spans="1:15" ht="15.75" customHeight="1" x14ac:dyDescent="0.25">
      <c r="A29" s="60">
        <v>14</v>
      </c>
      <c r="B29" s="61" t="s">
        <v>120</v>
      </c>
      <c r="C29" s="62" t="s">
        <v>71</v>
      </c>
      <c r="D29" s="63" t="s">
        <v>105</v>
      </c>
      <c r="E29" s="64">
        <f>Gesamtabrechnung!E30</f>
        <v>720</v>
      </c>
      <c r="F29" s="65">
        <f t="shared" si="4"/>
        <v>71.712361229718198</v>
      </c>
      <c r="G29" s="65">
        <f t="shared" si="4"/>
        <v>60.032728437233132</v>
      </c>
      <c r="H29" s="65">
        <f t="shared" si="4"/>
        <v>90.396007685738681</v>
      </c>
      <c r="I29" s="65">
        <f t="shared" si="4"/>
        <v>82.648783091374881</v>
      </c>
      <c r="J29" s="65">
        <f t="shared" si="4"/>
        <v>109.51005550811273</v>
      </c>
      <c r="K29" s="65">
        <f t="shared" si="4"/>
        <v>89.711592655849685</v>
      </c>
      <c r="L29" s="65">
        <f t="shared" si="4"/>
        <v>108.15064047822374</v>
      </c>
      <c r="M29" s="65">
        <f t="shared" si="4"/>
        <v>107.83783091374893</v>
      </c>
      <c r="N29" s="66">
        <f t="shared" si="2"/>
        <v>720</v>
      </c>
      <c r="O29" s="67" t="str">
        <f t="shared" si="3"/>
        <v>OK</v>
      </c>
    </row>
    <row r="30" spans="1:15" ht="15.75" customHeight="1" x14ac:dyDescent="0.25">
      <c r="A30" s="52">
        <v>15</v>
      </c>
      <c r="B30" s="53" t="s">
        <v>121</v>
      </c>
      <c r="C30" s="54" t="s">
        <v>71</v>
      </c>
      <c r="D30" s="55" t="s">
        <v>105</v>
      </c>
      <c r="E30" s="56">
        <f>Gesamtabrechnung!E31</f>
        <v>320</v>
      </c>
      <c r="F30" s="57">
        <f t="shared" si="4"/>
        <v>31.872160546541419</v>
      </c>
      <c r="G30" s="57">
        <f t="shared" si="4"/>
        <v>26.68121263877028</v>
      </c>
      <c r="H30" s="57">
        <f t="shared" si="4"/>
        <v>40.176003415883855</v>
      </c>
      <c r="I30" s="57">
        <f t="shared" si="4"/>
        <v>36.732792485055505</v>
      </c>
      <c r="J30" s="57">
        <f t="shared" si="4"/>
        <v>48.671135781383434</v>
      </c>
      <c r="K30" s="57">
        <f t="shared" si="4"/>
        <v>39.871818958155416</v>
      </c>
      <c r="L30" s="57">
        <f t="shared" si="4"/>
        <v>48.06695132365499</v>
      </c>
      <c r="M30" s="57">
        <f t="shared" si="4"/>
        <v>47.92792485055508</v>
      </c>
      <c r="N30" s="58">
        <f t="shared" si="2"/>
        <v>320</v>
      </c>
      <c r="O30" s="59" t="str">
        <f t="shared" si="3"/>
        <v>OK</v>
      </c>
    </row>
    <row r="31" spans="1:15" ht="15.75" customHeight="1" x14ac:dyDescent="0.25">
      <c r="A31" s="60">
        <v>16</v>
      </c>
      <c r="B31" s="61" t="s">
        <v>124</v>
      </c>
      <c r="C31" s="62" t="s">
        <v>67</v>
      </c>
      <c r="D31" s="63" t="s">
        <v>125</v>
      </c>
      <c r="E31" s="64">
        <f>Gesamtabrechnung!E35</f>
        <v>3360</v>
      </c>
      <c r="F31" s="65">
        <f t="shared" si="4"/>
        <v>420</v>
      </c>
      <c r="G31" s="65">
        <f t="shared" si="4"/>
        <v>420</v>
      </c>
      <c r="H31" s="65">
        <f t="shared" si="4"/>
        <v>420</v>
      </c>
      <c r="I31" s="65">
        <f t="shared" si="4"/>
        <v>420</v>
      </c>
      <c r="J31" s="65">
        <f t="shared" si="4"/>
        <v>420</v>
      </c>
      <c r="K31" s="65">
        <f t="shared" si="4"/>
        <v>420</v>
      </c>
      <c r="L31" s="65">
        <f t="shared" si="4"/>
        <v>420</v>
      </c>
      <c r="M31" s="65">
        <f t="shared" si="4"/>
        <v>420</v>
      </c>
      <c r="N31" s="66">
        <f t="shared" si="2"/>
        <v>3360</v>
      </c>
      <c r="O31" s="67" t="str">
        <f t="shared" si="3"/>
        <v>OK</v>
      </c>
    </row>
    <row r="32" spans="1:15" ht="15.75" customHeight="1" x14ac:dyDescent="0.25">
      <c r="A32" s="52">
        <v>17</v>
      </c>
      <c r="B32" s="53" t="s">
        <v>126</v>
      </c>
      <c r="C32" s="54" t="s">
        <v>67</v>
      </c>
      <c r="D32" s="55" t="s">
        <v>125</v>
      </c>
      <c r="E32" s="56">
        <f>Gesamtabrechnung!E36</f>
        <v>180</v>
      </c>
      <c r="F32" s="57">
        <f t="shared" si="4"/>
        <v>22.5</v>
      </c>
      <c r="G32" s="57">
        <f t="shared" si="4"/>
        <v>22.5</v>
      </c>
      <c r="H32" s="57">
        <f t="shared" si="4"/>
        <v>22.5</v>
      </c>
      <c r="I32" s="57">
        <f t="shared" si="4"/>
        <v>22.5</v>
      </c>
      <c r="J32" s="57">
        <f t="shared" si="4"/>
        <v>22.5</v>
      </c>
      <c r="K32" s="57">
        <f t="shared" si="4"/>
        <v>22.5</v>
      </c>
      <c r="L32" s="57">
        <f t="shared" si="4"/>
        <v>22.5</v>
      </c>
      <c r="M32" s="57">
        <f t="shared" si="4"/>
        <v>22.5</v>
      </c>
      <c r="N32" s="58">
        <f t="shared" si="2"/>
        <v>180</v>
      </c>
      <c r="O32" s="59" t="str">
        <f t="shared" si="3"/>
        <v>OK</v>
      </c>
    </row>
    <row r="33" spans="1:15" ht="15.75" customHeight="1" x14ac:dyDescent="0.25">
      <c r="A33" s="60">
        <v>18</v>
      </c>
      <c r="B33" s="61" t="s">
        <v>127</v>
      </c>
      <c r="C33" s="62" t="s">
        <v>55</v>
      </c>
      <c r="D33" s="63" t="s">
        <v>125</v>
      </c>
      <c r="E33" s="64">
        <f>Gesamtabrechnung!E37</f>
        <v>4280</v>
      </c>
      <c r="F33" s="65">
        <f t="shared" si="4"/>
        <v>415.16</v>
      </c>
      <c r="G33" s="65">
        <f t="shared" si="4"/>
        <v>389.48</v>
      </c>
      <c r="H33" s="65">
        <f t="shared" si="4"/>
        <v>496.48</v>
      </c>
      <c r="I33" s="65">
        <f t="shared" si="4"/>
        <v>496.48</v>
      </c>
      <c r="J33" s="65">
        <f t="shared" si="4"/>
        <v>573.52</v>
      </c>
      <c r="K33" s="65">
        <f t="shared" si="4"/>
        <v>573.52</v>
      </c>
      <c r="L33" s="65">
        <f t="shared" si="4"/>
        <v>642</v>
      </c>
      <c r="M33" s="65">
        <f t="shared" si="4"/>
        <v>693.36</v>
      </c>
      <c r="N33" s="66">
        <f t="shared" si="2"/>
        <v>4280</v>
      </c>
      <c r="O33" s="67" t="str">
        <f t="shared" si="3"/>
        <v>OK</v>
      </c>
    </row>
    <row r="34" spans="1:15" ht="15.75" customHeight="1" x14ac:dyDescent="0.25">
      <c r="A34" s="52">
        <v>19</v>
      </c>
      <c r="B34" s="53" t="s">
        <v>128</v>
      </c>
      <c r="C34" s="54" t="s">
        <v>67</v>
      </c>
      <c r="D34" s="55" t="s">
        <v>125</v>
      </c>
      <c r="E34" s="56">
        <f>Gesamtabrechnung!E38</f>
        <v>300</v>
      </c>
      <c r="F34" s="57">
        <f t="shared" si="4"/>
        <v>37.5</v>
      </c>
      <c r="G34" s="57">
        <f t="shared" si="4"/>
        <v>37.5</v>
      </c>
      <c r="H34" s="57">
        <f t="shared" si="4"/>
        <v>37.5</v>
      </c>
      <c r="I34" s="57">
        <f t="shared" si="4"/>
        <v>37.5</v>
      </c>
      <c r="J34" s="57">
        <f t="shared" si="4"/>
        <v>37.5</v>
      </c>
      <c r="K34" s="57">
        <f t="shared" si="4"/>
        <v>37.5</v>
      </c>
      <c r="L34" s="57">
        <f t="shared" si="4"/>
        <v>37.5</v>
      </c>
      <c r="M34" s="57">
        <f t="shared" si="4"/>
        <v>37.5</v>
      </c>
      <c r="N34" s="58">
        <f t="shared" si="2"/>
        <v>300</v>
      </c>
      <c r="O34" s="59" t="str">
        <f t="shared" si="3"/>
        <v>OK</v>
      </c>
    </row>
    <row r="35" spans="1:15" ht="15.75" customHeight="1" x14ac:dyDescent="0.25">
      <c r="A35" s="60">
        <v>20</v>
      </c>
      <c r="B35" s="61" t="s">
        <v>129</v>
      </c>
      <c r="C35" s="62" t="s">
        <v>55</v>
      </c>
      <c r="D35" s="63" t="s">
        <v>125</v>
      </c>
      <c r="E35" s="64">
        <f>Gesamtabrechnung!E39</f>
        <v>640</v>
      </c>
      <c r="F35" s="65">
        <f t="shared" si="4"/>
        <v>62.08</v>
      </c>
      <c r="G35" s="65">
        <f t="shared" si="4"/>
        <v>58.24</v>
      </c>
      <c r="H35" s="65">
        <f t="shared" si="4"/>
        <v>74.239999999999995</v>
      </c>
      <c r="I35" s="65">
        <f t="shared" si="4"/>
        <v>74.239999999999995</v>
      </c>
      <c r="J35" s="65">
        <f t="shared" si="4"/>
        <v>85.76</v>
      </c>
      <c r="K35" s="65">
        <f t="shared" si="4"/>
        <v>85.76</v>
      </c>
      <c r="L35" s="65">
        <f t="shared" si="4"/>
        <v>96</v>
      </c>
      <c r="M35" s="65">
        <f t="shared" si="4"/>
        <v>103.68</v>
      </c>
      <c r="N35" s="66">
        <f t="shared" si="2"/>
        <v>640</v>
      </c>
      <c r="O35" s="67" t="str">
        <f t="shared" si="3"/>
        <v>OK</v>
      </c>
    </row>
    <row r="36" spans="1:15" ht="15.75" customHeight="1" x14ac:dyDescent="0.25">
      <c r="A36" s="52">
        <v>21</v>
      </c>
      <c r="B36" s="53" t="s">
        <v>130</v>
      </c>
      <c r="C36" s="54" t="s">
        <v>67</v>
      </c>
      <c r="D36" s="55" t="s">
        <v>125</v>
      </c>
      <c r="E36" s="56">
        <f>Gesamtabrechnung!E40</f>
        <v>420</v>
      </c>
      <c r="F36" s="57">
        <f t="shared" si="4"/>
        <v>52.5</v>
      </c>
      <c r="G36" s="57">
        <f t="shared" si="4"/>
        <v>52.5</v>
      </c>
      <c r="H36" s="57">
        <f t="shared" si="4"/>
        <v>52.5</v>
      </c>
      <c r="I36" s="57">
        <f t="shared" si="4"/>
        <v>52.5</v>
      </c>
      <c r="J36" s="57">
        <f t="shared" si="4"/>
        <v>52.5</v>
      </c>
      <c r="K36" s="57">
        <f t="shared" si="4"/>
        <v>52.5</v>
      </c>
      <c r="L36" s="57">
        <f t="shared" si="4"/>
        <v>52.5</v>
      </c>
      <c r="M36" s="57">
        <f t="shared" si="4"/>
        <v>52.5</v>
      </c>
      <c r="N36" s="58">
        <f t="shared" si="2"/>
        <v>420</v>
      </c>
      <c r="O36" s="59" t="str">
        <f t="shared" si="3"/>
        <v>OK</v>
      </c>
    </row>
    <row r="37" spans="1:15" ht="15.75" customHeight="1" x14ac:dyDescent="0.25">
      <c r="A37" s="60">
        <v>22</v>
      </c>
      <c r="B37" s="61" t="s">
        <v>134</v>
      </c>
      <c r="C37" s="62" t="s">
        <v>55</v>
      </c>
      <c r="D37" s="63" t="s">
        <v>125</v>
      </c>
      <c r="E37" s="64">
        <f>Gesamtabrechnung!E47</f>
        <v>9600</v>
      </c>
      <c r="F37" s="65">
        <f t="shared" si="4"/>
        <v>931.2</v>
      </c>
      <c r="G37" s="65">
        <f t="shared" si="4"/>
        <v>873.6</v>
      </c>
      <c r="H37" s="65">
        <f t="shared" si="4"/>
        <v>1113.5999999999999</v>
      </c>
      <c r="I37" s="65">
        <f t="shared" si="4"/>
        <v>1113.5999999999999</v>
      </c>
      <c r="J37" s="65">
        <f t="shared" si="4"/>
        <v>1286.4000000000001</v>
      </c>
      <c r="K37" s="65">
        <f t="shared" si="4"/>
        <v>1286.4000000000001</v>
      </c>
      <c r="L37" s="65">
        <f t="shared" si="4"/>
        <v>1440</v>
      </c>
      <c r="M37" s="65">
        <f t="shared" si="4"/>
        <v>1555.2</v>
      </c>
      <c r="N37" s="66">
        <f t="shared" si="2"/>
        <v>9600</v>
      </c>
      <c r="O37" s="67" t="str">
        <f t="shared" si="3"/>
        <v>OK</v>
      </c>
    </row>
    <row r="38" spans="1:15" ht="15.75" customHeight="1" x14ac:dyDescent="0.25">
      <c r="A38" s="52">
        <v>23</v>
      </c>
      <c r="B38" s="53" t="s">
        <v>135</v>
      </c>
      <c r="C38" s="54" t="s">
        <v>55</v>
      </c>
      <c r="D38" s="55" t="s">
        <v>125</v>
      </c>
      <c r="E38" s="56">
        <f>Gesamtabrechnung!E48</f>
        <v>-480</v>
      </c>
      <c r="F38" s="57">
        <f t="shared" si="4"/>
        <v>-46.56</v>
      </c>
      <c r="G38" s="57">
        <f t="shared" si="4"/>
        <v>-43.68</v>
      </c>
      <c r="H38" s="57">
        <f t="shared" si="4"/>
        <v>-55.68</v>
      </c>
      <c r="I38" s="57">
        <f t="shared" si="4"/>
        <v>-55.68</v>
      </c>
      <c r="J38" s="57">
        <f t="shared" si="4"/>
        <v>-64.319999999999993</v>
      </c>
      <c r="K38" s="57">
        <f t="shared" si="4"/>
        <v>-64.319999999999993</v>
      </c>
      <c r="L38" s="57">
        <f t="shared" si="4"/>
        <v>-72</v>
      </c>
      <c r="M38" s="57">
        <f t="shared" si="4"/>
        <v>-77.760000000000005</v>
      </c>
      <c r="N38" s="58">
        <f t="shared" si="2"/>
        <v>-480</v>
      </c>
      <c r="O38" s="59" t="str">
        <f t="shared" si="3"/>
        <v>OK</v>
      </c>
    </row>
    <row r="39" spans="1:15" ht="18" customHeight="1" x14ac:dyDescent="0.25">
      <c r="A39" s="68"/>
      <c r="B39" s="69" t="s">
        <v>157</v>
      </c>
      <c r="C39" s="68"/>
      <c r="D39" s="68"/>
      <c r="E39" s="68"/>
      <c r="F39" s="70">
        <f t="shared" ref="F39:M39" si="5">SUM(F16:F38)</f>
        <v>5963.0313595037151</v>
      </c>
      <c r="G39" s="70">
        <f t="shared" si="5"/>
        <v>5264.4217931751864</v>
      </c>
      <c r="H39" s="70">
        <f t="shared" si="5"/>
        <v>7206.8019311259704</v>
      </c>
      <c r="I39" s="70">
        <f t="shared" si="5"/>
        <v>6810.0583109056133</v>
      </c>
      <c r="J39" s="70">
        <f t="shared" si="5"/>
        <v>8432.0132865236719</v>
      </c>
      <c r="K39" s="70">
        <f t="shared" si="5"/>
        <v>7547.6700407892331</v>
      </c>
      <c r="L39" s="70">
        <f t="shared" si="5"/>
        <v>8652.8631304801274</v>
      </c>
      <c r="M39" s="70">
        <f t="shared" si="5"/>
        <v>8763.1401474964805</v>
      </c>
      <c r="N39" s="70">
        <f t="shared" si="2"/>
        <v>58640</v>
      </c>
      <c r="O39" s="68"/>
    </row>
    <row r="40" spans="1:15" ht="18" customHeight="1" x14ac:dyDescent="0.25">
      <c r="A40" s="71"/>
      <c r="B40" s="72" t="s">
        <v>158</v>
      </c>
      <c r="C40" s="71"/>
      <c r="D40" s="71"/>
      <c r="E40" s="71"/>
      <c r="F40" s="73">
        <f t="shared" ref="F40:M40" si="6">SUMIF($D$16:$D$38,"Ja",F$16:F$38)</f>
        <v>4068.6513595037154</v>
      </c>
      <c r="G40" s="73">
        <f t="shared" si="6"/>
        <v>3454.2817931751865</v>
      </c>
      <c r="H40" s="73">
        <f t="shared" si="6"/>
        <v>5045.6619311259701</v>
      </c>
      <c r="I40" s="73">
        <f t="shared" si="6"/>
        <v>4648.918310905613</v>
      </c>
      <c r="J40" s="73">
        <f t="shared" si="6"/>
        <v>6018.1532865236723</v>
      </c>
      <c r="K40" s="73">
        <f t="shared" si="6"/>
        <v>5133.8100407892325</v>
      </c>
      <c r="L40" s="73">
        <f t="shared" si="6"/>
        <v>6014.3631304801274</v>
      </c>
      <c r="M40" s="73">
        <f t="shared" si="6"/>
        <v>5956.1601474964809</v>
      </c>
      <c r="N40" s="73">
        <f t="shared" si="2"/>
        <v>40340</v>
      </c>
      <c r="O40" s="71"/>
    </row>
    <row r="41" spans="1:15" ht="18" customHeight="1" x14ac:dyDescent="0.25">
      <c r="A41" s="71"/>
      <c r="B41" s="72" t="s">
        <v>159</v>
      </c>
      <c r="C41" s="71"/>
      <c r="D41" s="71"/>
      <c r="E41" s="71"/>
      <c r="F41" s="73">
        <f t="shared" ref="F41:M41" si="7">SUMIF($D$16:$D$38,"Nein",F$16:F$38)</f>
        <v>1894.38</v>
      </c>
      <c r="G41" s="73">
        <f t="shared" si="7"/>
        <v>1810.14</v>
      </c>
      <c r="H41" s="73">
        <f t="shared" si="7"/>
        <v>2161.14</v>
      </c>
      <c r="I41" s="73">
        <f t="shared" si="7"/>
        <v>2161.14</v>
      </c>
      <c r="J41" s="73">
        <f t="shared" si="7"/>
        <v>2413.86</v>
      </c>
      <c r="K41" s="73">
        <f t="shared" si="7"/>
        <v>2413.86</v>
      </c>
      <c r="L41" s="73">
        <f t="shared" si="7"/>
        <v>2638.5</v>
      </c>
      <c r="M41" s="73">
        <f t="shared" si="7"/>
        <v>2806.98</v>
      </c>
      <c r="N41" s="73">
        <f t="shared" si="2"/>
        <v>18300</v>
      </c>
      <c r="O41" s="71"/>
    </row>
    <row r="43" spans="1:15" ht="18" customHeight="1" x14ac:dyDescent="0.25">
      <c r="A43" s="71"/>
      <c r="B43" s="72" t="s">
        <v>160</v>
      </c>
      <c r="C43" s="71"/>
      <c r="D43" s="71"/>
      <c r="E43" s="71"/>
      <c r="F43" s="73">
        <f>Stammdaten!I16</f>
        <v>5700</v>
      </c>
      <c r="G43" s="73">
        <f>Stammdaten!I17</f>
        <v>5340</v>
      </c>
      <c r="H43" s="73">
        <f>Stammdaten!I18</f>
        <v>6780</v>
      </c>
      <c r="I43" s="73">
        <f>Stammdaten!I19</f>
        <v>6780</v>
      </c>
      <c r="J43" s="73">
        <f>Stammdaten!I20</f>
        <v>7836</v>
      </c>
      <c r="K43" s="73">
        <f>Stammdaten!I21</f>
        <v>7836</v>
      </c>
      <c r="L43" s="73">
        <f>Stammdaten!I22</f>
        <v>8760</v>
      </c>
      <c r="M43" s="73">
        <f>Stammdaten!I23</f>
        <v>9480</v>
      </c>
      <c r="N43" s="73">
        <f>SUM(F43:M43)</f>
        <v>58512</v>
      </c>
      <c r="O43" s="71"/>
    </row>
    <row r="44" spans="1:15" ht="18" customHeight="1" x14ac:dyDescent="0.25">
      <c r="A44" s="74"/>
      <c r="B44" s="75" t="s">
        <v>161</v>
      </c>
      <c r="C44" s="74"/>
      <c r="D44" s="74"/>
      <c r="E44" s="74"/>
      <c r="F44" s="76">
        <f t="shared" ref="F44:M44" si="8">F39-F43</f>
        <v>263.03135950371507</v>
      </c>
      <c r="G44" s="76">
        <f t="shared" si="8"/>
        <v>-75.578206824813606</v>
      </c>
      <c r="H44" s="76">
        <f t="shared" si="8"/>
        <v>426.80193112597044</v>
      </c>
      <c r="I44" s="76">
        <f t="shared" si="8"/>
        <v>30.058310905613325</v>
      </c>
      <c r="J44" s="76">
        <f t="shared" si="8"/>
        <v>596.01328652367192</v>
      </c>
      <c r="K44" s="76">
        <f t="shared" si="8"/>
        <v>-288.3299592107669</v>
      </c>
      <c r="L44" s="76">
        <f t="shared" si="8"/>
        <v>-107.13686951987256</v>
      </c>
      <c r="M44" s="76">
        <f t="shared" si="8"/>
        <v>-716.85985250351951</v>
      </c>
      <c r="N44" s="76">
        <f>SUM(F44:M44)</f>
        <v>127.99999999999818</v>
      </c>
      <c r="O44" s="74"/>
    </row>
    <row r="46" spans="1:15" ht="18" customHeight="1" x14ac:dyDescent="0.25">
      <c r="A46" s="71"/>
      <c r="B46" s="72" t="s">
        <v>162</v>
      </c>
      <c r="C46" s="71"/>
      <c r="D46" s="71"/>
      <c r="E46" s="71"/>
      <c r="F46" s="73">
        <f>Stammdaten!J16</f>
        <v>5700</v>
      </c>
      <c r="G46" s="73">
        <f>Stammdaten!J17</f>
        <v>5340</v>
      </c>
      <c r="H46" s="73">
        <f>Stammdaten!J18</f>
        <v>6780</v>
      </c>
      <c r="I46" s="73">
        <f>Stammdaten!J19</f>
        <v>6780</v>
      </c>
      <c r="J46" s="73">
        <f>Stammdaten!J20</f>
        <v>7183</v>
      </c>
      <c r="K46" s="73">
        <f>Stammdaten!J21</f>
        <v>7836</v>
      </c>
      <c r="L46" s="73">
        <f>Stammdaten!J22</f>
        <v>8030</v>
      </c>
      <c r="M46" s="73">
        <f>Stammdaten!J23</f>
        <v>9480</v>
      </c>
      <c r="N46" s="73">
        <f>SUM(F46:M46)</f>
        <v>57129</v>
      </c>
      <c r="O46" s="71"/>
    </row>
    <row r="47" spans="1:15" ht="18" customHeight="1" x14ac:dyDescent="0.25">
      <c r="A47" s="71"/>
      <c r="B47" s="72" t="s">
        <v>163</v>
      </c>
      <c r="C47" s="71"/>
      <c r="D47" s="71"/>
      <c r="E47" s="71"/>
      <c r="F47" s="73">
        <f t="shared" ref="F47:M47" si="9">F43-F46</f>
        <v>0</v>
      </c>
      <c r="G47" s="73">
        <f t="shared" si="9"/>
        <v>0</v>
      </c>
      <c r="H47" s="73">
        <f t="shared" si="9"/>
        <v>0</v>
      </c>
      <c r="I47" s="73">
        <f t="shared" si="9"/>
        <v>0</v>
      </c>
      <c r="J47" s="73">
        <f t="shared" si="9"/>
        <v>653</v>
      </c>
      <c r="K47" s="73">
        <f t="shared" si="9"/>
        <v>0</v>
      </c>
      <c r="L47" s="73">
        <f t="shared" si="9"/>
        <v>730</v>
      </c>
      <c r="M47" s="73">
        <f t="shared" si="9"/>
        <v>0</v>
      </c>
      <c r="N47" s="73">
        <f>SUM(F47:M47)</f>
        <v>1383</v>
      </c>
      <c r="O47" s="71"/>
    </row>
    <row r="48" spans="1:15" ht="18" customHeight="1" x14ac:dyDescent="0.25">
      <c r="A48" s="68"/>
      <c r="B48" s="69" t="s">
        <v>164</v>
      </c>
      <c r="C48" s="68"/>
      <c r="D48" s="68"/>
      <c r="E48" s="68"/>
      <c r="F48" s="70">
        <f t="shared" ref="F48:M48" si="10">F44+F47</f>
        <v>263.03135950371507</v>
      </c>
      <c r="G48" s="70">
        <f t="shared" si="10"/>
        <v>-75.578206824813606</v>
      </c>
      <c r="H48" s="70">
        <f t="shared" si="10"/>
        <v>426.80193112597044</v>
      </c>
      <c r="I48" s="70">
        <f t="shared" si="10"/>
        <v>30.058310905613325</v>
      </c>
      <c r="J48" s="70">
        <f t="shared" si="10"/>
        <v>1249.0132865236719</v>
      </c>
      <c r="K48" s="70">
        <f t="shared" si="10"/>
        <v>-288.3299592107669</v>
      </c>
      <c r="L48" s="70">
        <f t="shared" si="10"/>
        <v>622.86313048012744</v>
      </c>
      <c r="M48" s="70">
        <f t="shared" si="10"/>
        <v>-716.85985250351951</v>
      </c>
      <c r="N48" s="70">
        <f>SUM(F48:M48)</f>
        <v>1510.9999999999982</v>
      </c>
      <c r="O48" s="68"/>
    </row>
    <row r="50" spans="2:13" x14ac:dyDescent="0.25">
      <c r="B50" s="1" t="s">
        <v>165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</sheetData>
  <mergeCells count="5">
    <mergeCell ref="A1:O1"/>
    <mergeCell ref="A2:O2"/>
    <mergeCell ref="A4:O4"/>
    <mergeCell ref="A13:O13"/>
    <mergeCell ref="B50:M50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3"/>
  <sheetViews>
    <sheetView showGridLines="0" zoomScaleNormal="100" workbookViewId="0">
      <pane ySplit="15" topLeftCell="A16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50" customWidth="1"/>
    <col min="3" max="4" width="13" customWidth="1"/>
    <col min="5" max="6" width="18" customWidth="1"/>
  </cols>
  <sheetData>
    <row r="1" spans="1:6" ht="33.75" customHeight="1" x14ac:dyDescent="0.25">
      <c r="A1" s="14" t="s">
        <v>166</v>
      </c>
      <c r="B1" s="14"/>
      <c r="C1" s="14"/>
      <c r="D1" s="14"/>
      <c r="E1" s="14"/>
      <c r="F1" s="14"/>
    </row>
    <row r="2" spans="1:6" ht="19.5" customHeight="1" x14ac:dyDescent="0.25">
      <c r="A2" s="13" t="s">
        <v>167</v>
      </c>
      <c r="B2" s="13"/>
      <c r="C2" s="13"/>
      <c r="D2" s="13"/>
      <c r="E2" s="13"/>
      <c r="F2" s="13"/>
    </row>
    <row r="4" spans="1:6" ht="21.75" customHeight="1" x14ac:dyDescent="0.25">
      <c r="A4" s="12" t="s">
        <v>168</v>
      </c>
      <c r="B4" s="12"/>
      <c r="C4" s="12"/>
      <c r="D4" s="12"/>
      <c r="E4" s="12"/>
      <c r="F4" s="12"/>
    </row>
    <row r="5" spans="1:6" ht="21.75" customHeight="1" x14ac:dyDescent="0.25">
      <c r="A5" s="15" t="s">
        <v>15</v>
      </c>
      <c r="B5" s="77" t="s">
        <v>31</v>
      </c>
      <c r="C5" s="78" t="s">
        <v>169</v>
      </c>
      <c r="E5" s="79">
        <f>MATCH($B$5,Stammdaten!$A$16:$A$23,0)</f>
        <v>3</v>
      </c>
      <c r="F5" s="80" t="s">
        <v>170</v>
      </c>
    </row>
    <row r="7" spans="1:6" ht="16.5" customHeight="1" x14ac:dyDescent="0.25">
      <c r="A7" s="11" t="s">
        <v>17</v>
      </c>
      <c r="B7" s="11"/>
      <c r="C7" s="95" t="str">
        <f>INDEX(Stammdaten!$C$16:$C$23,$E$5)</f>
        <v>Reinhardt, Markus</v>
      </c>
      <c r="D7" s="95"/>
      <c r="E7" s="95"/>
    </row>
    <row r="8" spans="1:6" ht="16.5" customHeight="1" x14ac:dyDescent="0.25">
      <c r="A8" s="11" t="s">
        <v>171</v>
      </c>
      <c r="B8" s="11"/>
      <c r="C8" s="95" t="str">
        <f>INDEX(Stammdaten!$B$16:$B$23,$E$5)</f>
        <v>1. OG links</v>
      </c>
      <c r="D8" s="95"/>
      <c r="E8" s="95"/>
    </row>
    <row r="9" spans="1:6" ht="16.5" customHeight="1" x14ac:dyDescent="0.25">
      <c r="A9" s="11" t="s">
        <v>172</v>
      </c>
      <c r="B9" s="11"/>
      <c r="C9" s="96">
        <f>INDEX(Stammdaten!$D$16:$D$23,$E$5)</f>
        <v>74</v>
      </c>
      <c r="D9" s="96"/>
      <c r="E9" s="96"/>
    </row>
    <row r="10" spans="1:6" ht="16.5" customHeight="1" x14ac:dyDescent="0.25">
      <c r="A10" s="11" t="s">
        <v>173</v>
      </c>
      <c r="B10" s="11"/>
      <c r="C10" s="96">
        <f>INDEX(Stammdaten!$E$16:$E$23,$E$5)</f>
        <v>116</v>
      </c>
      <c r="D10" s="96"/>
      <c r="E10" s="96"/>
    </row>
    <row r="11" spans="1:6" ht="16.5" customHeight="1" x14ac:dyDescent="0.25">
      <c r="A11" s="11" t="s">
        <v>174</v>
      </c>
      <c r="B11" s="11"/>
      <c r="C11" s="96">
        <f>INDEX(Stammdaten!$F$16:$F$23,$E$5)</f>
        <v>3</v>
      </c>
      <c r="D11" s="96"/>
      <c r="E11" s="96"/>
    </row>
    <row r="12" spans="1:6" ht="16.5" customHeight="1" x14ac:dyDescent="0.25">
      <c r="A12" s="11" t="s">
        <v>8</v>
      </c>
      <c r="B12" s="11"/>
      <c r="C12" s="97">
        <f>Stammdaten!C8</f>
        <v>46023</v>
      </c>
      <c r="D12" s="97"/>
      <c r="E12" s="97"/>
    </row>
    <row r="13" spans="1:6" ht="16.5" customHeight="1" x14ac:dyDescent="0.25">
      <c r="A13" s="11" t="s">
        <v>9</v>
      </c>
      <c r="B13" s="11"/>
      <c r="C13" s="97">
        <f>Stammdaten!C9</f>
        <v>46387</v>
      </c>
      <c r="D13" s="97"/>
      <c r="E13" s="97"/>
    </row>
    <row r="14" spans="1:6" ht="21.75" customHeight="1" x14ac:dyDescent="0.25">
      <c r="A14" s="12" t="s">
        <v>175</v>
      </c>
      <c r="B14" s="12"/>
      <c r="C14" s="12"/>
      <c r="D14" s="12"/>
      <c r="E14" s="12"/>
      <c r="F14" s="12"/>
    </row>
    <row r="15" spans="1:6" ht="30" customHeight="1" x14ac:dyDescent="0.25">
      <c r="A15" s="16" t="s">
        <v>92</v>
      </c>
      <c r="B15" s="16" t="s">
        <v>102</v>
      </c>
      <c r="C15" s="16" t="s">
        <v>145</v>
      </c>
      <c r="D15" s="16" t="s">
        <v>146</v>
      </c>
      <c r="E15" s="16" t="s">
        <v>176</v>
      </c>
      <c r="F15" s="16" t="s">
        <v>177</v>
      </c>
    </row>
    <row r="16" spans="1:6" ht="15.75" customHeight="1" x14ac:dyDescent="0.25">
      <c r="A16" s="52">
        <v>1</v>
      </c>
      <c r="B16" s="53" t="s">
        <v>104</v>
      </c>
      <c r="C16" s="54" t="s">
        <v>55</v>
      </c>
      <c r="D16" s="55" t="s">
        <v>105</v>
      </c>
      <c r="E16" s="56">
        <f>Kostenverteilung!E16</f>
        <v>4860</v>
      </c>
      <c r="F16" s="81">
        <f>INDEX(Kostenverteilung!$F16:$M16,$E$5)</f>
        <v>563.76</v>
      </c>
    </row>
    <row r="17" spans="1:6" ht="15.75" customHeight="1" x14ac:dyDescent="0.25">
      <c r="A17" s="60">
        <v>2</v>
      </c>
      <c r="B17" s="61" t="s">
        <v>106</v>
      </c>
      <c r="C17" s="62" t="s">
        <v>75</v>
      </c>
      <c r="D17" s="63" t="s">
        <v>105</v>
      </c>
      <c r="E17" s="64">
        <f>Kostenverteilung!E17</f>
        <v>3740</v>
      </c>
      <c r="F17" s="82">
        <f>INDEX(Kostenverteilung!$F17:$M17,$E$5)</f>
        <v>548.27225130890054</v>
      </c>
    </row>
    <row r="18" spans="1:6" ht="15.75" customHeight="1" x14ac:dyDescent="0.25">
      <c r="A18" s="52">
        <v>3</v>
      </c>
      <c r="B18" s="53" t="s">
        <v>107</v>
      </c>
      <c r="C18" s="54" t="s">
        <v>55</v>
      </c>
      <c r="D18" s="55" t="s">
        <v>105</v>
      </c>
      <c r="E18" s="56">
        <f>Kostenverteilung!E18</f>
        <v>640</v>
      </c>
      <c r="F18" s="81">
        <f>INDEX(Kostenverteilung!$F18:$M18,$E$5)</f>
        <v>74.239999999999995</v>
      </c>
    </row>
    <row r="19" spans="1:6" ht="15.75" customHeight="1" x14ac:dyDescent="0.25">
      <c r="A19" s="60">
        <v>4</v>
      </c>
      <c r="B19" s="61" t="s">
        <v>108</v>
      </c>
      <c r="C19" s="62" t="s">
        <v>63</v>
      </c>
      <c r="D19" s="63" t="s">
        <v>105</v>
      </c>
      <c r="E19" s="64">
        <f>Kostenverteilung!E19</f>
        <v>2180</v>
      </c>
      <c r="F19" s="82">
        <f>INDEX(Kostenverteilung!$F19:$M19,$E$5)</f>
        <v>344.21052631578948</v>
      </c>
    </row>
    <row r="20" spans="1:6" ht="15.75" customHeight="1" x14ac:dyDescent="0.25">
      <c r="A20" s="52">
        <v>5</v>
      </c>
      <c r="B20" s="53" t="s">
        <v>109</v>
      </c>
      <c r="C20" s="54" t="s">
        <v>59</v>
      </c>
      <c r="D20" s="55" t="s">
        <v>105</v>
      </c>
      <c r="E20" s="56">
        <f>Kostenverteilung!E20</f>
        <v>1320</v>
      </c>
      <c r="F20" s="81">
        <f>INDEX(Kostenverteilung!$F20:$M20,$E$5)</f>
        <v>152.625</v>
      </c>
    </row>
    <row r="21" spans="1:6" ht="15.75" customHeight="1" x14ac:dyDescent="0.25">
      <c r="A21" s="60">
        <v>6</v>
      </c>
      <c r="B21" s="61" t="s">
        <v>110</v>
      </c>
      <c r="C21" s="62" t="s">
        <v>59</v>
      </c>
      <c r="D21" s="63" t="s">
        <v>105</v>
      </c>
      <c r="E21" s="64">
        <f>Kostenverteilung!E21</f>
        <v>3960</v>
      </c>
      <c r="F21" s="82">
        <f>INDEX(Kostenverteilung!$F21:$M21,$E$5)</f>
        <v>457.875</v>
      </c>
    </row>
    <row r="22" spans="1:6" ht="15.75" customHeight="1" x14ac:dyDescent="0.25">
      <c r="A22" s="52">
        <v>7</v>
      </c>
      <c r="B22" s="53" t="s">
        <v>111</v>
      </c>
      <c r="C22" s="54" t="s">
        <v>55</v>
      </c>
      <c r="D22" s="55" t="s">
        <v>105</v>
      </c>
      <c r="E22" s="56">
        <f>Kostenverteilung!E22</f>
        <v>1740</v>
      </c>
      <c r="F22" s="81">
        <f>INDEX(Kostenverteilung!$F22:$M22,$E$5)</f>
        <v>201.84</v>
      </c>
    </row>
    <row r="23" spans="1:6" ht="15.75" customHeight="1" x14ac:dyDescent="0.25">
      <c r="A23" s="60">
        <v>8</v>
      </c>
      <c r="B23" s="61" t="s">
        <v>112</v>
      </c>
      <c r="C23" s="62" t="s">
        <v>55</v>
      </c>
      <c r="D23" s="63" t="s">
        <v>105</v>
      </c>
      <c r="E23" s="64">
        <f>Kostenverteilung!E23</f>
        <v>980</v>
      </c>
      <c r="F23" s="82">
        <f>INDEX(Kostenverteilung!$F23:$M23,$E$5)</f>
        <v>113.68</v>
      </c>
    </row>
    <row r="24" spans="1:6" ht="15.75" customHeight="1" x14ac:dyDescent="0.25">
      <c r="A24" s="52">
        <v>9</v>
      </c>
      <c r="B24" s="53" t="s">
        <v>113</v>
      </c>
      <c r="C24" s="54" t="s">
        <v>67</v>
      </c>
      <c r="D24" s="55" t="s">
        <v>105</v>
      </c>
      <c r="E24" s="56">
        <f>Kostenverteilung!E24</f>
        <v>2460</v>
      </c>
      <c r="F24" s="81">
        <f>INDEX(Kostenverteilung!$F24:$M24,$E$5)</f>
        <v>307.5</v>
      </c>
    </row>
    <row r="25" spans="1:6" ht="15.75" customHeight="1" x14ac:dyDescent="0.25">
      <c r="A25" s="60">
        <v>10</v>
      </c>
      <c r="B25" s="61" t="s">
        <v>114</v>
      </c>
      <c r="C25" s="62" t="s">
        <v>67</v>
      </c>
      <c r="D25" s="63" t="s">
        <v>105</v>
      </c>
      <c r="E25" s="64">
        <f>Kostenverteilung!E25</f>
        <v>480</v>
      </c>
      <c r="F25" s="82">
        <f>INDEX(Kostenverteilung!$F25:$M25,$E$5)</f>
        <v>60</v>
      </c>
    </row>
    <row r="26" spans="1:6" ht="15.75" customHeight="1" x14ac:dyDescent="0.25">
      <c r="A26" s="52">
        <v>11</v>
      </c>
      <c r="B26" s="53" t="s">
        <v>115</v>
      </c>
      <c r="C26" s="54" t="s">
        <v>59</v>
      </c>
      <c r="D26" s="55" t="s">
        <v>105</v>
      </c>
      <c r="E26" s="56">
        <f>Kostenverteilung!E26</f>
        <v>3600</v>
      </c>
      <c r="F26" s="81">
        <f>INDEX(Kostenverteilung!$F26:$M26,$E$5)</f>
        <v>416.25</v>
      </c>
    </row>
    <row r="27" spans="1:6" ht="15.75" customHeight="1" x14ac:dyDescent="0.25">
      <c r="A27" s="60">
        <v>12</v>
      </c>
      <c r="B27" s="61" t="s">
        <v>118</v>
      </c>
      <c r="C27" s="62" t="s">
        <v>71</v>
      </c>
      <c r="D27" s="63" t="s">
        <v>105</v>
      </c>
      <c r="E27" s="64">
        <f>Kostenverteilung!E27</f>
        <v>12480</v>
      </c>
      <c r="F27" s="82">
        <f>INDEX(Kostenverteilung!$F27:$M27,$E$5)</f>
        <v>1566.8641332194704</v>
      </c>
    </row>
    <row r="28" spans="1:6" ht="15.75" customHeight="1" x14ac:dyDescent="0.25">
      <c r="A28" s="52">
        <v>13</v>
      </c>
      <c r="B28" s="53" t="s">
        <v>119</v>
      </c>
      <c r="C28" s="54" t="s">
        <v>71</v>
      </c>
      <c r="D28" s="55" t="s">
        <v>105</v>
      </c>
      <c r="E28" s="56">
        <f>Kostenverteilung!E28</f>
        <v>860</v>
      </c>
      <c r="F28" s="81">
        <f>INDEX(Kostenverteilung!$F28:$M28,$E$5)</f>
        <v>107.97300918018787</v>
      </c>
    </row>
    <row r="29" spans="1:6" ht="15.75" customHeight="1" x14ac:dyDescent="0.25">
      <c r="A29" s="60">
        <v>14</v>
      </c>
      <c r="B29" s="61" t="s">
        <v>120</v>
      </c>
      <c r="C29" s="62" t="s">
        <v>71</v>
      </c>
      <c r="D29" s="63" t="s">
        <v>105</v>
      </c>
      <c r="E29" s="64">
        <f>Kostenverteilung!E29</f>
        <v>720</v>
      </c>
      <c r="F29" s="82">
        <f>INDEX(Kostenverteilung!$F29:$M29,$E$5)</f>
        <v>90.396007685738681</v>
      </c>
    </row>
    <row r="30" spans="1:6" ht="15.75" customHeight="1" x14ac:dyDescent="0.25">
      <c r="A30" s="52">
        <v>15</v>
      </c>
      <c r="B30" s="53" t="s">
        <v>121</v>
      </c>
      <c r="C30" s="54" t="s">
        <v>71</v>
      </c>
      <c r="D30" s="55" t="s">
        <v>105</v>
      </c>
      <c r="E30" s="56">
        <f>Kostenverteilung!E30</f>
        <v>320</v>
      </c>
      <c r="F30" s="81">
        <f>INDEX(Kostenverteilung!$F30:$M30,$E$5)</f>
        <v>40.176003415883855</v>
      </c>
    </row>
    <row r="31" spans="1:6" ht="15.75" customHeight="1" x14ac:dyDescent="0.25">
      <c r="A31" s="60">
        <v>16</v>
      </c>
      <c r="B31" s="61" t="s">
        <v>124</v>
      </c>
      <c r="C31" s="62" t="s">
        <v>67</v>
      </c>
      <c r="D31" s="63" t="s">
        <v>125</v>
      </c>
      <c r="E31" s="64">
        <f>Kostenverteilung!E31</f>
        <v>3360</v>
      </c>
      <c r="F31" s="82">
        <f>INDEX(Kostenverteilung!$F31:$M31,$E$5)</f>
        <v>420</v>
      </c>
    </row>
    <row r="32" spans="1:6" ht="15.75" customHeight="1" x14ac:dyDescent="0.25">
      <c r="A32" s="52">
        <v>17</v>
      </c>
      <c r="B32" s="53" t="s">
        <v>126</v>
      </c>
      <c r="C32" s="54" t="s">
        <v>67</v>
      </c>
      <c r="D32" s="55" t="s">
        <v>125</v>
      </c>
      <c r="E32" s="56">
        <f>Kostenverteilung!E32</f>
        <v>180</v>
      </c>
      <c r="F32" s="81">
        <f>INDEX(Kostenverteilung!$F32:$M32,$E$5)</f>
        <v>22.5</v>
      </c>
    </row>
    <row r="33" spans="1:6" ht="15.75" customHeight="1" x14ac:dyDescent="0.25">
      <c r="A33" s="60">
        <v>18</v>
      </c>
      <c r="B33" s="61" t="s">
        <v>127</v>
      </c>
      <c r="C33" s="62" t="s">
        <v>55</v>
      </c>
      <c r="D33" s="63" t="s">
        <v>125</v>
      </c>
      <c r="E33" s="64">
        <f>Kostenverteilung!E33</f>
        <v>4280</v>
      </c>
      <c r="F33" s="82">
        <f>INDEX(Kostenverteilung!$F33:$M33,$E$5)</f>
        <v>496.48</v>
      </c>
    </row>
    <row r="34" spans="1:6" ht="15.75" customHeight="1" x14ac:dyDescent="0.25">
      <c r="A34" s="52">
        <v>19</v>
      </c>
      <c r="B34" s="53" t="s">
        <v>128</v>
      </c>
      <c r="C34" s="54" t="s">
        <v>67</v>
      </c>
      <c r="D34" s="55" t="s">
        <v>125</v>
      </c>
      <c r="E34" s="56">
        <f>Kostenverteilung!E34</f>
        <v>300</v>
      </c>
      <c r="F34" s="81">
        <f>INDEX(Kostenverteilung!$F34:$M34,$E$5)</f>
        <v>37.5</v>
      </c>
    </row>
    <row r="35" spans="1:6" ht="15.75" customHeight="1" x14ac:dyDescent="0.25">
      <c r="A35" s="60">
        <v>20</v>
      </c>
      <c r="B35" s="61" t="s">
        <v>129</v>
      </c>
      <c r="C35" s="62" t="s">
        <v>55</v>
      </c>
      <c r="D35" s="63" t="s">
        <v>125</v>
      </c>
      <c r="E35" s="64">
        <f>Kostenverteilung!E35</f>
        <v>640</v>
      </c>
      <c r="F35" s="82">
        <f>INDEX(Kostenverteilung!$F35:$M35,$E$5)</f>
        <v>74.239999999999995</v>
      </c>
    </row>
    <row r="36" spans="1:6" ht="15.75" customHeight="1" x14ac:dyDescent="0.25">
      <c r="A36" s="52">
        <v>21</v>
      </c>
      <c r="B36" s="53" t="s">
        <v>130</v>
      </c>
      <c r="C36" s="54" t="s">
        <v>67</v>
      </c>
      <c r="D36" s="55" t="s">
        <v>125</v>
      </c>
      <c r="E36" s="56">
        <f>Kostenverteilung!E36</f>
        <v>420</v>
      </c>
      <c r="F36" s="81">
        <f>INDEX(Kostenverteilung!$F36:$M36,$E$5)</f>
        <v>52.5</v>
      </c>
    </row>
    <row r="37" spans="1:6" ht="15.75" customHeight="1" x14ac:dyDescent="0.25">
      <c r="A37" s="60">
        <v>22</v>
      </c>
      <c r="B37" s="61" t="s">
        <v>134</v>
      </c>
      <c r="C37" s="62" t="s">
        <v>55</v>
      </c>
      <c r="D37" s="63" t="s">
        <v>125</v>
      </c>
      <c r="E37" s="64">
        <f>Kostenverteilung!E37</f>
        <v>9600</v>
      </c>
      <c r="F37" s="82">
        <f>INDEX(Kostenverteilung!$F37:$M37,$E$5)</f>
        <v>1113.5999999999999</v>
      </c>
    </row>
    <row r="38" spans="1:6" ht="15.75" customHeight="1" x14ac:dyDescent="0.25">
      <c r="A38" s="52">
        <v>23</v>
      </c>
      <c r="B38" s="53" t="s">
        <v>135</v>
      </c>
      <c r="C38" s="54" t="s">
        <v>55</v>
      </c>
      <c r="D38" s="55" t="s">
        <v>125</v>
      </c>
      <c r="E38" s="56">
        <f>Kostenverteilung!E38</f>
        <v>-480</v>
      </c>
      <c r="F38" s="81">
        <f>INDEX(Kostenverteilung!$F38:$M38,$E$5)</f>
        <v>-55.68</v>
      </c>
    </row>
    <row r="39" spans="1:6" ht="18.75" customHeight="1" x14ac:dyDescent="0.25">
      <c r="A39" s="38"/>
      <c r="B39" s="39" t="s">
        <v>178</v>
      </c>
      <c r="C39" s="38"/>
      <c r="D39" s="38"/>
      <c r="E39" s="38"/>
      <c r="F39" s="40">
        <f>SUM(F16:F38)</f>
        <v>7206.8019311259704</v>
      </c>
    </row>
    <row r="40" spans="1:6" ht="18.75" customHeight="1" x14ac:dyDescent="0.25">
      <c r="A40" s="31"/>
      <c r="B40" s="20" t="s">
        <v>179</v>
      </c>
      <c r="C40" s="31"/>
      <c r="D40" s="31"/>
      <c r="E40" s="31"/>
      <c r="F40" s="32">
        <f>SUMIF($D$16:$D$38,"Ja",$F$16:$F$38)</f>
        <v>5045.6619311259701</v>
      </c>
    </row>
    <row r="41" spans="1:6" ht="18.75" customHeight="1" x14ac:dyDescent="0.25">
      <c r="A41" s="31"/>
      <c r="B41" s="20" t="s">
        <v>180</v>
      </c>
      <c r="C41" s="31"/>
      <c r="D41" s="31"/>
      <c r="E41" s="31"/>
      <c r="F41" s="32">
        <f>SUMIF($D$16:$D$38,"Nein",$F$16:$F$38)</f>
        <v>2161.14</v>
      </c>
    </row>
    <row r="43" spans="1:6" ht="21.75" customHeight="1" x14ac:dyDescent="0.25">
      <c r="A43" s="12" t="s">
        <v>181</v>
      </c>
      <c r="B43" s="12"/>
      <c r="C43" s="12"/>
      <c r="D43" s="12"/>
      <c r="E43" s="12"/>
      <c r="F43" s="12"/>
    </row>
    <row r="44" spans="1:6" ht="18.75" customHeight="1" x14ac:dyDescent="0.25">
      <c r="A44" s="31"/>
      <c r="B44" s="20" t="s">
        <v>182</v>
      </c>
      <c r="C44" s="31"/>
      <c r="D44" s="31"/>
      <c r="E44" s="31"/>
      <c r="F44" s="32">
        <f>INDEX(Stammdaten!$I$16:$I$23,$E$5)</f>
        <v>6780</v>
      </c>
    </row>
    <row r="45" spans="1:6" ht="18.75" customHeight="1" x14ac:dyDescent="0.25">
      <c r="A45" s="83"/>
      <c r="B45" s="84" t="s">
        <v>161</v>
      </c>
      <c r="C45" s="83"/>
      <c r="D45" s="83"/>
      <c r="E45" s="83"/>
      <c r="F45" s="85">
        <f>F39-F44</f>
        <v>426.80193112597044</v>
      </c>
    </row>
    <row r="47" spans="1:6" ht="18.75" customHeight="1" x14ac:dyDescent="0.25">
      <c r="A47" s="31"/>
      <c r="B47" s="20" t="s">
        <v>183</v>
      </c>
      <c r="C47" s="31"/>
      <c r="D47" s="31"/>
      <c r="E47" s="31"/>
      <c r="F47" s="32">
        <f>INDEX(Stammdaten!$J$16:$J$23,$E$5)</f>
        <v>6780</v>
      </c>
    </row>
    <row r="48" spans="1:6" ht="18.75" customHeight="1" x14ac:dyDescent="0.25">
      <c r="A48" s="31"/>
      <c r="B48" s="20" t="s">
        <v>184</v>
      </c>
      <c r="C48" s="31"/>
      <c r="D48" s="31"/>
      <c r="E48" s="31"/>
      <c r="F48" s="32">
        <f>F44-F47</f>
        <v>0</v>
      </c>
    </row>
    <row r="49" spans="1:6" ht="18.75" customHeight="1" x14ac:dyDescent="0.25">
      <c r="A49" s="38"/>
      <c r="B49" s="39" t="s">
        <v>185</v>
      </c>
      <c r="C49" s="38"/>
      <c r="D49" s="38"/>
      <c r="E49" s="38"/>
      <c r="F49" s="40">
        <f>F45+F48</f>
        <v>426.80193112597044</v>
      </c>
    </row>
    <row r="51" spans="1:6" ht="21.75" customHeight="1" x14ac:dyDescent="0.25">
      <c r="B51" s="98" t="str">
        <f>IF(F49&gt;0,"Nachzahlung in Höhe von "&amp;FIXED(F49,2)&amp;" € nach Beschlussfassung der Eigentümerversammlung.",IF(F49&lt;0,"Guthaben in Höhe von "&amp;FIXED(-F49,2)&amp;" €, Verrechnung mit künftigen Vorschüssen.","Die Abrechnung ist ausgeglichen."))</f>
        <v>Nachzahlung in Höhe von 426,80 € nach Beschlussfassung der Eigentümerversammlung.</v>
      </c>
      <c r="C51" s="98"/>
      <c r="D51" s="98"/>
      <c r="E51" s="98"/>
      <c r="F51" s="98"/>
    </row>
    <row r="53" spans="1:6" x14ac:dyDescent="0.25">
      <c r="B53" s="1" t="s">
        <v>186</v>
      </c>
      <c r="C53" s="1"/>
      <c r="D53" s="1"/>
      <c r="E53" s="1"/>
      <c r="F53" s="1"/>
    </row>
  </sheetData>
  <mergeCells count="21">
    <mergeCell ref="A14:F14"/>
    <mergeCell ref="A43:F43"/>
    <mergeCell ref="B51:F51"/>
    <mergeCell ref="B53:F53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A1:F1"/>
    <mergeCell ref="A2:F2"/>
    <mergeCell ref="A4:F4"/>
    <mergeCell ref="A7:B7"/>
    <mergeCell ref="C7:E7"/>
  </mergeCells>
  <printOptions horizontalCentered="1"/>
  <pageMargins left="0.75" right="0.75" top="1" bottom="1" header="0.511811023622047" footer="0.511811023622047"/>
  <pageSetup fitToHeight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Stammdaten!$A$16:$A$23</xm:f>
          </x14:formula1>
          <x14:formula2>
            <xm:f>0</xm:f>
          </x14:formula2>
          <xm:sqref>B5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4"/>
  <sheetViews>
    <sheetView showGridLines="0" zoomScaleNormal="100" workbookViewId="0"/>
  </sheetViews>
  <sheetFormatPr baseColWidth="10" defaultColWidth="8.7109375" defaultRowHeight="15" x14ac:dyDescent="0.25"/>
  <cols>
    <col min="1" max="1" width="7" customWidth="1"/>
    <col min="2" max="2" width="52" customWidth="1"/>
    <col min="3" max="4" width="16" customWidth="1"/>
    <col min="5" max="5" width="18" customWidth="1"/>
    <col min="6" max="6" width="16" customWidth="1"/>
  </cols>
  <sheetData>
    <row r="1" spans="1:6" ht="33.75" customHeight="1" x14ac:dyDescent="0.25">
      <c r="A1" s="14" t="s">
        <v>187</v>
      </c>
      <c r="B1" s="14"/>
      <c r="C1" s="14"/>
      <c r="D1" s="14"/>
      <c r="E1" s="14"/>
      <c r="F1" s="14"/>
    </row>
    <row r="2" spans="1:6" ht="19.5" customHeight="1" x14ac:dyDescent="0.25">
      <c r="A2" s="13" t="s">
        <v>188</v>
      </c>
      <c r="B2" s="13"/>
      <c r="C2" s="13"/>
      <c r="D2" s="13"/>
      <c r="E2" s="13"/>
      <c r="F2" s="13"/>
    </row>
    <row r="4" spans="1:6" ht="21.75" customHeight="1" x14ac:dyDescent="0.25">
      <c r="A4" s="12" t="s">
        <v>189</v>
      </c>
      <c r="B4" s="12"/>
      <c r="C4" s="12"/>
      <c r="D4" s="12"/>
      <c r="E4" s="12"/>
      <c r="F4" s="12"/>
    </row>
    <row r="5" spans="1:6" ht="19.5" customHeight="1" x14ac:dyDescent="0.25">
      <c r="A5" s="16" t="s">
        <v>92</v>
      </c>
      <c r="B5" s="16" t="s">
        <v>93</v>
      </c>
      <c r="C5" s="5"/>
      <c r="D5" s="5"/>
      <c r="E5" s="16" t="s">
        <v>96</v>
      </c>
      <c r="F5" s="16"/>
    </row>
    <row r="6" spans="1:6" x14ac:dyDescent="0.25">
      <c r="A6" s="26">
        <v>1</v>
      </c>
      <c r="B6" s="27" t="s">
        <v>190</v>
      </c>
      <c r="C6" s="99"/>
      <c r="D6" s="99"/>
      <c r="E6" s="30">
        <v>42350</v>
      </c>
      <c r="F6" s="28"/>
    </row>
    <row r="7" spans="1:6" x14ac:dyDescent="0.25">
      <c r="A7" s="26">
        <v>2</v>
      </c>
      <c r="B7" s="27" t="s">
        <v>191</v>
      </c>
      <c r="C7" s="99"/>
      <c r="D7" s="99"/>
      <c r="E7" s="29">
        <f>Gesamtabrechnung!E47</f>
        <v>9600</v>
      </c>
      <c r="F7" s="28"/>
    </row>
    <row r="8" spans="1:6" x14ac:dyDescent="0.25">
      <c r="A8" s="26">
        <v>3</v>
      </c>
      <c r="B8" s="27" t="s">
        <v>98</v>
      </c>
      <c r="C8" s="99"/>
      <c r="D8" s="99"/>
      <c r="E8" s="29">
        <f>Gesamtabrechnung!E7</f>
        <v>210</v>
      </c>
      <c r="F8" s="28"/>
    </row>
    <row r="9" spans="1:6" x14ac:dyDescent="0.25">
      <c r="A9" s="26">
        <v>4</v>
      </c>
      <c r="B9" s="27" t="s">
        <v>192</v>
      </c>
      <c r="C9" s="99"/>
      <c r="D9" s="99"/>
      <c r="E9" s="30">
        <v>-6800</v>
      </c>
      <c r="F9" s="28"/>
    </row>
    <row r="10" spans="1:6" x14ac:dyDescent="0.25">
      <c r="A10" s="26">
        <v>5</v>
      </c>
      <c r="B10" s="27" t="s">
        <v>193</v>
      </c>
      <c r="C10" s="99"/>
      <c r="D10" s="99"/>
      <c r="E10" s="30">
        <v>-3150</v>
      </c>
      <c r="F10" s="28"/>
    </row>
    <row r="11" spans="1:6" ht="19.5" customHeight="1" x14ac:dyDescent="0.25">
      <c r="A11" s="38"/>
      <c r="B11" s="39" t="s">
        <v>194</v>
      </c>
      <c r="C11" s="38"/>
      <c r="D11" s="38"/>
      <c r="E11" s="40">
        <f>SUM(E6:E10)</f>
        <v>42210</v>
      </c>
      <c r="F11" s="38"/>
    </row>
    <row r="13" spans="1:6" ht="21.75" customHeight="1" x14ac:dyDescent="0.25">
      <c r="A13" s="12" t="s">
        <v>195</v>
      </c>
      <c r="B13" s="12"/>
      <c r="C13" s="12"/>
      <c r="D13" s="12"/>
      <c r="E13" s="12"/>
      <c r="F13" s="12"/>
    </row>
    <row r="14" spans="1:6" ht="19.5" customHeight="1" x14ac:dyDescent="0.25">
      <c r="A14" s="16" t="s">
        <v>92</v>
      </c>
      <c r="B14" s="16" t="s">
        <v>93</v>
      </c>
      <c r="C14" s="5"/>
      <c r="D14" s="5"/>
      <c r="E14" s="16" t="s">
        <v>96</v>
      </c>
      <c r="F14" s="16"/>
    </row>
    <row r="15" spans="1:6" x14ac:dyDescent="0.25">
      <c r="A15" s="26">
        <v>1</v>
      </c>
      <c r="B15" s="27" t="s">
        <v>196</v>
      </c>
      <c r="C15" s="99"/>
      <c r="D15" s="99"/>
      <c r="E15" s="30">
        <v>12480</v>
      </c>
      <c r="F15" s="28"/>
    </row>
    <row r="16" spans="1:6" x14ac:dyDescent="0.25">
      <c r="A16" s="26">
        <v>2</v>
      </c>
      <c r="B16" s="27" t="s">
        <v>197</v>
      </c>
      <c r="C16" s="99"/>
      <c r="D16" s="99"/>
      <c r="E16" s="29">
        <f>E11</f>
        <v>42210</v>
      </c>
      <c r="F16" s="28"/>
    </row>
    <row r="17" spans="1:6" x14ac:dyDescent="0.25">
      <c r="A17" s="26">
        <v>3</v>
      </c>
      <c r="B17" s="27" t="s">
        <v>198</v>
      </c>
      <c r="C17" s="99"/>
      <c r="D17" s="99"/>
      <c r="E17" s="29">
        <f>Stammdaten!I24-Stammdaten!J24</f>
        <v>1383</v>
      </c>
      <c r="F17" s="28"/>
    </row>
    <row r="18" spans="1:6" x14ac:dyDescent="0.25">
      <c r="A18" s="26">
        <v>4</v>
      </c>
      <c r="B18" s="27" t="s">
        <v>199</v>
      </c>
      <c r="C18" s="99"/>
      <c r="D18" s="99"/>
      <c r="E18" s="30">
        <v>-1240</v>
      </c>
      <c r="F18" s="28"/>
    </row>
    <row r="19" spans="1:6" ht="19.5" customHeight="1" x14ac:dyDescent="0.25">
      <c r="A19" s="86"/>
      <c r="B19" s="87" t="s">
        <v>200</v>
      </c>
      <c r="C19" s="86"/>
      <c r="D19" s="86"/>
      <c r="E19" s="88">
        <f>SUM(E15:E18)</f>
        <v>54833</v>
      </c>
      <c r="F19" s="86"/>
    </row>
    <row r="22" spans="1:6" ht="21.75" customHeight="1" x14ac:dyDescent="0.25">
      <c r="A22" s="12" t="s">
        <v>201</v>
      </c>
      <c r="B22" s="12"/>
      <c r="C22" s="12"/>
      <c r="D22" s="12"/>
      <c r="E22" s="12"/>
      <c r="F22" s="12"/>
    </row>
    <row r="23" spans="1:6" ht="27.75" customHeight="1" x14ac:dyDescent="0.25">
      <c r="A23" s="16" t="s">
        <v>15</v>
      </c>
      <c r="B23" s="16" t="s">
        <v>17</v>
      </c>
      <c r="C23" s="16" t="s">
        <v>202</v>
      </c>
      <c r="D23" s="16" t="s">
        <v>203</v>
      </c>
      <c r="E23" s="16" t="s">
        <v>204</v>
      </c>
      <c r="F23" s="16"/>
    </row>
    <row r="24" spans="1:6" x14ac:dyDescent="0.25">
      <c r="A24" s="36" t="str">
        <f>Stammdaten!A16</f>
        <v>E01</v>
      </c>
      <c r="B24" s="34" t="str">
        <f>Stammdaten!C16</f>
        <v>Bauer, Katrin</v>
      </c>
      <c r="C24" s="45">
        <f>Stammdaten!E16</f>
        <v>97</v>
      </c>
      <c r="D24" s="89">
        <f>C24/Stammdaten!$E$24</f>
        <v>9.7000000000000003E-2</v>
      </c>
      <c r="E24" s="90">
        <f t="shared" ref="E24:E31" si="0">$E$11*D24</f>
        <v>4094.3700000000003</v>
      </c>
      <c r="F24" s="44"/>
    </row>
    <row r="25" spans="1:6" x14ac:dyDescent="0.25">
      <c r="A25" s="37" t="str">
        <f>Stammdaten!A17</f>
        <v>E02</v>
      </c>
      <c r="B25" s="27" t="str">
        <f>Stammdaten!C17</f>
        <v>Novak, Petar</v>
      </c>
      <c r="C25" s="47">
        <f>Stammdaten!E17</f>
        <v>91</v>
      </c>
      <c r="D25" s="91">
        <f>C25/Stammdaten!$E$24</f>
        <v>9.0999999999999998E-2</v>
      </c>
      <c r="E25" s="29">
        <f t="shared" si="0"/>
        <v>3841.1099999999997</v>
      </c>
      <c r="F25" s="28"/>
    </row>
    <row r="26" spans="1:6" x14ac:dyDescent="0.25">
      <c r="A26" s="36" t="str">
        <f>Stammdaten!A18</f>
        <v>E03</v>
      </c>
      <c r="B26" s="34" t="str">
        <f>Stammdaten!C18</f>
        <v>Reinhardt, Markus</v>
      </c>
      <c r="C26" s="45">
        <f>Stammdaten!E18</f>
        <v>116</v>
      </c>
      <c r="D26" s="89">
        <f>C26/Stammdaten!$E$24</f>
        <v>0.11600000000000001</v>
      </c>
      <c r="E26" s="90">
        <f t="shared" si="0"/>
        <v>4896.3600000000006</v>
      </c>
      <c r="F26" s="44"/>
    </row>
    <row r="27" spans="1:6" x14ac:dyDescent="0.25">
      <c r="A27" s="37" t="str">
        <f>Stammdaten!A19</f>
        <v>E04</v>
      </c>
      <c r="B27" s="27" t="str">
        <f>Stammdaten!C19</f>
        <v>Grabowski, Elena</v>
      </c>
      <c r="C27" s="47">
        <f>Stammdaten!E19</f>
        <v>116</v>
      </c>
      <c r="D27" s="91">
        <f>C27/Stammdaten!$E$24</f>
        <v>0.11600000000000001</v>
      </c>
      <c r="E27" s="29">
        <f t="shared" si="0"/>
        <v>4896.3600000000006</v>
      </c>
      <c r="F27" s="28"/>
    </row>
    <row r="28" spans="1:6" x14ac:dyDescent="0.25">
      <c r="A28" s="36" t="str">
        <f>Stammdaten!A20</f>
        <v>E05</v>
      </c>
      <c r="B28" s="34" t="str">
        <f>Stammdaten!C20</f>
        <v>Thielemann GbR</v>
      </c>
      <c r="C28" s="45">
        <f>Stammdaten!E20</f>
        <v>134</v>
      </c>
      <c r="D28" s="89">
        <f>C28/Stammdaten!$E$24</f>
        <v>0.13400000000000001</v>
      </c>
      <c r="E28" s="90">
        <f t="shared" si="0"/>
        <v>5656.14</v>
      </c>
      <c r="F28" s="44"/>
    </row>
    <row r="29" spans="1:6" x14ac:dyDescent="0.25">
      <c r="A29" s="37" t="str">
        <f>Stammdaten!A21</f>
        <v>E06</v>
      </c>
      <c r="B29" s="27" t="str">
        <f>Stammdaten!C21</f>
        <v>Aydin, Serkan</v>
      </c>
      <c r="C29" s="47">
        <f>Stammdaten!E21</f>
        <v>134</v>
      </c>
      <c r="D29" s="91">
        <f>C29/Stammdaten!$E$24</f>
        <v>0.13400000000000001</v>
      </c>
      <c r="E29" s="29">
        <f t="shared" si="0"/>
        <v>5656.14</v>
      </c>
      <c r="F29" s="28"/>
    </row>
    <row r="30" spans="1:6" x14ac:dyDescent="0.25">
      <c r="A30" s="36" t="str">
        <f>Stammdaten!A22</f>
        <v>E07</v>
      </c>
      <c r="B30" s="34" t="str">
        <f>Stammdaten!C22</f>
        <v>Vosskamp, Ingrid</v>
      </c>
      <c r="C30" s="45">
        <f>Stammdaten!E22</f>
        <v>150</v>
      </c>
      <c r="D30" s="89">
        <f>C30/Stammdaten!$E$24</f>
        <v>0.15</v>
      </c>
      <c r="E30" s="90">
        <f t="shared" si="0"/>
        <v>6331.5</v>
      </c>
      <c r="F30" s="44"/>
    </row>
    <row r="31" spans="1:6" x14ac:dyDescent="0.25">
      <c r="A31" s="37" t="str">
        <f>Stammdaten!A23</f>
        <v>E08</v>
      </c>
      <c r="B31" s="27" t="str">
        <f>Stammdaten!C23</f>
        <v>Lindqvist, Anders</v>
      </c>
      <c r="C31" s="47">
        <f>Stammdaten!E23</f>
        <v>162</v>
      </c>
      <c r="D31" s="91">
        <f>C31/Stammdaten!$E$24</f>
        <v>0.16200000000000001</v>
      </c>
      <c r="E31" s="29">
        <f t="shared" si="0"/>
        <v>6838.02</v>
      </c>
      <c r="F31" s="28"/>
    </row>
    <row r="32" spans="1:6" x14ac:dyDescent="0.25">
      <c r="A32" s="31"/>
      <c r="B32" s="20" t="s">
        <v>143</v>
      </c>
      <c r="C32" s="21">
        <f>SUM(C24:C31)</f>
        <v>1000</v>
      </c>
      <c r="D32" s="92">
        <f>SUM(D24:D31)</f>
        <v>1</v>
      </c>
      <c r="E32" s="32">
        <f>SUM(E24:E31)</f>
        <v>42210</v>
      </c>
      <c r="F32" s="31"/>
    </row>
    <row r="34" spans="2:6" x14ac:dyDescent="0.25">
      <c r="B34" s="1" t="s">
        <v>205</v>
      </c>
      <c r="C34" s="1"/>
      <c r="D34" s="1"/>
      <c r="E34" s="1"/>
      <c r="F34" s="1"/>
    </row>
  </sheetData>
  <mergeCells count="17">
    <mergeCell ref="A22:F22"/>
    <mergeCell ref="B34:F34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A13:F13"/>
    <mergeCell ref="A1:F1"/>
    <mergeCell ref="A2:F2"/>
    <mergeCell ref="A4:F4"/>
    <mergeCell ref="C5:D5"/>
    <mergeCell ref="C6:D6"/>
  </mergeCells>
  <printOptions horizontalCentered="1"/>
  <pageMargins left="0.75" right="0.75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Stammdaten</vt:lpstr>
      <vt:lpstr>Gesamtabrechnung</vt:lpstr>
      <vt:lpstr>Kostenverteilung</vt:lpstr>
      <vt:lpstr>Einzelabrechnung</vt:lpstr>
      <vt:lpstr>Rücklagenspiegel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2026-07-19T08:49:52Z</dcterms:created>
  <dcterms:modified xsi:type="dcterms:W3CDTF">2026-07-19T08:53:30Z</dcterms:modified>
  <dc:language>en-US</dc:language>
</cp:coreProperties>
</file>