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DFE2C8AC-827F-4C36-B096-933D399F3937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Einheiten" sheetId="2" r:id="rId2"/>
    <sheet name="Gesamtabrechnung" sheetId="3" r:id="rId3"/>
    <sheet name="Einzelabrechnung" sheetId="4" r:id="rId4"/>
    <sheet name="Erhaltungsrücklage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" i="5" l="1"/>
  <c r="C8" i="5"/>
  <c r="C20" i="4"/>
  <c r="B20" i="4"/>
  <c r="A20" i="4"/>
  <c r="C19" i="4"/>
  <c r="B19" i="4"/>
  <c r="A19" i="4"/>
  <c r="C18" i="4"/>
  <c r="I18" i="4" s="1"/>
  <c r="B18" i="4"/>
  <c r="A18" i="4"/>
  <c r="C17" i="4"/>
  <c r="B17" i="4"/>
  <c r="A17" i="4"/>
  <c r="C16" i="4"/>
  <c r="I16" i="4" s="1"/>
  <c r="B16" i="4"/>
  <c r="A16" i="4"/>
  <c r="C15" i="4"/>
  <c r="B15" i="4"/>
  <c r="A15" i="4"/>
  <c r="C14" i="4"/>
  <c r="I14" i="4" s="1"/>
  <c r="B14" i="4"/>
  <c r="A14" i="4"/>
  <c r="C13" i="4"/>
  <c r="B13" i="4"/>
  <c r="A13" i="4"/>
  <c r="C12" i="4"/>
  <c r="I12" i="4" s="1"/>
  <c r="B12" i="4"/>
  <c r="A12" i="4"/>
  <c r="C11" i="4"/>
  <c r="B11" i="4"/>
  <c r="A11" i="4"/>
  <c r="C10" i="4"/>
  <c r="I10" i="4" s="1"/>
  <c r="B10" i="4"/>
  <c r="A10" i="4"/>
  <c r="C9" i="4"/>
  <c r="B9" i="4"/>
  <c r="A9" i="4"/>
  <c r="C8" i="4"/>
  <c r="B8" i="4"/>
  <c r="A8" i="4"/>
  <c r="C7" i="4"/>
  <c r="B7" i="4"/>
  <c r="A7" i="4"/>
  <c r="C29" i="3"/>
  <c r="C23" i="3"/>
  <c r="H13" i="2"/>
  <c r="G13" i="2"/>
  <c r="O11" i="2" s="1"/>
  <c r="F13" i="2"/>
  <c r="N11" i="2" s="1"/>
  <c r="E13" i="2"/>
  <c r="D13" i="2"/>
  <c r="O12" i="2"/>
  <c r="N12" i="2"/>
  <c r="M12" i="2"/>
  <c r="L12" i="2"/>
  <c r="K12" i="2"/>
  <c r="J12" i="2" s="1"/>
  <c r="I22" i="4" s="1"/>
  <c r="I12" i="2"/>
  <c r="I24" i="4" s="1"/>
  <c r="D24" i="1" s="1"/>
  <c r="M11" i="2"/>
  <c r="I11" i="2"/>
  <c r="H24" i="4" s="1"/>
  <c r="D23" i="1" s="1"/>
  <c r="M10" i="2"/>
  <c r="I10" i="2"/>
  <c r="G24" i="4" s="1"/>
  <c r="D22" i="1" s="1"/>
  <c r="O9" i="2"/>
  <c r="N9" i="2"/>
  <c r="M9" i="2"/>
  <c r="L9" i="2"/>
  <c r="I9" i="2"/>
  <c r="F24" i="4" s="1"/>
  <c r="M8" i="2"/>
  <c r="I8" i="2"/>
  <c r="E24" i="4" s="1"/>
  <c r="D20" i="1" s="1"/>
  <c r="M7" i="2"/>
  <c r="K7" i="2"/>
  <c r="J7" i="2"/>
  <c r="I7" i="2"/>
  <c r="B24" i="1"/>
  <c r="A24" i="1"/>
  <c r="B23" i="1"/>
  <c r="A23" i="1"/>
  <c r="B22" i="1"/>
  <c r="A22" i="1"/>
  <c r="D21" i="1"/>
  <c r="B21" i="1"/>
  <c r="A21" i="1"/>
  <c r="B20" i="1"/>
  <c r="A20" i="1"/>
  <c r="B19" i="1"/>
  <c r="A19" i="1"/>
  <c r="E15" i="1"/>
  <c r="A15" i="1"/>
  <c r="D11" i="1"/>
  <c r="D10" i="1"/>
  <c r="D9" i="1"/>
  <c r="I7" i="4" l="1"/>
  <c r="H7" i="4"/>
  <c r="I11" i="4"/>
  <c r="I15" i="4"/>
  <c r="H15" i="4"/>
  <c r="I19" i="4"/>
  <c r="D11" i="4"/>
  <c r="D15" i="4"/>
  <c r="D19" i="4"/>
  <c r="E11" i="4"/>
  <c r="E15" i="4"/>
  <c r="E19" i="4"/>
  <c r="F7" i="4"/>
  <c r="F11" i="4"/>
  <c r="F15" i="4"/>
  <c r="G15" i="4"/>
  <c r="I13" i="2"/>
  <c r="D24" i="4"/>
  <c r="D22" i="4"/>
  <c r="I9" i="4"/>
  <c r="H9" i="4"/>
  <c r="I17" i="4"/>
  <c r="H17" i="4"/>
  <c r="L11" i="2"/>
  <c r="L8" i="2"/>
  <c r="L10" i="2"/>
  <c r="D13" i="4"/>
  <c r="M13" i="2"/>
  <c r="E17" i="4"/>
  <c r="F17" i="4"/>
  <c r="G17" i="4"/>
  <c r="I13" i="4"/>
  <c r="L7" i="2"/>
  <c r="D9" i="4"/>
  <c r="D17" i="4"/>
  <c r="K9" i="2"/>
  <c r="J9" i="2" s="1"/>
  <c r="F22" i="4" s="1"/>
  <c r="K11" i="2"/>
  <c r="J11" i="2" s="1"/>
  <c r="H22" i="4" s="1"/>
  <c r="K10" i="2"/>
  <c r="J10" i="2" s="1"/>
  <c r="G22" i="4" s="1"/>
  <c r="K8" i="2"/>
  <c r="J8" i="2" s="1"/>
  <c r="E22" i="4" s="1"/>
  <c r="E9" i="4"/>
  <c r="E13" i="4"/>
  <c r="F13" i="4"/>
  <c r="G9" i="4"/>
  <c r="N7" i="2"/>
  <c r="N10" i="2"/>
  <c r="G8" i="4" s="1"/>
  <c r="D10" i="4"/>
  <c r="D14" i="4"/>
  <c r="D20" i="4"/>
  <c r="E18" i="4"/>
  <c r="F8" i="4"/>
  <c r="F10" i="4"/>
  <c r="F12" i="4"/>
  <c r="F14" i="4"/>
  <c r="F16" i="4"/>
  <c r="F18" i="4"/>
  <c r="F20" i="4"/>
  <c r="N8" i="2"/>
  <c r="E8" i="4" s="1"/>
  <c r="G14" i="4"/>
  <c r="H8" i="4"/>
  <c r="H12" i="4"/>
  <c r="H16" i="4"/>
  <c r="H18" i="4"/>
  <c r="I8" i="4"/>
  <c r="I20" i="4"/>
  <c r="O7" i="2"/>
  <c r="O10" i="2"/>
  <c r="D12" i="4"/>
  <c r="D16" i="4"/>
  <c r="D18" i="4"/>
  <c r="E10" i="4"/>
  <c r="G10" i="4"/>
  <c r="G12" i="4"/>
  <c r="G16" i="4"/>
  <c r="G18" i="4"/>
  <c r="G20" i="4"/>
  <c r="O8" i="2"/>
  <c r="E16" i="4" s="1"/>
  <c r="H10" i="4"/>
  <c r="H14" i="4"/>
  <c r="N13" i="2" l="1"/>
  <c r="E7" i="4"/>
  <c r="K13" i="2"/>
  <c r="J15" i="4"/>
  <c r="E20" i="4"/>
  <c r="J22" i="4"/>
  <c r="C22" i="4"/>
  <c r="F21" i="4"/>
  <c r="F23" i="4" s="1"/>
  <c r="J18" i="4"/>
  <c r="H19" i="4"/>
  <c r="L13" i="2"/>
  <c r="H11" i="4"/>
  <c r="J11" i="4" s="1"/>
  <c r="J19" i="4"/>
  <c r="D7" i="4"/>
  <c r="J9" i="4"/>
  <c r="J16" i="4"/>
  <c r="E14" i="4"/>
  <c r="H13" i="4"/>
  <c r="H21" i="4" s="1"/>
  <c r="H23" i="4" s="1"/>
  <c r="E12" i="4"/>
  <c r="G19" i="4"/>
  <c r="F9" i="4"/>
  <c r="G11" i="4"/>
  <c r="J10" i="4"/>
  <c r="G7" i="4"/>
  <c r="G21" i="4" s="1"/>
  <c r="G23" i="4" s="1"/>
  <c r="I21" i="4"/>
  <c r="I23" i="4" s="1"/>
  <c r="J17" i="4"/>
  <c r="J13" i="2"/>
  <c r="D19" i="1"/>
  <c r="J24" i="4"/>
  <c r="C24" i="4"/>
  <c r="C15" i="1"/>
  <c r="D25" i="1"/>
  <c r="J12" i="4"/>
  <c r="H20" i="4"/>
  <c r="J20" i="4" s="1"/>
  <c r="O13" i="2"/>
  <c r="J14" i="4"/>
  <c r="D8" i="4"/>
  <c r="J8" i="4" s="1"/>
  <c r="F19" i="4"/>
  <c r="G13" i="4"/>
  <c r="J13" i="4" s="1"/>
  <c r="F23" i="1" l="1"/>
  <c r="H25" i="4"/>
  <c r="G23" i="1" s="1"/>
  <c r="J7" i="4"/>
  <c r="D21" i="4"/>
  <c r="F24" i="1"/>
  <c r="I25" i="4"/>
  <c r="G24" i="1" s="1"/>
  <c r="E21" i="4"/>
  <c r="E23" i="4" s="1"/>
  <c r="F25" i="4"/>
  <c r="G21" i="1" s="1"/>
  <c r="F21" i="1"/>
  <c r="F22" i="1"/>
  <c r="G25" i="4"/>
  <c r="G22" i="1" s="1"/>
  <c r="F20" i="1" l="1"/>
  <c r="E25" i="4"/>
  <c r="G20" i="1" s="1"/>
  <c r="C21" i="4"/>
  <c r="D23" i="4"/>
  <c r="J21" i="4"/>
  <c r="C23" i="4" l="1"/>
  <c r="F25" i="1" s="1"/>
  <c r="F19" i="1"/>
  <c r="D25" i="4"/>
  <c r="J23" i="4"/>
  <c r="G15" i="1" l="1"/>
  <c r="J25" i="4"/>
  <c r="G19" i="1"/>
  <c r="C25" i="4"/>
  <c r="G25" i="1" s="1"/>
</calcChain>
</file>

<file path=xl/sharedStrings.xml><?xml version="1.0" encoding="utf-8"?>
<sst xmlns="http://schemas.openxmlformats.org/spreadsheetml/2006/main" count="159" uniqueCount="120">
  <si>
    <t>WEG-Jahresabrechnung 2026</t>
  </si>
  <si>
    <t>Wohnanlage Lindenhof · Musterstraße 12 · 10115 Musterstadt</t>
  </si>
  <si>
    <t>Objekt- und Abrechnungsdaten</t>
  </si>
  <si>
    <t>Objekt</t>
  </si>
  <si>
    <t>Wohnanlage Lindenhof</t>
  </si>
  <si>
    <t>Anschrift</t>
  </si>
  <si>
    <t>Musterstraße 12, 10115 Musterstadt</t>
  </si>
  <si>
    <t>Verwaltung</t>
  </si>
  <si>
    <t>Muster Immobilienverwaltung GmbH</t>
  </si>
  <si>
    <t>Abrechnungszeitraum</t>
  </si>
  <si>
    <t>01.01.2026 – 31.12.2026</t>
  </si>
  <si>
    <t>Anzahl Einheiten</t>
  </si>
  <si>
    <t>Gesamt-Miteigentumsanteile (MEA)</t>
  </si>
  <si>
    <t>Gesamtwohnfläche</t>
  </si>
  <si>
    <t>Ergebnis der Jahresabrechnung 2026</t>
  </si>
  <si>
    <t>GESAMTAUSGABEN</t>
  </si>
  <si>
    <t>HAUSGELD-VORAUSZAHLUNGEN</t>
  </si>
  <si>
    <t>ZUFÜHRUNG RÜCKLAGE</t>
  </si>
  <si>
    <t>SALDO (+ NACHZ. / − GUTH.)</t>
  </si>
  <si>
    <t>Abrechnungsspitze je Einheit</t>
  </si>
  <si>
    <t>Einheit</t>
  </si>
  <si>
    <t>Eigentümer/in</t>
  </si>
  <si>
    <t>Vorauszahlung p.a.</t>
  </si>
  <si>
    <t>Gesamtbelastung</t>
  </si>
  <si>
    <t>Abrechnungsspitze</t>
  </si>
  <si>
    <t>Σ</t>
  </si>
  <si>
    <t>Gesamt</t>
  </si>
  <si>
    <t>Hinweis § 35a EStG: In der Gesamtabrechnung sind haushaltsnahe Dienstleistungen und Handwerkerleistungen gekennzeichnet. Diese können Eigentümer:innen anteilig in der Steuererklärung geltend machen. Blaue Werte sind Eingaben, alle übrigen Felder berechnen sich automatisch.</t>
  </si>
  <si>
    <t>Stammdaten &amp; Verteilungsschlüssel · Wohnanlage Lindenhof · Musterstraße 12 · 10115 Musterstadt</t>
  </si>
  <si>
    <t>Stammdaten der Einheiten</t>
  </si>
  <si>
    <t>Lage</t>
  </si>
  <si>
    <t>Wohnfläche</t>
  </si>
  <si>
    <t>MEA</t>
  </si>
  <si>
    <t>Personen</t>
  </si>
  <si>
    <t>Heizverbr.</t>
  </si>
  <si>
    <t>Hausgeld mtl.</t>
  </si>
  <si>
    <t>Hausgeld p.a.</t>
  </si>
  <si>
    <t>dav. Rücklage p.a.</t>
  </si>
  <si>
    <t>Anteil MEA</t>
  </si>
  <si>
    <t>Anteil Fläche</t>
  </si>
  <si>
    <t>Anteil Einh.</t>
  </si>
  <si>
    <t>Anteil Pers.</t>
  </si>
  <si>
    <t>Anteil Verbr.</t>
  </si>
  <si>
    <t>WE 01</t>
  </si>
  <si>
    <t>EG links</t>
  </si>
  <si>
    <t>Anna Berger</t>
  </si>
  <si>
    <t>WE 02</t>
  </si>
  <si>
    <t>EG rechts</t>
  </si>
  <si>
    <t>Thomas Krüger</t>
  </si>
  <si>
    <t>WE 03</t>
  </si>
  <si>
    <t>1. OG links</t>
  </si>
  <si>
    <t>Familie Schneider</t>
  </si>
  <si>
    <t>WE 04</t>
  </si>
  <si>
    <t>1. OG rechts</t>
  </si>
  <si>
    <t>Maria Hoffmann</t>
  </si>
  <si>
    <t>WE 05</t>
  </si>
  <si>
    <t>2. OG links</t>
  </si>
  <si>
    <t>Jens Wagner</t>
  </si>
  <si>
    <t>WE 06</t>
  </si>
  <si>
    <t>2. OG rechts</t>
  </si>
  <si>
    <t>Petra Lang</t>
  </si>
  <si>
    <t>Summe / Kontrolle</t>
  </si>
  <si>
    <t>Legende: Blau = Eingabefelder (hier eintragen). Schwarz = automatische Berechnung. Die Anteile (Spalten K–O) werden als Verteilungsschlüssel in der Einzelabrechnung verwendet.</t>
  </si>
  <si>
    <t>Gesamtabrechnung nach § 28 WEG · Verwaltung: Muster Immobilienverwaltung GmbH · Abrechnungszeitraum: 01.01.2026 – 31.12.2026</t>
  </si>
  <si>
    <t>A. Ausgaben – Bewirtschaftungskosten</t>
  </si>
  <si>
    <t>Nr.</t>
  </si>
  <si>
    <t>Kostenart</t>
  </si>
  <si>
    <t>Betrag</t>
  </si>
  <si>
    <t>Umlageschlüssel</t>
  </si>
  <si>
    <t>§ 35a EStG</t>
  </si>
  <si>
    <t xml:space="preserve">   Betriebskosten (umlagefähig)</t>
  </si>
  <si>
    <t>Wasser &amp; Abwasser</t>
  </si>
  <si>
    <t>Haushaltsnahe Dienstleistung</t>
  </si>
  <si>
    <t>Müllentsorgung</t>
  </si>
  <si>
    <t>Allgemeinstrom</t>
  </si>
  <si>
    <t>Aufzug – Wartung &amp; Betrieb</t>
  </si>
  <si>
    <t>Einheiten</t>
  </si>
  <si>
    <t>Handwerkerleistung</t>
  </si>
  <si>
    <t>Gartenpflege</t>
  </si>
  <si>
    <t>Treppenhausreinigung</t>
  </si>
  <si>
    <t>Hausmeisterdienst</t>
  </si>
  <si>
    <t>Gebäudeversicherung</t>
  </si>
  <si>
    <t>—</t>
  </si>
  <si>
    <t>Schornsteinfeger</t>
  </si>
  <si>
    <t>Heizung &amp; Warmwasser</t>
  </si>
  <si>
    <t>Verbrauch</t>
  </si>
  <si>
    <t>Kabel-TV &amp; Multimedia</t>
  </si>
  <si>
    <t xml:space="preserve">   Verwaltungskosten</t>
  </si>
  <si>
    <t>Verwaltervergütung</t>
  </si>
  <si>
    <t>Kontoführung &amp; Bankgebühren</t>
  </si>
  <si>
    <t xml:space="preserve">   Instandhaltung</t>
  </si>
  <si>
    <t>Laufende Instandhaltung &amp; Reparaturen</t>
  </si>
  <si>
    <t>Summe Ausgaben (verteilungsrelevant)</t>
  </si>
  <si>
    <t>B. Sonstige Einnahmen (nachrichtlich)</t>
  </si>
  <si>
    <t>Position</t>
  </si>
  <si>
    <t>Zinserträge Erhaltungsrücklage</t>
  </si>
  <si>
    <t>Mahn- &amp; Verzugsgebühren</t>
  </si>
  <si>
    <t>Summe Einnahmen</t>
  </si>
  <si>
    <t>C. Erhaltungsrücklage – Zuführung lt. Wirtschaftsplan</t>
  </si>
  <si>
    <t>Rücklagenzuführung p.a. (gesamt)</t>
  </si>
  <si>
    <t>Prinzip: Einnahmen-Ausgaben-Rechnung (Zu-/Abflussprinzip, § 28 WEG). Erfasst werden nur tatsächlich geflossene Zahlungen. Heizung &amp; Warmwasser sind gem. Heizkostenverordnung verbrauchsabhängig zu verteilen. Der Umlageschlüssel je Kostenart ist per Auswahlliste änderbar; die Einzelabrechnung rechnet automatisch neu.</t>
  </si>
  <si>
    <t>Verteilung der Gesamtkosten auf die Einheiten (Abrechnungsspitze) · Wohnanlage Lindenhof · Musterstraße 12 · 10115 Musterstadt</t>
  </si>
  <si>
    <t>Einzelabrechnung je Einheit – Umlage nach Verteilungsschlüssel</t>
  </si>
  <si>
    <t>Schlüssel</t>
  </si>
  <si>
    <t>Kontrolle</t>
  </si>
  <si>
    <t>Anteilige Bewirtschaftungskosten</t>
  </si>
  <si>
    <t>Zuführung Erhaltungsrücklage</t>
  </si>
  <si>
    <t>Gesamtbelastung 2026</t>
  </si>
  <si>
    <t>./. Hausgeld-Vorauszahlungen p.a.</t>
  </si>
  <si>
    <t>Abrechnungsspitze (Saldo)</t>
  </si>
  <si>
    <t>Lesehilfe:  positiver Betrag (rot) = Nachzahlung des Eigentümers · negativer Betrag (grün) = Guthaben. Spalte „Kontrolle“ = Zeilensumme aller Einheiten und muss der Spalte „Gesamt“ entsprechen.</t>
  </si>
  <si>
    <t>Entwicklung der Erhaltungsrücklage · Verwaltung: Muster Immobilienverwaltung GmbH · Abrechnungszeitraum: 01.01.2026 – 31.12.2026</t>
  </si>
  <si>
    <t>Rücklagenkonto – Abrechnungsjahr 2026</t>
  </si>
  <si>
    <t>Anfangsbestand 01.01.2026</t>
  </si>
  <si>
    <t>+ Zuführung lt. Wirtschaftsplan</t>
  </si>
  <si>
    <t>+ Zinserträge</t>
  </si>
  <si>
    <t>– Entnahme: Instandsetzung Dachrinne</t>
  </si>
  <si>
    <t>Endbestand 31.12.2026</t>
  </si>
  <si>
    <t>Hinweis: Die Erhaltungsrücklage ist eine Bestandsgröße (Vermögensbericht, § 28 Abs. 4 WEG) und getrennt von der Einnahmen-Ausgaben-Rechnung zu führen. Zuführung und Zinsen erhöhen, Entnahmen für Instandsetzungen mindern den Bestand.</t>
  </si>
  <si>
    <t>WEG-Jahresabrechnung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</si>
</sst>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m²&quot;"/>
    <numFmt numFmtId="165" formatCode="#,##0&quot; €&quot;"/>
    <numFmt numFmtId="166" formatCode="[Red]#,##0.00&quot; €&quot;;[Green]\-#,##0.00&quot; €&quot;;0&quot; €&quot;"/>
    <numFmt numFmtId="167" formatCode="#,##0.00&quot; €&quot;"/>
  </numFmts>
  <fonts count="15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.5"/>
      <color rgb="FFD8E4E2"/>
      <name val="Calibri"/>
      <charset val="1"/>
    </font>
    <font>
      <b/>
      <sz val="12"/>
      <color rgb="FFFFFFFF"/>
      <name val="Calibri"/>
      <charset val="1"/>
    </font>
    <font>
      <sz val="10.5"/>
      <color rgb="FF6B6455"/>
      <name val="Calibri"/>
      <charset val="1"/>
    </font>
    <font>
      <b/>
      <sz val="10.5"/>
      <color rgb="FF2B2B2B"/>
      <name val="Calibri"/>
      <charset val="1"/>
    </font>
    <font>
      <b/>
      <sz val="9.5"/>
      <color rgb="FFCBE0DD"/>
      <name val="Calibri"/>
      <charset val="1"/>
    </font>
    <font>
      <b/>
      <sz val="17"/>
      <color rgb="FFFFFFFF"/>
      <name val="Calibri"/>
      <charset val="1"/>
    </font>
    <font>
      <b/>
      <sz val="17"/>
      <color rgb="FFC79A3B"/>
      <name val="Calibri"/>
      <charset val="1"/>
    </font>
    <font>
      <b/>
      <sz val="10"/>
      <color rgb="FFFFFFFF"/>
      <name val="Calibri"/>
      <charset val="1"/>
    </font>
    <font>
      <sz val="10.5"/>
      <color rgb="FF2B2B2B"/>
      <name val="Calibri"/>
      <charset val="1"/>
    </font>
    <font>
      <b/>
      <sz val="11"/>
      <color rgb="FF0E3B38"/>
      <name val="Calibri"/>
      <charset val="1"/>
    </font>
    <font>
      <i/>
      <sz val="8.5"/>
      <color rgb="FF7A7365"/>
      <name val="Calibri"/>
      <charset val="1"/>
    </font>
    <font>
      <sz val="10.5"/>
      <color rgb="FF1F4E79"/>
      <name val="Calibri"/>
      <charset val="1"/>
    </font>
    <font>
      <b/>
      <sz val="10.5"/>
      <color rgb="FF0E3B38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0E3B38"/>
        <bgColor rgb="FF2B2B2B"/>
      </patternFill>
    </fill>
    <fill>
      <patternFill patternType="solid">
        <fgColor rgb="FFC79A3B"/>
        <bgColor rgb="FF969696"/>
      </patternFill>
    </fill>
    <fill>
      <patternFill patternType="solid">
        <fgColor rgb="FF1C5A54"/>
        <bgColor rgb="FF1F4E79"/>
      </patternFill>
    </fill>
    <fill>
      <patternFill patternType="solid">
        <fgColor rgb="FFFFFFFF"/>
        <bgColor rgb="FFF7F4EE"/>
      </patternFill>
    </fill>
    <fill>
      <patternFill patternType="solid">
        <fgColor rgb="FFF7F4EE"/>
        <bgColor rgb="FFFFFFFF"/>
      </patternFill>
    </fill>
    <fill>
      <patternFill patternType="solid">
        <fgColor rgb="FF2E7D77"/>
        <bgColor rgb="FF008080"/>
      </patternFill>
    </fill>
    <fill>
      <patternFill patternType="solid">
        <fgColor rgb="FFECE6D9"/>
        <bgColor rgb="FFD8E4E2"/>
      </patternFill>
    </fill>
    <fill>
      <patternFill patternType="solid">
        <fgColor rgb="FFE7D9B4"/>
        <bgColor rgb="FFD9D2C4"/>
      </patternFill>
    </fill>
  </fills>
  <borders count="4">
    <border>
      <left/>
      <right/>
      <top/>
      <bottom/>
      <diagonal/>
    </border>
    <border>
      <left style="thin">
        <color rgb="FFD9D2C4"/>
      </left>
      <right style="thin">
        <color rgb="FFD9D2C4"/>
      </right>
      <top style="thin">
        <color rgb="FFD9D2C4"/>
      </top>
      <bottom style="thin">
        <color rgb="FFD9D2C4"/>
      </bottom>
      <diagonal/>
    </border>
    <border>
      <left/>
      <right/>
      <top style="medium">
        <color rgb="FFC79A3B"/>
      </top>
      <bottom/>
      <diagonal/>
    </border>
    <border>
      <left style="thin">
        <color rgb="FFD9D2C4"/>
      </left>
      <right style="thin">
        <color rgb="FFD9D2C4"/>
      </right>
      <top style="medium">
        <color rgb="FFC79A3B"/>
      </top>
      <bottom style="thin">
        <color rgb="FFD9D2C4"/>
      </bottom>
      <diagonal/>
    </border>
  </borders>
  <cellStyleXfs count="1">
    <xf numFmtId="0" fontId="0" fillId="0" borderId="0"/>
  </cellStyleXfs>
  <cellXfs count="74">
    <xf numFmtId="0" fontId="0" fillId="0" borderId="0" xfId="0"/>
    <xf numFmtId="166" fontId="8" fillId="4" borderId="0" xfId="0" applyNumberFormat="1" applyFont="1" applyFill="1" applyAlignment="1">
      <alignment horizontal="left" vertical="center" indent="1"/>
    </xf>
    <xf numFmtId="165" fontId="7" fillId="7" borderId="0" xfId="0" applyNumberFormat="1" applyFont="1" applyFill="1" applyAlignment="1">
      <alignment horizontal="left" vertical="center" indent="1"/>
    </xf>
    <xf numFmtId="165" fontId="7" fillId="4" borderId="0" xfId="0" applyNumberFormat="1" applyFont="1" applyFill="1" applyAlignment="1">
      <alignment horizontal="left" vertical="center" indent="1"/>
    </xf>
    <xf numFmtId="0" fontId="6" fillId="7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164" fontId="5" fillId="5" borderId="1" xfId="0" applyNumberFormat="1" applyFont="1" applyFill="1" applyBorder="1" applyAlignment="1">
      <alignment horizontal="left" vertical="center" indent="1"/>
    </xf>
    <xf numFmtId="3" fontId="5" fillId="6" borderId="1" xfId="0" applyNumberFormat="1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indent="1"/>
    </xf>
    <xf numFmtId="0" fontId="4" fillId="6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3" borderId="0" xfId="0" applyFill="1"/>
    <xf numFmtId="0" fontId="5" fillId="5" borderId="1" xfId="0" applyFont="1" applyFill="1" applyBorder="1" applyAlignment="1">
      <alignment horizontal="left" vertical="center" indent="1"/>
    </xf>
    <xf numFmtId="0" fontId="5" fillId="6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indent="1"/>
    </xf>
    <xf numFmtId="167" fontId="10" fillId="5" borderId="1" xfId="0" applyNumberFormat="1" applyFont="1" applyFill="1" applyBorder="1" applyAlignment="1">
      <alignment horizontal="right" vertical="center" indent="1"/>
    </xf>
    <xf numFmtId="0" fontId="5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 indent="1"/>
    </xf>
    <xf numFmtId="167" fontId="10" fillId="6" borderId="1" xfId="0" applyNumberFormat="1" applyFont="1" applyFill="1" applyBorder="1" applyAlignment="1">
      <alignment horizontal="right" vertical="center" indent="1"/>
    </xf>
    <xf numFmtId="0" fontId="11" fillId="8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left" vertical="center" indent="1"/>
    </xf>
    <xf numFmtId="167" fontId="11" fillId="8" borderId="2" xfId="0" applyNumberFormat="1" applyFont="1" applyFill="1" applyBorder="1" applyAlignment="1">
      <alignment horizontal="right" vertical="center" indent="1"/>
    </xf>
    <xf numFmtId="0" fontId="9" fillId="2" borderId="1" xfId="0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right" vertical="center" indent="1"/>
    </xf>
    <xf numFmtId="3" fontId="13" fillId="5" borderId="1" xfId="0" applyNumberFormat="1" applyFont="1" applyFill="1" applyBorder="1" applyAlignment="1">
      <alignment horizontal="right" vertical="center" indent="1"/>
    </xf>
    <xf numFmtId="167" fontId="13" fillId="5" borderId="1" xfId="0" applyNumberFormat="1" applyFont="1" applyFill="1" applyBorder="1" applyAlignment="1">
      <alignment horizontal="right" vertical="center" indent="1"/>
    </xf>
    <xf numFmtId="10" fontId="10" fillId="5" borderId="1" xfId="0" applyNumberFormat="1" applyFont="1" applyFill="1" applyBorder="1" applyAlignment="1">
      <alignment horizontal="right" vertical="center" indent="1"/>
    </xf>
    <xf numFmtId="164" fontId="13" fillId="6" borderId="1" xfId="0" applyNumberFormat="1" applyFont="1" applyFill="1" applyBorder="1" applyAlignment="1">
      <alignment horizontal="right" vertical="center" indent="1"/>
    </xf>
    <xf numFmtId="3" fontId="13" fillId="6" borderId="1" xfId="0" applyNumberFormat="1" applyFont="1" applyFill="1" applyBorder="1" applyAlignment="1">
      <alignment horizontal="right" vertical="center" indent="1"/>
    </xf>
    <xf numFmtId="167" fontId="13" fillId="6" borderId="1" xfId="0" applyNumberFormat="1" applyFont="1" applyFill="1" applyBorder="1" applyAlignment="1">
      <alignment horizontal="right" vertical="center" indent="1"/>
    </xf>
    <xf numFmtId="10" fontId="10" fillId="6" borderId="1" xfId="0" applyNumberFormat="1" applyFont="1" applyFill="1" applyBorder="1" applyAlignment="1">
      <alignment horizontal="right" vertical="center" indent="1"/>
    </xf>
    <xf numFmtId="0" fontId="11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164" fontId="11" fillId="8" borderId="3" xfId="0" applyNumberFormat="1" applyFont="1" applyFill="1" applyBorder="1" applyAlignment="1">
      <alignment horizontal="right" vertical="center" indent="1"/>
    </xf>
    <xf numFmtId="3" fontId="11" fillId="8" borderId="3" xfId="0" applyNumberFormat="1" applyFont="1" applyFill="1" applyBorder="1" applyAlignment="1">
      <alignment horizontal="right" vertical="center" indent="1"/>
    </xf>
    <xf numFmtId="167" fontId="11" fillId="8" borderId="3" xfId="0" applyNumberFormat="1" applyFont="1" applyFill="1" applyBorder="1" applyAlignment="1">
      <alignment horizontal="right" vertical="center" indent="1"/>
    </xf>
    <xf numFmtId="10" fontId="11" fillId="8" borderId="3" xfId="0" applyNumberFormat="1" applyFont="1" applyFill="1" applyBorder="1"/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8" borderId="2" xfId="0" applyFill="1" applyBorder="1"/>
    <xf numFmtId="167" fontId="13" fillId="9" borderId="1" xfId="0" applyNumberFormat="1" applyFont="1" applyFill="1" applyBorder="1" applyAlignment="1">
      <alignment horizontal="right" vertical="center" indent="1"/>
    </xf>
    <xf numFmtId="0" fontId="0" fillId="9" borderId="1" xfId="0" applyFill="1" applyBorder="1"/>
    <xf numFmtId="167" fontId="5" fillId="5" borderId="1" xfId="0" applyNumberFormat="1" applyFont="1" applyFill="1" applyBorder="1" applyAlignment="1">
      <alignment horizontal="right" vertical="center" indent="1"/>
    </xf>
    <xf numFmtId="167" fontId="5" fillId="6" borderId="1" xfId="0" applyNumberFormat="1" applyFont="1" applyFill="1" applyBorder="1" applyAlignment="1">
      <alignment horizontal="right" vertical="center" indent="1"/>
    </xf>
    <xf numFmtId="0" fontId="11" fillId="9" borderId="2" xfId="0" applyFont="1" applyFill="1" applyBorder="1" applyAlignment="1">
      <alignment horizontal="left" vertical="center" indent="1"/>
    </xf>
    <xf numFmtId="0" fontId="0" fillId="9" borderId="2" xfId="0" applyFill="1" applyBorder="1"/>
    <xf numFmtId="166" fontId="11" fillId="9" borderId="2" xfId="0" applyNumberFormat="1" applyFont="1" applyFill="1" applyBorder="1" applyAlignment="1">
      <alignment horizontal="right" vertical="center" indent="1"/>
    </xf>
    <xf numFmtId="167" fontId="11" fillId="9" borderId="2" xfId="0" applyNumberFormat="1" applyFont="1" applyFill="1" applyBorder="1" applyAlignment="1">
      <alignment horizontal="right" vertical="center" indent="1"/>
    </xf>
    <xf numFmtId="0" fontId="9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indent="1"/>
    </xf>
    <xf numFmtId="167" fontId="10" fillId="5" borderId="1" xfId="0" applyNumberFormat="1" applyFont="1" applyFill="1" applyBorder="1" applyAlignment="1">
      <alignment horizontal="right" vertical="center" indent="1"/>
    </xf>
    <xf numFmtId="166" fontId="5" fillId="5" borderId="1" xfId="0" applyNumberFormat="1" applyFont="1" applyFill="1" applyBorder="1" applyAlignment="1">
      <alignment horizontal="right" vertical="center" indent="1"/>
    </xf>
    <xf numFmtId="0" fontId="10" fillId="6" borderId="1" xfId="0" applyFont="1" applyFill="1" applyBorder="1" applyAlignment="1">
      <alignment horizontal="left" vertical="center" indent="1"/>
    </xf>
    <xf numFmtId="167" fontId="10" fillId="6" borderId="1" xfId="0" applyNumberFormat="1" applyFont="1" applyFill="1" applyBorder="1" applyAlignment="1">
      <alignment horizontal="right" vertical="center" indent="1"/>
    </xf>
    <xf numFmtId="166" fontId="5" fillId="6" borderId="1" xfId="0" applyNumberFormat="1" applyFont="1" applyFill="1" applyBorder="1" applyAlignment="1">
      <alignment horizontal="right" vertical="center" indent="1"/>
    </xf>
    <xf numFmtId="0" fontId="11" fillId="8" borderId="2" xfId="0" applyFont="1" applyFill="1" applyBorder="1" applyAlignment="1">
      <alignment horizontal="left" vertical="center" indent="1"/>
    </xf>
    <xf numFmtId="167" fontId="11" fillId="8" borderId="2" xfId="0" applyNumberFormat="1" applyFont="1" applyFill="1" applyBorder="1" applyAlignment="1">
      <alignment horizontal="right" vertical="center" indent="1"/>
    </xf>
    <xf numFmtId="166" fontId="11" fillId="8" borderId="2" xfId="0" applyNumberFormat="1" applyFont="1" applyFill="1" applyBorder="1" applyAlignment="1">
      <alignment horizontal="right" vertical="center" indent="1"/>
    </xf>
    <xf numFmtId="0" fontId="12" fillId="0" borderId="0" xfId="0" applyFont="1" applyAlignment="1">
      <alignment horizontal="left" vertical="center" wrapText="1" indent="1"/>
    </xf>
    <xf numFmtId="0" fontId="14" fillId="8" borderId="1" xfId="0" applyFont="1" applyFill="1" applyBorder="1" applyAlignment="1">
      <alignment horizontal="left" vertical="center" indent="1"/>
    </xf>
    <xf numFmtId="0" fontId="11" fillId="8" borderId="3" xfId="0" applyFont="1" applyFill="1" applyBorder="1" applyAlignment="1">
      <alignment horizontal="left" vertical="center" indent="1"/>
    </xf>
    <xf numFmtId="0" fontId="5" fillId="9" borderId="1" xfId="0" applyFont="1" applyFill="1" applyBorder="1" applyAlignment="1">
      <alignment horizontal="left" vertical="center" indent="1"/>
    </xf>
    <xf numFmtId="0" fontId="11" fillId="9" borderId="2" xfId="0" applyFont="1" applyFill="1" applyBorder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C5A54"/>
      <rgbColor rgb="FFD9D2C4"/>
      <rgbColor rgb="FF7A7365"/>
      <rgbColor rgb="FF9999FF"/>
      <rgbColor rgb="FF993366"/>
      <rgbColor rgb="FFF7F4EE"/>
      <rgbColor rgb="FFECE6D9"/>
      <rgbColor rgb="FF660066"/>
      <rgbColor rgb="FFFF8080"/>
      <rgbColor rgb="FF0066CC"/>
      <rgbColor rgb="FFCBE0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4E2"/>
      <rgbColor rgb="FFFFFF99"/>
      <rgbColor rgb="FF99CCFF"/>
      <rgbColor rgb="FFFF99CC"/>
      <rgbColor rgb="FFCC99FF"/>
      <rgbColor rgb="FFE7D9B4"/>
      <rgbColor rgb="FF3366FF"/>
      <rgbColor rgb="FF33CCCC"/>
      <rgbColor rgb="FF99CC00"/>
      <rgbColor rgb="FFFFCC00"/>
      <rgbColor rgb="FFC79A3B"/>
      <rgbColor rgb="FFFF6600"/>
      <rgbColor rgb="FF6B6455"/>
      <rgbColor rgb="FF969696"/>
      <rgbColor rgb="FF0E3B38"/>
      <rgbColor rgb="FF2E7D77"/>
      <rgbColor rgb="FF003300"/>
      <rgbColor rgb="FF333300"/>
      <rgbColor rgb="FF993300"/>
      <rgbColor rgb="FF993366"/>
      <rgbColor rgb="FF1F4E79"/>
      <rgbColor rgb="FF2B2B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showGridLines="0" tabSelected="1" zoomScaleNormal="100" workbookViewId="0">
      <selection activeCell="H41" sqref="H41"/>
    </sheetView>
  </sheetViews>
  <sheetFormatPr baseColWidth="10" defaultColWidth="8.7109375" defaultRowHeight="15" x14ac:dyDescent="0.25"/>
  <cols>
    <col min="1" max="1" width="12" customWidth="1"/>
    <col min="2" max="2" width="14" customWidth="1"/>
    <col min="3" max="3" width="8" customWidth="1"/>
    <col min="4" max="4" width="14" customWidth="1"/>
    <col min="5" max="5" width="6" customWidth="1"/>
    <col min="6" max="6" width="15" customWidth="1"/>
    <col min="7" max="7" width="4" customWidth="1"/>
    <col min="8" max="8" width="20.28515625" customWidth="1"/>
  </cols>
  <sheetData>
    <row r="1" spans="1:8" ht="39.75" customHeight="1" x14ac:dyDescent="0.25">
      <c r="A1" s="14" t="s">
        <v>119</v>
      </c>
      <c r="B1" s="14"/>
      <c r="C1" s="14"/>
      <c r="D1" s="14"/>
      <c r="E1" s="14"/>
      <c r="F1" s="14"/>
      <c r="G1" s="14"/>
      <c r="H1" s="14"/>
    </row>
    <row r="2" spans="1:8" ht="18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</row>
    <row r="3" spans="1:8" ht="4.5" customHeight="1" x14ac:dyDescent="0.25">
      <c r="A3" s="15"/>
      <c r="B3" s="15"/>
      <c r="C3" s="15"/>
      <c r="D3" s="15"/>
      <c r="E3" s="15"/>
      <c r="F3" s="15"/>
      <c r="G3" s="15"/>
      <c r="H3" s="15"/>
    </row>
    <row r="4" spans="1:8" ht="24" customHeight="1" x14ac:dyDescent="0.25">
      <c r="A4" s="12" t="s">
        <v>2</v>
      </c>
      <c r="B4" s="12"/>
      <c r="C4" s="12"/>
      <c r="D4" s="12"/>
      <c r="E4" s="12"/>
      <c r="F4" s="12"/>
      <c r="G4" s="12"/>
      <c r="H4" s="12"/>
    </row>
    <row r="5" spans="1:8" x14ac:dyDescent="0.25">
      <c r="A5" s="11" t="s">
        <v>3</v>
      </c>
      <c r="B5" s="11"/>
      <c r="C5" s="11"/>
      <c r="D5" s="10" t="s">
        <v>4</v>
      </c>
      <c r="E5" s="10"/>
      <c r="F5" s="10"/>
      <c r="G5" s="10"/>
      <c r="H5" s="10"/>
    </row>
    <row r="6" spans="1:8" x14ac:dyDescent="0.25">
      <c r="A6" s="9" t="s">
        <v>5</v>
      </c>
      <c r="B6" s="9"/>
      <c r="C6" s="9"/>
      <c r="D6" s="8" t="s">
        <v>6</v>
      </c>
      <c r="E6" s="8"/>
      <c r="F6" s="8"/>
      <c r="G6" s="8"/>
      <c r="H6" s="8"/>
    </row>
    <row r="7" spans="1:8" x14ac:dyDescent="0.25">
      <c r="A7" s="11" t="s">
        <v>7</v>
      </c>
      <c r="B7" s="11"/>
      <c r="C7" s="11"/>
      <c r="D7" s="10" t="s">
        <v>8</v>
      </c>
      <c r="E7" s="10"/>
      <c r="F7" s="10"/>
      <c r="G7" s="10"/>
      <c r="H7" s="10"/>
    </row>
    <row r="8" spans="1:8" x14ac:dyDescent="0.25">
      <c r="A8" s="9" t="s">
        <v>9</v>
      </c>
      <c r="B8" s="9"/>
      <c r="C8" s="9"/>
      <c r="D8" s="8" t="s">
        <v>10</v>
      </c>
      <c r="E8" s="8"/>
      <c r="F8" s="8"/>
      <c r="G8" s="8"/>
      <c r="H8" s="8"/>
    </row>
    <row r="9" spans="1:8" x14ac:dyDescent="0.25">
      <c r="A9" s="11" t="s">
        <v>11</v>
      </c>
      <c r="B9" s="11"/>
      <c r="C9" s="11"/>
      <c r="D9" s="10">
        <f>COUNTA(Einheiten!A7:A12)</f>
        <v>6</v>
      </c>
      <c r="E9" s="10"/>
      <c r="F9" s="10"/>
      <c r="G9" s="10"/>
      <c r="H9" s="10"/>
    </row>
    <row r="10" spans="1:8" x14ac:dyDescent="0.25">
      <c r="A10" s="9" t="s">
        <v>12</v>
      </c>
      <c r="B10" s="9"/>
      <c r="C10" s="9"/>
      <c r="D10" s="7">
        <f>Einheiten!E13</f>
        <v>1000</v>
      </c>
      <c r="E10" s="7"/>
      <c r="F10" s="7"/>
      <c r="G10" s="7"/>
      <c r="H10" s="7"/>
    </row>
    <row r="11" spans="1:8" x14ac:dyDescent="0.25">
      <c r="A11" s="11" t="s">
        <v>13</v>
      </c>
      <c r="B11" s="11"/>
      <c r="C11" s="11"/>
      <c r="D11" s="6">
        <f>Einheiten!D13</f>
        <v>469</v>
      </c>
      <c r="E11" s="6"/>
      <c r="F11" s="6"/>
      <c r="G11" s="6"/>
      <c r="H11" s="6"/>
    </row>
    <row r="13" spans="1:8" ht="24" customHeight="1" x14ac:dyDescent="0.25">
      <c r="A13" s="12" t="s">
        <v>14</v>
      </c>
      <c r="B13" s="12"/>
      <c r="C13" s="12"/>
      <c r="D13" s="12"/>
      <c r="E13" s="12"/>
      <c r="F13" s="12"/>
      <c r="G13" s="12"/>
      <c r="H13" s="12"/>
    </row>
    <row r="14" spans="1:8" ht="18" customHeight="1" x14ac:dyDescent="0.25">
      <c r="A14" s="5" t="s">
        <v>15</v>
      </c>
      <c r="B14" s="5"/>
      <c r="C14" s="4" t="s">
        <v>16</v>
      </c>
      <c r="D14" s="4"/>
      <c r="E14" s="4" t="s">
        <v>17</v>
      </c>
      <c r="F14" s="4"/>
      <c r="G14" s="5" t="s">
        <v>18</v>
      </c>
      <c r="H14" s="5"/>
    </row>
    <row r="15" spans="1:8" ht="33.75" customHeight="1" x14ac:dyDescent="0.25">
      <c r="A15" s="3">
        <f>Gesamtabrechnung!C23</f>
        <v>32972</v>
      </c>
      <c r="B15" s="3"/>
      <c r="C15" s="2">
        <f>Einheiten!I13</f>
        <v>38400</v>
      </c>
      <c r="D15" s="2"/>
      <c r="E15" s="2">
        <f>Gesamtabrechnung!C32</f>
        <v>6000</v>
      </c>
      <c r="F15" s="2"/>
      <c r="G15" s="1">
        <f>SUM(Einzelabrechnung!D25:I25)</f>
        <v>571.99999999999909</v>
      </c>
      <c r="H15" s="1"/>
    </row>
    <row r="17" spans="1:8" ht="24" customHeight="1" x14ac:dyDescent="0.25">
      <c r="A17" s="12" t="s">
        <v>19</v>
      </c>
      <c r="B17" s="12"/>
      <c r="C17" s="12"/>
      <c r="D17" s="12"/>
      <c r="E17" s="12"/>
      <c r="F17" s="12"/>
      <c r="G17" s="12"/>
      <c r="H17" s="12"/>
    </row>
    <row r="18" spans="1:8" ht="19.5" customHeight="1" x14ac:dyDescent="0.25">
      <c r="A18" s="18" t="s">
        <v>20</v>
      </c>
      <c r="B18" s="58" t="s">
        <v>21</v>
      </c>
      <c r="C18" s="58"/>
      <c r="D18" s="59" t="s">
        <v>22</v>
      </c>
      <c r="E18" s="59"/>
      <c r="F18" s="18" t="s">
        <v>23</v>
      </c>
      <c r="G18" s="59" t="s">
        <v>24</v>
      </c>
      <c r="H18" s="59"/>
    </row>
    <row r="19" spans="1:8" x14ac:dyDescent="0.25">
      <c r="A19" s="20" t="str">
        <f>Einheiten!A7</f>
        <v>WE 01</v>
      </c>
      <c r="B19" s="60" t="str">
        <f>Einheiten!C7</f>
        <v>Anna Berger</v>
      </c>
      <c r="C19" s="60"/>
      <c r="D19" s="61">
        <f>Einzelabrechnung!D24</f>
        <v>5640</v>
      </c>
      <c r="E19" s="61"/>
      <c r="F19" s="22">
        <f>Einzelabrechnung!D23</f>
        <v>5886.9158119658114</v>
      </c>
      <c r="G19" s="62">
        <f>Einzelabrechnung!D25</f>
        <v>246.91581196581137</v>
      </c>
      <c r="H19" s="62"/>
    </row>
    <row r="20" spans="1:8" x14ac:dyDescent="0.25">
      <c r="A20" s="23" t="str">
        <f>Einheiten!A8</f>
        <v>WE 02</v>
      </c>
      <c r="B20" s="63" t="str">
        <f>Einheiten!C8</f>
        <v>Thomas Krüger</v>
      </c>
      <c r="C20" s="63"/>
      <c r="D20" s="64">
        <f>Einzelabrechnung!E24</f>
        <v>6060</v>
      </c>
      <c r="E20" s="64"/>
      <c r="F20" s="25">
        <f>Einzelabrechnung!E23</f>
        <v>5552.7184615384613</v>
      </c>
      <c r="G20" s="65">
        <f>Einzelabrechnung!E25</f>
        <v>-507.28153846153873</v>
      </c>
      <c r="H20" s="65"/>
    </row>
    <row r="21" spans="1:8" x14ac:dyDescent="0.25">
      <c r="A21" s="20" t="str">
        <f>Einheiten!A9</f>
        <v>WE 03</v>
      </c>
      <c r="B21" s="60" t="str">
        <f>Einheiten!C9</f>
        <v>Familie Schneider</v>
      </c>
      <c r="C21" s="60"/>
      <c r="D21" s="61">
        <f>Einzelabrechnung!F24</f>
        <v>6900</v>
      </c>
      <c r="E21" s="61"/>
      <c r="F21" s="22">
        <f>Einzelabrechnung!F23</f>
        <v>7690.181623931624</v>
      </c>
      <c r="G21" s="62">
        <f>Einzelabrechnung!F25</f>
        <v>790.18162393162402</v>
      </c>
      <c r="H21" s="62"/>
    </row>
    <row r="22" spans="1:8" x14ac:dyDescent="0.25">
      <c r="A22" s="23" t="str">
        <f>Einheiten!A10</f>
        <v>WE 04</v>
      </c>
      <c r="B22" s="63" t="str">
        <f>Einheiten!C10</f>
        <v>Maria Hoffmann</v>
      </c>
      <c r="C22" s="63"/>
      <c r="D22" s="64">
        <f>Einzelabrechnung!G24</f>
        <v>5880</v>
      </c>
      <c r="E22" s="64"/>
      <c r="F22" s="25">
        <f>Einzelabrechnung!G23</f>
        <v>6118.2191452991456</v>
      </c>
      <c r="G22" s="65">
        <f>Einzelabrechnung!G25</f>
        <v>238.21914529914557</v>
      </c>
      <c r="H22" s="65"/>
    </row>
    <row r="23" spans="1:8" x14ac:dyDescent="0.25">
      <c r="A23" s="20" t="str">
        <f>Einheiten!A11</f>
        <v>WE 05</v>
      </c>
      <c r="B23" s="60" t="str">
        <f>Einheiten!C11</f>
        <v>Jens Wagner</v>
      </c>
      <c r="C23" s="60"/>
      <c r="D23" s="61">
        <f>Einzelabrechnung!H24</f>
        <v>5400</v>
      </c>
      <c r="E23" s="61"/>
      <c r="F23" s="22">
        <f>Einzelabrechnung!H23</f>
        <v>5135.7162393162389</v>
      </c>
      <c r="G23" s="62">
        <f>Einzelabrechnung!H25</f>
        <v>-264.2837606837611</v>
      </c>
      <c r="H23" s="62"/>
    </row>
    <row r="24" spans="1:8" x14ac:dyDescent="0.25">
      <c r="A24" s="23" t="str">
        <f>Einheiten!A12</f>
        <v>WE 06</v>
      </c>
      <c r="B24" s="63" t="str">
        <f>Einheiten!C12</f>
        <v>Petra Lang</v>
      </c>
      <c r="C24" s="63"/>
      <c r="D24" s="64">
        <f>Einzelabrechnung!I24</f>
        <v>8520</v>
      </c>
      <c r="E24" s="64"/>
      <c r="F24" s="25">
        <f>Einzelabrechnung!I23</f>
        <v>8588.248717948718</v>
      </c>
      <c r="G24" s="65">
        <f>Einzelabrechnung!I25</f>
        <v>68.248717948717967</v>
      </c>
      <c r="H24" s="65"/>
    </row>
    <row r="25" spans="1:8" x14ac:dyDescent="0.25">
      <c r="A25" s="26" t="s">
        <v>25</v>
      </c>
      <c r="B25" s="66" t="s">
        <v>26</v>
      </c>
      <c r="C25" s="66"/>
      <c r="D25" s="67">
        <f>Einheiten!I13</f>
        <v>38400</v>
      </c>
      <c r="E25" s="67"/>
      <c r="F25" s="28">
        <f>Einzelabrechnung!C23</f>
        <v>38972</v>
      </c>
      <c r="G25" s="68">
        <f>Einzelabrechnung!C25</f>
        <v>571.99999999999909</v>
      </c>
      <c r="H25" s="68"/>
    </row>
    <row r="27" spans="1:8" ht="25.5" customHeight="1" x14ac:dyDescent="0.25">
      <c r="A27" s="69" t="s">
        <v>27</v>
      </c>
      <c r="B27" s="69"/>
      <c r="C27" s="69"/>
      <c r="D27" s="69"/>
      <c r="E27" s="69"/>
      <c r="F27" s="69"/>
      <c r="G27" s="69"/>
      <c r="H27" s="69"/>
    </row>
    <row r="28" spans="1:8" x14ac:dyDescent="0.25">
      <c r="A28" s="69"/>
      <c r="B28" s="69"/>
      <c r="C28" s="69"/>
      <c r="D28" s="69"/>
      <c r="E28" s="69"/>
      <c r="F28" s="69"/>
      <c r="G28" s="69"/>
      <c r="H28" s="69"/>
    </row>
  </sheetData>
  <mergeCells count="52">
    <mergeCell ref="A27:H28"/>
    <mergeCell ref="B24:C24"/>
    <mergeCell ref="D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8:C18"/>
    <mergeCell ref="D18:E18"/>
    <mergeCell ref="G18:H18"/>
    <mergeCell ref="B19:C19"/>
    <mergeCell ref="D19:E19"/>
    <mergeCell ref="G19:H19"/>
    <mergeCell ref="A15:B15"/>
    <mergeCell ref="C15:D15"/>
    <mergeCell ref="E15:F15"/>
    <mergeCell ref="G15:H15"/>
    <mergeCell ref="A17:H17"/>
    <mergeCell ref="A13:H13"/>
    <mergeCell ref="A14:B14"/>
    <mergeCell ref="C14:D14"/>
    <mergeCell ref="E14:F14"/>
    <mergeCell ref="G14:H14"/>
    <mergeCell ref="A9:C9"/>
    <mergeCell ref="D9:H9"/>
    <mergeCell ref="A10:C10"/>
    <mergeCell ref="D10:H10"/>
    <mergeCell ref="A11:C11"/>
    <mergeCell ref="D11:H11"/>
    <mergeCell ref="A6:C6"/>
    <mergeCell ref="D6:H6"/>
    <mergeCell ref="A7:C7"/>
    <mergeCell ref="D7:H7"/>
    <mergeCell ref="A8:C8"/>
    <mergeCell ref="D8:H8"/>
    <mergeCell ref="A1:H1"/>
    <mergeCell ref="A2:H2"/>
    <mergeCell ref="A4:H4"/>
    <mergeCell ref="A5:C5"/>
    <mergeCell ref="D5:H5"/>
  </mergeCell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5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9" customWidth="1"/>
    <col min="2" max="2" width="12" customWidth="1"/>
    <col min="3" max="3" width="22" customWidth="1"/>
    <col min="4" max="4" width="11" customWidth="1"/>
    <col min="5" max="5" width="8" customWidth="1"/>
    <col min="6" max="6" width="9" customWidth="1"/>
    <col min="7" max="7" width="10" customWidth="1"/>
    <col min="8" max="8" width="12" customWidth="1"/>
    <col min="9" max="9" width="13" customWidth="1"/>
    <col min="10" max="10" width="15" customWidth="1"/>
    <col min="11" max="11" width="10" customWidth="1"/>
    <col min="12" max="12" width="11" customWidth="1"/>
    <col min="13" max="14" width="10" customWidth="1"/>
    <col min="15" max="15" width="11" customWidth="1"/>
  </cols>
  <sheetData>
    <row r="1" spans="1:15" ht="39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8" customHeight="1" x14ac:dyDescent="0.25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4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5" spans="1:15" ht="24" customHeight="1" x14ac:dyDescent="0.25">
      <c r="A5" s="12" t="s">
        <v>29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30" customHeight="1" x14ac:dyDescent="0.25">
      <c r="A6" s="29" t="s">
        <v>20</v>
      </c>
      <c r="B6" s="29" t="s">
        <v>30</v>
      </c>
      <c r="C6" s="29" t="s">
        <v>21</v>
      </c>
      <c r="D6" s="29" t="s">
        <v>31</v>
      </c>
      <c r="E6" s="29" t="s">
        <v>32</v>
      </c>
      <c r="F6" s="29" t="s">
        <v>33</v>
      </c>
      <c r="G6" s="29" t="s">
        <v>34</v>
      </c>
      <c r="H6" s="29" t="s">
        <v>35</v>
      </c>
      <c r="I6" s="29" t="s">
        <v>36</v>
      </c>
      <c r="J6" s="29" t="s">
        <v>37</v>
      </c>
      <c r="K6" s="29" t="s">
        <v>38</v>
      </c>
      <c r="L6" s="29" t="s">
        <v>39</v>
      </c>
      <c r="M6" s="29" t="s">
        <v>40</v>
      </c>
      <c r="N6" s="29" t="s">
        <v>41</v>
      </c>
      <c r="O6" s="29" t="s">
        <v>42</v>
      </c>
    </row>
    <row r="7" spans="1:15" x14ac:dyDescent="0.25">
      <c r="A7" s="16" t="s">
        <v>43</v>
      </c>
      <c r="B7" s="21" t="s">
        <v>44</v>
      </c>
      <c r="C7" s="21" t="s">
        <v>45</v>
      </c>
      <c r="D7" s="30">
        <v>68</v>
      </c>
      <c r="E7" s="31">
        <v>145</v>
      </c>
      <c r="F7" s="31">
        <v>2</v>
      </c>
      <c r="G7" s="31">
        <v>41</v>
      </c>
      <c r="H7" s="32">
        <v>470</v>
      </c>
      <c r="I7" s="22">
        <f t="shared" ref="I7:I12" si="0">H7*12</f>
        <v>5640</v>
      </c>
      <c r="J7" s="22">
        <f>K7*Gesamtabrechnung!$C$32</f>
        <v>869.99999999999989</v>
      </c>
      <c r="K7" s="33">
        <f t="shared" ref="K7:K12" si="1">E7/$E$13</f>
        <v>0.14499999999999999</v>
      </c>
      <c r="L7" s="33">
        <f t="shared" ref="L7:L12" si="2">D7/$D$13</f>
        <v>0.14498933901918976</v>
      </c>
      <c r="M7" s="33">
        <f t="shared" ref="M7:M12" si="3">1/COUNTA($A$7:$A$12)</f>
        <v>0.16666666666666666</v>
      </c>
      <c r="N7" s="33">
        <f t="shared" ref="N7:N12" si="4">F7/$F$13</f>
        <v>0.15384615384615385</v>
      </c>
      <c r="O7" s="33">
        <f t="shared" ref="O7:O12" si="5">G7/$G$13</f>
        <v>0.15185185185185185</v>
      </c>
    </row>
    <row r="8" spans="1:15" x14ac:dyDescent="0.25">
      <c r="A8" s="17" t="s">
        <v>46</v>
      </c>
      <c r="B8" s="24" t="s">
        <v>47</v>
      </c>
      <c r="C8" s="24" t="s">
        <v>48</v>
      </c>
      <c r="D8" s="34">
        <v>74</v>
      </c>
      <c r="E8" s="35">
        <v>158</v>
      </c>
      <c r="F8" s="35">
        <v>1</v>
      </c>
      <c r="G8" s="35">
        <v>33</v>
      </c>
      <c r="H8" s="36">
        <v>505</v>
      </c>
      <c r="I8" s="25">
        <f t="shared" si="0"/>
        <v>6060</v>
      </c>
      <c r="J8" s="25">
        <f>K8*Gesamtabrechnung!$C$32</f>
        <v>948</v>
      </c>
      <c r="K8" s="37">
        <f t="shared" si="1"/>
        <v>0.158</v>
      </c>
      <c r="L8" s="37">
        <f t="shared" si="2"/>
        <v>0.15778251599147122</v>
      </c>
      <c r="M8" s="37">
        <f t="shared" si="3"/>
        <v>0.16666666666666666</v>
      </c>
      <c r="N8" s="37">
        <f t="shared" si="4"/>
        <v>7.6923076923076927E-2</v>
      </c>
      <c r="O8" s="37">
        <f t="shared" si="5"/>
        <v>0.12222222222222222</v>
      </c>
    </row>
    <row r="9" spans="1:15" x14ac:dyDescent="0.25">
      <c r="A9" s="16" t="s">
        <v>49</v>
      </c>
      <c r="B9" s="21" t="s">
        <v>50</v>
      </c>
      <c r="C9" s="21" t="s">
        <v>51</v>
      </c>
      <c r="D9" s="30">
        <v>82</v>
      </c>
      <c r="E9" s="31">
        <v>175</v>
      </c>
      <c r="F9" s="31">
        <v>4</v>
      </c>
      <c r="G9" s="31">
        <v>58</v>
      </c>
      <c r="H9" s="32">
        <v>575</v>
      </c>
      <c r="I9" s="22">
        <f t="shared" si="0"/>
        <v>6900</v>
      </c>
      <c r="J9" s="22">
        <f>K9*Gesamtabrechnung!$C$32</f>
        <v>1050</v>
      </c>
      <c r="K9" s="33">
        <f t="shared" si="1"/>
        <v>0.17499999999999999</v>
      </c>
      <c r="L9" s="33">
        <f t="shared" si="2"/>
        <v>0.17484008528784648</v>
      </c>
      <c r="M9" s="33">
        <f t="shared" si="3"/>
        <v>0.16666666666666666</v>
      </c>
      <c r="N9" s="33">
        <f t="shared" si="4"/>
        <v>0.30769230769230771</v>
      </c>
      <c r="O9" s="33">
        <f t="shared" si="5"/>
        <v>0.21481481481481482</v>
      </c>
    </row>
    <row r="10" spans="1:15" x14ac:dyDescent="0.25">
      <c r="A10" s="17" t="s">
        <v>52</v>
      </c>
      <c r="B10" s="24" t="s">
        <v>53</v>
      </c>
      <c r="C10" s="24" t="s">
        <v>54</v>
      </c>
      <c r="D10" s="34">
        <v>71</v>
      </c>
      <c r="E10" s="35">
        <v>152</v>
      </c>
      <c r="F10" s="35">
        <v>2</v>
      </c>
      <c r="G10" s="35">
        <v>44</v>
      </c>
      <c r="H10" s="36">
        <v>490</v>
      </c>
      <c r="I10" s="25">
        <f t="shared" si="0"/>
        <v>5880</v>
      </c>
      <c r="J10" s="25">
        <f>K10*Gesamtabrechnung!$C$32</f>
        <v>912</v>
      </c>
      <c r="K10" s="37">
        <f t="shared" si="1"/>
        <v>0.152</v>
      </c>
      <c r="L10" s="37">
        <f t="shared" si="2"/>
        <v>0.1513859275053305</v>
      </c>
      <c r="M10" s="37">
        <f t="shared" si="3"/>
        <v>0.16666666666666666</v>
      </c>
      <c r="N10" s="37">
        <f t="shared" si="4"/>
        <v>0.15384615384615385</v>
      </c>
      <c r="O10" s="37">
        <f t="shared" si="5"/>
        <v>0.16296296296296298</v>
      </c>
    </row>
    <row r="11" spans="1:15" x14ac:dyDescent="0.25">
      <c r="A11" s="16" t="s">
        <v>55</v>
      </c>
      <c r="B11" s="21" t="s">
        <v>56</v>
      </c>
      <c r="C11" s="21" t="s">
        <v>57</v>
      </c>
      <c r="D11" s="30">
        <v>66</v>
      </c>
      <c r="E11" s="31">
        <v>140</v>
      </c>
      <c r="F11" s="31">
        <v>1</v>
      </c>
      <c r="G11" s="31">
        <v>31</v>
      </c>
      <c r="H11" s="32">
        <v>450</v>
      </c>
      <c r="I11" s="22">
        <f t="shared" si="0"/>
        <v>5400</v>
      </c>
      <c r="J11" s="22">
        <f>K11*Gesamtabrechnung!$C$32</f>
        <v>840.00000000000011</v>
      </c>
      <c r="K11" s="33">
        <f t="shared" si="1"/>
        <v>0.14000000000000001</v>
      </c>
      <c r="L11" s="33">
        <f t="shared" si="2"/>
        <v>0.14072494669509594</v>
      </c>
      <c r="M11" s="33">
        <f t="shared" si="3"/>
        <v>0.16666666666666666</v>
      </c>
      <c r="N11" s="33">
        <f t="shared" si="4"/>
        <v>7.6923076923076927E-2</v>
      </c>
      <c r="O11" s="33">
        <f t="shared" si="5"/>
        <v>0.11481481481481481</v>
      </c>
    </row>
    <row r="12" spans="1:15" x14ac:dyDescent="0.25">
      <c r="A12" s="17" t="s">
        <v>58</v>
      </c>
      <c r="B12" s="24" t="s">
        <v>59</v>
      </c>
      <c r="C12" s="24" t="s">
        <v>60</v>
      </c>
      <c r="D12" s="34">
        <v>108</v>
      </c>
      <c r="E12" s="35">
        <v>230</v>
      </c>
      <c r="F12" s="35">
        <v>3</v>
      </c>
      <c r="G12" s="35">
        <v>63</v>
      </c>
      <c r="H12" s="36">
        <v>710</v>
      </c>
      <c r="I12" s="25">
        <f t="shared" si="0"/>
        <v>8520</v>
      </c>
      <c r="J12" s="25">
        <f>K12*Gesamtabrechnung!$C$32</f>
        <v>1380</v>
      </c>
      <c r="K12" s="37">
        <f t="shared" si="1"/>
        <v>0.23</v>
      </c>
      <c r="L12" s="37">
        <f t="shared" si="2"/>
        <v>0.2302771855010661</v>
      </c>
      <c r="M12" s="37">
        <f t="shared" si="3"/>
        <v>0.16666666666666666</v>
      </c>
      <c r="N12" s="37">
        <f t="shared" si="4"/>
        <v>0.23076923076923078</v>
      </c>
      <c r="O12" s="37">
        <f t="shared" si="5"/>
        <v>0.23333333333333334</v>
      </c>
    </row>
    <row r="13" spans="1:15" ht="19.5" customHeight="1" x14ac:dyDescent="0.25">
      <c r="A13" s="38" t="s">
        <v>61</v>
      </c>
      <c r="B13" s="39"/>
      <c r="C13" s="39"/>
      <c r="D13" s="40">
        <f t="shared" ref="D13:O13" si="6">SUM(D7:D12)</f>
        <v>469</v>
      </c>
      <c r="E13" s="41">
        <f t="shared" si="6"/>
        <v>1000</v>
      </c>
      <c r="F13" s="41">
        <f t="shared" si="6"/>
        <v>13</v>
      </c>
      <c r="G13" s="41">
        <f t="shared" si="6"/>
        <v>270</v>
      </c>
      <c r="H13" s="42">
        <f t="shared" si="6"/>
        <v>3200</v>
      </c>
      <c r="I13" s="42">
        <f t="shared" si="6"/>
        <v>38400</v>
      </c>
      <c r="J13" s="42">
        <f t="shared" si="6"/>
        <v>6000</v>
      </c>
      <c r="K13" s="43">
        <f t="shared" si="6"/>
        <v>1</v>
      </c>
      <c r="L13" s="43">
        <f t="shared" si="6"/>
        <v>1</v>
      </c>
      <c r="M13" s="43">
        <f t="shared" si="6"/>
        <v>0.99999999999999989</v>
      </c>
      <c r="N13" s="43">
        <f t="shared" si="6"/>
        <v>1.0000000000000002</v>
      </c>
      <c r="O13" s="43">
        <f t="shared" si="6"/>
        <v>1</v>
      </c>
    </row>
    <row r="15" spans="1:15" ht="25.5" customHeight="1" x14ac:dyDescent="0.25">
      <c r="A15" s="69" t="s">
        <v>62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</row>
  </sheetData>
  <mergeCells count="4">
    <mergeCell ref="A1:O1"/>
    <mergeCell ref="A2:O2"/>
    <mergeCell ref="A5:O5"/>
    <mergeCell ref="A15:O15"/>
  </mergeCell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5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34" customWidth="1"/>
    <col min="3" max="3" width="14" customWidth="1"/>
    <col min="4" max="4" width="16" customWidth="1"/>
    <col min="5" max="5" width="24" customWidth="1"/>
  </cols>
  <sheetData>
    <row r="1" spans="1:5" ht="39.75" customHeight="1" x14ac:dyDescent="0.25">
      <c r="A1" s="14" t="s">
        <v>0</v>
      </c>
      <c r="B1" s="14"/>
      <c r="C1" s="14"/>
      <c r="D1" s="14"/>
      <c r="E1" s="14"/>
    </row>
    <row r="2" spans="1:5" ht="18" customHeight="1" x14ac:dyDescent="0.25">
      <c r="A2" s="13" t="s">
        <v>63</v>
      </c>
      <c r="B2" s="13"/>
      <c r="C2" s="13"/>
      <c r="D2" s="13"/>
      <c r="E2" s="13"/>
    </row>
    <row r="3" spans="1:5" ht="4.5" customHeight="1" x14ac:dyDescent="0.25">
      <c r="A3" s="15"/>
      <c r="B3" s="15"/>
      <c r="C3" s="15"/>
      <c r="D3" s="15"/>
      <c r="E3" s="15"/>
    </row>
    <row r="4" spans="1:5" ht="24" customHeight="1" x14ac:dyDescent="0.25">
      <c r="A4" s="12" t="s">
        <v>64</v>
      </c>
      <c r="B4" s="12"/>
      <c r="C4" s="12"/>
      <c r="D4" s="12"/>
      <c r="E4" s="12"/>
    </row>
    <row r="5" spans="1:5" ht="21.75" customHeight="1" x14ac:dyDescent="0.25">
      <c r="A5" s="18" t="s">
        <v>65</v>
      </c>
      <c r="B5" s="19" t="s">
        <v>66</v>
      </c>
      <c r="C5" s="18" t="s">
        <v>67</v>
      </c>
      <c r="D5" s="18" t="s">
        <v>68</v>
      </c>
      <c r="E5" s="18" t="s">
        <v>69</v>
      </c>
    </row>
    <row r="6" spans="1:5" ht="18.75" customHeight="1" x14ac:dyDescent="0.25">
      <c r="A6" s="70" t="s">
        <v>70</v>
      </c>
      <c r="B6" s="70"/>
      <c r="C6" s="70"/>
      <c r="D6" s="70"/>
      <c r="E6" s="70"/>
    </row>
    <row r="7" spans="1:5" x14ac:dyDescent="0.25">
      <c r="A7" s="44">
        <v>1</v>
      </c>
      <c r="B7" s="21" t="s">
        <v>71</v>
      </c>
      <c r="C7" s="32">
        <v>2760</v>
      </c>
      <c r="D7" s="44" t="s">
        <v>33</v>
      </c>
      <c r="E7" s="44" t="s">
        <v>72</v>
      </c>
    </row>
    <row r="8" spans="1:5" x14ac:dyDescent="0.25">
      <c r="A8" s="45">
        <v>2</v>
      </c>
      <c r="B8" s="24" t="s">
        <v>73</v>
      </c>
      <c r="C8" s="36">
        <v>1680</v>
      </c>
      <c r="D8" s="45" t="s">
        <v>33</v>
      </c>
      <c r="E8" s="45" t="s">
        <v>72</v>
      </c>
    </row>
    <row r="9" spans="1:5" x14ac:dyDescent="0.25">
      <c r="A9" s="44">
        <v>3</v>
      </c>
      <c r="B9" s="21" t="s">
        <v>74</v>
      </c>
      <c r="C9" s="32">
        <v>840</v>
      </c>
      <c r="D9" s="44" t="s">
        <v>32</v>
      </c>
      <c r="E9" s="44" t="s">
        <v>72</v>
      </c>
    </row>
    <row r="10" spans="1:5" x14ac:dyDescent="0.25">
      <c r="A10" s="45">
        <v>4</v>
      </c>
      <c r="B10" s="24" t="s">
        <v>75</v>
      </c>
      <c r="C10" s="36">
        <v>2150</v>
      </c>
      <c r="D10" s="45" t="s">
        <v>76</v>
      </c>
      <c r="E10" s="45" t="s">
        <v>77</v>
      </c>
    </row>
    <row r="11" spans="1:5" x14ac:dyDescent="0.25">
      <c r="A11" s="44">
        <v>5</v>
      </c>
      <c r="B11" s="21" t="s">
        <v>78</v>
      </c>
      <c r="C11" s="32">
        <v>1920</v>
      </c>
      <c r="D11" s="44" t="s">
        <v>32</v>
      </c>
      <c r="E11" s="44" t="s">
        <v>72</v>
      </c>
    </row>
    <row r="12" spans="1:5" x14ac:dyDescent="0.25">
      <c r="A12" s="45">
        <v>6</v>
      </c>
      <c r="B12" s="24" t="s">
        <v>79</v>
      </c>
      <c r="C12" s="36">
        <v>2340</v>
      </c>
      <c r="D12" s="45" t="s">
        <v>32</v>
      </c>
      <c r="E12" s="45" t="s">
        <v>72</v>
      </c>
    </row>
    <row r="13" spans="1:5" x14ac:dyDescent="0.25">
      <c r="A13" s="44">
        <v>7</v>
      </c>
      <c r="B13" s="21" t="s">
        <v>80</v>
      </c>
      <c r="C13" s="32">
        <v>3600</v>
      </c>
      <c r="D13" s="44" t="s">
        <v>32</v>
      </c>
      <c r="E13" s="44" t="s">
        <v>72</v>
      </c>
    </row>
    <row r="14" spans="1:5" x14ac:dyDescent="0.25">
      <c r="A14" s="45">
        <v>8</v>
      </c>
      <c r="B14" s="24" t="s">
        <v>81</v>
      </c>
      <c r="C14" s="36">
        <v>3180</v>
      </c>
      <c r="D14" s="45" t="s">
        <v>32</v>
      </c>
      <c r="E14" s="45" t="s">
        <v>82</v>
      </c>
    </row>
    <row r="15" spans="1:5" x14ac:dyDescent="0.25">
      <c r="A15" s="44">
        <v>9</v>
      </c>
      <c r="B15" s="21" t="s">
        <v>83</v>
      </c>
      <c r="C15" s="32">
        <v>240</v>
      </c>
      <c r="D15" s="44" t="s">
        <v>76</v>
      </c>
      <c r="E15" s="44" t="s">
        <v>77</v>
      </c>
    </row>
    <row r="16" spans="1:5" x14ac:dyDescent="0.25">
      <c r="A16" s="45">
        <v>10</v>
      </c>
      <c r="B16" s="24" t="s">
        <v>84</v>
      </c>
      <c r="C16" s="36">
        <v>8400</v>
      </c>
      <c r="D16" s="45" t="s">
        <v>85</v>
      </c>
      <c r="E16" s="45" t="s">
        <v>82</v>
      </c>
    </row>
    <row r="17" spans="1:5" x14ac:dyDescent="0.25">
      <c r="A17" s="44">
        <v>11</v>
      </c>
      <c r="B17" s="21" t="s">
        <v>86</v>
      </c>
      <c r="C17" s="32">
        <v>1152</v>
      </c>
      <c r="D17" s="44" t="s">
        <v>76</v>
      </c>
      <c r="E17" s="44" t="s">
        <v>82</v>
      </c>
    </row>
    <row r="18" spans="1:5" ht="18.75" customHeight="1" x14ac:dyDescent="0.25">
      <c r="A18" s="70" t="s">
        <v>87</v>
      </c>
      <c r="B18" s="70"/>
      <c r="C18" s="70"/>
      <c r="D18" s="70"/>
      <c r="E18" s="70"/>
    </row>
    <row r="19" spans="1:5" x14ac:dyDescent="0.25">
      <c r="A19" s="45">
        <v>12</v>
      </c>
      <c r="B19" s="24" t="s">
        <v>88</v>
      </c>
      <c r="C19" s="36">
        <v>2880</v>
      </c>
      <c r="D19" s="45" t="s">
        <v>76</v>
      </c>
      <c r="E19" s="45" t="s">
        <v>82</v>
      </c>
    </row>
    <row r="20" spans="1:5" x14ac:dyDescent="0.25">
      <c r="A20" s="44">
        <v>13</v>
      </c>
      <c r="B20" s="21" t="s">
        <v>89</v>
      </c>
      <c r="C20" s="32">
        <v>180</v>
      </c>
      <c r="D20" s="44" t="s">
        <v>32</v>
      </c>
      <c r="E20" s="44" t="s">
        <v>82</v>
      </c>
    </row>
    <row r="21" spans="1:5" ht="18.75" customHeight="1" x14ac:dyDescent="0.25">
      <c r="A21" s="70" t="s">
        <v>90</v>
      </c>
      <c r="B21" s="70"/>
      <c r="C21" s="70"/>
      <c r="D21" s="70"/>
      <c r="E21" s="70"/>
    </row>
    <row r="22" spans="1:5" x14ac:dyDescent="0.25">
      <c r="A22" s="45">
        <v>14</v>
      </c>
      <c r="B22" s="24" t="s">
        <v>91</v>
      </c>
      <c r="C22" s="36">
        <v>1650</v>
      </c>
      <c r="D22" s="45" t="s">
        <v>32</v>
      </c>
      <c r="E22" s="45" t="s">
        <v>77</v>
      </c>
    </row>
    <row r="23" spans="1:5" ht="19.5" customHeight="1" x14ac:dyDescent="0.25">
      <c r="A23" s="71" t="s">
        <v>92</v>
      </c>
      <c r="B23" s="71"/>
      <c r="C23" s="42">
        <f>SUM(C6:C22)</f>
        <v>32972</v>
      </c>
      <c r="D23" s="39"/>
      <c r="E23" s="39"/>
    </row>
    <row r="25" spans="1:5" ht="24" customHeight="1" x14ac:dyDescent="0.25">
      <c r="A25" s="12" t="s">
        <v>93</v>
      </c>
      <c r="B25" s="12"/>
      <c r="C25" s="12"/>
      <c r="D25" s="12"/>
      <c r="E25" s="12"/>
    </row>
    <row r="26" spans="1:5" x14ac:dyDescent="0.25">
      <c r="A26" s="46"/>
      <c r="B26" s="19" t="s">
        <v>94</v>
      </c>
      <c r="C26" s="18" t="s">
        <v>67</v>
      </c>
      <c r="D26" s="46"/>
      <c r="E26" s="46"/>
    </row>
    <row r="27" spans="1:5" x14ac:dyDescent="0.25">
      <c r="A27" s="47"/>
      <c r="B27" s="21" t="s">
        <v>95</v>
      </c>
      <c r="C27" s="32">
        <v>45</v>
      </c>
      <c r="D27" s="47"/>
      <c r="E27" s="47"/>
    </row>
    <row r="28" spans="1:5" x14ac:dyDescent="0.25">
      <c r="A28" s="48"/>
      <c r="B28" s="24" t="s">
        <v>96</v>
      </c>
      <c r="C28" s="36">
        <v>30</v>
      </c>
      <c r="D28" s="48"/>
      <c r="E28" s="48"/>
    </row>
    <row r="29" spans="1:5" x14ac:dyDescent="0.25">
      <c r="A29" s="66" t="s">
        <v>97</v>
      </c>
      <c r="B29" s="66"/>
      <c r="C29" s="28">
        <f>SUM(C27:C28)</f>
        <v>75</v>
      </c>
      <c r="D29" s="49"/>
      <c r="E29" s="49"/>
    </row>
    <row r="31" spans="1:5" ht="24" customHeight="1" x14ac:dyDescent="0.25">
      <c r="A31" s="12" t="s">
        <v>98</v>
      </c>
      <c r="B31" s="12"/>
      <c r="C31" s="12"/>
      <c r="D31" s="12"/>
      <c r="E31" s="12"/>
    </row>
    <row r="32" spans="1:5" x14ac:dyDescent="0.25">
      <c r="A32" s="72" t="s">
        <v>99</v>
      </c>
      <c r="B32" s="72"/>
      <c r="C32" s="50">
        <v>6000</v>
      </c>
      <c r="D32" s="51"/>
      <c r="E32" s="51"/>
    </row>
    <row r="34" spans="1:5" ht="15" customHeight="1" x14ac:dyDescent="0.25">
      <c r="A34" s="69" t="s">
        <v>100</v>
      </c>
      <c r="B34" s="69"/>
      <c r="C34" s="69"/>
      <c r="D34" s="69"/>
      <c r="E34" s="69"/>
    </row>
    <row r="35" spans="1:5" x14ac:dyDescent="0.25">
      <c r="A35" s="69"/>
      <c r="B35" s="69"/>
      <c r="C35" s="69"/>
      <c r="D35" s="69"/>
      <c r="E35" s="69"/>
    </row>
  </sheetData>
  <mergeCells count="12">
    <mergeCell ref="A32:B32"/>
    <mergeCell ref="A34:E35"/>
    <mergeCell ref="A21:E21"/>
    <mergeCell ref="A23:B23"/>
    <mergeCell ref="A25:E25"/>
    <mergeCell ref="A29:B29"/>
    <mergeCell ref="A31:E31"/>
    <mergeCell ref="A1:E1"/>
    <mergeCell ref="A2:E2"/>
    <mergeCell ref="A4:E4"/>
    <mergeCell ref="A6:E6"/>
    <mergeCell ref="A18:E18"/>
  </mergeCells>
  <dataValidations count="1">
    <dataValidation type="list" errorTitle="Ungültiger Schlüssel" error="Bitte einen gültigen Umlageschlüssel wählen." promptTitle="Umlageschlüssel" prompt="MEA · Wohnfläche · Einheiten · Personen · Verbrauch" sqref="D7:D17 D19:D20 D22" xr:uid="{00000000-0002-0000-0200-000000000000}">
      <formula1>"MEA,Wohnfläche,Einheiten,Personen,Verbrauch"</formula1>
      <formula2>0</formula2>
    </dataValidation>
  </dataValidation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7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34" customWidth="1"/>
    <col min="2" max="3" width="12" customWidth="1"/>
    <col min="4" max="9" width="11.42578125" customWidth="1"/>
    <col min="10" max="10" width="12" customWidth="1"/>
  </cols>
  <sheetData>
    <row r="1" spans="1:10" ht="39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 x14ac:dyDescent="0.25">
      <c r="A2" s="13" t="s">
        <v>101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24" customHeight="1" x14ac:dyDescent="0.25">
      <c r="A4" s="12" t="s">
        <v>102</v>
      </c>
      <c r="B4" s="12"/>
      <c r="C4" s="12"/>
      <c r="D4" s="12"/>
      <c r="E4" s="12"/>
      <c r="F4" s="12"/>
      <c r="G4" s="12"/>
      <c r="H4" s="12"/>
      <c r="I4" s="12"/>
      <c r="J4" s="12"/>
    </row>
    <row r="6" spans="1:10" ht="21.75" customHeight="1" x14ac:dyDescent="0.25">
      <c r="A6" s="19" t="s">
        <v>66</v>
      </c>
      <c r="B6" s="18" t="s">
        <v>103</v>
      </c>
      <c r="C6" s="18" t="s">
        <v>26</v>
      </c>
      <c r="D6" s="18" t="s">
        <v>43</v>
      </c>
      <c r="E6" s="18" t="s">
        <v>46</v>
      </c>
      <c r="F6" s="18" t="s">
        <v>49</v>
      </c>
      <c r="G6" s="18" t="s">
        <v>52</v>
      </c>
      <c r="H6" s="18" t="s">
        <v>55</v>
      </c>
      <c r="I6" s="18" t="s">
        <v>58</v>
      </c>
      <c r="J6" s="18" t="s">
        <v>104</v>
      </c>
    </row>
    <row r="7" spans="1:10" x14ac:dyDescent="0.25">
      <c r="A7" s="21" t="str">
        <f>Gesamtabrechnung!B7</f>
        <v>Wasser &amp; Abwasser</v>
      </c>
      <c r="B7" s="44" t="str">
        <f>Gesamtabrechnung!D7</f>
        <v>Personen</v>
      </c>
      <c r="C7" s="52">
        <f>Gesamtabrechnung!C7</f>
        <v>2760</v>
      </c>
      <c r="D7" s="22">
        <f>$C7*IF($B7="MEA",Einheiten!$K7,IF($B7="Wohnfläche",Einheiten!$L7,IF($B7="Einheiten",Einheiten!$M7,IF($B7="Personen",Einheiten!$N7,Einheiten!$O7))))</f>
        <v>424.61538461538464</v>
      </c>
      <c r="E7" s="22">
        <f>$C7*IF($B7="MEA",Einheiten!$K8,IF($B7="Wohnfläche",Einheiten!$L8,IF($B7="Einheiten",Einheiten!$M8,IF($B7="Personen",Einheiten!$N8,Einheiten!$O8))))</f>
        <v>212.30769230769232</v>
      </c>
      <c r="F7" s="22">
        <f>$C7*IF($B7="MEA",Einheiten!$K9,IF($B7="Wohnfläche",Einheiten!$L9,IF($B7="Einheiten",Einheiten!$M9,IF($B7="Personen",Einheiten!$N9,Einheiten!$O9))))</f>
        <v>849.23076923076928</v>
      </c>
      <c r="G7" s="22">
        <f>$C7*IF($B7="MEA",Einheiten!$K10,IF($B7="Wohnfläche",Einheiten!$L10,IF($B7="Einheiten",Einheiten!$M10,IF($B7="Personen",Einheiten!$N10,Einheiten!$O10))))</f>
        <v>424.61538461538464</v>
      </c>
      <c r="H7" s="22">
        <f>$C7*IF($B7="MEA",Einheiten!$K11,IF($B7="Wohnfläche",Einheiten!$L11,IF($B7="Einheiten",Einheiten!$M11,IF($B7="Personen",Einheiten!$N11,Einheiten!$O11))))</f>
        <v>212.30769230769232</v>
      </c>
      <c r="I7" s="22">
        <f>$C7*IF($B7="MEA",Einheiten!$K12,IF($B7="Wohnfläche",Einheiten!$L12,IF($B7="Einheiten",Einheiten!$M12,IF($B7="Personen",Einheiten!$N12,Einheiten!$O12))))</f>
        <v>636.92307692307691</v>
      </c>
      <c r="J7" s="22">
        <f t="shared" ref="J7:J25" si="0">SUM(D7:I7)</f>
        <v>2760</v>
      </c>
    </row>
    <row r="8" spans="1:10" x14ac:dyDescent="0.25">
      <c r="A8" s="24" t="str">
        <f>Gesamtabrechnung!B8</f>
        <v>Müllentsorgung</v>
      </c>
      <c r="B8" s="45" t="str">
        <f>Gesamtabrechnung!D8</f>
        <v>Personen</v>
      </c>
      <c r="C8" s="53">
        <f>Gesamtabrechnung!C8</f>
        <v>1680</v>
      </c>
      <c r="D8" s="25">
        <f>$C8*IF($B8="MEA",Einheiten!$K7,IF($B8="Wohnfläche",Einheiten!$L7,IF($B8="Einheiten",Einheiten!$M7,IF($B8="Personen",Einheiten!$N7,Einheiten!$O7))))</f>
        <v>258.46153846153845</v>
      </c>
      <c r="E8" s="25">
        <f>$C8*IF($B8="MEA",Einheiten!$K8,IF($B8="Wohnfläche",Einheiten!$L8,IF($B8="Einheiten",Einheiten!$M8,IF($B8="Personen",Einheiten!$N8,Einheiten!$O8))))</f>
        <v>129.23076923076923</v>
      </c>
      <c r="F8" s="25">
        <f>$C8*IF($B8="MEA",Einheiten!$K9,IF($B8="Wohnfläche",Einheiten!$L9,IF($B8="Einheiten",Einheiten!$M9,IF($B8="Personen",Einheiten!$N9,Einheiten!$O9))))</f>
        <v>516.92307692307691</v>
      </c>
      <c r="G8" s="25">
        <f>$C8*IF($B8="MEA",Einheiten!$K10,IF($B8="Wohnfläche",Einheiten!$L10,IF($B8="Einheiten",Einheiten!$M10,IF($B8="Personen",Einheiten!$N10,Einheiten!$O10))))</f>
        <v>258.46153846153845</v>
      </c>
      <c r="H8" s="25">
        <f>$C8*IF($B8="MEA",Einheiten!$K11,IF($B8="Wohnfläche",Einheiten!$L11,IF($B8="Einheiten",Einheiten!$M11,IF($B8="Personen",Einheiten!$N11,Einheiten!$O11))))</f>
        <v>129.23076923076923</v>
      </c>
      <c r="I8" s="25">
        <f>$C8*IF($B8="MEA",Einheiten!$K12,IF($B8="Wohnfläche",Einheiten!$L12,IF($B8="Einheiten",Einheiten!$M12,IF($B8="Personen",Einheiten!$N12,Einheiten!$O12))))</f>
        <v>387.69230769230774</v>
      </c>
      <c r="J8" s="25">
        <f t="shared" si="0"/>
        <v>1680</v>
      </c>
    </row>
    <row r="9" spans="1:10" x14ac:dyDescent="0.25">
      <c r="A9" s="21" t="str">
        <f>Gesamtabrechnung!B9</f>
        <v>Allgemeinstrom</v>
      </c>
      <c r="B9" s="44" t="str">
        <f>Gesamtabrechnung!D9</f>
        <v>MEA</v>
      </c>
      <c r="C9" s="52">
        <f>Gesamtabrechnung!C9</f>
        <v>840</v>
      </c>
      <c r="D9" s="22">
        <f>$C9*IF($B9="MEA",Einheiten!$K7,IF($B9="Wohnfläche",Einheiten!$L7,IF($B9="Einheiten",Einheiten!$M7,IF($B9="Personen",Einheiten!$N7,Einheiten!$O7))))</f>
        <v>121.8</v>
      </c>
      <c r="E9" s="22">
        <f>$C9*IF($B9="MEA",Einheiten!$K8,IF($B9="Wohnfläche",Einheiten!$L8,IF($B9="Einheiten",Einheiten!$M8,IF($B9="Personen",Einheiten!$N8,Einheiten!$O8))))</f>
        <v>132.72</v>
      </c>
      <c r="F9" s="22">
        <f>$C9*IF($B9="MEA",Einheiten!$K9,IF($B9="Wohnfläche",Einheiten!$L9,IF($B9="Einheiten",Einheiten!$M9,IF($B9="Personen",Einheiten!$N9,Einheiten!$O9))))</f>
        <v>147</v>
      </c>
      <c r="G9" s="22">
        <f>$C9*IF($B9="MEA",Einheiten!$K10,IF($B9="Wohnfläche",Einheiten!$L10,IF($B9="Einheiten",Einheiten!$M10,IF($B9="Personen",Einheiten!$N10,Einheiten!$O10))))</f>
        <v>127.67999999999999</v>
      </c>
      <c r="H9" s="22">
        <f>$C9*IF($B9="MEA",Einheiten!$K11,IF($B9="Wohnfläche",Einheiten!$L11,IF($B9="Einheiten",Einheiten!$M11,IF($B9="Personen",Einheiten!$N11,Einheiten!$O11))))</f>
        <v>117.60000000000001</v>
      </c>
      <c r="I9" s="22">
        <f>$C9*IF($B9="MEA",Einheiten!$K12,IF($B9="Wohnfläche",Einheiten!$L12,IF($B9="Einheiten",Einheiten!$M12,IF($B9="Personen",Einheiten!$N12,Einheiten!$O12))))</f>
        <v>193.20000000000002</v>
      </c>
      <c r="J9" s="22">
        <f t="shared" si="0"/>
        <v>840</v>
      </c>
    </row>
    <row r="10" spans="1:10" x14ac:dyDescent="0.25">
      <c r="A10" s="24" t="str">
        <f>Gesamtabrechnung!B10</f>
        <v>Aufzug – Wartung &amp; Betrieb</v>
      </c>
      <c r="B10" s="45" t="str">
        <f>Gesamtabrechnung!D10</f>
        <v>Einheiten</v>
      </c>
      <c r="C10" s="53">
        <f>Gesamtabrechnung!C10</f>
        <v>2150</v>
      </c>
      <c r="D10" s="25">
        <f>$C10*IF($B10="MEA",Einheiten!$K7,IF($B10="Wohnfläche",Einheiten!$L7,IF($B10="Einheiten",Einheiten!$M7,IF($B10="Personen",Einheiten!$N7,Einheiten!$O7))))</f>
        <v>358.33333333333331</v>
      </c>
      <c r="E10" s="25">
        <f>$C10*IF($B10="MEA",Einheiten!$K8,IF($B10="Wohnfläche",Einheiten!$L8,IF($B10="Einheiten",Einheiten!$M8,IF($B10="Personen",Einheiten!$N8,Einheiten!$O8))))</f>
        <v>358.33333333333331</v>
      </c>
      <c r="F10" s="25">
        <f>$C10*IF($B10="MEA",Einheiten!$K9,IF($B10="Wohnfläche",Einheiten!$L9,IF($B10="Einheiten",Einheiten!$M9,IF($B10="Personen",Einheiten!$N9,Einheiten!$O9))))</f>
        <v>358.33333333333331</v>
      </c>
      <c r="G10" s="25">
        <f>$C10*IF($B10="MEA",Einheiten!$K10,IF($B10="Wohnfläche",Einheiten!$L10,IF($B10="Einheiten",Einheiten!$M10,IF($B10="Personen",Einheiten!$N10,Einheiten!$O10))))</f>
        <v>358.33333333333331</v>
      </c>
      <c r="H10" s="25">
        <f>$C10*IF($B10="MEA",Einheiten!$K11,IF($B10="Wohnfläche",Einheiten!$L11,IF($B10="Einheiten",Einheiten!$M11,IF($B10="Personen",Einheiten!$N11,Einheiten!$O11))))</f>
        <v>358.33333333333331</v>
      </c>
      <c r="I10" s="25">
        <f>$C10*IF($B10="MEA",Einheiten!$K12,IF($B10="Wohnfläche",Einheiten!$L12,IF($B10="Einheiten",Einheiten!$M12,IF($B10="Personen",Einheiten!$N12,Einheiten!$O12))))</f>
        <v>358.33333333333331</v>
      </c>
      <c r="J10" s="25">
        <f t="shared" si="0"/>
        <v>2150</v>
      </c>
    </row>
    <row r="11" spans="1:10" x14ac:dyDescent="0.25">
      <c r="A11" s="21" t="str">
        <f>Gesamtabrechnung!B11</f>
        <v>Gartenpflege</v>
      </c>
      <c r="B11" s="44" t="str">
        <f>Gesamtabrechnung!D11</f>
        <v>MEA</v>
      </c>
      <c r="C11" s="52">
        <f>Gesamtabrechnung!C11</f>
        <v>1920</v>
      </c>
      <c r="D11" s="22">
        <f>$C11*IF($B11="MEA",Einheiten!$K7,IF($B11="Wohnfläche",Einheiten!$L7,IF($B11="Einheiten",Einheiten!$M7,IF($B11="Personen",Einheiten!$N7,Einheiten!$O7))))</f>
        <v>278.39999999999998</v>
      </c>
      <c r="E11" s="22">
        <f>$C11*IF($B11="MEA",Einheiten!$K8,IF($B11="Wohnfläche",Einheiten!$L8,IF($B11="Einheiten",Einheiten!$M8,IF($B11="Personen",Einheiten!$N8,Einheiten!$O8))))</f>
        <v>303.36</v>
      </c>
      <c r="F11" s="22">
        <f>$C11*IF($B11="MEA",Einheiten!$K9,IF($B11="Wohnfläche",Einheiten!$L9,IF($B11="Einheiten",Einheiten!$M9,IF($B11="Personen",Einheiten!$N9,Einheiten!$O9))))</f>
        <v>336</v>
      </c>
      <c r="G11" s="22">
        <f>$C11*IF($B11="MEA",Einheiten!$K10,IF($B11="Wohnfläche",Einheiten!$L10,IF($B11="Einheiten",Einheiten!$M10,IF($B11="Personen",Einheiten!$N10,Einheiten!$O10))))</f>
        <v>291.83999999999997</v>
      </c>
      <c r="H11" s="22">
        <f>$C11*IF($B11="MEA",Einheiten!$K11,IF($B11="Wohnfläche",Einheiten!$L11,IF($B11="Einheiten",Einheiten!$M11,IF($B11="Personen",Einheiten!$N11,Einheiten!$O11))))</f>
        <v>268.8</v>
      </c>
      <c r="I11" s="22">
        <f>$C11*IF($B11="MEA",Einheiten!$K12,IF($B11="Wohnfläche",Einheiten!$L12,IF($B11="Einheiten",Einheiten!$M12,IF($B11="Personen",Einheiten!$N12,Einheiten!$O12))))</f>
        <v>441.6</v>
      </c>
      <c r="J11" s="22">
        <f t="shared" si="0"/>
        <v>1920</v>
      </c>
    </row>
    <row r="12" spans="1:10" x14ac:dyDescent="0.25">
      <c r="A12" s="24" t="str">
        <f>Gesamtabrechnung!B12</f>
        <v>Treppenhausreinigung</v>
      </c>
      <c r="B12" s="45" t="str">
        <f>Gesamtabrechnung!D12</f>
        <v>MEA</v>
      </c>
      <c r="C12" s="53">
        <f>Gesamtabrechnung!C12</f>
        <v>2340</v>
      </c>
      <c r="D12" s="25">
        <f>$C12*IF($B12="MEA",Einheiten!$K7,IF($B12="Wohnfläche",Einheiten!$L7,IF($B12="Einheiten",Einheiten!$M7,IF($B12="Personen",Einheiten!$N7,Einheiten!$O7))))</f>
        <v>339.29999999999995</v>
      </c>
      <c r="E12" s="25">
        <f>$C12*IF($B12="MEA",Einheiten!$K8,IF($B12="Wohnfläche",Einheiten!$L8,IF($B12="Einheiten",Einheiten!$M8,IF($B12="Personen",Einheiten!$N8,Einheiten!$O8))))</f>
        <v>369.72</v>
      </c>
      <c r="F12" s="25">
        <f>$C12*IF($B12="MEA",Einheiten!$K9,IF($B12="Wohnfläche",Einheiten!$L9,IF($B12="Einheiten",Einheiten!$M9,IF($B12="Personen",Einheiten!$N9,Einheiten!$O9))))</f>
        <v>409.5</v>
      </c>
      <c r="G12" s="25">
        <f>$C12*IF($B12="MEA",Einheiten!$K10,IF($B12="Wohnfläche",Einheiten!$L10,IF($B12="Einheiten",Einheiten!$M10,IF($B12="Personen",Einheiten!$N10,Einheiten!$O10))))</f>
        <v>355.68</v>
      </c>
      <c r="H12" s="25">
        <f>$C12*IF($B12="MEA",Einheiten!$K11,IF($B12="Wohnfläche",Einheiten!$L11,IF($B12="Einheiten",Einheiten!$M11,IF($B12="Personen",Einheiten!$N11,Einheiten!$O11))))</f>
        <v>327.60000000000002</v>
      </c>
      <c r="I12" s="25">
        <f>$C12*IF($B12="MEA",Einheiten!$K12,IF($B12="Wohnfläche",Einheiten!$L12,IF($B12="Einheiten",Einheiten!$M12,IF($B12="Personen",Einheiten!$N12,Einheiten!$O12))))</f>
        <v>538.20000000000005</v>
      </c>
      <c r="J12" s="25">
        <f t="shared" si="0"/>
        <v>2340</v>
      </c>
    </row>
    <row r="13" spans="1:10" x14ac:dyDescent="0.25">
      <c r="A13" s="21" t="str">
        <f>Gesamtabrechnung!B13</f>
        <v>Hausmeisterdienst</v>
      </c>
      <c r="B13" s="44" t="str">
        <f>Gesamtabrechnung!D13</f>
        <v>MEA</v>
      </c>
      <c r="C13" s="52">
        <f>Gesamtabrechnung!C13</f>
        <v>3600</v>
      </c>
      <c r="D13" s="22">
        <f>$C13*IF($B13="MEA",Einheiten!$K7,IF($B13="Wohnfläche",Einheiten!$L7,IF($B13="Einheiten",Einheiten!$M7,IF($B13="Personen",Einheiten!$N7,Einheiten!$O7))))</f>
        <v>522</v>
      </c>
      <c r="E13" s="22">
        <f>$C13*IF($B13="MEA",Einheiten!$K8,IF($B13="Wohnfläche",Einheiten!$L8,IF($B13="Einheiten",Einheiten!$M8,IF($B13="Personen",Einheiten!$N8,Einheiten!$O8))))</f>
        <v>568.79999999999995</v>
      </c>
      <c r="F13" s="22">
        <f>$C13*IF($B13="MEA",Einheiten!$K9,IF($B13="Wohnfläche",Einheiten!$L9,IF($B13="Einheiten",Einheiten!$M9,IF($B13="Personen",Einheiten!$N9,Einheiten!$O9))))</f>
        <v>630</v>
      </c>
      <c r="G13" s="22">
        <f>$C13*IF($B13="MEA",Einheiten!$K10,IF($B13="Wohnfläche",Einheiten!$L10,IF($B13="Einheiten",Einheiten!$M10,IF($B13="Personen",Einheiten!$N10,Einheiten!$O10))))</f>
        <v>547.19999999999993</v>
      </c>
      <c r="H13" s="22">
        <f>$C13*IF($B13="MEA",Einheiten!$K11,IF($B13="Wohnfläche",Einheiten!$L11,IF($B13="Einheiten",Einheiten!$M11,IF($B13="Personen",Einheiten!$N11,Einheiten!$O11))))</f>
        <v>504.00000000000006</v>
      </c>
      <c r="I13" s="22">
        <f>$C13*IF($B13="MEA",Einheiten!$K12,IF($B13="Wohnfläche",Einheiten!$L12,IF($B13="Einheiten",Einheiten!$M12,IF($B13="Personen",Einheiten!$N12,Einheiten!$O12))))</f>
        <v>828</v>
      </c>
      <c r="J13" s="22">
        <f t="shared" si="0"/>
        <v>3600</v>
      </c>
    </row>
    <row r="14" spans="1:10" x14ac:dyDescent="0.25">
      <c r="A14" s="24" t="str">
        <f>Gesamtabrechnung!B14</f>
        <v>Gebäudeversicherung</v>
      </c>
      <c r="B14" s="45" t="str">
        <f>Gesamtabrechnung!D14</f>
        <v>MEA</v>
      </c>
      <c r="C14" s="53">
        <f>Gesamtabrechnung!C14</f>
        <v>3180</v>
      </c>
      <c r="D14" s="25">
        <f>$C14*IF($B14="MEA",Einheiten!$K7,IF($B14="Wohnfläche",Einheiten!$L7,IF($B14="Einheiten",Einheiten!$M7,IF($B14="Personen",Einheiten!$N7,Einheiten!$O7))))</f>
        <v>461.09999999999997</v>
      </c>
      <c r="E14" s="25">
        <f>$C14*IF($B14="MEA",Einheiten!$K8,IF($B14="Wohnfläche",Einheiten!$L8,IF($B14="Einheiten",Einheiten!$M8,IF($B14="Personen",Einheiten!$N8,Einheiten!$O8))))</f>
        <v>502.44</v>
      </c>
      <c r="F14" s="25">
        <f>$C14*IF($B14="MEA",Einheiten!$K9,IF($B14="Wohnfläche",Einheiten!$L9,IF($B14="Einheiten",Einheiten!$M9,IF($B14="Personen",Einheiten!$N9,Einheiten!$O9))))</f>
        <v>556.5</v>
      </c>
      <c r="G14" s="25">
        <f>$C14*IF($B14="MEA",Einheiten!$K10,IF($B14="Wohnfläche",Einheiten!$L10,IF($B14="Einheiten",Einheiten!$M10,IF($B14="Personen",Einheiten!$N10,Einheiten!$O10))))</f>
        <v>483.36</v>
      </c>
      <c r="H14" s="25">
        <f>$C14*IF($B14="MEA",Einheiten!$K11,IF($B14="Wohnfläche",Einheiten!$L11,IF($B14="Einheiten",Einheiten!$M11,IF($B14="Personen",Einheiten!$N11,Einheiten!$O11))))</f>
        <v>445.20000000000005</v>
      </c>
      <c r="I14" s="25">
        <f>$C14*IF($B14="MEA",Einheiten!$K12,IF($B14="Wohnfläche",Einheiten!$L12,IF($B14="Einheiten",Einheiten!$M12,IF($B14="Personen",Einheiten!$N12,Einheiten!$O12))))</f>
        <v>731.4</v>
      </c>
      <c r="J14" s="25">
        <f t="shared" si="0"/>
        <v>3180.0000000000005</v>
      </c>
    </row>
    <row r="15" spans="1:10" x14ac:dyDescent="0.25">
      <c r="A15" s="21" t="str">
        <f>Gesamtabrechnung!B15</f>
        <v>Schornsteinfeger</v>
      </c>
      <c r="B15" s="44" t="str">
        <f>Gesamtabrechnung!D15</f>
        <v>Einheiten</v>
      </c>
      <c r="C15" s="52">
        <f>Gesamtabrechnung!C15</f>
        <v>240</v>
      </c>
      <c r="D15" s="22">
        <f>$C15*IF($B15="MEA",Einheiten!$K7,IF($B15="Wohnfläche",Einheiten!$L7,IF($B15="Einheiten",Einheiten!$M7,IF($B15="Personen",Einheiten!$N7,Einheiten!$O7))))</f>
        <v>40</v>
      </c>
      <c r="E15" s="22">
        <f>$C15*IF($B15="MEA",Einheiten!$K8,IF($B15="Wohnfläche",Einheiten!$L8,IF($B15="Einheiten",Einheiten!$M8,IF($B15="Personen",Einheiten!$N8,Einheiten!$O8))))</f>
        <v>40</v>
      </c>
      <c r="F15" s="22">
        <f>$C15*IF($B15="MEA",Einheiten!$K9,IF($B15="Wohnfläche",Einheiten!$L9,IF($B15="Einheiten",Einheiten!$M9,IF($B15="Personen",Einheiten!$N9,Einheiten!$O9))))</f>
        <v>40</v>
      </c>
      <c r="G15" s="22">
        <f>$C15*IF($B15="MEA",Einheiten!$K10,IF($B15="Wohnfläche",Einheiten!$L10,IF($B15="Einheiten",Einheiten!$M10,IF($B15="Personen",Einheiten!$N10,Einheiten!$O10))))</f>
        <v>40</v>
      </c>
      <c r="H15" s="22">
        <f>$C15*IF($B15="MEA",Einheiten!$K11,IF($B15="Wohnfläche",Einheiten!$L11,IF($B15="Einheiten",Einheiten!$M11,IF($B15="Personen",Einheiten!$N11,Einheiten!$O11))))</f>
        <v>40</v>
      </c>
      <c r="I15" s="22">
        <f>$C15*IF($B15="MEA",Einheiten!$K12,IF($B15="Wohnfläche",Einheiten!$L12,IF($B15="Einheiten",Einheiten!$M12,IF($B15="Personen",Einheiten!$N12,Einheiten!$O12))))</f>
        <v>40</v>
      </c>
      <c r="J15" s="22">
        <f t="shared" si="0"/>
        <v>240</v>
      </c>
    </row>
    <row r="16" spans="1:10" x14ac:dyDescent="0.25">
      <c r="A16" s="24" t="str">
        <f>Gesamtabrechnung!B16</f>
        <v>Heizung &amp; Warmwasser</v>
      </c>
      <c r="B16" s="45" t="str">
        <f>Gesamtabrechnung!D16</f>
        <v>Verbrauch</v>
      </c>
      <c r="C16" s="53">
        <f>Gesamtabrechnung!C16</f>
        <v>8400</v>
      </c>
      <c r="D16" s="25">
        <f>$C16*IF($B16="MEA",Einheiten!$K7,IF($B16="Wohnfläche",Einheiten!$L7,IF($B16="Einheiten",Einheiten!$M7,IF($B16="Personen",Einheiten!$N7,Einheiten!$O7))))</f>
        <v>1275.5555555555554</v>
      </c>
      <c r="E16" s="25">
        <f>$C16*IF($B16="MEA",Einheiten!$K8,IF($B16="Wohnfläche",Einheiten!$L8,IF($B16="Einheiten",Einheiten!$M8,IF($B16="Personen",Einheiten!$N8,Einheiten!$O8))))</f>
        <v>1026.6666666666667</v>
      </c>
      <c r="F16" s="25">
        <f>$C16*IF($B16="MEA",Einheiten!$K9,IF($B16="Wohnfläche",Einheiten!$L9,IF($B16="Einheiten",Einheiten!$M9,IF($B16="Personen",Einheiten!$N9,Einheiten!$O9))))</f>
        <v>1804.4444444444446</v>
      </c>
      <c r="G16" s="25">
        <f>$C16*IF($B16="MEA",Einheiten!$K10,IF($B16="Wohnfläche",Einheiten!$L10,IF($B16="Einheiten",Einheiten!$M10,IF($B16="Personen",Einheiten!$N10,Einheiten!$O10))))</f>
        <v>1368.8888888888889</v>
      </c>
      <c r="H16" s="25">
        <f>$C16*IF($B16="MEA",Einheiten!$K11,IF($B16="Wohnfläche",Einheiten!$L11,IF($B16="Einheiten",Einheiten!$M11,IF($B16="Personen",Einheiten!$N11,Einheiten!$O11))))</f>
        <v>964.44444444444446</v>
      </c>
      <c r="I16" s="25">
        <f>$C16*IF($B16="MEA",Einheiten!$K12,IF($B16="Wohnfläche",Einheiten!$L12,IF($B16="Einheiten",Einheiten!$M12,IF($B16="Personen",Einheiten!$N12,Einheiten!$O12))))</f>
        <v>1960</v>
      </c>
      <c r="J16" s="25">
        <f t="shared" si="0"/>
        <v>8400</v>
      </c>
    </row>
    <row r="17" spans="1:10" x14ac:dyDescent="0.25">
      <c r="A17" s="21" t="str">
        <f>Gesamtabrechnung!B17</f>
        <v>Kabel-TV &amp; Multimedia</v>
      </c>
      <c r="B17" s="44" t="str">
        <f>Gesamtabrechnung!D17</f>
        <v>Einheiten</v>
      </c>
      <c r="C17" s="52">
        <f>Gesamtabrechnung!C17</f>
        <v>1152</v>
      </c>
      <c r="D17" s="22">
        <f>$C17*IF($B17="MEA",Einheiten!$K7,IF($B17="Wohnfläche",Einheiten!$L7,IF($B17="Einheiten",Einheiten!$M7,IF($B17="Personen",Einheiten!$N7,Einheiten!$O7))))</f>
        <v>192</v>
      </c>
      <c r="E17" s="22">
        <f>$C17*IF($B17="MEA",Einheiten!$K8,IF($B17="Wohnfläche",Einheiten!$L8,IF($B17="Einheiten",Einheiten!$M8,IF($B17="Personen",Einheiten!$N8,Einheiten!$O8))))</f>
        <v>192</v>
      </c>
      <c r="F17" s="22">
        <f>$C17*IF($B17="MEA",Einheiten!$K9,IF($B17="Wohnfläche",Einheiten!$L9,IF($B17="Einheiten",Einheiten!$M9,IF($B17="Personen",Einheiten!$N9,Einheiten!$O9))))</f>
        <v>192</v>
      </c>
      <c r="G17" s="22">
        <f>$C17*IF($B17="MEA",Einheiten!$K10,IF($B17="Wohnfläche",Einheiten!$L10,IF($B17="Einheiten",Einheiten!$M10,IF($B17="Personen",Einheiten!$N10,Einheiten!$O10))))</f>
        <v>192</v>
      </c>
      <c r="H17" s="22">
        <f>$C17*IF($B17="MEA",Einheiten!$K11,IF($B17="Wohnfläche",Einheiten!$L11,IF($B17="Einheiten",Einheiten!$M11,IF($B17="Personen",Einheiten!$N11,Einheiten!$O11))))</f>
        <v>192</v>
      </c>
      <c r="I17" s="22">
        <f>$C17*IF($B17="MEA",Einheiten!$K12,IF($B17="Wohnfläche",Einheiten!$L12,IF($B17="Einheiten",Einheiten!$M12,IF($B17="Personen",Einheiten!$N12,Einheiten!$O12))))</f>
        <v>192</v>
      </c>
      <c r="J17" s="22">
        <f t="shared" si="0"/>
        <v>1152</v>
      </c>
    </row>
    <row r="18" spans="1:10" x14ac:dyDescent="0.25">
      <c r="A18" s="24" t="str">
        <f>Gesamtabrechnung!B19</f>
        <v>Verwaltervergütung</v>
      </c>
      <c r="B18" s="45" t="str">
        <f>Gesamtabrechnung!D19</f>
        <v>Einheiten</v>
      </c>
      <c r="C18" s="53">
        <f>Gesamtabrechnung!C19</f>
        <v>2880</v>
      </c>
      <c r="D18" s="25">
        <f>$C18*IF($B18="MEA",Einheiten!$K7,IF($B18="Wohnfläche",Einheiten!$L7,IF($B18="Einheiten",Einheiten!$M7,IF($B18="Personen",Einheiten!$N7,Einheiten!$O7))))</f>
        <v>480</v>
      </c>
      <c r="E18" s="25">
        <f>$C18*IF($B18="MEA",Einheiten!$K8,IF($B18="Wohnfläche",Einheiten!$L8,IF($B18="Einheiten",Einheiten!$M8,IF($B18="Personen",Einheiten!$N8,Einheiten!$O8))))</f>
        <v>480</v>
      </c>
      <c r="F18" s="25">
        <f>$C18*IF($B18="MEA",Einheiten!$K9,IF($B18="Wohnfläche",Einheiten!$L9,IF($B18="Einheiten",Einheiten!$M9,IF($B18="Personen",Einheiten!$N9,Einheiten!$O9))))</f>
        <v>480</v>
      </c>
      <c r="G18" s="25">
        <f>$C18*IF($B18="MEA",Einheiten!$K10,IF($B18="Wohnfläche",Einheiten!$L10,IF($B18="Einheiten",Einheiten!$M10,IF($B18="Personen",Einheiten!$N10,Einheiten!$O10))))</f>
        <v>480</v>
      </c>
      <c r="H18" s="25">
        <f>$C18*IF($B18="MEA",Einheiten!$K11,IF($B18="Wohnfläche",Einheiten!$L11,IF($B18="Einheiten",Einheiten!$M11,IF($B18="Personen",Einheiten!$N11,Einheiten!$O11))))</f>
        <v>480</v>
      </c>
      <c r="I18" s="25">
        <f>$C18*IF($B18="MEA",Einheiten!$K12,IF($B18="Wohnfläche",Einheiten!$L12,IF($B18="Einheiten",Einheiten!$M12,IF($B18="Personen",Einheiten!$N12,Einheiten!$O12))))</f>
        <v>480</v>
      </c>
      <c r="J18" s="25">
        <f t="shared" si="0"/>
        <v>2880</v>
      </c>
    </row>
    <row r="19" spans="1:10" x14ac:dyDescent="0.25">
      <c r="A19" s="21" t="str">
        <f>Gesamtabrechnung!B20</f>
        <v>Kontoführung &amp; Bankgebühren</v>
      </c>
      <c r="B19" s="44" t="str">
        <f>Gesamtabrechnung!D20</f>
        <v>MEA</v>
      </c>
      <c r="C19" s="52">
        <f>Gesamtabrechnung!C20</f>
        <v>180</v>
      </c>
      <c r="D19" s="22">
        <f>$C19*IF($B19="MEA",Einheiten!$K7,IF($B19="Wohnfläche",Einheiten!$L7,IF($B19="Einheiten",Einheiten!$M7,IF($B19="Personen",Einheiten!$N7,Einheiten!$O7))))</f>
        <v>26.099999999999998</v>
      </c>
      <c r="E19" s="22">
        <f>$C19*IF($B19="MEA",Einheiten!$K8,IF($B19="Wohnfläche",Einheiten!$L8,IF($B19="Einheiten",Einheiten!$M8,IF($B19="Personen",Einheiten!$N8,Einheiten!$O8))))</f>
        <v>28.44</v>
      </c>
      <c r="F19" s="22">
        <f>$C19*IF($B19="MEA",Einheiten!$K9,IF($B19="Wohnfläche",Einheiten!$L9,IF($B19="Einheiten",Einheiten!$M9,IF($B19="Personen",Einheiten!$N9,Einheiten!$O9))))</f>
        <v>31.499999999999996</v>
      </c>
      <c r="G19" s="22">
        <f>$C19*IF($B19="MEA",Einheiten!$K10,IF($B19="Wohnfläche",Einheiten!$L10,IF($B19="Einheiten",Einheiten!$M10,IF($B19="Personen",Einheiten!$N10,Einheiten!$O10))))</f>
        <v>27.36</v>
      </c>
      <c r="H19" s="22">
        <f>$C19*IF($B19="MEA",Einheiten!$K11,IF($B19="Wohnfläche",Einheiten!$L11,IF($B19="Einheiten",Einheiten!$M11,IF($B19="Personen",Einheiten!$N11,Einheiten!$O11))))</f>
        <v>25.200000000000003</v>
      </c>
      <c r="I19" s="22">
        <f>$C19*IF($B19="MEA",Einheiten!$K12,IF($B19="Wohnfläche",Einheiten!$L12,IF($B19="Einheiten",Einheiten!$M12,IF($B19="Personen",Einheiten!$N12,Einheiten!$O12))))</f>
        <v>41.4</v>
      </c>
      <c r="J19" s="22">
        <f t="shared" si="0"/>
        <v>180</v>
      </c>
    </row>
    <row r="20" spans="1:10" x14ac:dyDescent="0.25">
      <c r="A20" s="24" t="str">
        <f>Gesamtabrechnung!B22</f>
        <v>Laufende Instandhaltung &amp; Reparaturen</v>
      </c>
      <c r="B20" s="45" t="str">
        <f>Gesamtabrechnung!D22</f>
        <v>MEA</v>
      </c>
      <c r="C20" s="53">
        <f>Gesamtabrechnung!C22</f>
        <v>1650</v>
      </c>
      <c r="D20" s="25">
        <f>$C20*IF($B20="MEA",Einheiten!$K7,IF($B20="Wohnfläche",Einheiten!$L7,IF($B20="Einheiten",Einheiten!$M7,IF($B20="Personen",Einheiten!$N7,Einheiten!$O7))))</f>
        <v>239.24999999999997</v>
      </c>
      <c r="E20" s="25">
        <f>$C20*IF($B20="MEA",Einheiten!$K8,IF($B20="Wohnfläche",Einheiten!$L8,IF($B20="Einheiten",Einheiten!$M8,IF($B20="Personen",Einheiten!$N8,Einheiten!$O8))))</f>
        <v>260.7</v>
      </c>
      <c r="F20" s="25">
        <f>$C20*IF($B20="MEA",Einheiten!$K9,IF($B20="Wohnfläche",Einheiten!$L9,IF($B20="Einheiten",Einheiten!$M9,IF($B20="Personen",Einheiten!$N9,Einheiten!$O9))))</f>
        <v>288.75</v>
      </c>
      <c r="G20" s="25">
        <f>$C20*IF($B20="MEA",Einheiten!$K10,IF($B20="Wohnfläche",Einheiten!$L10,IF($B20="Einheiten",Einheiten!$M10,IF($B20="Personen",Einheiten!$N10,Einheiten!$O10))))</f>
        <v>250.79999999999998</v>
      </c>
      <c r="H20" s="25">
        <f>$C20*IF($B20="MEA",Einheiten!$K11,IF($B20="Wohnfläche",Einheiten!$L11,IF($B20="Einheiten",Einheiten!$M11,IF($B20="Personen",Einheiten!$N11,Einheiten!$O11))))</f>
        <v>231.00000000000003</v>
      </c>
      <c r="I20" s="25">
        <f>$C20*IF($B20="MEA",Einheiten!$K12,IF($B20="Wohnfläche",Einheiten!$L12,IF($B20="Einheiten",Einheiten!$M12,IF($B20="Personen",Einheiten!$N12,Einheiten!$O12))))</f>
        <v>379.5</v>
      </c>
      <c r="J20" s="25">
        <f t="shared" si="0"/>
        <v>1650</v>
      </c>
    </row>
    <row r="21" spans="1:10" ht="18.75" customHeight="1" x14ac:dyDescent="0.25">
      <c r="A21" s="27" t="s">
        <v>105</v>
      </c>
      <c r="B21" s="49"/>
      <c r="C21" s="28">
        <f>SUM(D21:I21)</f>
        <v>32972</v>
      </c>
      <c r="D21" s="28">
        <f t="shared" ref="D21:I21" si="1">SUM(D7:D20)</f>
        <v>5016.9158119658114</v>
      </c>
      <c r="E21" s="28">
        <f t="shared" si="1"/>
        <v>4604.7184615384613</v>
      </c>
      <c r="F21" s="28">
        <f t="shared" si="1"/>
        <v>6640.181623931624</v>
      </c>
      <c r="G21" s="28">
        <f t="shared" si="1"/>
        <v>5206.2191452991456</v>
      </c>
      <c r="H21" s="28">
        <f t="shared" si="1"/>
        <v>4295.7162393162389</v>
      </c>
      <c r="I21" s="28">
        <f t="shared" si="1"/>
        <v>7208.2487179487171</v>
      </c>
      <c r="J21" s="28">
        <f t="shared" si="0"/>
        <v>32972</v>
      </c>
    </row>
    <row r="22" spans="1:10" ht="18.75" customHeight="1" x14ac:dyDescent="0.25">
      <c r="A22" s="16" t="s">
        <v>106</v>
      </c>
      <c r="B22" s="47"/>
      <c r="C22" s="22">
        <f>SUM(D22:I22)</f>
        <v>6000</v>
      </c>
      <c r="D22" s="22">
        <f>Einheiten!J7</f>
        <v>869.99999999999989</v>
      </c>
      <c r="E22" s="22">
        <f>Einheiten!J8</f>
        <v>948</v>
      </c>
      <c r="F22" s="22">
        <f>Einheiten!J9</f>
        <v>1050</v>
      </c>
      <c r="G22" s="22">
        <f>Einheiten!J10</f>
        <v>912</v>
      </c>
      <c r="H22" s="22">
        <f>Einheiten!J11</f>
        <v>840.00000000000011</v>
      </c>
      <c r="I22" s="22">
        <f>Einheiten!J12</f>
        <v>1380</v>
      </c>
      <c r="J22" s="22">
        <f t="shared" si="0"/>
        <v>6000</v>
      </c>
    </row>
    <row r="23" spans="1:10" ht="18.75" customHeight="1" x14ac:dyDescent="0.25">
      <c r="A23" s="27" t="s">
        <v>107</v>
      </c>
      <c r="B23" s="49"/>
      <c r="C23" s="28">
        <f>SUM(D23:I23)</f>
        <v>38972</v>
      </c>
      <c r="D23" s="28">
        <f t="shared" ref="D23:I23" si="2">D21+D22</f>
        <v>5886.9158119658114</v>
      </c>
      <c r="E23" s="28">
        <f t="shared" si="2"/>
        <v>5552.7184615384613</v>
      </c>
      <c r="F23" s="28">
        <f t="shared" si="2"/>
        <v>7690.181623931624</v>
      </c>
      <c r="G23" s="28">
        <f t="shared" si="2"/>
        <v>6118.2191452991456</v>
      </c>
      <c r="H23" s="28">
        <f t="shared" si="2"/>
        <v>5135.7162393162389</v>
      </c>
      <c r="I23" s="28">
        <f t="shared" si="2"/>
        <v>8588.248717948718</v>
      </c>
      <c r="J23" s="28">
        <f t="shared" si="0"/>
        <v>38972</v>
      </c>
    </row>
    <row r="24" spans="1:10" ht="18.75" customHeight="1" x14ac:dyDescent="0.25">
      <c r="A24" s="16" t="s">
        <v>108</v>
      </c>
      <c r="B24" s="47"/>
      <c r="C24" s="22">
        <f>SUM(D24:I24)</f>
        <v>38400</v>
      </c>
      <c r="D24" s="22">
        <f>Einheiten!I7</f>
        <v>5640</v>
      </c>
      <c r="E24" s="22">
        <f>Einheiten!I8</f>
        <v>6060</v>
      </c>
      <c r="F24" s="22">
        <f>Einheiten!I9</f>
        <v>6900</v>
      </c>
      <c r="G24" s="22">
        <f>Einheiten!I10</f>
        <v>5880</v>
      </c>
      <c r="H24" s="22">
        <f>Einheiten!I11</f>
        <v>5400</v>
      </c>
      <c r="I24" s="22">
        <f>Einheiten!I12</f>
        <v>8520</v>
      </c>
      <c r="J24" s="22">
        <f t="shared" si="0"/>
        <v>38400</v>
      </c>
    </row>
    <row r="25" spans="1:10" ht="21.75" customHeight="1" x14ac:dyDescent="0.25">
      <c r="A25" s="54" t="s">
        <v>109</v>
      </c>
      <c r="B25" s="55"/>
      <c r="C25" s="56">
        <f>SUM(D25:I25)</f>
        <v>571.99999999999909</v>
      </c>
      <c r="D25" s="56">
        <f t="shared" ref="D25:I25" si="3">D23-D24</f>
        <v>246.91581196581137</v>
      </c>
      <c r="E25" s="56">
        <f t="shared" si="3"/>
        <v>-507.28153846153873</v>
      </c>
      <c r="F25" s="56">
        <f t="shared" si="3"/>
        <v>790.18162393162402</v>
      </c>
      <c r="G25" s="56">
        <f t="shared" si="3"/>
        <v>238.21914529914557</v>
      </c>
      <c r="H25" s="56">
        <f t="shared" si="3"/>
        <v>-264.2837606837611</v>
      </c>
      <c r="I25" s="56">
        <f t="shared" si="3"/>
        <v>68.248717948717967</v>
      </c>
      <c r="J25" s="56">
        <f t="shared" si="0"/>
        <v>571.99999999999909</v>
      </c>
    </row>
    <row r="27" spans="1:10" ht="25.5" customHeight="1" x14ac:dyDescent="0.25">
      <c r="A27" s="69" t="s">
        <v>110</v>
      </c>
      <c r="B27" s="69"/>
      <c r="C27" s="69"/>
      <c r="D27" s="69"/>
      <c r="E27" s="69"/>
      <c r="F27" s="69"/>
      <c r="G27" s="69"/>
      <c r="H27" s="69"/>
      <c r="I27" s="69"/>
      <c r="J27" s="69"/>
    </row>
  </sheetData>
  <mergeCells count="4">
    <mergeCell ref="A1:J1"/>
    <mergeCell ref="A2:J2"/>
    <mergeCell ref="A4:J4"/>
    <mergeCell ref="A27:J27"/>
  </mergeCell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4"/>
  <sheetViews>
    <sheetView showGridLines="0" zoomScaleNormal="100" workbookViewId="0"/>
  </sheetViews>
  <sheetFormatPr baseColWidth="10" defaultColWidth="8.7109375" defaultRowHeight="15" x14ac:dyDescent="0.25"/>
  <cols>
    <col min="1" max="1" width="4" customWidth="1"/>
    <col min="2" max="2" width="34" customWidth="1"/>
    <col min="3" max="3" width="16" customWidth="1"/>
    <col min="4" max="4" width="4" customWidth="1"/>
  </cols>
  <sheetData>
    <row r="1" spans="1:4" ht="39.75" customHeight="1" x14ac:dyDescent="0.25">
      <c r="A1" s="14" t="s">
        <v>0</v>
      </c>
      <c r="B1" s="14"/>
      <c r="C1" s="14"/>
      <c r="D1" s="14"/>
    </row>
    <row r="2" spans="1:4" ht="18" customHeight="1" x14ac:dyDescent="0.25">
      <c r="A2" s="13" t="s">
        <v>111</v>
      </c>
      <c r="B2" s="13"/>
      <c r="C2" s="13"/>
      <c r="D2" s="13"/>
    </row>
    <row r="3" spans="1:4" ht="4.5" customHeight="1" x14ac:dyDescent="0.25">
      <c r="A3" s="15"/>
      <c r="B3" s="15"/>
      <c r="C3" s="15"/>
      <c r="D3" s="15"/>
    </row>
    <row r="4" spans="1:4" ht="24" customHeight="1" x14ac:dyDescent="0.25">
      <c r="A4" s="12" t="s">
        <v>112</v>
      </c>
      <c r="B4" s="12"/>
      <c r="C4" s="12"/>
      <c r="D4" s="12"/>
    </row>
    <row r="6" spans="1:4" x14ac:dyDescent="0.25">
      <c r="A6" s="46"/>
      <c r="B6" s="19" t="s">
        <v>94</v>
      </c>
      <c r="C6" s="18" t="s">
        <v>67</v>
      </c>
      <c r="D6" s="46"/>
    </row>
    <row r="7" spans="1:4" ht="18.75" customHeight="1" x14ac:dyDescent="0.25">
      <c r="A7" s="10" t="s">
        <v>113</v>
      </c>
      <c r="B7" s="10"/>
      <c r="C7" s="32">
        <v>18500</v>
      </c>
      <c r="D7" s="47"/>
    </row>
    <row r="8" spans="1:4" ht="18.75" customHeight="1" x14ac:dyDescent="0.25">
      <c r="A8" s="8" t="s">
        <v>114</v>
      </c>
      <c r="B8" s="8"/>
      <c r="C8" s="25">
        <f>Gesamtabrechnung!C32</f>
        <v>6000</v>
      </c>
      <c r="D8" s="48"/>
    </row>
    <row r="9" spans="1:4" ht="18.75" customHeight="1" x14ac:dyDescent="0.25">
      <c r="A9" s="10" t="s">
        <v>115</v>
      </c>
      <c r="B9" s="10"/>
      <c r="C9" s="32">
        <v>45</v>
      </c>
      <c r="D9" s="47"/>
    </row>
    <row r="10" spans="1:4" ht="18.75" customHeight="1" x14ac:dyDescent="0.25">
      <c r="A10" s="8" t="s">
        <v>116</v>
      </c>
      <c r="B10" s="8"/>
      <c r="C10" s="36">
        <v>-3200</v>
      </c>
      <c r="D10" s="48"/>
    </row>
    <row r="11" spans="1:4" ht="21.75" customHeight="1" x14ac:dyDescent="0.25">
      <c r="A11" s="73" t="s">
        <v>117</v>
      </c>
      <c r="B11" s="73"/>
      <c r="C11" s="57">
        <f>SUM(C7:C10)</f>
        <v>21345</v>
      </c>
      <c r="D11" s="55"/>
    </row>
    <row r="13" spans="1:4" ht="25.5" customHeight="1" x14ac:dyDescent="0.25">
      <c r="A13" s="69" t="s">
        <v>118</v>
      </c>
      <c r="B13" s="69"/>
      <c r="C13" s="69"/>
      <c r="D13" s="69"/>
    </row>
    <row r="14" spans="1:4" x14ac:dyDescent="0.25">
      <c r="A14" s="69"/>
      <c r="B14" s="69"/>
      <c r="C14" s="69"/>
      <c r="D14" s="69"/>
    </row>
  </sheetData>
  <mergeCells count="9">
    <mergeCell ref="A9:B9"/>
    <mergeCell ref="A10:B10"/>
    <mergeCell ref="A11:B11"/>
    <mergeCell ref="A13:D14"/>
    <mergeCell ref="A1:D1"/>
    <mergeCell ref="A2:D2"/>
    <mergeCell ref="A4:D4"/>
    <mergeCell ref="A7:B7"/>
    <mergeCell ref="A8:B8"/>
  </mergeCells>
  <printOptions horizontalCentered="1"/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Übersicht</vt:lpstr>
      <vt:lpstr>Einheiten</vt:lpstr>
      <vt:lpstr>Gesamtabrechnung</vt:lpstr>
      <vt:lpstr>Einzelabrechnung</vt:lpstr>
      <vt:lpstr>Erhaltungsrücklage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2026-07-18T10:50:48Z</dcterms:created>
  <dcterms:modified xsi:type="dcterms:W3CDTF">2026-07-18T11:11:21Z</dcterms:modified>
  <dc:language>en-US</dc:language>
</cp:coreProperties>
</file>