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Übersicht" sheetId="1" state="visible" r:id="rId3"/>
    <sheet name="Artikelstamm" sheetId="2" state="visible" r:id="rId4"/>
    <sheet name="Lagerbestand" sheetId="3" state="visible" r:id="rId5"/>
    <sheet name="Wareneingang" sheetId="4" state="visible" r:id="rId6"/>
    <sheet name="Warenausgang" sheetId="5" state="visible" r:id="rId7"/>
    <sheet name="Lieferanten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<sst xmlns="http://schemas.openxmlformats.org/spreadsheetml/2006/main" count="319" uniqueCount="198">
  <si>
    <t xml:space="preserve">NORDWIND HANDEL GMBH  ·  WARENWIRTSCHAFT</t>
  </si>
  <si>
    <t xml:space="preserve">Dashboard &amp; Auswertung · Geschäftsjahr 2026 · alle Werte automatisch aus den Modulen berechnet</t>
  </si>
  <si>
    <t xml:space="preserve">KENNZAHLEN IM ÜBERBLICK</t>
  </si>
  <si>
    <t xml:space="preserve">ARTIKEL GESAMT</t>
  </si>
  <si>
    <t xml:space="preserve">LAGERWERT (EK)</t>
  </si>
  <si>
    <t xml:space="preserve">ARTIKEL UNTER MELDEBESTAND</t>
  </si>
  <si>
    <t xml:space="preserve">UMSATZ GESAMT (NETTO)</t>
  </si>
  <si>
    <t xml:space="preserve">ROHERTRAG (NETTO)</t>
  </si>
  <si>
    <t xml:space="preserve">ABGÄNGE GESAMT (STK.)</t>
  </si>
  <si>
    <t xml:space="preserve">BESTAND &amp; STATUS JE ARTIKEL</t>
  </si>
  <si>
    <t xml:space="preserve">Artikel-Nr.</t>
  </si>
  <si>
    <t xml:space="preserve">Bezeichnung</t>
  </si>
  <si>
    <t xml:space="preserve">Bestand</t>
  </si>
  <si>
    <t xml:space="preserve">Status</t>
  </si>
  <si>
    <t xml:space="preserve">UMSATZ &amp; ROHERTRAG JE ARTIKEL  (aus Warenausgängen)</t>
  </si>
  <si>
    <t xml:space="preserve">Abg. (Stk.)</t>
  </si>
  <si>
    <t xml:space="preserve">Umsatz (€)</t>
  </si>
  <si>
    <t xml:space="preserve">Wareneinsatz (€)</t>
  </si>
  <si>
    <t xml:space="preserve">Rohertrag (€)</t>
  </si>
  <si>
    <t xml:space="preserve">Marge %</t>
  </si>
  <si>
    <t xml:space="preserve">GESAMT</t>
  </si>
  <si>
    <t xml:space="preserve">Legende:  grüne Schrift = Verknüpfung aus anderem Blatt · schwarze Schrift = Formel · rot hinterlegt = Meldebestand unterschritten. Erfassung in: Artikelstamm · Wareneingang · Warenausgang · Lieferanten.</t>
  </si>
  <si>
    <t xml:space="preserve">Hinweis: Alle Beträge netto in Euro. Regelsteuersatz 19 % ggf. gesondert ausweisen. Beispielhafte Musterdaten – bitte durch eigene Werte ersetzen.</t>
  </si>
  <si>
    <t xml:space="preserve">ARTIKELSTAMMDATEN</t>
  </si>
  <si>
    <t xml:space="preserve">Zentrale Artikelliste · Grundlage aller Module · Preise netto in € · Geschäftsjahr 2026</t>
  </si>
  <si>
    <t xml:space="preserve">Artikelbezeichnung</t>
  </si>
  <si>
    <t xml:space="preserve">Kategorie</t>
  </si>
  <si>
    <t xml:space="preserve">Lieferant</t>
  </si>
  <si>
    <t xml:space="preserve">EK-Preis (netto)</t>
  </si>
  <si>
    <t xml:space="preserve">VK-Preis (netto)</t>
  </si>
  <si>
    <t xml:space="preserve">Meldebestand</t>
  </si>
  <si>
    <t xml:space="preserve">Lagerort</t>
  </si>
  <si>
    <t xml:space="preserve">Aktiv</t>
  </si>
  <si>
    <t xml:space="preserve">Bemerkung</t>
  </si>
  <si>
    <t xml:space="preserve">ART-1001</t>
  </si>
  <si>
    <t xml:space="preserve">Kabeltrommel 25 m</t>
  </si>
  <si>
    <t xml:space="preserve">Elektro</t>
  </si>
  <si>
    <t xml:space="preserve">LF-01</t>
  </si>
  <si>
    <t xml:space="preserve">A-01</t>
  </si>
  <si>
    <t xml:space="preserve">Ja</t>
  </si>
  <si>
    <t xml:space="preserve">ART-1002</t>
  </si>
  <si>
    <t xml:space="preserve">LED-Arbeitsleuchte</t>
  </si>
  <si>
    <t xml:space="preserve">A-02</t>
  </si>
  <si>
    <t xml:space="preserve">ART-1003</t>
  </si>
  <si>
    <t xml:space="preserve">Werkzeugkoffer 108-tlg.</t>
  </si>
  <si>
    <t xml:space="preserve">Werkzeug</t>
  </si>
  <si>
    <t xml:space="preserve">LF-03</t>
  </si>
  <si>
    <t xml:space="preserve">B-01</t>
  </si>
  <si>
    <t xml:space="preserve">ART-1004</t>
  </si>
  <si>
    <t xml:space="preserve">Akkuschrauber 18 V</t>
  </si>
  <si>
    <t xml:space="preserve">B-02</t>
  </si>
  <si>
    <t xml:space="preserve">ART-1005</t>
  </si>
  <si>
    <t xml:space="preserve">Aufbewahrungsbox 40 L</t>
  </si>
  <si>
    <t xml:space="preserve">Haushalt</t>
  </si>
  <si>
    <t xml:space="preserve">LF-02</t>
  </si>
  <si>
    <t xml:space="preserve">C-01</t>
  </si>
  <si>
    <t xml:space="preserve">ART-1006</t>
  </si>
  <si>
    <t xml:space="preserve">Thermoskanne 1 L</t>
  </si>
  <si>
    <t xml:space="preserve">C-02</t>
  </si>
  <si>
    <t xml:space="preserve">ART-1007</t>
  </si>
  <si>
    <t xml:space="preserve">Versandkarton 400×300×300</t>
  </si>
  <si>
    <t xml:space="preserve">Verpackung</t>
  </si>
  <si>
    <t xml:space="preserve">LF-04</t>
  </si>
  <si>
    <t xml:space="preserve">D-01</t>
  </si>
  <si>
    <t xml:space="preserve">ART-1008</t>
  </si>
  <si>
    <t xml:space="preserve">Luftpolsterfolie 50 m</t>
  </si>
  <si>
    <t xml:space="preserve">D-02</t>
  </si>
  <si>
    <t xml:space="preserve">ART-1009</t>
  </si>
  <si>
    <t xml:space="preserve">Multifunktionsdrucker</t>
  </si>
  <si>
    <t xml:space="preserve">Büro</t>
  </si>
  <si>
    <t xml:space="preserve">LF-05</t>
  </si>
  <si>
    <t xml:space="preserve">E-01</t>
  </si>
  <si>
    <t xml:space="preserve">ART-1010</t>
  </si>
  <si>
    <t xml:space="preserve">Etikettenrolle 100×150</t>
  </si>
  <si>
    <t xml:space="preserve">E-02</t>
  </si>
  <si>
    <t xml:space="preserve">ART-1011</t>
  </si>
  <si>
    <t xml:space="preserve">Sicherheitshandschuhe Gr. L</t>
  </si>
  <si>
    <t xml:space="preserve">Arbeitsschutz</t>
  </si>
  <si>
    <t xml:space="preserve">F-01</t>
  </si>
  <si>
    <t xml:space="preserve">ART-1012</t>
  </si>
  <si>
    <t xml:space="preserve">Reinigungstücher 50er</t>
  </si>
  <si>
    <t xml:space="preserve">Reinigung</t>
  </si>
  <si>
    <t xml:space="preserve">F-02</t>
  </si>
  <si>
    <t xml:space="preserve">Legende:  blaue Schrift = Eingabefeld · schwarze Schrift = Formel · grüne Schrift = Verknüpfung aus anderem Blatt · Marge % wird automatisch berechnet</t>
  </si>
  <si>
    <t xml:space="preserve">LAGERVERWALTUNG &amp; BESTANDSFÜHRUNG</t>
  </si>
  <si>
    <t xml:space="preserve">Bestand = Anfangsbestand + Zugänge − Abgänge · rote Markierung = Meldebestand unterschritten</t>
  </si>
  <si>
    <t xml:space="preserve">Anfangs-
bestand</t>
  </si>
  <si>
    <t xml:space="preserve">Zugänge</t>
  </si>
  <si>
    <t xml:space="preserve">Abgänge</t>
  </si>
  <si>
    <t xml:space="preserve">Aktueller
Bestand</t>
  </si>
  <si>
    <t xml:space="preserve">EK-Preis</t>
  </si>
  <si>
    <t xml:space="preserve">Lagerwert</t>
  </si>
  <si>
    <t xml:space="preserve">WARENEINGÄNGE (ZUGÄNGE)</t>
  </si>
  <si>
    <t xml:space="preserve">Jede Lieferung erfassen · Bezeichnung, Lieferant, EK-Preis und Wert werden automatisch ergänzt</t>
  </si>
  <si>
    <t xml:space="preserve">Datum</t>
  </si>
  <si>
    <t xml:space="preserve">Beleg-Nr.</t>
  </si>
  <si>
    <t xml:space="preserve">Menge</t>
  </si>
  <si>
    <t xml:space="preserve">Wert (netto)</t>
  </si>
  <si>
    <t xml:space="preserve">WE-2026-001</t>
  </si>
  <si>
    <t xml:space="preserve">WE-2026-018</t>
  </si>
  <si>
    <t xml:space="preserve">WE-2026-002</t>
  </si>
  <si>
    <t xml:space="preserve">WE-2026-003</t>
  </si>
  <si>
    <t xml:space="preserve">WE-2026-004</t>
  </si>
  <si>
    <t xml:space="preserve">WE-2026-005</t>
  </si>
  <si>
    <t xml:space="preserve">WE-2026-006</t>
  </si>
  <si>
    <t xml:space="preserve">WE-2026-007</t>
  </si>
  <si>
    <t xml:space="preserve">WE-2026-008</t>
  </si>
  <si>
    <t xml:space="preserve">WE-2026-009</t>
  </si>
  <si>
    <t xml:space="preserve">WE-2026-010</t>
  </si>
  <si>
    <t xml:space="preserve">WE-2026-011</t>
  </si>
  <si>
    <t xml:space="preserve">WE-2026-012</t>
  </si>
  <si>
    <t xml:space="preserve">WE-2026-013</t>
  </si>
  <si>
    <t xml:space="preserve">WE-2026-014</t>
  </si>
  <si>
    <t xml:space="preserve">WE-2026-015</t>
  </si>
  <si>
    <t xml:space="preserve">WE-2026-016</t>
  </si>
  <si>
    <t xml:space="preserve">WE-2026-017</t>
  </si>
  <si>
    <t xml:space="preserve">WARENAUSGÄNGE (ABGÄNGE / VERKÄUFE)</t>
  </si>
  <si>
    <t xml:space="preserve">Jeden Verkauf/Abgang erfassen · VK-Preis (netto) und Umsatz werden automatisch berechnet · MwSt. 19 %</t>
  </si>
  <si>
    <t xml:space="preserve">Kunde / Empfänger</t>
  </si>
  <si>
    <t xml:space="preserve">VK-Preis</t>
  </si>
  <si>
    <t xml:space="preserve">Umsatz (netto)</t>
  </si>
  <si>
    <t xml:space="preserve">WA-2026-001</t>
  </si>
  <si>
    <t xml:space="preserve">Krämer &amp; Sohn GmbH</t>
  </si>
  <si>
    <t xml:space="preserve">WA-2026-022</t>
  </si>
  <si>
    <t xml:space="preserve">Logistik Bremen GmbH</t>
  </si>
  <si>
    <t xml:space="preserve">WA-2026-002</t>
  </si>
  <si>
    <t xml:space="preserve">Online-Handel West</t>
  </si>
  <si>
    <t xml:space="preserve">WA-2026-023</t>
  </si>
  <si>
    <t xml:space="preserve">Montagebau Keller</t>
  </si>
  <si>
    <t xml:space="preserve">WA-2026-003</t>
  </si>
  <si>
    <t xml:space="preserve">Baumarkt Süd KG</t>
  </si>
  <si>
    <t xml:space="preserve">WA-2026-024</t>
  </si>
  <si>
    <t xml:space="preserve">Ladenbau Sievers</t>
  </si>
  <si>
    <t xml:space="preserve">WA-2026-004</t>
  </si>
  <si>
    <t xml:space="preserve">Facility Service Nord</t>
  </si>
  <si>
    <t xml:space="preserve">WA-2026-025</t>
  </si>
  <si>
    <t xml:space="preserve">WA-2026-005</t>
  </si>
  <si>
    <t xml:space="preserve">Werkstatt Lindner</t>
  </si>
  <si>
    <t xml:space="preserve">WA-2026-026</t>
  </si>
  <si>
    <t xml:space="preserve">WA-2026-006</t>
  </si>
  <si>
    <t xml:space="preserve">Handel Ostsee GmbH</t>
  </si>
  <si>
    <t xml:space="preserve">WA-2026-027</t>
  </si>
  <si>
    <t xml:space="preserve">WA-2026-007</t>
  </si>
  <si>
    <t xml:space="preserve">Kontor Rheinland</t>
  </si>
  <si>
    <t xml:space="preserve">WA-2026-028</t>
  </si>
  <si>
    <t xml:space="preserve">WA-2026-008</t>
  </si>
  <si>
    <t xml:space="preserve">Service-Team Mitte</t>
  </si>
  <si>
    <t xml:space="preserve">WA-2026-029</t>
  </si>
  <si>
    <t xml:space="preserve">WA-2026-009</t>
  </si>
  <si>
    <t xml:space="preserve">Gewerbepark Ausrüster</t>
  </si>
  <si>
    <t xml:space="preserve">WA-2026-030</t>
  </si>
  <si>
    <t xml:space="preserve">WA-2026-010</t>
  </si>
  <si>
    <t xml:space="preserve">WA-2026-031</t>
  </si>
  <si>
    <t xml:space="preserve">WA-2026-011</t>
  </si>
  <si>
    <t xml:space="preserve">WA-2026-032</t>
  </si>
  <si>
    <t xml:space="preserve">WA-2026-012</t>
  </si>
  <si>
    <t xml:space="preserve">WA-2026-013</t>
  </si>
  <si>
    <t xml:space="preserve">WA-2026-014</t>
  </si>
  <si>
    <t xml:space="preserve">WA-2026-015</t>
  </si>
  <si>
    <t xml:space="preserve">WA-2026-016</t>
  </si>
  <si>
    <t xml:space="preserve">WA-2026-017</t>
  </si>
  <si>
    <t xml:space="preserve">WA-2026-018</t>
  </si>
  <si>
    <t xml:space="preserve">WA-2026-019</t>
  </si>
  <si>
    <t xml:space="preserve">WA-2026-020</t>
  </si>
  <si>
    <t xml:space="preserve">WA-2026-021</t>
  </si>
  <si>
    <t xml:space="preserve">LIEFERANTENVERWALTUNG</t>
  </si>
  <si>
    <t xml:space="preserve">Alle Lieferanten mit Konditionen und Kontaktdaten · Verweis über die Lieferanten-Nr. im Artikelstamm</t>
  </si>
  <si>
    <t xml:space="preserve">Lieferanten-Nr.</t>
  </si>
  <si>
    <t xml:space="preserve">Lieferantenname</t>
  </si>
  <si>
    <t xml:space="preserve">Ansprechpartner</t>
  </si>
  <si>
    <t xml:space="preserve">E-Mail</t>
  </si>
  <si>
    <t xml:space="preserve">Telefon</t>
  </si>
  <si>
    <t xml:space="preserve">Lieferzeit (Tage)</t>
  </si>
  <si>
    <t xml:space="preserve">Zahlungsziel (Tage)</t>
  </si>
  <si>
    <t xml:space="preserve">Zahlungsart</t>
  </si>
  <si>
    <t xml:space="preserve">Elektrotechnik Vogtland GmbH</t>
  </si>
  <si>
    <t xml:space="preserve">Herr T. Berger</t>
  </si>
  <si>
    <t xml:space="preserve">einkauf@et-vogtland.example</t>
  </si>
  <si>
    <t xml:space="preserve">+49 3741 552013</t>
  </si>
  <si>
    <t xml:space="preserve">Überweisung</t>
  </si>
  <si>
    <t xml:space="preserve">HausPlus Handels KG</t>
  </si>
  <si>
    <t xml:space="preserve">Frau S. Krause</t>
  </si>
  <si>
    <t xml:space="preserve">bestellung@hausplus-handel.example</t>
  </si>
  <si>
    <t xml:space="preserve">+49 511 8820430</t>
  </si>
  <si>
    <t xml:space="preserve">SEPA-Lastschrift</t>
  </si>
  <si>
    <t xml:space="preserve">ProTools Distribution GmbH</t>
  </si>
  <si>
    <t xml:space="preserve">Herr M. Adler</t>
  </si>
  <si>
    <t xml:space="preserve">order@protools-dist.example</t>
  </si>
  <si>
    <t xml:space="preserve">+49 911 6273900</t>
  </si>
  <si>
    <t xml:space="preserve">PackServ Verpackungen GmbH</t>
  </si>
  <si>
    <t xml:space="preserve">Frau L. Hoffmann</t>
  </si>
  <si>
    <t xml:space="preserve">service@packserv.example</t>
  </si>
  <si>
    <t xml:space="preserve">+49 421 3390120</t>
  </si>
  <si>
    <t xml:space="preserve">Kreditkarte</t>
  </si>
  <si>
    <t xml:space="preserve">BüroWelt Nord GmbH</t>
  </si>
  <si>
    <t xml:space="preserve">Herr J. Winkler</t>
  </si>
  <si>
    <t xml:space="preserve">kontakt@buerowelt-nord.example</t>
  </si>
  <si>
    <t xml:space="preserve">+49 40 5567210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</si>
</sst>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#,##0&quot; €&quot;"/>
    <numFmt numFmtId="167" formatCode="General"/>
    <numFmt numFmtId="168" formatCode="#,##0.00&quot; €&quot;"/>
    <numFmt numFmtId="169" formatCode="0.0%"/>
    <numFmt numFmtId="170" formatCode="dd\.mm\.yyyy"/>
  </numFmts>
  <fonts count="2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7"/>
      <color rgb="FFFFFFFF"/>
      <name val="Calibri"/>
      <family val="0"/>
      <charset val="1"/>
    </font>
    <font>
      <sz val="10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9"/>
      <color rgb="FF2E6E7E"/>
      <name val="Calibri"/>
      <family val="0"/>
      <charset val="1"/>
    </font>
    <font>
      <b val="true"/>
      <sz val="9"/>
      <color rgb="FFB9761A"/>
      <name val="Calibri"/>
      <family val="0"/>
      <charset val="1"/>
    </font>
    <font>
      <b val="true"/>
      <sz val="20"/>
      <color rgb="FF133B44"/>
      <name val="Calibri"/>
      <family val="0"/>
      <charset val="1"/>
    </font>
    <font>
      <b val="true"/>
      <sz val="20"/>
      <color rgb="FFB9761A"/>
      <name val="Calibri"/>
      <family val="0"/>
      <charset val="1"/>
    </font>
    <font>
      <sz val="10"/>
      <color rgb="FF2E7D32"/>
      <name val="Calibri"/>
      <family val="0"/>
      <charset val="1"/>
    </font>
    <font>
      <b val="true"/>
      <sz val="10"/>
      <color rgb="FF1B2E33"/>
      <name val="Calibri"/>
      <family val="0"/>
      <charset val="1"/>
    </font>
    <font>
      <sz val="10"/>
      <color rgb="FF1B2E33"/>
      <name val="Calibri"/>
      <family val="0"/>
      <charset val="1"/>
    </font>
    <font>
      <i val="true"/>
      <sz val="9"/>
      <color rgb="FF6E8A8F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b val="true"/>
      <sz val="10"/>
      <color rgb="FF1F5C8C"/>
      <name val="Calibri"/>
      <family val="0"/>
      <charset val="1"/>
    </font>
    <font>
      <sz val="10"/>
      <color rgb="FF1F5C8C"/>
      <name val="Calibri"/>
      <family val="0"/>
      <charset val="1"/>
    </font>
    <font>
      <b val="true"/>
      <sz val="10"/>
      <color rgb="FF2E7D32"/>
      <name val="Calibri"/>
      <family val="0"/>
      <charset val="1"/>
    </font>
    <font>
      <b val="true"/>
      <sz val="11"/>
      <color rgb="FFFFFFFF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33B44"/>
        <bgColor rgb="FF1B2E33"/>
      </patternFill>
    </fill>
    <fill>
      <patternFill patternType="solid">
        <fgColor rgb="FF2E6E7E"/>
        <bgColor rgb="FF1F5C8C"/>
      </patternFill>
    </fill>
    <fill>
      <patternFill patternType="solid">
        <fgColor rgb="FFF4F9F9"/>
        <bgColor rgb="FFF4F8FC"/>
      </patternFill>
    </fill>
    <fill>
      <patternFill patternType="solid">
        <fgColor rgb="FFFBEFD9"/>
        <bgColor rgb="FFEAF2F3"/>
      </patternFill>
    </fill>
    <fill>
      <patternFill patternType="solid">
        <fgColor rgb="FFEAF2F3"/>
        <bgColor rgb="FFEAF2FB"/>
      </patternFill>
    </fill>
    <fill>
      <patternFill patternType="solid">
        <fgColor rgb="FFFFFFFF"/>
        <bgColor rgb="FFF4F9F9"/>
      </patternFill>
    </fill>
    <fill>
      <patternFill patternType="solid">
        <fgColor rgb="FFEAF2FB"/>
        <bgColor rgb="FFEAF2F3"/>
      </patternFill>
    </fill>
    <fill>
      <patternFill patternType="solid">
        <fgColor rgb="FFF4F8FC"/>
        <bgColor rgb="FFF4F9F9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medium">
        <color rgb="FF2E6E7E"/>
      </left>
      <right style="medium">
        <color rgb="FF2E6E7E"/>
      </right>
      <top style="medium">
        <color rgb="FF2E6E7E"/>
      </top>
      <bottom style="medium">
        <color rgb="FF2E6E7E"/>
      </bottom>
      <diagonal/>
    </border>
    <border diagonalUp="false" diagonalDown="false">
      <left style="medium">
        <color rgb="FFB9761A"/>
      </left>
      <right style="medium">
        <color rgb="FFB9761A"/>
      </right>
      <top style="medium">
        <color rgb="FFB9761A"/>
      </top>
      <bottom style="medium">
        <color rgb="FFB9761A"/>
      </bottom>
      <diagonal/>
    </border>
    <border diagonalUp="false" diagonalDown="false">
      <left style="thin">
        <color rgb="FFD5E1E3"/>
      </left>
      <right style="thin">
        <color rgb="FFD5E1E3"/>
      </right>
      <top style="thin">
        <color rgb="FFD5E1E3"/>
      </top>
      <bottom style="thin">
        <color rgb="FFD5E1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3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3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6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6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8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8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8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7" fillId="9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6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8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1" fillId="7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9" fillId="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9" fillId="2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1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1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8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name val="Calibri"/>
        <charset val="1"/>
        <family val="0"/>
        <b val="1"/>
        <color rgb="FF9E2B36"/>
        <sz val="10"/>
      </font>
      <fill>
        <patternFill>
          <bgColor rgb="FFF7DCDE"/>
        </patternFill>
      </fill>
    </dxf>
    <dxf>
      <font>
        <name val="Calibri"/>
        <charset val="1"/>
        <family val="0"/>
        <b val="1"/>
        <color rgb="FF3C7A2E"/>
        <sz val="10"/>
      </font>
      <fill>
        <patternFill>
          <bgColor rgb="FFE1EFE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3C7A2E"/>
      <rgbColor rgb="FF000080"/>
      <rgbColor rgb="FFB9761A"/>
      <rgbColor rgb="FF800080"/>
      <rgbColor rgb="FF2E6E7E"/>
      <rgbColor rgb="FFF4F8FC"/>
      <rgbColor rgb="FF6E8A8F"/>
      <rgbColor rgb="FF9999FF"/>
      <rgbColor rgb="FF9E2B36"/>
      <rgbColor rgb="FFFBEFD9"/>
      <rgbColor rgb="FFEAF2FB"/>
      <rgbColor rgb="FF660066"/>
      <rgbColor rgb="FFFF8080"/>
      <rgbColor rgb="FF1F5C8C"/>
      <rgbColor rgb="FFD5E1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AF2F3"/>
      <rgbColor rgb="FFE1EFE0"/>
      <rgbColor rgb="FFF4F9F9"/>
      <rgbColor rgb="FF99CCFF"/>
      <rgbColor rgb="FFFF99CC"/>
      <rgbColor rgb="FFCC99FF"/>
      <rgbColor rgb="FFF7DCD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33B44"/>
      <rgbColor rgb="FF2E7D32"/>
      <rgbColor rgb="FF003300"/>
      <rgbColor rgb="FF333300"/>
      <rgbColor rgb="FF993300"/>
      <rgbColor rgb="FF993366"/>
      <rgbColor rgb="FF333399"/>
      <rgbColor rgb="FF1B2E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9761A"/>
    <pageSetUpPr fitToPage="false"/>
  </sheetPr>
  <dimension ref="A1:G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4"/>
    <col collapsed="false" customWidth="true" hidden="false" outlineLevel="0" max="2" min="2" style="0" width="28"/>
    <col collapsed="false" customWidth="true" hidden="false" outlineLevel="0" max="3" min="3" style="0" width="12"/>
    <col collapsed="false" customWidth="true" hidden="false" outlineLevel="0" max="4" min="4" style="0" width="14"/>
    <col collapsed="false" customWidth="true" hidden="false" outlineLevel="0" max="5" min="5" style="0" width="15"/>
    <col collapsed="false" customWidth="true" hidden="false" outlineLevel="0" max="6" min="6" style="0" width="13"/>
    <col collapsed="false" customWidth="true" hidden="false" outlineLevel="0" max="7" min="7" style="0" width="10"/>
    <col collapsed="false" customWidth="true" hidden="false" outlineLevel="0" max="8" min="8" style="0" width="3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8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6" hidden="false" customHeight="true" outlineLevel="0" collapsed="false"/>
    <row r="4" customFormat="false" ht="21.75" hidden="false" customHeight="true" outlineLevel="0" collapsed="false">
      <c r="A4" s="3" t="s">
        <v>2</v>
      </c>
      <c r="B4" s="3"/>
      <c r="C4" s="3"/>
      <c r="D4" s="3"/>
      <c r="E4" s="3"/>
      <c r="F4" s="3"/>
      <c r="G4" s="3"/>
    </row>
    <row r="5" customFormat="false" ht="18" hidden="false" customHeight="true" outlineLevel="0" collapsed="false">
      <c r="A5" s="4" t="s">
        <v>3</v>
      </c>
      <c r="B5" s="4"/>
      <c r="C5" s="4" t="s">
        <v>4</v>
      </c>
      <c r="D5" s="4"/>
      <c r="E5" s="5" t="s">
        <v>5</v>
      </c>
      <c r="F5" s="5"/>
      <c r="G5" s="5"/>
    </row>
    <row r="6" customFormat="false" ht="33.75" hidden="false" customHeight="true" outlineLevel="0" collapsed="false">
      <c r="A6" s="6" t="n">
        <f aca="false">COUNTA(Artikelstamm!$A$5:$A$16)</f>
        <v>12</v>
      </c>
      <c r="B6" s="6"/>
      <c r="C6" s="7" t="n">
        <f aca="false">Lagerbestand!$K$17</f>
        <v>2970.3</v>
      </c>
      <c r="D6" s="7"/>
      <c r="E6" s="8" t="n">
        <f aca="false">COUNTIF(Lagerbestand!$I$5:$I$16,"Nachbestellen")</f>
        <v>2</v>
      </c>
      <c r="F6" s="8"/>
      <c r="G6" s="8"/>
    </row>
    <row r="7" customFormat="false" ht="6" hidden="false" customHeight="true" outlineLevel="0" collapsed="false"/>
    <row r="8" customFormat="false" ht="18" hidden="false" customHeight="true" outlineLevel="0" collapsed="false">
      <c r="A8" s="4" t="s">
        <v>6</v>
      </c>
      <c r="B8" s="4"/>
      <c r="C8" s="4" t="s">
        <v>7</v>
      </c>
      <c r="D8" s="4"/>
      <c r="E8" s="4" t="s">
        <v>8</v>
      </c>
      <c r="F8" s="4"/>
      <c r="G8" s="4"/>
    </row>
    <row r="9" customFormat="false" ht="33.75" hidden="false" customHeight="true" outlineLevel="0" collapsed="false">
      <c r="A9" s="7" t="n">
        <f aca="false">SUM(Warenausgang!$H$5:$H$1000)</f>
        <v>11550.6</v>
      </c>
      <c r="B9" s="7"/>
      <c r="C9" s="7" t="n">
        <f aca="false">F40</f>
        <v>5913.4</v>
      </c>
      <c r="D9" s="7"/>
      <c r="E9" s="6" t="n">
        <f aca="false">SUM(Warenausgang!$E$5:$E$1000)</f>
        <v>943</v>
      </c>
      <c r="F9" s="6"/>
      <c r="G9" s="6"/>
    </row>
    <row r="11" customFormat="false" ht="21.75" hidden="false" customHeight="true" outlineLevel="0" collapsed="false">
      <c r="A11" s="3" t="s">
        <v>9</v>
      </c>
      <c r="B11" s="3"/>
      <c r="C11" s="3"/>
      <c r="D11" s="3"/>
    </row>
    <row r="12" customFormat="false" ht="24" hidden="false" customHeight="true" outlineLevel="0" collapsed="false">
      <c r="A12" s="9" t="s">
        <v>10</v>
      </c>
      <c r="B12" s="9" t="s">
        <v>11</v>
      </c>
      <c r="C12" s="9" t="s">
        <v>12</v>
      </c>
      <c r="D12" s="9" t="s">
        <v>13</v>
      </c>
    </row>
    <row r="13" customFormat="false" ht="15" hidden="false" customHeight="false" outlineLevel="0" collapsed="false">
      <c r="A13" s="10" t="str">
        <f aca="false">Lagerbestand!A5</f>
        <v>ART-1001</v>
      </c>
      <c r="B13" s="11" t="str">
        <f aca="false">Lagerbestand!B5</f>
        <v>Kabeltrommel 25 m</v>
      </c>
      <c r="C13" s="12" t="n">
        <f aca="false">Lagerbestand!G5</f>
        <v>18</v>
      </c>
      <c r="D13" s="13" t="str">
        <f aca="false">Lagerbestand!I5</f>
        <v>OK</v>
      </c>
    </row>
    <row r="14" customFormat="false" ht="15" hidden="false" customHeight="false" outlineLevel="0" collapsed="false">
      <c r="A14" s="14" t="str">
        <f aca="false">Lagerbestand!A6</f>
        <v>ART-1002</v>
      </c>
      <c r="B14" s="15" t="str">
        <f aca="false">Lagerbestand!B6</f>
        <v>LED-Arbeitsleuchte</v>
      </c>
      <c r="C14" s="16" t="n">
        <f aca="false">Lagerbestand!G6</f>
        <v>7</v>
      </c>
      <c r="D14" s="17" t="str">
        <f aca="false">Lagerbestand!I6</f>
        <v>Nachbestellen</v>
      </c>
    </row>
    <row r="15" customFormat="false" ht="15" hidden="false" customHeight="false" outlineLevel="0" collapsed="false">
      <c r="A15" s="10" t="str">
        <f aca="false">Lagerbestand!A7</f>
        <v>ART-1003</v>
      </c>
      <c r="B15" s="11" t="str">
        <f aca="false">Lagerbestand!B7</f>
        <v>Werkzeugkoffer 108-tlg.</v>
      </c>
      <c r="C15" s="12" t="n">
        <f aca="false">Lagerbestand!G7</f>
        <v>13</v>
      </c>
      <c r="D15" s="13" t="str">
        <f aca="false">Lagerbestand!I7</f>
        <v>OK</v>
      </c>
    </row>
    <row r="16" customFormat="false" ht="15" hidden="false" customHeight="false" outlineLevel="0" collapsed="false">
      <c r="A16" s="14" t="str">
        <f aca="false">Lagerbestand!A8</f>
        <v>ART-1004</v>
      </c>
      <c r="B16" s="15" t="str">
        <f aca="false">Lagerbestand!B8</f>
        <v>Akkuschrauber 18 V</v>
      </c>
      <c r="C16" s="16" t="n">
        <f aca="false">Lagerbestand!G8</f>
        <v>13</v>
      </c>
      <c r="D16" s="17" t="str">
        <f aca="false">Lagerbestand!I8</f>
        <v>OK</v>
      </c>
    </row>
    <row r="17" customFormat="false" ht="15" hidden="false" customHeight="false" outlineLevel="0" collapsed="false">
      <c r="A17" s="10" t="str">
        <f aca="false">Lagerbestand!A9</f>
        <v>ART-1005</v>
      </c>
      <c r="B17" s="11" t="str">
        <f aca="false">Lagerbestand!B9</f>
        <v>Aufbewahrungsbox 40 L</v>
      </c>
      <c r="C17" s="12" t="n">
        <f aca="false">Lagerbestand!G9</f>
        <v>25</v>
      </c>
      <c r="D17" s="13" t="str">
        <f aca="false">Lagerbestand!I9</f>
        <v>OK</v>
      </c>
    </row>
    <row r="18" customFormat="false" ht="15" hidden="false" customHeight="false" outlineLevel="0" collapsed="false">
      <c r="A18" s="14" t="str">
        <f aca="false">Lagerbestand!A10</f>
        <v>ART-1006</v>
      </c>
      <c r="B18" s="15" t="str">
        <f aca="false">Lagerbestand!B10</f>
        <v>Thermoskanne 1 L</v>
      </c>
      <c r="C18" s="16" t="n">
        <f aca="false">Lagerbestand!G10</f>
        <v>6</v>
      </c>
      <c r="D18" s="17" t="str">
        <f aca="false">Lagerbestand!I10</f>
        <v>Nachbestellen</v>
      </c>
    </row>
    <row r="19" customFormat="false" ht="15" hidden="false" customHeight="false" outlineLevel="0" collapsed="false">
      <c r="A19" s="10" t="str">
        <f aca="false">Lagerbestand!A11</f>
        <v>ART-1007</v>
      </c>
      <c r="B19" s="11" t="str">
        <f aca="false">Lagerbestand!B11</f>
        <v>Versandkarton 400×300×300</v>
      </c>
      <c r="C19" s="12" t="n">
        <f aca="false">Lagerbestand!G11</f>
        <v>140</v>
      </c>
      <c r="D19" s="13" t="str">
        <f aca="false">Lagerbestand!I11</f>
        <v>OK</v>
      </c>
    </row>
    <row r="20" customFormat="false" ht="15" hidden="false" customHeight="false" outlineLevel="0" collapsed="false">
      <c r="A20" s="14" t="str">
        <f aca="false">Lagerbestand!A12</f>
        <v>ART-1008</v>
      </c>
      <c r="B20" s="15" t="str">
        <f aca="false">Lagerbestand!B12</f>
        <v>Luftpolsterfolie 50 m</v>
      </c>
      <c r="C20" s="16" t="n">
        <f aca="false">Lagerbestand!G12</f>
        <v>18</v>
      </c>
      <c r="D20" s="17" t="str">
        <f aca="false">Lagerbestand!I12</f>
        <v>OK</v>
      </c>
    </row>
    <row r="21" customFormat="false" ht="15" hidden="false" customHeight="false" outlineLevel="0" collapsed="false">
      <c r="A21" s="10" t="str">
        <f aca="false">Lagerbestand!A13</f>
        <v>ART-1009</v>
      </c>
      <c r="B21" s="11" t="str">
        <f aca="false">Lagerbestand!B13</f>
        <v>Multifunktionsdrucker</v>
      </c>
      <c r="C21" s="12" t="n">
        <f aca="false">Lagerbestand!G13</f>
        <v>6</v>
      </c>
      <c r="D21" s="13" t="str">
        <f aca="false">Lagerbestand!I13</f>
        <v>OK</v>
      </c>
    </row>
    <row r="22" customFormat="false" ht="15" hidden="false" customHeight="false" outlineLevel="0" collapsed="false">
      <c r="A22" s="14" t="str">
        <f aca="false">Lagerbestand!A14</f>
        <v>ART-1010</v>
      </c>
      <c r="B22" s="15" t="str">
        <f aca="false">Lagerbestand!B14</f>
        <v>Etikettenrolle 100×150</v>
      </c>
      <c r="C22" s="16" t="n">
        <f aca="false">Lagerbestand!G14</f>
        <v>55</v>
      </c>
      <c r="D22" s="17" t="str">
        <f aca="false">Lagerbestand!I14</f>
        <v>OK</v>
      </c>
    </row>
    <row r="23" customFormat="false" ht="15" hidden="false" customHeight="false" outlineLevel="0" collapsed="false">
      <c r="A23" s="10" t="str">
        <f aca="false">Lagerbestand!A15</f>
        <v>ART-1011</v>
      </c>
      <c r="B23" s="11" t="str">
        <f aca="false">Lagerbestand!B15</f>
        <v>Sicherheitshandschuhe Gr. L</v>
      </c>
      <c r="C23" s="12" t="n">
        <f aca="false">Lagerbestand!G15</f>
        <v>70</v>
      </c>
      <c r="D23" s="13" t="str">
        <f aca="false">Lagerbestand!I15</f>
        <v>OK</v>
      </c>
    </row>
    <row r="24" customFormat="false" ht="15" hidden="false" customHeight="false" outlineLevel="0" collapsed="false">
      <c r="A24" s="14" t="str">
        <f aca="false">Lagerbestand!A16</f>
        <v>ART-1012</v>
      </c>
      <c r="B24" s="15" t="str">
        <f aca="false">Lagerbestand!B16</f>
        <v>Reinigungstücher 50er</v>
      </c>
      <c r="C24" s="16" t="n">
        <f aca="false">Lagerbestand!G16</f>
        <v>28</v>
      </c>
      <c r="D24" s="17" t="str">
        <f aca="false">Lagerbestand!I16</f>
        <v>OK</v>
      </c>
    </row>
    <row r="26" customFormat="false" ht="21.75" hidden="false" customHeight="true" outlineLevel="0" collapsed="false">
      <c r="A26" s="3" t="s">
        <v>14</v>
      </c>
      <c r="B26" s="3"/>
      <c r="C26" s="3"/>
      <c r="D26" s="3"/>
      <c r="E26" s="3"/>
      <c r="F26" s="3"/>
      <c r="G26" s="3"/>
    </row>
    <row r="27" customFormat="false" ht="27.75" hidden="false" customHeight="true" outlineLevel="0" collapsed="false">
      <c r="A27" s="9" t="s">
        <v>10</v>
      </c>
      <c r="B27" s="9" t="s">
        <v>11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19</v>
      </c>
    </row>
    <row r="28" customFormat="false" ht="15" hidden="false" customHeight="false" outlineLevel="0" collapsed="false">
      <c r="A28" s="10" t="str">
        <f aca="false">Artikelstamm!A5</f>
        <v>ART-1001</v>
      </c>
      <c r="B28" s="11" t="str">
        <f aca="false">Artikelstamm!B5</f>
        <v>Kabeltrommel 25 m</v>
      </c>
      <c r="C28" s="18" t="n">
        <f aca="false">SUMIF(Warenausgang!$C$5:$C$1000,$A28,Warenausgang!$E$5:$E$1000)</f>
        <v>52</v>
      </c>
      <c r="D28" s="19" t="n">
        <f aca="false">SUMIF(Warenausgang!$C$5:$C$1000,$A28,Warenausgang!$H$5:$H$1000)</f>
        <v>1294.8</v>
      </c>
      <c r="E28" s="19" t="n">
        <f aca="false">C28*IFERROR(INDEX(Artikelstamm!$E$5:$E$16,MATCH($A28,Artikelstamm!$A$5:$A$16,0)),0)</f>
        <v>670.8</v>
      </c>
      <c r="F28" s="19" t="n">
        <f aca="false">D28-E28</f>
        <v>624</v>
      </c>
      <c r="G28" s="20" t="n">
        <f aca="false">IFERROR(F28/D28,0)</f>
        <v>0.481927710843373</v>
      </c>
    </row>
    <row r="29" customFormat="false" ht="15" hidden="false" customHeight="false" outlineLevel="0" collapsed="false">
      <c r="A29" s="14" t="str">
        <f aca="false">Artikelstamm!A6</f>
        <v>ART-1002</v>
      </c>
      <c r="B29" s="15" t="str">
        <f aca="false">Artikelstamm!B6</f>
        <v>LED-Arbeitsleuchte</v>
      </c>
      <c r="C29" s="21" t="n">
        <f aca="false">SUMIF(Warenausgang!$C$5:$C$1000,$A29,Warenausgang!$E$5:$E$1000)</f>
        <v>38</v>
      </c>
      <c r="D29" s="22" t="n">
        <f aca="false">SUMIF(Warenausgang!$C$5:$C$1000,$A29,Warenausgang!$H$5:$H$1000)</f>
        <v>1516.2</v>
      </c>
      <c r="E29" s="22" t="n">
        <f aca="false">C29*IFERROR(INDEX(Artikelstamm!$E$5:$E$16,MATCH($A29,Artikelstamm!$A$5:$A$16,0)),0)</f>
        <v>703</v>
      </c>
      <c r="F29" s="22" t="n">
        <f aca="false">D29-E29</f>
        <v>813.2</v>
      </c>
      <c r="G29" s="23" t="n">
        <f aca="false">IFERROR(F29/D29,0)</f>
        <v>0.536340852130326</v>
      </c>
    </row>
    <row r="30" customFormat="false" ht="15" hidden="false" customHeight="false" outlineLevel="0" collapsed="false">
      <c r="A30" s="10" t="str">
        <f aca="false">Artikelstamm!A7</f>
        <v>ART-1003</v>
      </c>
      <c r="B30" s="11" t="str">
        <f aca="false">Artikelstamm!B7</f>
        <v>Werkzeugkoffer 108-tlg.</v>
      </c>
      <c r="C30" s="18" t="n">
        <f aca="false">SUMIF(Warenausgang!$C$5:$C$1000,$A30,Warenausgang!$E$5:$E$1000)</f>
        <v>9</v>
      </c>
      <c r="D30" s="19" t="n">
        <f aca="false">SUMIF(Warenausgang!$C$5:$C$1000,$A30,Warenausgang!$H$5:$H$1000)</f>
        <v>801</v>
      </c>
      <c r="E30" s="19" t="n">
        <f aca="false">C30*IFERROR(INDEX(Artikelstamm!$E$5:$E$16,MATCH($A30,Artikelstamm!$A$5:$A$16,0)),0)</f>
        <v>405</v>
      </c>
      <c r="F30" s="19" t="n">
        <f aca="false">D30-E30</f>
        <v>396</v>
      </c>
      <c r="G30" s="20" t="n">
        <f aca="false">IFERROR(F30/D30,0)</f>
        <v>0.49438202247191</v>
      </c>
    </row>
    <row r="31" customFormat="false" ht="15" hidden="false" customHeight="false" outlineLevel="0" collapsed="false">
      <c r="A31" s="14" t="str">
        <f aca="false">Artikelstamm!A8</f>
        <v>ART-1004</v>
      </c>
      <c r="B31" s="15" t="str">
        <f aca="false">Artikelstamm!B8</f>
        <v>Akkuschrauber 18 V</v>
      </c>
      <c r="C31" s="21" t="n">
        <f aca="false">SUMIF(Warenausgang!$C$5:$C$1000,$A31,Warenausgang!$E$5:$E$1000)</f>
        <v>22</v>
      </c>
      <c r="D31" s="22" t="n">
        <f aca="false">SUMIF(Warenausgang!$C$5:$C$1000,$A31,Warenausgang!$H$5:$H$1000)</f>
        <v>1537.8</v>
      </c>
      <c r="E31" s="22" t="n">
        <f aca="false">C31*IFERROR(INDEX(Artikelstamm!$E$5:$E$16,MATCH($A31,Artikelstamm!$A$5:$A$16,0)),0)</f>
        <v>748</v>
      </c>
      <c r="F31" s="22" t="n">
        <f aca="false">D31-E31</f>
        <v>789.8</v>
      </c>
      <c r="G31" s="23" t="n">
        <f aca="false">IFERROR(F31/D31,0)</f>
        <v>0.513590844062947</v>
      </c>
    </row>
    <row r="32" customFormat="false" ht="15" hidden="false" customHeight="false" outlineLevel="0" collapsed="false">
      <c r="A32" s="10" t="str">
        <f aca="false">Artikelstamm!A9</f>
        <v>ART-1005</v>
      </c>
      <c r="B32" s="11" t="str">
        <f aca="false">Artikelstamm!B9</f>
        <v>Aufbewahrungsbox 40 L</v>
      </c>
      <c r="C32" s="18" t="n">
        <f aca="false">SUMIF(Warenausgang!$C$5:$C$1000,$A32,Warenausgang!$E$5:$E$1000)</f>
        <v>75</v>
      </c>
      <c r="D32" s="19" t="n">
        <f aca="false">SUMIF(Warenausgang!$C$5:$C$1000,$A32,Warenausgang!$H$5:$H$1000)</f>
        <v>974.25</v>
      </c>
      <c r="E32" s="19" t="n">
        <f aca="false">C32*IFERROR(INDEX(Artikelstamm!$E$5:$E$16,MATCH($A32,Artikelstamm!$A$5:$A$16,0)),0)</f>
        <v>465</v>
      </c>
      <c r="F32" s="19" t="n">
        <f aca="false">D32-E32</f>
        <v>509.25</v>
      </c>
      <c r="G32" s="20" t="n">
        <f aca="false">IFERROR(F32/D32,0)</f>
        <v>0.522709776751347</v>
      </c>
    </row>
    <row r="33" customFormat="false" ht="15" hidden="false" customHeight="false" outlineLevel="0" collapsed="false">
      <c r="A33" s="14" t="str">
        <f aca="false">Artikelstamm!A10</f>
        <v>ART-1006</v>
      </c>
      <c r="B33" s="15" t="str">
        <f aca="false">Artikelstamm!B10</f>
        <v>Thermoskanne 1 L</v>
      </c>
      <c r="C33" s="21" t="n">
        <f aca="false">SUMIF(Warenausgang!$C$5:$C$1000,$A33,Warenausgang!$E$5:$E$1000)</f>
        <v>44</v>
      </c>
      <c r="D33" s="22" t="n">
        <f aca="false">SUMIF(Warenausgang!$C$5:$C$1000,$A33,Warenausgang!$H$5:$H$1000)</f>
        <v>875.6</v>
      </c>
      <c r="E33" s="22" t="n">
        <f aca="false">C33*IFERROR(INDEX(Artikelstamm!$E$5:$E$16,MATCH($A33,Artikelstamm!$A$5:$A$16,0)),0)</f>
        <v>431.2</v>
      </c>
      <c r="F33" s="22" t="n">
        <f aca="false">D33-E33</f>
        <v>444.4</v>
      </c>
      <c r="G33" s="23" t="n">
        <f aca="false">IFERROR(F33/D33,0)</f>
        <v>0.507537688442211</v>
      </c>
    </row>
    <row r="34" customFormat="false" ht="15" hidden="false" customHeight="false" outlineLevel="0" collapsed="false">
      <c r="A34" s="10" t="str">
        <f aca="false">Artikelstamm!A11</f>
        <v>ART-1007</v>
      </c>
      <c r="B34" s="11" t="str">
        <f aca="false">Artikelstamm!B11</f>
        <v>Versandkarton 400×300×300</v>
      </c>
      <c r="C34" s="18" t="n">
        <f aca="false">SUMIF(Warenausgang!$C$5:$C$1000,$A34,Warenausgang!$E$5:$E$1000)</f>
        <v>360</v>
      </c>
      <c r="D34" s="19" t="n">
        <f aca="false">SUMIF(Warenausgang!$C$5:$C$1000,$A34,Warenausgang!$H$5:$H$1000)</f>
        <v>644.4</v>
      </c>
      <c r="E34" s="19" t="n">
        <f aca="false">C34*IFERROR(INDEX(Artikelstamm!$E$5:$E$16,MATCH($A34,Artikelstamm!$A$5:$A$16,0)),0)</f>
        <v>306</v>
      </c>
      <c r="F34" s="19" t="n">
        <f aca="false">D34-E34</f>
        <v>338.4</v>
      </c>
      <c r="G34" s="20" t="n">
        <f aca="false">IFERROR(F34/D34,0)</f>
        <v>0.525139664804469</v>
      </c>
    </row>
    <row r="35" customFormat="false" ht="15" hidden="false" customHeight="false" outlineLevel="0" collapsed="false">
      <c r="A35" s="14" t="str">
        <f aca="false">Artikelstamm!A12</f>
        <v>ART-1008</v>
      </c>
      <c r="B35" s="15" t="str">
        <f aca="false">Artikelstamm!B12</f>
        <v>Luftpolsterfolie 50 m</v>
      </c>
      <c r="C35" s="21" t="n">
        <f aca="false">SUMIF(Warenausgang!$C$5:$C$1000,$A35,Warenausgang!$E$5:$E$1000)</f>
        <v>19</v>
      </c>
      <c r="D35" s="22" t="n">
        <f aca="false">SUMIF(Warenausgang!$C$5:$C$1000,$A35,Warenausgang!$H$5:$H$1000)</f>
        <v>522.5</v>
      </c>
      <c r="E35" s="22" t="n">
        <f aca="false">C35*IFERROR(INDEX(Artikelstamm!$E$5:$E$16,MATCH($A35,Artikelstamm!$A$5:$A$16,0)),0)</f>
        <v>266</v>
      </c>
      <c r="F35" s="22" t="n">
        <f aca="false">D35-E35</f>
        <v>256.5</v>
      </c>
      <c r="G35" s="23" t="n">
        <f aca="false">IFERROR(F35/D35,0)</f>
        <v>0.490909090909091</v>
      </c>
    </row>
    <row r="36" customFormat="false" ht="15" hidden="false" customHeight="false" outlineLevel="0" collapsed="false">
      <c r="A36" s="10" t="str">
        <f aca="false">Artikelstamm!A13</f>
        <v>ART-1009</v>
      </c>
      <c r="B36" s="11" t="str">
        <f aca="false">Artikelstamm!B13</f>
        <v>Multifunktionsdrucker</v>
      </c>
      <c r="C36" s="18" t="n">
        <f aca="false">SUMIF(Warenausgang!$C$5:$C$1000,$A36,Warenausgang!$E$5:$E$1000)</f>
        <v>7</v>
      </c>
      <c r="D36" s="19" t="n">
        <f aca="false">SUMIF(Warenausgang!$C$5:$C$1000,$A36,Warenausgang!$H$5:$H$1000)</f>
        <v>1113</v>
      </c>
      <c r="E36" s="19" t="n">
        <f aca="false">C36*IFERROR(INDEX(Artikelstamm!$E$5:$E$16,MATCH($A36,Artikelstamm!$A$5:$A$16,0)),0)</f>
        <v>623</v>
      </c>
      <c r="F36" s="19" t="n">
        <f aca="false">D36-E36</f>
        <v>490</v>
      </c>
      <c r="G36" s="20" t="n">
        <f aca="false">IFERROR(F36/D36,0)</f>
        <v>0.440251572327044</v>
      </c>
    </row>
    <row r="37" customFormat="false" ht="15" hidden="false" customHeight="false" outlineLevel="0" collapsed="false">
      <c r="A37" s="14" t="str">
        <f aca="false">Artikelstamm!A14</f>
        <v>ART-1010</v>
      </c>
      <c r="B37" s="15" t="str">
        <f aca="false">Artikelstamm!B14</f>
        <v>Etikettenrolle 100×150</v>
      </c>
      <c r="C37" s="21" t="n">
        <f aca="false">SUMIF(Warenausgang!$C$5:$C$1000,$A37,Warenausgang!$E$5:$E$1000)</f>
        <v>95</v>
      </c>
      <c r="D37" s="22" t="n">
        <f aca="false">SUMIF(Warenausgang!$C$5:$C$1000,$A37,Warenausgang!$H$5:$H$1000)</f>
        <v>711.55</v>
      </c>
      <c r="E37" s="22" t="n">
        <f aca="false">C37*IFERROR(INDEX(Artikelstamm!$E$5:$E$16,MATCH($A37,Artikelstamm!$A$5:$A$16,0)),0)</f>
        <v>323</v>
      </c>
      <c r="F37" s="22" t="n">
        <f aca="false">D37-E37</f>
        <v>388.55</v>
      </c>
      <c r="G37" s="23" t="n">
        <f aca="false">IFERROR(F37/D37,0)</f>
        <v>0.546061415220294</v>
      </c>
    </row>
    <row r="38" customFormat="false" ht="15" hidden="false" customHeight="false" outlineLevel="0" collapsed="false">
      <c r="A38" s="10" t="str">
        <f aca="false">Artikelstamm!A15</f>
        <v>ART-1011</v>
      </c>
      <c r="B38" s="11" t="str">
        <f aca="false">Artikelstamm!B15</f>
        <v>Sicherheitshandschuhe Gr. L</v>
      </c>
      <c r="C38" s="18" t="n">
        <f aca="false">SUMIF(Warenausgang!$C$5:$C$1000,$A38,Warenausgang!$E$5:$E$1000)</f>
        <v>130</v>
      </c>
      <c r="D38" s="19" t="n">
        <f aca="false">SUMIF(Warenausgang!$C$5:$C$1000,$A38,Warenausgang!$H$5:$H$1000)</f>
        <v>648.7</v>
      </c>
      <c r="E38" s="19" t="n">
        <f aca="false">C38*IFERROR(INDEX(Artikelstamm!$E$5:$E$16,MATCH($A38,Artikelstamm!$A$5:$A$16,0)),0)</f>
        <v>273</v>
      </c>
      <c r="F38" s="19" t="n">
        <f aca="false">D38-E38</f>
        <v>375.7</v>
      </c>
      <c r="G38" s="20" t="n">
        <f aca="false">IFERROR(F38/D38,0)</f>
        <v>0.579158316633267</v>
      </c>
    </row>
    <row r="39" customFormat="false" ht="15" hidden="false" customHeight="false" outlineLevel="0" collapsed="false">
      <c r="A39" s="14" t="str">
        <f aca="false">Artikelstamm!A16</f>
        <v>ART-1012</v>
      </c>
      <c r="B39" s="15" t="str">
        <f aca="false">Artikelstamm!B16</f>
        <v>Reinigungstücher 50er</v>
      </c>
      <c r="C39" s="21" t="n">
        <f aca="false">SUMIF(Warenausgang!$C$5:$C$1000,$A39,Warenausgang!$E$5:$E$1000)</f>
        <v>92</v>
      </c>
      <c r="D39" s="22" t="n">
        <f aca="false">SUMIF(Warenausgang!$C$5:$C$1000,$A39,Warenausgang!$H$5:$H$1000)</f>
        <v>910.8</v>
      </c>
      <c r="E39" s="22" t="n">
        <f aca="false">C39*IFERROR(INDEX(Artikelstamm!$E$5:$E$16,MATCH($A39,Artikelstamm!$A$5:$A$16,0)),0)</f>
        <v>423.2</v>
      </c>
      <c r="F39" s="22" t="n">
        <f aca="false">D39-E39</f>
        <v>487.6</v>
      </c>
      <c r="G39" s="23" t="n">
        <f aca="false">IFERROR(F39/D39,0)</f>
        <v>0.535353535353535</v>
      </c>
    </row>
    <row r="40" customFormat="false" ht="15" hidden="false" customHeight="false" outlineLevel="0" collapsed="false">
      <c r="A40" s="24" t="s">
        <v>20</v>
      </c>
      <c r="B40" s="24"/>
      <c r="C40" s="24" t="n">
        <f aca="false">SUM(C28:C39)</f>
        <v>943</v>
      </c>
      <c r="D40" s="25" t="n">
        <f aca="false">SUM(D28:D39)</f>
        <v>11550.6</v>
      </c>
      <c r="E40" s="25" t="n">
        <f aca="false">SUM(E28:E39)</f>
        <v>5637.2</v>
      </c>
      <c r="F40" s="25" t="n">
        <f aca="false">SUM(F28:F39)</f>
        <v>5913.4</v>
      </c>
      <c r="G40" s="26" t="n">
        <f aca="false">IFERROR(F40/D40,0)</f>
        <v>0.511956088861185</v>
      </c>
    </row>
    <row r="42" customFormat="false" ht="22.35" hidden="false" customHeight="true" outlineLevel="0" collapsed="false">
      <c r="A42" s="27" t="s">
        <v>21</v>
      </c>
      <c r="B42" s="27"/>
      <c r="C42" s="27"/>
      <c r="D42" s="27"/>
      <c r="E42" s="27"/>
      <c r="F42" s="27"/>
      <c r="G42" s="27"/>
    </row>
    <row r="43" customFormat="false" ht="15" hidden="false" customHeight="true" outlineLevel="0" collapsed="false">
      <c r="A43" s="27" t="s">
        <v>22</v>
      </c>
      <c r="B43" s="27"/>
      <c r="C43" s="27"/>
      <c r="D43" s="27"/>
      <c r="E43" s="27"/>
      <c r="F43" s="27"/>
      <c r="G43" s="27"/>
    </row>
  </sheetData>
  <mergeCells count="19">
    <mergeCell ref="A1:G1"/>
    <mergeCell ref="A2:G2"/>
    <mergeCell ref="A4:G4"/>
    <mergeCell ref="A5:B5"/>
    <mergeCell ref="C5:D5"/>
    <mergeCell ref="E5:G5"/>
    <mergeCell ref="A6:B6"/>
    <mergeCell ref="C6:D6"/>
    <mergeCell ref="E6:G6"/>
    <mergeCell ref="A8:B8"/>
    <mergeCell ref="C8:D8"/>
    <mergeCell ref="E8:G8"/>
    <mergeCell ref="A9:B9"/>
    <mergeCell ref="C9:D9"/>
    <mergeCell ref="E9:G9"/>
    <mergeCell ref="A11:D11"/>
    <mergeCell ref="A26:G26"/>
    <mergeCell ref="A42:G42"/>
    <mergeCell ref="A43:G43"/>
  </mergeCells>
  <conditionalFormatting sqref="D13:D24">
    <cfRule type="cellIs" priority="2" operator="equal" aboveAverage="0" equalAverage="0" bottom="0" percent="0" rank="0" text="" dxfId="0">
      <formula>"Nachbestellen"</formula>
    </cfRule>
    <cfRule type="cellIs" priority="3" operator="equal" aboveAverage="0" equalAverage="0" bottom="0" percent="0" rank="0" text="" dxfId="1">
      <formula>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33B44"/>
    <pageSetUpPr fitToPage="false"/>
  </sheetPr>
  <dimension ref="A1:K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0"/>
    <col collapsed="false" customWidth="true" hidden="false" outlineLevel="0" max="3" min="3" style="0" width="15"/>
    <col collapsed="false" customWidth="true" hidden="false" outlineLevel="0" max="4" min="4" style="0" width="9"/>
    <col collapsed="false" customWidth="true" hidden="false" outlineLevel="0" max="6" min="5" style="0" width="15"/>
    <col collapsed="false" customWidth="true" hidden="false" outlineLevel="0" max="7" min="7" style="0" width="9"/>
    <col collapsed="false" customWidth="true" hidden="false" outlineLevel="0" max="8" min="8" style="0" width="13"/>
    <col collapsed="false" customWidth="true" hidden="false" outlineLevel="0" max="9" min="9" style="0" width="10"/>
    <col collapsed="false" customWidth="true" hidden="false" outlineLevel="0" max="10" min="10" style="0" width="8"/>
    <col collapsed="false" customWidth="true" hidden="false" outlineLevel="0" max="11" min="11" style="0" width="24"/>
  </cols>
  <sheetData>
    <row r="1" customFormat="false" ht="30" hidden="false" customHeight="true" outlineLevel="0" collapsed="false">
      <c r="A1" s="28" t="s">
        <v>23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Format="false" ht="18" hidden="false" customHeight="true" outlineLevel="0" collapsed="false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6" hidden="false" customHeight="true" outlineLevel="0" collapsed="false"/>
    <row r="4" customFormat="false" ht="30" hidden="false" customHeight="true" outlineLevel="0" collapsed="false">
      <c r="A4" s="9" t="s">
        <v>10</v>
      </c>
      <c r="B4" s="9" t="s">
        <v>25</v>
      </c>
      <c r="C4" s="9" t="s">
        <v>26</v>
      </c>
      <c r="D4" s="9" t="s">
        <v>27</v>
      </c>
      <c r="E4" s="9" t="s">
        <v>28</v>
      </c>
      <c r="F4" s="9" t="s">
        <v>29</v>
      </c>
      <c r="G4" s="9" t="s">
        <v>19</v>
      </c>
      <c r="H4" s="9" t="s">
        <v>30</v>
      </c>
      <c r="I4" s="9" t="s">
        <v>31</v>
      </c>
      <c r="J4" s="9" t="s">
        <v>32</v>
      </c>
      <c r="K4" s="9" t="s">
        <v>33</v>
      </c>
    </row>
    <row r="5" customFormat="false" ht="15" hidden="false" customHeight="false" outlineLevel="0" collapsed="false">
      <c r="A5" s="29" t="s">
        <v>34</v>
      </c>
      <c r="B5" s="30" t="s">
        <v>35</v>
      </c>
      <c r="C5" s="30" t="s">
        <v>36</v>
      </c>
      <c r="D5" s="30" t="s">
        <v>37</v>
      </c>
      <c r="E5" s="31" t="n">
        <v>12.9</v>
      </c>
      <c r="F5" s="31" t="n">
        <v>24.9</v>
      </c>
      <c r="G5" s="20" t="n">
        <f aca="false">IFERROR((F5-E5)/F5,0)</f>
        <v>0.481927710843373</v>
      </c>
      <c r="H5" s="32" t="n">
        <v>15</v>
      </c>
      <c r="I5" s="30" t="s">
        <v>38</v>
      </c>
      <c r="J5" s="32" t="s">
        <v>39</v>
      </c>
      <c r="K5" s="30"/>
    </row>
    <row r="6" customFormat="false" ht="15" hidden="false" customHeight="false" outlineLevel="0" collapsed="false">
      <c r="A6" s="33" t="s">
        <v>40</v>
      </c>
      <c r="B6" s="34" t="s">
        <v>41</v>
      </c>
      <c r="C6" s="34" t="s">
        <v>36</v>
      </c>
      <c r="D6" s="34" t="s">
        <v>37</v>
      </c>
      <c r="E6" s="35" t="n">
        <v>18.5</v>
      </c>
      <c r="F6" s="35" t="n">
        <v>39.9</v>
      </c>
      <c r="G6" s="23" t="n">
        <f aca="false">IFERROR((F6-E6)/F6,0)</f>
        <v>0.536340852130326</v>
      </c>
      <c r="H6" s="36" t="n">
        <v>10</v>
      </c>
      <c r="I6" s="34" t="s">
        <v>42</v>
      </c>
      <c r="J6" s="36" t="s">
        <v>39</v>
      </c>
      <c r="K6" s="34"/>
    </row>
    <row r="7" customFormat="false" ht="15" hidden="false" customHeight="false" outlineLevel="0" collapsed="false">
      <c r="A7" s="29" t="s">
        <v>43</v>
      </c>
      <c r="B7" s="30" t="s">
        <v>44</v>
      </c>
      <c r="C7" s="30" t="s">
        <v>45</v>
      </c>
      <c r="D7" s="30" t="s">
        <v>46</v>
      </c>
      <c r="E7" s="31" t="n">
        <v>45</v>
      </c>
      <c r="F7" s="31" t="n">
        <v>89</v>
      </c>
      <c r="G7" s="20" t="n">
        <f aca="false">IFERROR((F7-E7)/F7,0)</f>
        <v>0.49438202247191</v>
      </c>
      <c r="H7" s="32" t="n">
        <v>5</v>
      </c>
      <c r="I7" s="30" t="s">
        <v>47</v>
      </c>
      <c r="J7" s="32" t="s">
        <v>39</v>
      </c>
      <c r="K7" s="30"/>
    </row>
    <row r="8" customFormat="false" ht="15" hidden="false" customHeight="false" outlineLevel="0" collapsed="false">
      <c r="A8" s="33" t="s">
        <v>48</v>
      </c>
      <c r="B8" s="34" t="s">
        <v>49</v>
      </c>
      <c r="C8" s="34" t="s">
        <v>45</v>
      </c>
      <c r="D8" s="34" t="s">
        <v>46</v>
      </c>
      <c r="E8" s="35" t="n">
        <v>34</v>
      </c>
      <c r="F8" s="35" t="n">
        <v>69.9</v>
      </c>
      <c r="G8" s="23" t="n">
        <f aca="false">IFERROR((F8-E8)/F8,0)</f>
        <v>0.513590844062947</v>
      </c>
      <c r="H8" s="36" t="n">
        <v>8</v>
      </c>
      <c r="I8" s="34" t="s">
        <v>50</v>
      </c>
      <c r="J8" s="36" t="s">
        <v>39</v>
      </c>
      <c r="K8" s="34"/>
    </row>
    <row r="9" customFormat="false" ht="15" hidden="false" customHeight="false" outlineLevel="0" collapsed="false">
      <c r="A9" s="29" t="s">
        <v>51</v>
      </c>
      <c r="B9" s="30" t="s">
        <v>52</v>
      </c>
      <c r="C9" s="30" t="s">
        <v>53</v>
      </c>
      <c r="D9" s="30" t="s">
        <v>54</v>
      </c>
      <c r="E9" s="31" t="n">
        <v>6.2</v>
      </c>
      <c r="F9" s="31" t="n">
        <v>12.99</v>
      </c>
      <c r="G9" s="20" t="n">
        <f aca="false">IFERROR((F9-E9)/F9,0)</f>
        <v>0.522709776751347</v>
      </c>
      <c r="H9" s="32" t="n">
        <v>20</v>
      </c>
      <c r="I9" s="30" t="s">
        <v>55</v>
      </c>
      <c r="J9" s="32" t="s">
        <v>39</v>
      </c>
      <c r="K9" s="30"/>
    </row>
    <row r="10" customFormat="false" ht="15" hidden="false" customHeight="false" outlineLevel="0" collapsed="false">
      <c r="A10" s="33" t="s">
        <v>56</v>
      </c>
      <c r="B10" s="34" t="s">
        <v>57</v>
      </c>
      <c r="C10" s="34" t="s">
        <v>53</v>
      </c>
      <c r="D10" s="34" t="s">
        <v>54</v>
      </c>
      <c r="E10" s="35" t="n">
        <v>9.8</v>
      </c>
      <c r="F10" s="35" t="n">
        <v>19.9</v>
      </c>
      <c r="G10" s="23" t="n">
        <f aca="false">IFERROR((F10-E10)/F10,0)</f>
        <v>0.507537688442211</v>
      </c>
      <c r="H10" s="36" t="n">
        <v>12</v>
      </c>
      <c r="I10" s="34" t="s">
        <v>58</v>
      </c>
      <c r="J10" s="36" t="s">
        <v>39</v>
      </c>
      <c r="K10" s="34"/>
    </row>
    <row r="11" customFormat="false" ht="15" hidden="false" customHeight="false" outlineLevel="0" collapsed="false">
      <c r="A11" s="29" t="s">
        <v>59</v>
      </c>
      <c r="B11" s="30" t="s">
        <v>60</v>
      </c>
      <c r="C11" s="30" t="s">
        <v>61</v>
      </c>
      <c r="D11" s="30" t="s">
        <v>62</v>
      </c>
      <c r="E11" s="31" t="n">
        <v>0.85</v>
      </c>
      <c r="F11" s="31" t="n">
        <v>1.79</v>
      </c>
      <c r="G11" s="20" t="n">
        <f aca="false">IFERROR((F11-E11)/F11,0)</f>
        <v>0.525139664804469</v>
      </c>
      <c r="H11" s="32" t="n">
        <v>100</v>
      </c>
      <c r="I11" s="30" t="s">
        <v>63</v>
      </c>
      <c r="J11" s="32" t="s">
        <v>39</v>
      </c>
      <c r="K11" s="30"/>
    </row>
    <row r="12" customFormat="false" ht="15" hidden="false" customHeight="false" outlineLevel="0" collapsed="false">
      <c r="A12" s="33" t="s">
        <v>64</v>
      </c>
      <c r="B12" s="34" t="s">
        <v>65</v>
      </c>
      <c r="C12" s="34" t="s">
        <v>61</v>
      </c>
      <c r="D12" s="34" t="s">
        <v>62</v>
      </c>
      <c r="E12" s="35" t="n">
        <v>14</v>
      </c>
      <c r="F12" s="35" t="n">
        <v>27.5</v>
      </c>
      <c r="G12" s="23" t="n">
        <f aca="false">IFERROR((F12-E12)/F12,0)</f>
        <v>0.490909090909091</v>
      </c>
      <c r="H12" s="36" t="n">
        <v>8</v>
      </c>
      <c r="I12" s="34" t="s">
        <v>66</v>
      </c>
      <c r="J12" s="36" t="s">
        <v>39</v>
      </c>
      <c r="K12" s="34"/>
    </row>
    <row r="13" customFormat="false" ht="15" hidden="false" customHeight="false" outlineLevel="0" collapsed="false">
      <c r="A13" s="29" t="s">
        <v>67</v>
      </c>
      <c r="B13" s="30" t="s">
        <v>68</v>
      </c>
      <c r="C13" s="30" t="s">
        <v>69</v>
      </c>
      <c r="D13" s="30" t="s">
        <v>70</v>
      </c>
      <c r="E13" s="31" t="n">
        <v>89</v>
      </c>
      <c r="F13" s="31" t="n">
        <v>159</v>
      </c>
      <c r="G13" s="20" t="n">
        <f aca="false">IFERROR((F13-E13)/F13,0)</f>
        <v>0.440251572327044</v>
      </c>
      <c r="H13" s="32" t="n">
        <v>3</v>
      </c>
      <c r="I13" s="30" t="s">
        <v>71</v>
      </c>
      <c r="J13" s="32" t="s">
        <v>39</v>
      </c>
      <c r="K13" s="30"/>
    </row>
    <row r="14" customFormat="false" ht="15" hidden="false" customHeight="false" outlineLevel="0" collapsed="false">
      <c r="A14" s="33" t="s">
        <v>72</v>
      </c>
      <c r="B14" s="34" t="s">
        <v>73</v>
      </c>
      <c r="C14" s="34" t="s">
        <v>69</v>
      </c>
      <c r="D14" s="34" t="s">
        <v>70</v>
      </c>
      <c r="E14" s="35" t="n">
        <v>3.4</v>
      </c>
      <c r="F14" s="35" t="n">
        <v>7.49</v>
      </c>
      <c r="G14" s="23" t="n">
        <f aca="false">IFERROR((F14-E14)/F14,0)</f>
        <v>0.546061415220294</v>
      </c>
      <c r="H14" s="36" t="n">
        <v>30</v>
      </c>
      <c r="I14" s="34" t="s">
        <v>74</v>
      </c>
      <c r="J14" s="36" t="s">
        <v>39</v>
      </c>
      <c r="K14" s="34"/>
    </row>
    <row r="15" customFormat="false" ht="15" hidden="false" customHeight="false" outlineLevel="0" collapsed="false">
      <c r="A15" s="29" t="s">
        <v>75</v>
      </c>
      <c r="B15" s="30" t="s">
        <v>76</v>
      </c>
      <c r="C15" s="30" t="s">
        <v>77</v>
      </c>
      <c r="D15" s="30" t="s">
        <v>46</v>
      </c>
      <c r="E15" s="31" t="n">
        <v>2.1</v>
      </c>
      <c r="F15" s="31" t="n">
        <v>4.99</v>
      </c>
      <c r="G15" s="20" t="n">
        <f aca="false">IFERROR((F15-E15)/F15,0)</f>
        <v>0.579158316633267</v>
      </c>
      <c r="H15" s="32" t="n">
        <v>40</v>
      </c>
      <c r="I15" s="30" t="s">
        <v>78</v>
      </c>
      <c r="J15" s="32" t="s">
        <v>39</v>
      </c>
      <c r="K15" s="30"/>
    </row>
    <row r="16" customFormat="false" ht="15" hidden="false" customHeight="false" outlineLevel="0" collapsed="false">
      <c r="A16" s="33" t="s">
        <v>79</v>
      </c>
      <c r="B16" s="34" t="s">
        <v>80</v>
      </c>
      <c r="C16" s="34" t="s">
        <v>81</v>
      </c>
      <c r="D16" s="34" t="s">
        <v>54</v>
      </c>
      <c r="E16" s="35" t="n">
        <v>4.6</v>
      </c>
      <c r="F16" s="35" t="n">
        <v>9.9</v>
      </c>
      <c r="G16" s="23" t="n">
        <f aca="false">IFERROR((F16-E16)/F16,0)</f>
        <v>0.535353535353535</v>
      </c>
      <c r="H16" s="36" t="n">
        <v>25</v>
      </c>
      <c r="I16" s="34" t="s">
        <v>82</v>
      </c>
      <c r="J16" s="36" t="s">
        <v>39</v>
      </c>
      <c r="K16" s="34"/>
    </row>
    <row r="18" customFormat="false" ht="15" hidden="false" customHeight="false" outlineLevel="0" collapsed="false">
      <c r="A18" s="37" t="s">
        <v>83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</row>
  </sheetData>
  <mergeCells count="3">
    <mergeCell ref="A1:K1"/>
    <mergeCell ref="A2:K2"/>
    <mergeCell ref="A18:K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33B44"/>
    <pageSetUpPr fitToPage="false"/>
  </sheetPr>
  <dimension ref="A1:K1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0"/>
    <col collapsed="false" customWidth="true" hidden="false" outlineLevel="0" max="3" min="3" style="0" width="10"/>
    <col collapsed="false" customWidth="true" hidden="false" outlineLevel="0" max="4" min="4" style="0" width="12"/>
    <col collapsed="false" customWidth="true" hidden="false" outlineLevel="0" max="6" min="5" style="0" width="10"/>
    <col collapsed="false" customWidth="true" hidden="false" outlineLevel="0" max="8" min="7" style="0" width="12"/>
    <col collapsed="false" customWidth="true" hidden="false" outlineLevel="0" max="9" min="9" style="0" width="15"/>
    <col collapsed="false" customWidth="true" hidden="false" outlineLevel="0" max="10" min="10" style="0" width="12"/>
    <col collapsed="false" customWidth="true" hidden="false" outlineLevel="0" max="11" min="11" style="0" width="14"/>
  </cols>
  <sheetData>
    <row r="1" customFormat="false" ht="30" hidden="false" customHeight="true" outlineLevel="0" collapsed="false">
      <c r="A1" s="28" t="s">
        <v>84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customFormat="false" ht="18" hidden="false" customHeight="true" outlineLevel="0" collapsed="false">
      <c r="A2" s="2" t="s">
        <v>85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6" hidden="false" customHeight="true" outlineLevel="0" collapsed="false"/>
    <row r="4" customFormat="false" ht="30" hidden="false" customHeight="true" outlineLevel="0" collapsed="false">
      <c r="A4" s="9" t="s">
        <v>10</v>
      </c>
      <c r="B4" s="9" t="s">
        <v>11</v>
      </c>
      <c r="C4" s="9" t="s">
        <v>31</v>
      </c>
      <c r="D4" s="9" t="s">
        <v>86</v>
      </c>
      <c r="E4" s="9" t="s">
        <v>87</v>
      </c>
      <c r="F4" s="9" t="s">
        <v>88</v>
      </c>
      <c r="G4" s="9" t="s">
        <v>89</v>
      </c>
      <c r="H4" s="9" t="s">
        <v>30</v>
      </c>
      <c r="I4" s="9" t="s">
        <v>13</v>
      </c>
      <c r="J4" s="9" t="s">
        <v>90</v>
      </c>
      <c r="K4" s="9" t="s">
        <v>91</v>
      </c>
    </row>
    <row r="5" customFormat="false" ht="15" hidden="false" customHeight="false" outlineLevel="0" collapsed="false">
      <c r="A5" s="38" t="str">
        <f aca="false">Artikelstamm!A5</f>
        <v>ART-1001</v>
      </c>
      <c r="B5" s="11" t="str">
        <f aca="false">IFERROR(INDEX(Artikelstamm!$B$5:$B$16,MATCH($A5,Artikelstamm!$A$5:$A$16,0)),"")</f>
        <v>Kabeltrommel 25 m</v>
      </c>
      <c r="C5" s="10" t="str">
        <f aca="false">IFERROR(INDEX(Artikelstamm!$I$5:$I$16,MATCH($A5,Artikelstamm!$A$5:$A$16,0)),"")</f>
        <v>A-01</v>
      </c>
      <c r="D5" s="32" t="n">
        <v>40</v>
      </c>
      <c r="E5" s="10" t="n">
        <f aca="false">SUMIF(Wareneingang!$C$5:$C$1000,$A5,Wareneingang!$E$5:$E$1000)</f>
        <v>30</v>
      </c>
      <c r="F5" s="10" t="n">
        <f aca="false">SUMIF(Warenausgang!$C$5:$C$1000,$A5,Warenausgang!$E$5:$E$1000)</f>
        <v>52</v>
      </c>
      <c r="G5" s="12" t="n">
        <f aca="false">D5+E5-F5</f>
        <v>18</v>
      </c>
      <c r="H5" s="10" t="n">
        <f aca="false">IFERROR(INDEX(Artikelstamm!$H$5:$H$16,MATCH($A5,Artikelstamm!$A$5:$A$16,0)),0)</f>
        <v>15</v>
      </c>
      <c r="I5" s="13" t="str">
        <f aca="false">IF(G5&lt;H5,"Nachbestellen","OK")</f>
        <v>OK</v>
      </c>
      <c r="J5" s="39" t="n">
        <f aca="false">IFERROR(INDEX(Artikelstamm!$E$5:$E$16,MATCH($A5,Artikelstamm!$A$5:$A$16,0)),0)</f>
        <v>12.9</v>
      </c>
      <c r="K5" s="19" t="n">
        <f aca="false">G5*J5</f>
        <v>232.2</v>
      </c>
    </row>
    <row r="6" customFormat="false" ht="15" hidden="false" customHeight="false" outlineLevel="0" collapsed="false">
      <c r="A6" s="40" t="str">
        <f aca="false">Artikelstamm!A6</f>
        <v>ART-1002</v>
      </c>
      <c r="B6" s="15" t="str">
        <f aca="false">IFERROR(INDEX(Artikelstamm!$B$5:$B$16,MATCH($A6,Artikelstamm!$A$5:$A$16,0)),"")</f>
        <v>LED-Arbeitsleuchte</v>
      </c>
      <c r="C6" s="14" t="str">
        <f aca="false">IFERROR(INDEX(Artikelstamm!$I$5:$I$16,MATCH($A6,Artikelstamm!$A$5:$A$16,0)),"")</f>
        <v>A-02</v>
      </c>
      <c r="D6" s="32" t="n">
        <v>25</v>
      </c>
      <c r="E6" s="14" t="n">
        <f aca="false">SUMIF(Wareneingang!$C$5:$C$1000,$A6,Wareneingang!$E$5:$E$1000)</f>
        <v>20</v>
      </c>
      <c r="F6" s="14" t="n">
        <f aca="false">SUMIF(Warenausgang!$C$5:$C$1000,$A6,Warenausgang!$E$5:$E$1000)</f>
        <v>38</v>
      </c>
      <c r="G6" s="16" t="n">
        <f aca="false">D6+E6-F6</f>
        <v>7</v>
      </c>
      <c r="H6" s="14" t="n">
        <f aca="false">IFERROR(INDEX(Artikelstamm!$H$5:$H$16,MATCH($A6,Artikelstamm!$A$5:$A$16,0)),0)</f>
        <v>10</v>
      </c>
      <c r="I6" s="17" t="str">
        <f aca="false">IF(G6&lt;H6,"Nachbestellen","OK")</f>
        <v>Nachbestellen</v>
      </c>
      <c r="J6" s="41" t="n">
        <f aca="false">IFERROR(INDEX(Artikelstamm!$E$5:$E$16,MATCH($A6,Artikelstamm!$A$5:$A$16,0)),0)</f>
        <v>18.5</v>
      </c>
      <c r="K6" s="22" t="n">
        <f aca="false">G6*J6</f>
        <v>129.5</v>
      </c>
    </row>
    <row r="7" customFormat="false" ht="15" hidden="false" customHeight="false" outlineLevel="0" collapsed="false">
      <c r="A7" s="38" t="str">
        <f aca="false">Artikelstamm!A7</f>
        <v>ART-1003</v>
      </c>
      <c r="B7" s="11" t="str">
        <f aca="false">IFERROR(INDEX(Artikelstamm!$B$5:$B$16,MATCH($A7,Artikelstamm!$A$5:$A$16,0)),"")</f>
        <v>Werkzeugkoffer 108-tlg.</v>
      </c>
      <c r="C7" s="10" t="str">
        <f aca="false">IFERROR(INDEX(Artikelstamm!$I$5:$I$16,MATCH($A7,Artikelstamm!$A$5:$A$16,0)),"")</f>
        <v>B-01</v>
      </c>
      <c r="D7" s="32" t="n">
        <v>12</v>
      </c>
      <c r="E7" s="10" t="n">
        <f aca="false">SUMIF(Wareneingang!$C$5:$C$1000,$A7,Wareneingang!$E$5:$E$1000)</f>
        <v>10</v>
      </c>
      <c r="F7" s="10" t="n">
        <f aca="false">SUMIF(Warenausgang!$C$5:$C$1000,$A7,Warenausgang!$E$5:$E$1000)</f>
        <v>9</v>
      </c>
      <c r="G7" s="12" t="n">
        <f aca="false">D7+E7-F7</f>
        <v>13</v>
      </c>
      <c r="H7" s="10" t="n">
        <f aca="false">IFERROR(INDEX(Artikelstamm!$H$5:$H$16,MATCH($A7,Artikelstamm!$A$5:$A$16,0)),0)</f>
        <v>5</v>
      </c>
      <c r="I7" s="13" t="str">
        <f aca="false">IF(G7&lt;H7,"Nachbestellen","OK")</f>
        <v>OK</v>
      </c>
      <c r="J7" s="39" t="n">
        <f aca="false">IFERROR(INDEX(Artikelstamm!$E$5:$E$16,MATCH($A7,Artikelstamm!$A$5:$A$16,0)),0)</f>
        <v>45</v>
      </c>
      <c r="K7" s="19" t="n">
        <f aca="false">G7*J7</f>
        <v>585</v>
      </c>
    </row>
    <row r="8" customFormat="false" ht="15" hidden="false" customHeight="false" outlineLevel="0" collapsed="false">
      <c r="A8" s="40" t="str">
        <f aca="false">Artikelstamm!A8</f>
        <v>ART-1004</v>
      </c>
      <c r="B8" s="15" t="str">
        <f aca="false">IFERROR(INDEX(Artikelstamm!$B$5:$B$16,MATCH($A8,Artikelstamm!$A$5:$A$16,0)),"")</f>
        <v>Akkuschrauber 18 V</v>
      </c>
      <c r="C8" s="14" t="str">
        <f aca="false">IFERROR(INDEX(Artikelstamm!$I$5:$I$16,MATCH($A8,Artikelstamm!$A$5:$A$16,0)),"")</f>
        <v>B-02</v>
      </c>
      <c r="D8" s="32" t="n">
        <v>20</v>
      </c>
      <c r="E8" s="14" t="n">
        <f aca="false">SUMIF(Wareneingang!$C$5:$C$1000,$A8,Wareneingang!$E$5:$E$1000)</f>
        <v>15</v>
      </c>
      <c r="F8" s="14" t="n">
        <f aca="false">SUMIF(Warenausgang!$C$5:$C$1000,$A8,Warenausgang!$E$5:$E$1000)</f>
        <v>22</v>
      </c>
      <c r="G8" s="16" t="n">
        <f aca="false">D8+E8-F8</f>
        <v>13</v>
      </c>
      <c r="H8" s="14" t="n">
        <f aca="false">IFERROR(INDEX(Artikelstamm!$H$5:$H$16,MATCH($A8,Artikelstamm!$A$5:$A$16,0)),0)</f>
        <v>8</v>
      </c>
      <c r="I8" s="17" t="str">
        <f aca="false">IF(G8&lt;H8,"Nachbestellen","OK")</f>
        <v>OK</v>
      </c>
      <c r="J8" s="41" t="n">
        <f aca="false">IFERROR(INDEX(Artikelstamm!$E$5:$E$16,MATCH($A8,Artikelstamm!$A$5:$A$16,0)),0)</f>
        <v>34</v>
      </c>
      <c r="K8" s="22" t="n">
        <f aca="false">G8*J8</f>
        <v>442</v>
      </c>
    </row>
    <row r="9" customFormat="false" ht="15" hidden="false" customHeight="false" outlineLevel="0" collapsed="false">
      <c r="A9" s="38" t="str">
        <f aca="false">Artikelstamm!A9</f>
        <v>ART-1005</v>
      </c>
      <c r="B9" s="11" t="str">
        <f aca="false">IFERROR(INDEX(Artikelstamm!$B$5:$B$16,MATCH($A9,Artikelstamm!$A$5:$A$16,0)),"")</f>
        <v>Aufbewahrungsbox 40 L</v>
      </c>
      <c r="C9" s="10" t="str">
        <f aca="false">IFERROR(INDEX(Artikelstamm!$I$5:$I$16,MATCH($A9,Artikelstamm!$A$5:$A$16,0)),"")</f>
        <v>C-01</v>
      </c>
      <c r="D9" s="32" t="n">
        <v>60</v>
      </c>
      <c r="E9" s="10" t="n">
        <f aca="false">SUMIF(Wareneingang!$C$5:$C$1000,$A9,Wareneingang!$E$5:$E$1000)</f>
        <v>40</v>
      </c>
      <c r="F9" s="10" t="n">
        <f aca="false">SUMIF(Warenausgang!$C$5:$C$1000,$A9,Warenausgang!$E$5:$E$1000)</f>
        <v>75</v>
      </c>
      <c r="G9" s="12" t="n">
        <f aca="false">D9+E9-F9</f>
        <v>25</v>
      </c>
      <c r="H9" s="10" t="n">
        <f aca="false">IFERROR(INDEX(Artikelstamm!$H$5:$H$16,MATCH($A9,Artikelstamm!$A$5:$A$16,0)),0)</f>
        <v>20</v>
      </c>
      <c r="I9" s="13" t="str">
        <f aca="false">IF(G9&lt;H9,"Nachbestellen","OK")</f>
        <v>OK</v>
      </c>
      <c r="J9" s="39" t="n">
        <f aca="false">IFERROR(INDEX(Artikelstamm!$E$5:$E$16,MATCH($A9,Artikelstamm!$A$5:$A$16,0)),0)</f>
        <v>6.2</v>
      </c>
      <c r="K9" s="19" t="n">
        <f aca="false">G9*J9</f>
        <v>155</v>
      </c>
    </row>
    <row r="10" customFormat="false" ht="15" hidden="false" customHeight="false" outlineLevel="0" collapsed="false">
      <c r="A10" s="40" t="str">
        <f aca="false">Artikelstamm!A10</f>
        <v>ART-1006</v>
      </c>
      <c r="B10" s="15" t="str">
        <f aca="false">IFERROR(INDEX(Artikelstamm!$B$5:$B$16,MATCH($A10,Artikelstamm!$A$5:$A$16,0)),"")</f>
        <v>Thermoskanne 1 L</v>
      </c>
      <c r="C10" s="14" t="str">
        <f aca="false">IFERROR(INDEX(Artikelstamm!$I$5:$I$16,MATCH($A10,Artikelstamm!$A$5:$A$16,0)),"")</f>
        <v>C-02</v>
      </c>
      <c r="D10" s="32" t="n">
        <v>30</v>
      </c>
      <c r="E10" s="14" t="n">
        <f aca="false">SUMIF(Wareneingang!$C$5:$C$1000,$A10,Wareneingang!$E$5:$E$1000)</f>
        <v>20</v>
      </c>
      <c r="F10" s="14" t="n">
        <f aca="false">SUMIF(Warenausgang!$C$5:$C$1000,$A10,Warenausgang!$E$5:$E$1000)</f>
        <v>44</v>
      </c>
      <c r="G10" s="16" t="n">
        <f aca="false">D10+E10-F10</f>
        <v>6</v>
      </c>
      <c r="H10" s="14" t="n">
        <f aca="false">IFERROR(INDEX(Artikelstamm!$H$5:$H$16,MATCH($A10,Artikelstamm!$A$5:$A$16,0)),0)</f>
        <v>12</v>
      </c>
      <c r="I10" s="17" t="str">
        <f aca="false">IF(G10&lt;H10,"Nachbestellen","OK")</f>
        <v>Nachbestellen</v>
      </c>
      <c r="J10" s="41" t="n">
        <f aca="false">IFERROR(INDEX(Artikelstamm!$E$5:$E$16,MATCH($A10,Artikelstamm!$A$5:$A$16,0)),0)</f>
        <v>9.8</v>
      </c>
      <c r="K10" s="22" t="n">
        <f aca="false">G10*J10</f>
        <v>58.8</v>
      </c>
    </row>
    <row r="11" customFormat="false" ht="15" hidden="false" customHeight="false" outlineLevel="0" collapsed="false">
      <c r="A11" s="38" t="str">
        <f aca="false">Artikelstamm!A11</f>
        <v>ART-1007</v>
      </c>
      <c r="B11" s="11" t="str">
        <f aca="false">IFERROR(INDEX(Artikelstamm!$B$5:$B$16,MATCH($A11,Artikelstamm!$A$5:$A$16,0)),"")</f>
        <v>Versandkarton 400×300×300</v>
      </c>
      <c r="C11" s="10" t="str">
        <f aca="false">IFERROR(INDEX(Artikelstamm!$I$5:$I$16,MATCH($A11,Artikelstamm!$A$5:$A$16,0)),"")</f>
        <v>D-01</v>
      </c>
      <c r="D11" s="32" t="n">
        <v>300</v>
      </c>
      <c r="E11" s="10" t="n">
        <f aca="false">SUMIF(Wareneingang!$C$5:$C$1000,$A11,Wareneingang!$E$5:$E$1000)</f>
        <v>200</v>
      </c>
      <c r="F11" s="10" t="n">
        <f aca="false">SUMIF(Warenausgang!$C$5:$C$1000,$A11,Warenausgang!$E$5:$E$1000)</f>
        <v>360</v>
      </c>
      <c r="G11" s="12" t="n">
        <f aca="false">D11+E11-F11</f>
        <v>140</v>
      </c>
      <c r="H11" s="10" t="n">
        <f aca="false">IFERROR(INDEX(Artikelstamm!$H$5:$H$16,MATCH($A11,Artikelstamm!$A$5:$A$16,0)),0)</f>
        <v>100</v>
      </c>
      <c r="I11" s="13" t="str">
        <f aca="false">IF(G11&lt;H11,"Nachbestellen","OK")</f>
        <v>OK</v>
      </c>
      <c r="J11" s="39" t="n">
        <f aca="false">IFERROR(INDEX(Artikelstamm!$E$5:$E$16,MATCH($A11,Artikelstamm!$A$5:$A$16,0)),0)</f>
        <v>0.85</v>
      </c>
      <c r="K11" s="19" t="n">
        <f aca="false">G11*J11</f>
        <v>119</v>
      </c>
    </row>
    <row r="12" customFormat="false" ht="15" hidden="false" customHeight="false" outlineLevel="0" collapsed="false">
      <c r="A12" s="40" t="str">
        <f aca="false">Artikelstamm!A12</f>
        <v>ART-1008</v>
      </c>
      <c r="B12" s="15" t="str">
        <f aca="false">IFERROR(INDEX(Artikelstamm!$B$5:$B$16,MATCH($A12,Artikelstamm!$A$5:$A$16,0)),"")</f>
        <v>Luftpolsterfolie 50 m</v>
      </c>
      <c r="C12" s="14" t="str">
        <f aca="false">IFERROR(INDEX(Artikelstamm!$I$5:$I$16,MATCH($A12,Artikelstamm!$A$5:$A$16,0)),"")</f>
        <v>D-02</v>
      </c>
      <c r="D12" s="32" t="n">
        <v>22</v>
      </c>
      <c r="E12" s="14" t="n">
        <f aca="false">SUMIF(Wareneingang!$C$5:$C$1000,$A12,Wareneingang!$E$5:$E$1000)</f>
        <v>15</v>
      </c>
      <c r="F12" s="14" t="n">
        <f aca="false">SUMIF(Warenausgang!$C$5:$C$1000,$A12,Warenausgang!$E$5:$E$1000)</f>
        <v>19</v>
      </c>
      <c r="G12" s="16" t="n">
        <f aca="false">D12+E12-F12</f>
        <v>18</v>
      </c>
      <c r="H12" s="14" t="n">
        <f aca="false">IFERROR(INDEX(Artikelstamm!$H$5:$H$16,MATCH($A12,Artikelstamm!$A$5:$A$16,0)),0)</f>
        <v>8</v>
      </c>
      <c r="I12" s="17" t="str">
        <f aca="false">IF(G12&lt;H12,"Nachbestellen","OK")</f>
        <v>OK</v>
      </c>
      <c r="J12" s="41" t="n">
        <f aca="false">IFERROR(INDEX(Artikelstamm!$E$5:$E$16,MATCH($A12,Artikelstamm!$A$5:$A$16,0)),0)</f>
        <v>14</v>
      </c>
      <c r="K12" s="22" t="n">
        <f aca="false">G12*J12</f>
        <v>252</v>
      </c>
    </row>
    <row r="13" customFormat="false" ht="15" hidden="false" customHeight="false" outlineLevel="0" collapsed="false">
      <c r="A13" s="38" t="str">
        <f aca="false">Artikelstamm!A13</f>
        <v>ART-1009</v>
      </c>
      <c r="B13" s="11" t="str">
        <f aca="false">IFERROR(INDEX(Artikelstamm!$B$5:$B$16,MATCH($A13,Artikelstamm!$A$5:$A$16,0)),"")</f>
        <v>Multifunktionsdrucker</v>
      </c>
      <c r="C13" s="10" t="str">
        <f aca="false">IFERROR(INDEX(Artikelstamm!$I$5:$I$16,MATCH($A13,Artikelstamm!$A$5:$A$16,0)),"")</f>
        <v>E-01</v>
      </c>
      <c r="D13" s="32" t="n">
        <v>8</v>
      </c>
      <c r="E13" s="10" t="n">
        <f aca="false">SUMIF(Wareneingang!$C$5:$C$1000,$A13,Wareneingang!$E$5:$E$1000)</f>
        <v>5</v>
      </c>
      <c r="F13" s="10" t="n">
        <f aca="false">SUMIF(Warenausgang!$C$5:$C$1000,$A13,Warenausgang!$E$5:$E$1000)</f>
        <v>7</v>
      </c>
      <c r="G13" s="12" t="n">
        <f aca="false">D13+E13-F13</f>
        <v>6</v>
      </c>
      <c r="H13" s="10" t="n">
        <f aca="false">IFERROR(INDEX(Artikelstamm!$H$5:$H$16,MATCH($A13,Artikelstamm!$A$5:$A$16,0)),0)</f>
        <v>3</v>
      </c>
      <c r="I13" s="13" t="str">
        <f aca="false">IF(G13&lt;H13,"Nachbestellen","OK")</f>
        <v>OK</v>
      </c>
      <c r="J13" s="39" t="n">
        <f aca="false">IFERROR(INDEX(Artikelstamm!$E$5:$E$16,MATCH($A13,Artikelstamm!$A$5:$A$16,0)),0)</f>
        <v>89</v>
      </c>
      <c r="K13" s="19" t="n">
        <f aca="false">G13*J13</f>
        <v>534</v>
      </c>
    </row>
    <row r="14" customFormat="false" ht="15" hidden="false" customHeight="false" outlineLevel="0" collapsed="false">
      <c r="A14" s="40" t="str">
        <f aca="false">Artikelstamm!A14</f>
        <v>ART-1010</v>
      </c>
      <c r="B14" s="15" t="str">
        <f aca="false">IFERROR(INDEX(Artikelstamm!$B$5:$B$16,MATCH($A14,Artikelstamm!$A$5:$A$16,0)),"")</f>
        <v>Etikettenrolle 100×150</v>
      </c>
      <c r="C14" s="14" t="str">
        <f aca="false">IFERROR(INDEX(Artikelstamm!$I$5:$I$16,MATCH($A14,Artikelstamm!$A$5:$A$16,0)),"")</f>
        <v>E-02</v>
      </c>
      <c r="D14" s="32" t="n">
        <v>90</v>
      </c>
      <c r="E14" s="14" t="n">
        <f aca="false">SUMIF(Wareneingang!$C$5:$C$1000,$A14,Wareneingang!$E$5:$E$1000)</f>
        <v>60</v>
      </c>
      <c r="F14" s="14" t="n">
        <f aca="false">SUMIF(Warenausgang!$C$5:$C$1000,$A14,Warenausgang!$E$5:$E$1000)</f>
        <v>95</v>
      </c>
      <c r="G14" s="16" t="n">
        <f aca="false">D14+E14-F14</f>
        <v>55</v>
      </c>
      <c r="H14" s="14" t="n">
        <f aca="false">IFERROR(INDEX(Artikelstamm!$H$5:$H$16,MATCH($A14,Artikelstamm!$A$5:$A$16,0)),0)</f>
        <v>30</v>
      </c>
      <c r="I14" s="17" t="str">
        <f aca="false">IF(G14&lt;H14,"Nachbestellen","OK")</f>
        <v>OK</v>
      </c>
      <c r="J14" s="41" t="n">
        <f aca="false">IFERROR(INDEX(Artikelstamm!$E$5:$E$16,MATCH($A14,Artikelstamm!$A$5:$A$16,0)),0)</f>
        <v>3.4</v>
      </c>
      <c r="K14" s="22" t="n">
        <f aca="false">G14*J14</f>
        <v>187</v>
      </c>
    </row>
    <row r="15" customFormat="false" ht="15" hidden="false" customHeight="false" outlineLevel="0" collapsed="false">
      <c r="A15" s="38" t="str">
        <f aca="false">Artikelstamm!A15</f>
        <v>ART-1011</v>
      </c>
      <c r="B15" s="11" t="str">
        <f aca="false">IFERROR(INDEX(Artikelstamm!$B$5:$B$16,MATCH($A15,Artikelstamm!$A$5:$A$16,0)),"")</f>
        <v>Sicherheitshandschuhe Gr. L</v>
      </c>
      <c r="C15" s="10" t="str">
        <f aca="false">IFERROR(INDEX(Artikelstamm!$I$5:$I$16,MATCH($A15,Artikelstamm!$A$5:$A$16,0)),"")</f>
        <v>F-01</v>
      </c>
      <c r="D15" s="32" t="n">
        <v>120</v>
      </c>
      <c r="E15" s="10" t="n">
        <f aca="false">SUMIF(Wareneingang!$C$5:$C$1000,$A15,Wareneingang!$E$5:$E$1000)</f>
        <v>80</v>
      </c>
      <c r="F15" s="10" t="n">
        <f aca="false">SUMIF(Warenausgang!$C$5:$C$1000,$A15,Warenausgang!$E$5:$E$1000)</f>
        <v>130</v>
      </c>
      <c r="G15" s="12" t="n">
        <f aca="false">D15+E15-F15</f>
        <v>70</v>
      </c>
      <c r="H15" s="10" t="n">
        <f aca="false">IFERROR(INDEX(Artikelstamm!$H$5:$H$16,MATCH($A15,Artikelstamm!$A$5:$A$16,0)),0)</f>
        <v>40</v>
      </c>
      <c r="I15" s="13" t="str">
        <f aca="false">IF(G15&lt;H15,"Nachbestellen","OK")</f>
        <v>OK</v>
      </c>
      <c r="J15" s="39" t="n">
        <f aca="false">IFERROR(INDEX(Artikelstamm!$E$5:$E$16,MATCH($A15,Artikelstamm!$A$5:$A$16,0)),0)</f>
        <v>2.1</v>
      </c>
      <c r="K15" s="19" t="n">
        <f aca="false">G15*J15</f>
        <v>147</v>
      </c>
    </row>
    <row r="16" customFormat="false" ht="15" hidden="false" customHeight="false" outlineLevel="0" collapsed="false">
      <c r="A16" s="40" t="str">
        <f aca="false">Artikelstamm!A16</f>
        <v>ART-1012</v>
      </c>
      <c r="B16" s="15" t="str">
        <f aca="false">IFERROR(INDEX(Artikelstamm!$B$5:$B$16,MATCH($A16,Artikelstamm!$A$5:$A$16,0)),"")</f>
        <v>Reinigungstücher 50er</v>
      </c>
      <c r="C16" s="14" t="str">
        <f aca="false">IFERROR(INDEX(Artikelstamm!$I$5:$I$16,MATCH($A16,Artikelstamm!$A$5:$A$16,0)),"")</f>
        <v>F-02</v>
      </c>
      <c r="D16" s="32" t="n">
        <v>70</v>
      </c>
      <c r="E16" s="14" t="n">
        <f aca="false">SUMIF(Wareneingang!$C$5:$C$1000,$A16,Wareneingang!$E$5:$E$1000)</f>
        <v>50</v>
      </c>
      <c r="F16" s="14" t="n">
        <f aca="false">SUMIF(Warenausgang!$C$5:$C$1000,$A16,Warenausgang!$E$5:$E$1000)</f>
        <v>92</v>
      </c>
      <c r="G16" s="16" t="n">
        <f aca="false">D16+E16-F16</f>
        <v>28</v>
      </c>
      <c r="H16" s="14" t="n">
        <f aca="false">IFERROR(INDEX(Artikelstamm!$H$5:$H$16,MATCH($A16,Artikelstamm!$A$5:$A$16,0)),0)</f>
        <v>25</v>
      </c>
      <c r="I16" s="17" t="str">
        <f aca="false">IF(G16&lt;H16,"Nachbestellen","OK")</f>
        <v>OK</v>
      </c>
      <c r="J16" s="41" t="n">
        <f aca="false">IFERROR(INDEX(Artikelstamm!$E$5:$E$16,MATCH($A16,Artikelstamm!$A$5:$A$16,0)),0)</f>
        <v>4.6</v>
      </c>
      <c r="K16" s="22" t="n">
        <f aca="false">G16*J16</f>
        <v>128.8</v>
      </c>
    </row>
    <row r="17" customFormat="false" ht="15" hidden="false" customHeight="false" outlineLevel="0" collapsed="false">
      <c r="A17" s="24" t="s">
        <v>20</v>
      </c>
      <c r="B17" s="24"/>
      <c r="C17" s="24"/>
      <c r="D17" s="24"/>
      <c r="E17" s="24"/>
      <c r="F17" s="24"/>
      <c r="G17" s="42" t="n">
        <f aca="false">SUM(G5:G16)</f>
        <v>399</v>
      </c>
      <c r="H17" s="24"/>
      <c r="I17" s="24"/>
      <c r="J17" s="24"/>
      <c r="K17" s="43" t="n">
        <f aca="false">SUM(K5:K16)</f>
        <v>2970.3</v>
      </c>
    </row>
  </sheetData>
  <mergeCells count="2">
    <mergeCell ref="A1:K1"/>
    <mergeCell ref="A2:K2"/>
  </mergeCells>
  <conditionalFormatting sqref="I5:I16">
    <cfRule type="cellIs" priority="2" operator="equal" aboveAverage="0" equalAverage="0" bottom="0" percent="0" rank="0" text="" dxfId="0">
      <formula>"Nachbestellen"</formula>
    </cfRule>
    <cfRule type="cellIs" priority="3" operator="equal" aboveAverage="0" equalAverage="0" bottom="0" percent="0" rank="0" text="" dxfId="1">
      <formula>"OK"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33B44"/>
    <pageSetUpPr fitToPage="false"/>
  </sheetPr>
  <dimension ref="A1:I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4" min="4" style="0" width="30"/>
    <col collapsed="false" customWidth="true" hidden="false" outlineLevel="0" max="5" min="5" style="0" width="9"/>
    <col collapsed="false" customWidth="true" hidden="false" outlineLevel="0" max="6" min="6" style="0" width="26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20"/>
  </cols>
  <sheetData>
    <row r="1" customFormat="false" ht="30" hidden="false" customHeight="true" outlineLevel="0" collapsed="false">
      <c r="A1" s="28" t="s">
        <v>92</v>
      </c>
      <c r="B1" s="28"/>
      <c r="C1" s="28"/>
      <c r="D1" s="28"/>
      <c r="E1" s="28"/>
      <c r="F1" s="28"/>
      <c r="G1" s="28"/>
      <c r="H1" s="28"/>
      <c r="I1" s="28"/>
    </row>
    <row r="2" customFormat="false" ht="18" hidden="false" customHeight="true" outlineLevel="0" collapsed="false">
      <c r="A2" s="2" t="s">
        <v>93</v>
      </c>
      <c r="B2" s="2"/>
      <c r="C2" s="2"/>
      <c r="D2" s="2"/>
      <c r="E2" s="2"/>
      <c r="F2" s="2"/>
      <c r="G2" s="2"/>
      <c r="H2" s="2"/>
      <c r="I2" s="2"/>
    </row>
    <row r="3" customFormat="false" ht="6" hidden="false" customHeight="true" outlineLevel="0" collapsed="false"/>
    <row r="4" customFormat="false" ht="30" hidden="false" customHeight="true" outlineLevel="0" collapsed="false">
      <c r="A4" s="9" t="s">
        <v>94</v>
      </c>
      <c r="B4" s="9" t="s">
        <v>95</v>
      </c>
      <c r="C4" s="9" t="s">
        <v>10</v>
      </c>
      <c r="D4" s="9" t="s">
        <v>11</v>
      </c>
      <c r="E4" s="9" t="s">
        <v>96</v>
      </c>
      <c r="F4" s="9" t="s">
        <v>27</v>
      </c>
      <c r="G4" s="9" t="s">
        <v>90</v>
      </c>
      <c r="H4" s="9" t="s">
        <v>97</v>
      </c>
      <c r="I4" s="9" t="s">
        <v>33</v>
      </c>
    </row>
    <row r="5" customFormat="false" ht="15" hidden="false" customHeight="false" outlineLevel="0" collapsed="false">
      <c r="A5" s="44" t="n">
        <v>46029</v>
      </c>
      <c r="B5" s="45" t="s">
        <v>98</v>
      </c>
      <c r="C5" s="45" t="s">
        <v>34</v>
      </c>
      <c r="D5" s="11" t="str">
        <f aca="false">IFERROR(INDEX(Artikelstamm!$B$5:$B$16,MATCH($C5,Artikelstamm!$A$5:$A$16,0)),"")</f>
        <v>Kabeltrommel 25 m</v>
      </c>
      <c r="E5" s="45" t="n">
        <v>15</v>
      </c>
      <c r="F5" s="11" t="str">
        <f aca="false">IFERROR(INDEX(Artikelstamm!$D$5:$D$16,MATCH($C5,Artikelstamm!$A$5:$A$16,0)),"")</f>
        <v>LF-01</v>
      </c>
      <c r="G5" s="39" t="n">
        <f aca="false">IFERROR(INDEX(Artikelstamm!$E$5:$E$16,MATCH($C5,Artikelstamm!$A$5:$A$16,0)),0)</f>
        <v>12.9</v>
      </c>
      <c r="H5" s="19" t="n">
        <f aca="false">E5*G5</f>
        <v>193.5</v>
      </c>
      <c r="I5" s="46"/>
    </row>
    <row r="6" customFormat="false" ht="15" hidden="false" customHeight="false" outlineLevel="0" collapsed="false">
      <c r="A6" s="47" t="n">
        <v>46029</v>
      </c>
      <c r="B6" s="48" t="s">
        <v>99</v>
      </c>
      <c r="C6" s="48" t="s">
        <v>79</v>
      </c>
      <c r="D6" s="15" t="str">
        <f aca="false">IFERROR(INDEX(Artikelstamm!$B$5:$B$16,MATCH($C6,Artikelstamm!$A$5:$A$16,0)),"")</f>
        <v>Reinigungstücher 50er</v>
      </c>
      <c r="E6" s="48" t="n">
        <v>25</v>
      </c>
      <c r="F6" s="15" t="str">
        <f aca="false">IFERROR(INDEX(Artikelstamm!$D$5:$D$16,MATCH($C6,Artikelstamm!$A$5:$A$16,0)),"")</f>
        <v>LF-02</v>
      </c>
      <c r="G6" s="41" t="n">
        <f aca="false">IFERROR(INDEX(Artikelstamm!$E$5:$E$16,MATCH($C6,Artikelstamm!$A$5:$A$16,0)),0)</f>
        <v>4.6</v>
      </c>
      <c r="H6" s="22" t="n">
        <f aca="false">E6*G6</f>
        <v>115</v>
      </c>
      <c r="I6" s="49"/>
    </row>
    <row r="7" customFormat="false" ht="15" hidden="false" customHeight="false" outlineLevel="0" collapsed="false">
      <c r="A7" s="44" t="n">
        <v>46031</v>
      </c>
      <c r="B7" s="45" t="s">
        <v>100</v>
      </c>
      <c r="C7" s="45" t="s">
        <v>34</v>
      </c>
      <c r="D7" s="11" t="str">
        <f aca="false">IFERROR(INDEX(Artikelstamm!$B$5:$B$16,MATCH($C7,Artikelstamm!$A$5:$A$16,0)),"")</f>
        <v>Kabeltrommel 25 m</v>
      </c>
      <c r="E7" s="45" t="n">
        <v>15</v>
      </c>
      <c r="F7" s="11" t="str">
        <f aca="false">IFERROR(INDEX(Artikelstamm!$D$5:$D$16,MATCH($C7,Artikelstamm!$A$5:$A$16,0)),"")</f>
        <v>LF-01</v>
      </c>
      <c r="G7" s="39" t="n">
        <f aca="false">IFERROR(INDEX(Artikelstamm!$E$5:$E$16,MATCH($C7,Artikelstamm!$A$5:$A$16,0)),0)</f>
        <v>12.9</v>
      </c>
      <c r="H7" s="19" t="n">
        <f aca="false">E7*G7</f>
        <v>193.5</v>
      </c>
      <c r="I7" s="46"/>
    </row>
    <row r="8" customFormat="false" ht="15" hidden="false" customHeight="false" outlineLevel="0" collapsed="false">
      <c r="A8" s="47" t="n">
        <v>46034</v>
      </c>
      <c r="B8" s="48" t="s">
        <v>101</v>
      </c>
      <c r="C8" s="48" t="s">
        <v>40</v>
      </c>
      <c r="D8" s="15" t="str">
        <f aca="false">IFERROR(INDEX(Artikelstamm!$B$5:$B$16,MATCH($C8,Artikelstamm!$A$5:$A$16,0)),"")</f>
        <v>LED-Arbeitsleuchte</v>
      </c>
      <c r="E8" s="48" t="n">
        <v>20</v>
      </c>
      <c r="F8" s="15" t="str">
        <f aca="false">IFERROR(INDEX(Artikelstamm!$D$5:$D$16,MATCH($C8,Artikelstamm!$A$5:$A$16,0)),"")</f>
        <v>LF-01</v>
      </c>
      <c r="G8" s="41" t="n">
        <f aca="false">IFERROR(INDEX(Artikelstamm!$E$5:$E$16,MATCH($C8,Artikelstamm!$A$5:$A$16,0)),0)</f>
        <v>18.5</v>
      </c>
      <c r="H8" s="22" t="n">
        <f aca="false">E8*G8</f>
        <v>370</v>
      </c>
      <c r="I8" s="49"/>
    </row>
    <row r="9" customFormat="false" ht="15" hidden="false" customHeight="false" outlineLevel="0" collapsed="false">
      <c r="A9" s="44" t="n">
        <v>46036</v>
      </c>
      <c r="B9" s="45" t="s">
        <v>102</v>
      </c>
      <c r="C9" s="45" t="s">
        <v>43</v>
      </c>
      <c r="D9" s="11" t="str">
        <f aca="false">IFERROR(INDEX(Artikelstamm!$B$5:$B$16,MATCH($C9,Artikelstamm!$A$5:$A$16,0)),"")</f>
        <v>Werkzeugkoffer 108-tlg.</v>
      </c>
      <c r="E9" s="45" t="n">
        <v>10</v>
      </c>
      <c r="F9" s="11" t="str">
        <f aca="false">IFERROR(INDEX(Artikelstamm!$D$5:$D$16,MATCH($C9,Artikelstamm!$A$5:$A$16,0)),"")</f>
        <v>LF-03</v>
      </c>
      <c r="G9" s="39" t="n">
        <f aca="false">IFERROR(INDEX(Artikelstamm!$E$5:$E$16,MATCH($C9,Artikelstamm!$A$5:$A$16,0)),0)</f>
        <v>45</v>
      </c>
      <c r="H9" s="19" t="n">
        <f aca="false">E9*G9</f>
        <v>450</v>
      </c>
      <c r="I9" s="46"/>
    </row>
    <row r="10" customFormat="false" ht="15" hidden="false" customHeight="false" outlineLevel="0" collapsed="false">
      <c r="A10" s="47" t="n">
        <v>46038</v>
      </c>
      <c r="B10" s="48" t="s">
        <v>103</v>
      </c>
      <c r="C10" s="48" t="s">
        <v>48</v>
      </c>
      <c r="D10" s="15" t="str">
        <f aca="false">IFERROR(INDEX(Artikelstamm!$B$5:$B$16,MATCH($C10,Artikelstamm!$A$5:$A$16,0)),"")</f>
        <v>Akkuschrauber 18 V</v>
      </c>
      <c r="E10" s="48" t="n">
        <v>15</v>
      </c>
      <c r="F10" s="15" t="str">
        <f aca="false">IFERROR(INDEX(Artikelstamm!$D$5:$D$16,MATCH($C10,Artikelstamm!$A$5:$A$16,0)),"")</f>
        <v>LF-03</v>
      </c>
      <c r="G10" s="41" t="n">
        <f aca="false">IFERROR(INDEX(Artikelstamm!$E$5:$E$16,MATCH($C10,Artikelstamm!$A$5:$A$16,0)),0)</f>
        <v>34</v>
      </c>
      <c r="H10" s="22" t="n">
        <f aca="false">E10*G10</f>
        <v>510</v>
      </c>
      <c r="I10" s="49"/>
    </row>
    <row r="11" customFormat="false" ht="15" hidden="false" customHeight="false" outlineLevel="0" collapsed="false">
      <c r="A11" s="44" t="n">
        <v>46041</v>
      </c>
      <c r="B11" s="45" t="s">
        <v>104</v>
      </c>
      <c r="C11" s="45" t="s">
        <v>51</v>
      </c>
      <c r="D11" s="11" t="str">
        <f aca="false">IFERROR(INDEX(Artikelstamm!$B$5:$B$16,MATCH($C11,Artikelstamm!$A$5:$A$16,0)),"")</f>
        <v>Aufbewahrungsbox 40 L</v>
      </c>
      <c r="E11" s="45" t="n">
        <v>20</v>
      </c>
      <c r="F11" s="11" t="str">
        <f aca="false">IFERROR(INDEX(Artikelstamm!$D$5:$D$16,MATCH($C11,Artikelstamm!$A$5:$A$16,0)),"")</f>
        <v>LF-02</v>
      </c>
      <c r="G11" s="39" t="n">
        <f aca="false">IFERROR(INDEX(Artikelstamm!$E$5:$E$16,MATCH($C11,Artikelstamm!$A$5:$A$16,0)),0)</f>
        <v>6.2</v>
      </c>
      <c r="H11" s="19" t="n">
        <f aca="false">E11*G11</f>
        <v>124</v>
      </c>
      <c r="I11" s="46"/>
    </row>
    <row r="12" customFormat="false" ht="15" hidden="false" customHeight="false" outlineLevel="0" collapsed="false">
      <c r="A12" s="47" t="n">
        <v>46043</v>
      </c>
      <c r="B12" s="48" t="s">
        <v>105</v>
      </c>
      <c r="C12" s="48" t="s">
        <v>51</v>
      </c>
      <c r="D12" s="15" t="str">
        <f aca="false">IFERROR(INDEX(Artikelstamm!$B$5:$B$16,MATCH($C12,Artikelstamm!$A$5:$A$16,0)),"")</f>
        <v>Aufbewahrungsbox 40 L</v>
      </c>
      <c r="E12" s="48" t="n">
        <v>20</v>
      </c>
      <c r="F12" s="15" t="str">
        <f aca="false">IFERROR(INDEX(Artikelstamm!$D$5:$D$16,MATCH($C12,Artikelstamm!$A$5:$A$16,0)),"")</f>
        <v>LF-02</v>
      </c>
      <c r="G12" s="41" t="n">
        <f aca="false">IFERROR(INDEX(Artikelstamm!$E$5:$E$16,MATCH($C12,Artikelstamm!$A$5:$A$16,0)),0)</f>
        <v>6.2</v>
      </c>
      <c r="H12" s="22" t="n">
        <f aca="false">E12*G12</f>
        <v>124</v>
      </c>
      <c r="I12" s="49"/>
    </row>
    <row r="13" customFormat="false" ht="15" hidden="false" customHeight="false" outlineLevel="0" collapsed="false">
      <c r="A13" s="44" t="n">
        <v>46045</v>
      </c>
      <c r="B13" s="45" t="s">
        <v>106</v>
      </c>
      <c r="C13" s="45" t="s">
        <v>56</v>
      </c>
      <c r="D13" s="11" t="str">
        <f aca="false">IFERROR(INDEX(Artikelstamm!$B$5:$B$16,MATCH($C13,Artikelstamm!$A$5:$A$16,0)),"")</f>
        <v>Thermoskanne 1 L</v>
      </c>
      <c r="E13" s="45" t="n">
        <v>20</v>
      </c>
      <c r="F13" s="11" t="str">
        <f aca="false">IFERROR(INDEX(Artikelstamm!$D$5:$D$16,MATCH($C13,Artikelstamm!$A$5:$A$16,0)),"")</f>
        <v>LF-02</v>
      </c>
      <c r="G13" s="39" t="n">
        <f aca="false">IFERROR(INDEX(Artikelstamm!$E$5:$E$16,MATCH($C13,Artikelstamm!$A$5:$A$16,0)),0)</f>
        <v>9.8</v>
      </c>
      <c r="H13" s="19" t="n">
        <f aca="false">E13*G13</f>
        <v>196</v>
      </c>
      <c r="I13" s="46"/>
    </row>
    <row r="14" customFormat="false" ht="15" hidden="false" customHeight="false" outlineLevel="0" collapsed="false">
      <c r="A14" s="47" t="n">
        <v>46048</v>
      </c>
      <c r="B14" s="48" t="s">
        <v>107</v>
      </c>
      <c r="C14" s="48" t="s">
        <v>59</v>
      </c>
      <c r="D14" s="15" t="str">
        <f aca="false">IFERROR(INDEX(Artikelstamm!$B$5:$B$16,MATCH($C14,Artikelstamm!$A$5:$A$16,0)),"")</f>
        <v>Versandkarton 400×300×300</v>
      </c>
      <c r="E14" s="48" t="n">
        <v>100</v>
      </c>
      <c r="F14" s="15" t="str">
        <f aca="false">IFERROR(INDEX(Artikelstamm!$D$5:$D$16,MATCH($C14,Artikelstamm!$A$5:$A$16,0)),"")</f>
        <v>LF-04</v>
      </c>
      <c r="G14" s="41" t="n">
        <f aca="false">IFERROR(INDEX(Artikelstamm!$E$5:$E$16,MATCH($C14,Artikelstamm!$A$5:$A$16,0)),0)</f>
        <v>0.85</v>
      </c>
      <c r="H14" s="22" t="n">
        <f aca="false">E14*G14</f>
        <v>85</v>
      </c>
      <c r="I14" s="49"/>
    </row>
    <row r="15" customFormat="false" ht="15" hidden="false" customHeight="false" outlineLevel="0" collapsed="false">
      <c r="A15" s="44" t="n">
        <v>46050</v>
      </c>
      <c r="B15" s="45" t="s">
        <v>108</v>
      </c>
      <c r="C15" s="45" t="s">
        <v>59</v>
      </c>
      <c r="D15" s="11" t="str">
        <f aca="false">IFERROR(INDEX(Artikelstamm!$B$5:$B$16,MATCH($C15,Artikelstamm!$A$5:$A$16,0)),"")</f>
        <v>Versandkarton 400×300×300</v>
      </c>
      <c r="E15" s="45" t="n">
        <v>100</v>
      </c>
      <c r="F15" s="11" t="str">
        <f aca="false">IFERROR(INDEX(Artikelstamm!$D$5:$D$16,MATCH($C15,Artikelstamm!$A$5:$A$16,0)),"")</f>
        <v>LF-04</v>
      </c>
      <c r="G15" s="39" t="n">
        <f aca="false">IFERROR(INDEX(Artikelstamm!$E$5:$E$16,MATCH($C15,Artikelstamm!$A$5:$A$16,0)),0)</f>
        <v>0.85</v>
      </c>
      <c r="H15" s="19" t="n">
        <f aca="false">E15*G15</f>
        <v>85</v>
      </c>
      <c r="I15" s="46"/>
    </row>
    <row r="16" customFormat="false" ht="15" hidden="false" customHeight="false" outlineLevel="0" collapsed="false">
      <c r="A16" s="47" t="n">
        <v>46052</v>
      </c>
      <c r="B16" s="48" t="s">
        <v>109</v>
      </c>
      <c r="C16" s="48" t="s">
        <v>64</v>
      </c>
      <c r="D16" s="15" t="str">
        <f aca="false">IFERROR(INDEX(Artikelstamm!$B$5:$B$16,MATCH($C16,Artikelstamm!$A$5:$A$16,0)),"")</f>
        <v>Luftpolsterfolie 50 m</v>
      </c>
      <c r="E16" s="48" t="n">
        <v>15</v>
      </c>
      <c r="F16" s="15" t="str">
        <f aca="false">IFERROR(INDEX(Artikelstamm!$D$5:$D$16,MATCH($C16,Artikelstamm!$A$5:$A$16,0)),"")</f>
        <v>LF-04</v>
      </c>
      <c r="G16" s="41" t="n">
        <f aca="false">IFERROR(INDEX(Artikelstamm!$E$5:$E$16,MATCH($C16,Artikelstamm!$A$5:$A$16,0)),0)</f>
        <v>14</v>
      </c>
      <c r="H16" s="22" t="n">
        <f aca="false">E16*G16</f>
        <v>210</v>
      </c>
      <c r="I16" s="49"/>
    </row>
    <row r="17" customFormat="false" ht="15" hidden="false" customHeight="false" outlineLevel="0" collapsed="false">
      <c r="A17" s="44" t="n">
        <v>46055</v>
      </c>
      <c r="B17" s="45" t="s">
        <v>110</v>
      </c>
      <c r="C17" s="45" t="s">
        <v>67</v>
      </c>
      <c r="D17" s="11" t="str">
        <f aca="false">IFERROR(INDEX(Artikelstamm!$B$5:$B$16,MATCH($C17,Artikelstamm!$A$5:$A$16,0)),"")</f>
        <v>Multifunktionsdrucker</v>
      </c>
      <c r="E17" s="45" t="n">
        <v>5</v>
      </c>
      <c r="F17" s="11" t="str">
        <f aca="false">IFERROR(INDEX(Artikelstamm!$D$5:$D$16,MATCH($C17,Artikelstamm!$A$5:$A$16,0)),"")</f>
        <v>LF-05</v>
      </c>
      <c r="G17" s="39" t="n">
        <f aca="false">IFERROR(INDEX(Artikelstamm!$E$5:$E$16,MATCH($C17,Artikelstamm!$A$5:$A$16,0)),0)</f>
        <v>89</v>
      </c>
      <c r="H17" s="19" t="n">
        <f aca="false">E17*G17</f>
        <v>445</v>
      </c>
      <c r="I17" s="46"/>
    </row>
    <row r="18" customFormat="false" ht="15" hidden="false" customHeight="false" outlineLevel="0" collapsed="false">
      <c r="A18" s="47" t="n">
        <v>46057</v>
      </c>
      <c r="B18" s="48" t="s">
        <v>111</v>
      </c>
      <c r="C18" s="48" t="s">
        <v>72</v>
      </c>
      <c r="D18" s="15" t="str">
        <f aca="false">IFERROR(INDEX(Artikelstamm!$B$5:$B$16,MATCH($C18,Artikelstamm!$A$5:$A$16,0)),"")</f>
        <v>Etikettenrolle 100×150</v>
      </c>
      <c r="E18" s="48" t="n">
        <v>30</v>
      </c>
      <c r="F18" s="15" t="str">
        <f aca="false">IFERROR(INDEX(Artikelstamm!$D$5:$D$16,MATCH($C18,Artikelstamm!$A$5:$A$16,0)),"")</f>
        <v>LF-05</v>
      </c>
      <c r="G18" s="41" t="n">
        <f aca="false">IFERROR(INDEX(Artikelstamm!$E$5:$E$16,MATCH($C18,Artikelstamm!$A$5:$A$16,0)),0)</f>
        <v>3.4</v>
      </c>
      <c r="H18" s="22" t="n">
        <f aca="false">E18*G18</f>
        <v>102</v>
      </c>
      <c r="I18" s="49"/>
    </row>
    <row r="19" customFormat="false" ht="15" hidden="false" customHeight="false" outlineLevel="0" collapsed="false">
      <c r="A19" s="44" t="n">
        <v>46059</v>
      </c>
      <c r="B19" s="45" t="s">
        <v>112</v>
      </c>
      <c r="C19" s="45" t="s">
        <v>72</v>
      </c>
      <c r="D19" s="11" t="str">
        <f aca="false">IFERROR(INDEX(Artikelstamm!$B$5:$B$16,MATCH($C19,Artikelstamm!$A$5:$A$16,0)),"")</f>
        <v>Etikettenrolle 100×150</v>
      </c>
      <c r="E19" s="45" t="n">
        <v>30</v>
      </c>
      <c r="F19" s="11" t="str">
        <f aca="false">IFERROR(INDEX(Artikelstamm!$D$5:$D$16,MATCH($C19,Artikelstamm!$A$5:$A$16,0)),"")</f>
        <v>LF-05</v>
      </c>
      <c r="G19" s="39" t="n">
        <f aca="false">IFERROR(INDEX(Artikelstamm!$E$5:$E$16,MATCH($C19,Artikelstamm!$A$5:$A$16,0)),0)</f>
        <v>3.4</v>
      </c>
      <c r="H19" s="19" t="n">
        <f aca="false">E19*G19</f>
        <v>102</v>
      </c>
      <c r="I19" s="46"/>
    </row>
    <row r="20" customFormat="false" ht="15" hidden="false" customHeight="false" outlineLevel="0" collapsed="false">
      <c r="A20" s="47" t="n">
        <v>46062</v>
      </c>
      <c r="B20" s="48" t="s">
        <v>113</v>
      </c>
      <c r="C20" s="48" t="s">
        <v>75</v>
      </c>
      <c r="D20" s="15" t="str">
        <f aca="false">IFERROR(INDEX(Artikelstamm!$B$5:$B$16,MATCH($C20,Artikelstamm!$A$5:$A$16,0)),"")</f>
        <v>Sicherheitshandschuhe Gr. L</v>
      </c>
      <c r="E20" s="48" t="n">
        <v>40</v>
      </c>
      <c r="F20" s="15" t="str">
        <f aca="false">IFERROR(INDEX(Artikelstamm!$D$5:$D$16,MATCH($C20,Artikelstamm!$A$5:$A$16,0)),"")</f>
        <v>LF-03</v>
      </c>
      <c r="G20" s="41" t="n">
        <f aca="false">IFERROR(INDEX(Artikelstamm!$E$5:$E$16,MATCH($C20,Artikelstamm!$A$5:$A$16,0)),0)</f>
        <v>2.1</v>
      </c>
      <c r="H20" s="22" t="n">
        <f aca="false">E20*G20</f>
        <v>84</v>
      </c>
      <c r="I20" s="49"/>
    </row>
    <row r="21" customFormat="false" ht="15" hidden="false" customHeight="false" outlineLevel="0" collapsed="false">
      <c r="A21" s="44" t="n">
        <v>46064</v>
      </c>
      <c r="B21" s="45" t="s">
        <v>114</v>
      </c>
      <c r="C21" s="45" t="s">
        <v>75</v>
      </c>
      <c r="D21" s="11" t="str">
        <f aca="false">IFERROR(INDEX(Artikelstamm!$B$5:$B$16,MATCH($C21,Artikelstamm!$A$5:$A$16,0)),"")</f>
        <v>Sicherheitshandschuhe Gr. L</v>
      </c>
      <c r="E21" s="45" t="n">
        <v>40</v>
      </c>
      <c r="F21" s="11" t="str">
        <f aca="false">IFERROR(INDEX(Artikelstamm!$D$5:$D$16,MATCH($C21,Artikelstamm!$A$5:$A$16,0)),"")</f>
        <v>LF-03</v>
      </c>
      <c r="G21" s="39" t="n">
        <f aca="false">IFERROR(INDEX(Artikelstamm!$E$5:$E$16,MATCH($C21,Artikelstamm!$A$5:$A$16,0)),0)</f>
        <v>2.1</v>
      </c>
      <c r="H21" s="19" t="n">
        <f aca="false">E21*G21</f>
        <v>84</v>
      </c>
      <c r="I21" s="46"/>
    </row>
    <row r="22" customFormat="false" ht="15" hidden="false" customHeight="false" outlineLevel="0" collapsed="false">
      <c r="A22" s="47" t="n">
        <v>46066</v>
      </c>
      <c r="B22" s="48" t="s">
        <v>115</v>
      </c>
      <c r="C22" s="48" t="s">
        <v>79</v>
      </c>
      <c r="D22" s="15" t="str">
        <f aca="false">IFERROR(INDEX(Artikelstamm!$B$5:$B$16,MATCH($C22,Artikelstamm!$A$5:$A$16,0)),"")</f>
        <v>Reinigungstücher 50er</v>
      </c>
      <c r="E22" s="48" t="n">
        <v>25</v>
      </c>
      <c r="F22" s="15" t="str">
        <f aca="false">IFERROR(INDEX(Artikelstamm!$D$5:$D$16,MATCH($C22,Artikelstamm!$A$5:$A$16,0)),"")</f>
        <v>LF-02</v>
      </c>
      <c r="G22" s="41" t="n">
        <f aca="false">IFERROR(INDEX(Artikelstamm!$E$5:$E$16,MATCH($C22,Artikelstamm!$A$5:$A$16,0)),0)</f>
        <v>4.6</v>
      </c>
      <c r="H22" s="22" t="n">
        <f aca="false">E22*G22</f>
        <v>115</v>
      </c>
      <c r="I22" s="49"/>
    </row>
    <row r="23" customFormat="false" ht="15" hidden="false" customHeight="false" outlineLevel="0" collapsed="false">
      <c r="A23" s="50"/>
      <c r="B23" s="50"/>
      <c r="C23" s="50"/>
      <c r="D23" s="51" t="str">
        <f aca="false">IFERROR(INDEX(Artikelstamm!$B$5:$B$16,MATCH($C23,Artikelstamm!$A$5:$A$16,0)),"")</f>
        <v/>
      </c>
      <c r="E23" s="50"/>
      <c r="F23" s="51" t="str">
        <f aca="false">IFERROR(INDEX(Artikelstamm!$D$5:$D$16,MATCH($C23,Artikelstamm!$A$5:$A$16,0)),"")</f>
        <v/>
      </c>
      <c r="G23" s="52" t="n">
        <f aca="false">IFERROR(INDEX(Artikelstamm!$E$5:$E$16,MATCH($C23,Artikelstamm!$A$5:$A$16,0)),0)</f>
        <v>0</v>
      </c>
      <c r="H23" s="53" t="n">
        <f aca="false">E23*G23</f>
        <v>0</v>
      </c>
      <c r="I23" s="50"/>
    </row>
    <row r="24" customFormat="false" ht="15" hidden="false" customHeight="false" outlineLevel="0" collapsed="false">
      <c r="A24" s="54"/>
      <c r="B24" s="54"/>
      <c r="C24" s="54"/>
      <c r="D24" s="55" t="str">
        <f aca="false">IFERROR(INDEX(Artikelstamm!$B$5:$B$16,MATCH($C24,Artikelstamm!$A$5:$A$16,0)),"")</f>
        <v/>
      </c>
      <c r="E24" s="54"/>
      <c r="F24" s="55" t="str">
        <f aca="false">IFERROR(INDEX(Artikelstamm!$D$5:$D$16,MATCH($C24,Artikelstamm!$A$5:$A$16,0)),"")</f>
        <v/>
      </c>
      <c r="G24" s="56" t="n">
        <f aca="false">IFERROR(INDEX(Artikelstamm!$E$5:$E$16,MATCH($C24,Artikelstamm!$A$5:$A$16,0)),0)</f>
        <v>0</v>
      </c>
      <c r="H24" s="57" t="n">
        <f aca="false">E24*G24</f>
        <v>0</v>
      </c>
      <c r="I24" s="54"/>
    </row>
    <row r="25" customFormat="false" ht="15" hidden="false" customHeight="false" outlineLevel="0" collapsed="false">
      <c r="A25" s="50"/>
      <c r="B25" s="50"/>
      <c r="C25" s="50"/>
      <c r="D25" s="51" t="str">
        <f aca="false">IFERROR(INDEX(Artikelstamm!$B$5:$B$16,MATCH($C25,Artikelstamm!$A$5:$A$16,0)),"")</f>
        <v/>
      </c>
      <c r="E25" s="50"/>
      <c r="F25" s="51" t="str">
        <f aca="false">IFERROR(INDEX(Artikelstamm!$D$5:$D$16,MATCH($C25,Artikelstamm!$A$5:$A$16,0)),"")</f>
        <v/>
      </c>
      <c r="G25" s="52" t="n">
        <f aca="false">IFERROR(INDEX(Artikelstamm!$E$5:$E$16,MATCH($C25,Artikelstamm!$A$5:$A$16,0)),0)</f>
        <v>0</v>
      </c>
      <c r="H25" s="53" t="n">
        <f aca="false">E25*G25</f>
        <v>0</v>
      </c>
      <c r="I25" s="50"/>
    </row>
    <row r="26" customFormat="false" ht="15" hidden="false" customHeight="false" outlineLevel="0" collapsed="false">
      <c r="A26" s="54"/>
      <c r="B26" s="54"/>
      <c r="C26" s="54"/>
      <c r="D26" s="55" t="str">
        <f aca="false">IFERROR(INDEX(Artikelstamm!$B$5:$B$16,MATCH($C26,Artikelstamm!$A$5:$A$16,0)),"")</f>
        <v/>
      </c>
      <c r="E26" s="54"/>
      <c r="F26" s="55" t="str">
        <f aca="false">IFERROR(INDEX(Artikelstamm!$D$5:$D$16,MATCH($C26,Artikelstamm!$A$5:$A$16,0)),"")</f>
        <v/>
      </c>
      <c r="G26" s="56" t="n">
        <f aca="false">IFERROR(INDEX(Artikelstamm!$E$5:$E$16,MATCH($C26,Artikelstamm!$A$5:$A$16,0)),0)</f>
        <v>0</v>
      </c>
      <c r="H26" s="57" t="n">
        <f aca="false">E26*G26</f>
        <v>0</v>
      </c>
      <c r="I26" s="54"/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33B44"/>
    <pageSetUpPr fitToPage="false"/>
  </sheetPr>
  <dimension ref="A1:I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14"/>
    <col collapsed="false" customWidth="true" hidden="false" outlineLevel="0" max="3" min="3" style="0" width="12"/>
    <col collapsed="false" customWidth="true" hidden="false" outlineLevel="0" max="4" min="4" style="0" width="30"/>
    <col collapsed="false" customWidth="true" hidden="false" outlineLevel="0" max="5" min="5" style="0" width="9"/>
    <col collapsed="false" customWidth="true" hidden="false" outlineLevel="0" max="6" min="6" style="0" width="26"/>
    <col collapsed="false" customWidth="true" hidden="false" outlineLevel="0" max="7" min="7" style="0" width="12"/>
    <col collapsed="false" customWidth="true" hidden="false" outlineLevel="0" max="8" min="8" style="0" width="14"/>
    <col collapsed="false" customWidth="true" hidden="false" outlineLevel="0" max="9" min="9" style="0" width="20"/>
  </cols>
  <sheetData>
    <row r="1" customFormat="false" ht="30" hidden="false" customHeight="true" outlineLevel="0" collapsed="false">
      <c r="A1" s="28" t="s">
        <v>116</v>
      </c>
      <c r="B1" s="28"/>
      <c r="C1" s="28"/>
      <c r="D1" s="28"/>
      <c r="E1" s="28"/>
      <c r="F1" s="28"/>
      <c r="G1" s="28"/>
      <c r="H1" s="28"/>
      <c r="I1" s="28"/>
    </row>
    <row r="2" customFormat="false" ht="18" hidden="false" customHeight="true" outlineLevel="0" collapsed="false">
      <c r="A2" s="2" t="s">
        <v>117</v>
      </c>
      <c r="B2" s="2"/>
      <c r="C2" s="2"/>
      <c r="D2" s="2"/>
      <c r="E2" s="2"/>
      <c r="F2" s="2"/>
      <c r="G2" s="2"/>
      <c r="H2" s="2"/>
      <c r="I2" s="2"/>
    </row>
    <row r="3" customFormat="false" ht="6" hidden="false" customHeight="true" outlineLevel="0" collapsed="false"/>
    <row r="4" customFormat="false" ht="30" hidden="false" customHeight="true" outlineLevel="0" collapsed="false">
      <c r="A4" s="9" t="s">
        <v>94</v>
      </c>
      <c r="B4" s="9" t="s">
        <v>95</v>
      </c>
      <c r="C4" s="9" t="s">
        <v>10</v>
      </c>
      <c r="D4" s="9" t="s">
        <v>11</v>
      </c>
      <c r="E4" s="9" t="s">
        <v>96</v>
      </c>
      <c r="F4" s="9" t="s">
        <v>118</v>
      </c>
      <c r="G4" s="9" t="s">
        <v>119</v>
      </c>
      <c r="H4" s="9" t="s">
        <v>120</v>
      </c>
      <c r="I4" s="9" t="s">
        <v>33</v>
      </c>
    </row>
    <row r="5" customFormat="false" ht="15" hidden="false" customHeight="false" outlineLevel="0" collapsed="false">
      <c r="A5" s="44" t="n">
        <v>46030</v>
      </c>
      <c r="B5" s="45" t="s">
        <v>121</v>
      </c>
      <c r="C5" s="45" t="s">
        <v>34</v>
      </c>
      <c r="D5" s="11" t="str">
        <f aca="false">IFERROR(INDEX(Artikelstamm!$B$5:$B$16,MATCH($C5,Artikelstamm!$A$5:$A$16,0)),"")</f>
        <v>Kabeltrommel 25 m</v>
      </c>
      <c r="E5" s="45" t="n">
        <v>18</v>
      </c>
      <c r="F5" s="46" t="s">
        <v>122</v>
      </c>
      <c r="G5" s="39" t="n">
        <f aca="false">IFERROR(INDEX(Artikelstamm!$F$5:$F$16,MATCH($C5,Artikelstamm!$A$5:$A$16,0)),0)</f>
        <v>24.9</v>
      </c>
      <c r="H5" s="19" t="n">
        <f aca="false">E5*G5</f>
        <v>448.2</v>
      </c>
      <c r="I5" s="46"/>
    </row>
    <row r="6" customFormat="false" ht="15" hidden="false" customHeight="false" outlineLevel="0" collapsed="false">
      <c r="A6" s="47" t="n">
        <v>46030</v>
      </c>
      <c r="B6" s="48" t="s">
        <v>123</v>
      </c>
      <c r="C6" s="48" t="s">
        <v>67</v>
      </c>
      <c r="D6" s="15" t="str">
        <f aca="false">IFERROR(INDEX(Artikelstamm!$B$5:$B$16,MATCH($C6,Artikelstamm!$A$5:$A$16,0)),"")</f>
        <v>Multifunktionsdrucker</v>
      </c>
      <c r="E6" s="48" t="n">
        <v>4</v>
      </c>
      <c r="F6" s="49" t="s">
        <v>124</v>
      </c>
      <c r="G6" s="41" t="n">
        <f aca="false">IFERROR(INDEX(Artikelstamm!$F$5:$F$16,MATCH($C6,Artikelstamm!$A$5:$A$16,0)),0)</f>
        <v>159</v>
      </c>
      <c r="H6" s="22" t="n">
        <f aca="false">E6*G6</f>
        <v>636</v>
      </c>
      <c r="I6" s="49"/>
    </row>
    <row r="7" customFormat="false" ht="15" hidden="false" customHeight="false" outlineLevel="0" collapsed="false">
      <c r="A7" s="44" t="n">
        <v>46032</v>
      </c>
      <c r="B7" s="45" t="s">
        <v>125</v>
      </c>
      <c r="C7" s="45" t="s">
        <v>34</v>
      </c>
      <c r="D7" s="11" t="str">
        <f aca="false">IFERROR(INDEX(Artikelstamm!$B$5:$B$16,MATCH($C7,Artikelstamm!$A$5:$A$16,0)),"")</f>
        <v>Kabeltrommel 25 m</v>
      </c>
      <c r="E7" s="45" t="n">
        <v>17</v>
      </c>
      <c r="F7" s="46" t="s">
        <v>126</v>
      </c>
      <c r="G7" s="39" t="n">
        <f aca="false">IFERROR(INDEX(Artikelstamm!$F$5:$F$16,MATCH($C7,Artikelstamm!$A$5:$A$16,0)),0)</f>
        <v>24.9</v>
      </c>
      <c r="H7" s="19" t="n">
        <f aca="false">E7*G7</f>
        <v>423.3</v>
      </c>
      <c r="I7" s="46"/>
    </row>
    <row r="8" customFormat="false" ht="15" hidden="false" customHeight="false" outlineLevel="0" collapsed="false">
      <c r="A8" s="47" t="n">
        <v>46032</v>
      </c>
      <c r="B8" s="48" t="s">
        <v>127</v>
      </c>
      <c r="C8" s="48" t="s">
        <v>67</v>
      </c>
      <c r="D8" s="15" t="str">
        <f aca="false">IFERROR(INDEX(Artikelstamm!$B$5:$B$16,MATCH($C8,Artikelstamm!$A$5:$A$16,0)),"")</f>
        <v>Multifunktionsdrucker</v>
      </c>
      <c r="E8" s="48" t="n">
        <v>3</v>
      </c>
      <c r="F8" s="49" t="s">
        <v>128</v>
      </c>
      <c r="G8" s="41" t="n">
        <f aca="false">IFERROR(INDEX(Artikelstamm!$F$5:$F$16,MATCH($C8,Artikelstamm!$A$5:$A$16,0)),0)</f>
        <v>159</v>
      </c>
      <c r="H8" s="22" t="n">
        <f aca="false">E8*G8</f>
        <v>477</v>
      </c>
      <c r="I8" s="49"/>
    </row>
    <row r="9" customFormat="false" ht="15" hidden="false" customHeight="false" outlineLevel="0" collapsed="false">
      <c r="A9" s="44" t="n">
        <v>46035</v>
      </c>
      <c r="B9" s="45" t="s">
        <v>129</v>
      </c>
      <c r="C9" s="45" t="s">
        <v>34</v>
      </c>
      <c r="D9" s="11" t="str">
        <f aca="false">IFERROR(INDEX(Artikelstamm!$B$5:$B$16,MATCH($C9,Artikelstamm!$A$5:$A$16,0)),"")</f>
        <v>Kabeltrommel 25 m</v>
      </c>
      <c r="E9" s="45" t="n">
        <v>17</v>
      </c>
      <c r="F9" s="46" t="s">
        <v>130</v>
      </c>
      <c r="G9" s="39" t="n">
        <f aca="false">IFERROR(INDEX(Artikelstamm!$F$5:$F$16,MATCH($C9,Artikelstamm!$A$5:$A$16,0)),0)</f>
        <v>24.9</v>
      </c>
      <c r="H9" s="19" t="n">
        <f aca="false">E9*G9</f>
        <v>423.3</v>
      </c>
      <c r="I9" s="46"/>
    </row>
    <row r="10" customFormat="false" ht="15" hidden="false" customHeight="false" outlineLevel="0" collapsed="false">
      <c r="A10" s="47" t="n">
        <v>46035</v>
      </c>
      <c r="B10" s="48" t="s">
        <v>131</v>
      </c>
      <c r="C10" s="48" t="s">
        <v>72</v>
      </c>
      <c r="D10" s="15" t="str">
        <f aca="false">IFERROR(INDEX(Artikelstamm!$B$5:$B$16,MATCH($C10,Artikelstamm!$A$5:$A$16,0)),"")</f>
        <v>Etikettenrolle 100×150</v>
      </c>
      <c r="E10" s="48" t="n">
        <v>32</v>
      </c>
      <c r="F10" s="49" t="s">
        <v>132</v>
      </c>
      <c r="G10" s="41" t="n">
        <f aca="false">IFERROR(INDEX(Artikelstamm!$F$5:$F$16,MATCH($C10,Artikelstamm!$A$5:$A$16,0)),0)</f>
        <v>7.49</v>
      </c>
      <c r="H10" s="22" t="n">
        <f aca="false">E10*G10</f>
        <v>239.68</v>
      </c>
      <c r="I10" s="49"/>
    </row>
    <row r="11" customFormat="false" ht="15" hidden="false" customHeight="false" outlineLevel="0" collapsed="false">
      <c r="A11" s="44" t="n">
        <v>46037</v>
      </c>
      <c r="B11" s="45" t="s">
        <v>133</v>
      </c>
      <c r="C11" s="45" t="s">
        <v>40</v>
      </c>
      <c r="D11" s="11" t="str">
        <f aca="false">IFERROR(INDEX(Artikelstamm!$B$5:$B$16,MATCH($C11,Artikelstamm!$A$5:$A$16,0)),"")</f>
        <v>LED-Arbeitsleuchte</v>
      </c>
      <c r="E11" s="45" t="n">
        <v>13</v>
      </c>
      <c r="F11" s="46" t="s">
        <v>134</v>
      </c>
      <c r="G11" s="39" t="n">
        <f aca="false">IFERROR(INDEX(Artikelstamm!$F$5:$F$16,MATCH($C11,Artikelstamm!$A$5:$A$16,0)),0)</f>
        <v>39.9</v>
      </c>
      <c r="H11" s="19" t="n">
        <f aca="false">E11*G11</f>
        <v>518.7</v>
      </c>
      <c r="I11" s="46"/>
    </row>
    <row r="12" customFormat="false" ht="15" hidden="false" customHeight="false" outlineLevel="0" collapsed="false">
      <c r="A12" s="47" t="n">
        <v>46037</v>
      </c>
      <c r="B12" s="48" t="s">
        <v>135</v>
      </c>
      <c r="C12" s="48" t="s">
        <v>72</v>
      </c>
      <c r="D12" s="15" t="str">
        <f aca="false">IFERROR(INDEX(Artikelstamm!$B$5:$B$16,MATCH($C12,Artikelstamm!$A$5:$A$16,0)),"")</f>
        <v>Etikettenrolle 100×150</v>
      </c>
      <c r="E12" s="48" t="n">
        <v>32</v>
      </c>
      <c r="F12" s="49" t="s">
        <v>122</v>
      </c>
      <c r="G12" s="41" t="n">
        <f aca="false">IFERROR(INDEX(Artikelstamm!$F$5:$F$16,MATCH($C12,Artikelstamm!$A$5:$A$16,0)),0)</f>
        <v>7.49</v>
      </c>
      <c r="H12" s="22" t="n">
        <f aca="false">E12*G12</f>
        <v>239.68</v>
      </c>
      <c r="I12" s="49"/>
    </row>
    <row r="13" customFormat="false" ht="15" hidden="false" customHeight="false" outlineLevel="0" collapsed="false">
      <c r="A13" s="44" t="n">
        <v>46039</v>
      </c>
      <c r="B13" s="45" t="s">
        <v>136</v>
      </c>
      <c r="C13" s="45" t="s">
        <v>40</v>
      </c>
      <c r="D13" s="11" t="str">
        <f aca="false">IFERROR(INDEX(Artikelstamm!$B$5:$B$16,MATCH($C13,Artikelstamm!$A$5:$A$16,0)),"")</f>
        <v>LED-Arbeitsleuchte</v>
      </c>
      <c r="E13" s="45" t="n">
        <v>13</v>
      </c>
      <c r="F13" s="46" t="s">
        <v>137</v>
      </c>
      <c r="G13" s="39" t="n">
        <f aca="false">IFERROR(INDEX(Artikelstamm!$F$5:$F$16,MATCH($C13,Artikelstamm!$A$5:$A$16,0)),0)</f>
        <v>39.9</v>
      </c>
      <c r="H13" s="19" t="n">
        <f aca="false">E13*G13</f>
        <v>518.7</v>
      </c>
      <c r="I13" s="46"/>
    </row>
    <row r="14" customFormat="false" ht="15" hidden="false" customHeight="false" outlineLevel="0" collapsed="false">
      <c r="A14" s="47" t="n">
        <v>46039</v>
      </c>
      <c r="B14" s="48" t="s">
        <v>138</v>
      </c>
      <c r="C14" s="48" t="s">
        <v>72</v>
      </c>
      <c r="D14" s="15" t="str">
        <f aca="false">IFERROR(INDEX(Artikelstamm!$B$5:$B$16,MATCH($C14,Artikelstamm!$A$5:$A$16,0)),"")</f>
        <v>Etikettenrolle 100×150</v>
      </c>
      <c r="E14" s="48" t="n">
        <v>31</v>
      </c>
      <c r="F14" s="49" t="s">
        <v>126</v>
      </c>
      <c r="G14" s="41" t="n">
        <f aca="false">IFERROR(INDEX(Artikelstamm!$F$5:$F$16,MATCH($C14,Artikelstamm!$A$5:$A$16,0)),0)</f>
        <v>7.49</v>
      </c>
      <c r="H14" s="22" t="n">
        <f aca="false">E14*G14</f>
        <v>232.19</v>
      </c>
      <c r="I14" s="49"/>
    </row>
    <row r="15" customFormat="false" ht="15" hidden="false" customHeight="false" outlineLevel="0" collapsed="false">
      <c r="A15" s="44" t="n">
        <v>46042</v>
      </c>
      <c r="B15" s="45" t="s">
        <v>139</v>
      </c>
      <c r="C15" s="45" t="s">
        <v>40</v>
      </c>
      <c r="D15" s="11" t="str">
        <f aca="false">IFERROR(INDEX(Artikelstamm!$B$5:$B$16,MATCH($C15,Artikelstamm!$A$5:$A$16,0)),"")</f>
        <v>LED-Arbeitsleuchte</v>
      </c>
      <c r="E15" s="45" t="n">
        <v>12</v>
      </c>
      <c r="F15" s="46" t="s">
        <v>140</v>
      </c>
      <c r="G15" s="39" t="n">
        <f aca="false">IFERROR(INDEX(Artikelstamm!$F$5:$F$16,MATCH($C15,Artikelstamm!$A$5:$A$16,0)),0)</f>
        <v>39.9</v>
      </c>
      <c r="H15" s="19" t="n">
        <f aca="false">E15*G15</f>
        <v>478.8</v>
      </c>
      <c r="I15" s="46"/>
    </row>
    <row r="16" customFormat="false" ht="15" hidden="false" customHeight="false" outlineLevel="0" collapsed="false">
      <c r="A16" s="47" t="n">
        <v>46042</v>
      </c>
      <c r="B16" s="48" t="s">
        <v>141</v>
      </c>
      <c r="C16" s="48" t="s">
        <v>75</v>
      </c>
      <c r="D16" s="15" t="str">
        <f aca="false">IFERROR(INDEX(Artikelstamm!$B$5:$B$16,MATCH($C16,Artikelstamm!$A$5:$A$16,0)),"")</f>
        <v>Sicherheitshandschuhe Gr. L</v>
      </c>
      <c r="E16" s="48" t="n">
        <v>44</v>
      </c>
      <c r="F16" s="49" t="s">
        <v>130</v>
      </c>
      <c r="G16" s="41" t="n">
        <f aca="false">IFERROR(INDEX(Artikelstamm!$F$5:$F$16,MATCH($C16,Artikelstamm!$A$5:$A$16,0)),0)</f>
        <v>4.99</v>
      </c>
      <c r="H16" s="22" t="n">
        <f aca="false">E16*G16</f>
        <v>219.56</v>
      </c>
      <c r="I16" s="49"/>
    </row>
    <row r="17" customFormat="false" ht="15" hidden="false" customHeight="false" outlineLevel="0" collapsed="false">
      <c r="A17" s="44" t="n">
        <v>46044</v>
      </c>
      <c r="B17" s="45" t="s">
        <v>142</v>
      </c>
      <c r="C17" s="45" t="s">
        <v>43</v>
      </c>
      <c r="D17" s="11" t="str">
        <f aca="false">IFERROR(INDEX(Artikelstamm!$B$5:$B$16,MATCH($C17,Artikelstamm!$A$5:$A$16,0)),"")</f>
        <v>Werkzeugkoffer 108-tlg.</v>
      </c>
      <c r="E17" s="45" t="n">
        <v>5</v>
      </c>
      <c r="F17" s="46" t="s">
        <v>143</v>
      </c>
      <c r="G17" s="39" t="n">
        <f aca="false">IFERROR(INDEX(Artikelstamm!$F$5:$F$16,MATCH($C17,Artikelstamm!$A$5:$A$16,0)),0)</f>
        <v>89</v>
      </c>
      <c r="H17" s="19" t="n">
        <f aca="false">E17*G17</f>
        <v>445</v>
      </c>
      <c r="I17" s="46"/>
    </row>
    <row r="18" customFormat="false" ht="15" hidden="false" customHeight="false" outlineLevel="0" collapsed="false">
      <c r="A18" s="47" t="n">
        <v>46044</v>
      </c>
      <c r="B18" s="48" t="s">
        <v>144</v>
      </c>
      <c r="C18" s="48" t="s">
        <v>75</v>
      </c>
      <c r="D18" s="15" t="str">
        <f aca="false">IFERROR(INDEX(Artikelstamm!$B$5:$B$16,MATCH($C18,Artikelstamm!$A$5:$A$16,0)),"")</f>
        <v>Sicherheitshandschuhe Gr. L</v>
      </c>
      <c r="E18" s="48" t="n">
        <v>43</v>
      </c>
      <c r="F18" s="49" t="s">
        <v>134</v>
      </c>
      <c r="G18" s="41" t="n">
        <f aca="false">IFERROR(INDEX(Artikelstamm!$F$5:$F$16,MATCH($C18,Artikelstamm!$A$5:$A$16,0)),0)</f>
        <v>4.99</v>
      </c>
      <c r="H18" s="22" t="n">
        <f aca="false">E18*G18</f>
        <v>214.57</v>
      </c>
      <c r="I18" s="49"/>
    </row>
    <row r="19" customFormat="false" ht="15" hidden="false" customHeight="false" outlineLevel="0" collapsed="false">
      <c r="A19" s="44" t="n">
        <v>46046</v>
      </c>
      <c r="B19" s="45" t="s">
        <v>145</v>
      </c>
      <c r="C19" s="45" t="s">
        <v>43</v>
      </c>
      <c r="D19" s="11" t="str">
        <f aca="false">IFERROR(INDEX(Artikelstamm!$B$5:$B$16,MATCH($C19,Artikelstamm!$A$5:$A$16,0)),"")</f>
        <v>Werkzeugkoffer 108-tlg.</v>
      </c>
      <c r="E19" s="45" t="n">
        <v>4</v>
      </c>
      <c r="F19" s="46" t="s">
        <v>146</v>
      </c>
      <c r="G19" s="39" t="n">
        <f aca="false">IFERROR(INDEX(Artikelstamm!$F$5:$F$16,MATCH($C19,Artikelstamm!$A$5:$A$16,0)),0)</f>
        <v>89</v>
      </c>
      <c r="H19" s="19" t="n">
        <f aca="false">E19*G19</f>
        <v>356</v>
      </c>
      <c r="I19" s="46"/>
    </row>
    <row r="20" customFormat="false" ht="15" hidden="false" customHeight="false" outlineLevel="0" collapsed="false">
      <c r="A20" s="47" t="n">
        <v>46046</v>
      </c>
      <c r="B20" s="48" t="s">
        <v>147</v>
      </c>
      <c r="C20" s="48" t="s">
        <v>75</v>
      </c>
      <c r="D20" s="15" t="str">
        <f aca="false">IFERROR(INDEX(Artikelstamm!$B$5:$B$16,MATCH($C20,Artikelstamm!$A$5:$A$16,0)),"")</f>
        <v>Sicherheitshandschuhe Gr. L</v>
      </c>
      <c r="E20" s="48" t="n">
        <v>43</v>
      </c>
      <c r="F20" s="49" t="s">
        <v>137</v>
      </c>
      <c r="G20" s="41" t="n">
        <f aca="false">IFERROR(INDEX(Artikelstamm!$F$5:$F$16,MATCH($C20,Artikelstamm!$A$5:$A$16,0)),0)</f>
        <v>4.99</v>
      </c>
      <c r="H20" s="22" t="n">
        <f aca="false">E20*G20</f>
        <v>214.57</v>
      </c>
      <c r="I20" s="49"/>
    </row>
    <row r="21" customFormat="false" ht="15" hidden="false" customHeight="false" outlineLevel="0" collapsed="false">
      <c r="A21" s="44" t="n">
        <v>46049</v>
      </c>
      <c r="B21" s="45" t="s">
        <v>148</v>
      </c>
      <c r="C21" s="45" t="s">
        <v>48</v>
      </c>
      <c r="D21" s="11" t="str">
        <f aca="false">IFERROR(INDEX(Artikelstamm!$B$5:$B$16,MATCH($C21,Artikelstamm!$A$5:$A$16,0)),"")</f>
        <v>Akkuschrauber 18 V</v>
      </c>
      <c r="E21" s="45" t="n">
        <v>11</v>
      </c>
      <c r="F21" s="46" t="s">
        <v>149</v>
      </c>
      <c r="G21" s="39" t="n">
        <f aca="false">IFERROR(INDEX(Artikelstamm!$F$5:$F$16,MATCH($C21,Artikelstamm!$A$5:$A$16,0)),0)</f>
        <v>69.9</v>
      </c>
      <c r="H21" s="19" t="n">
        <f aca="false">E21*G21</f>
        <v>768.9</v>
      </c>
      <c r="I21" s="46"/>
    </row>
    <row r="22" customFormat="false" ht="15" hidden="false" customHeight="false" outlineLevel="0" collapsed="false">
      <c r="A22" s="47" t="n">
        <v>46049</v>
      </c>
      <c r="B22" s="48" t="s">
        <v>150</v>
      </c>
      <c r="C22" s="48" t="s">
        <v>79</v>
      </c>
      <c r="D22" s="15" t="str">
        <f aca="false">IFERROR(INDEX(Artikelstamm!$B$5:$B$16,MATCH($C22,Artikelstamm!$A$5:$A$16,0)),"")</f>
        <v>Reinigungstücher 50er</v>
      </c>
      <c r="E22" s="48" t="n">
        <v>31</v>
      </c>
      <c r="F22" s="49" t="s">
        <v>140</v>
      </c>
      <c r="G22" s="41" t="n">
        <f aca="false">IFERROR(INDEX(Artikelstamm!$F$5:$F$16,MATCH($C22,Artikelstamm!$A$5:$A$16,0)),0)</f>
        <v>9.9</v>
      </c>
      <c r="H22" s="22" t="n">
        <f aca="false">E22*G22</f>
        <v>306.9</v>
      </c>
      <c r="I22" s="49"/>
    </row>
    <row r="23" customFormat="false" ht="15" hidden="false" customHeight="false" outlineLevel="0" collapsed="false">
      <c r="A23" s="44" t="n">
        <v>46051</v>
      </c>
      <c r="B23" s="45" t="s">
        <v>151</v>
      </c>
      <c r="C23" s="45" t="s">
        <v>48</v>
      </c>
      <c r="D23" s="11" t="str">
        <f aca="false">IFERROR(INDEX(Artikelstamm!$B$5:$B$16,MATCH($C23,Artikelstamm!$A$5:$A$16,0)),"")</f>
        <v>Akkuschrauber 18 V</v>
      </c>
      <c r="E23" s="45" t="n">
        <v>11</v>
      </c>
      <c r="F23" s="46" t="s">
        <v>124</v>
      </c>
      <c r="G23" s="39" t="n">
        <f aca="false">IFERROR(INDEX(Artikelstamm!$F$5:$F$16,MATCH($C23,Artikelstamm!$A$5:$A$16,0)),0)</f>
        <v>69.9</v>
      </c>
      <c r="H23" s="19" t="n">
        <f aca="false">E23*G23</f>
        <v>768.9</v>
      </c>
      <c r="I23" s="46"/>
    </row>
    <row r="24" customFormat="false" ht="15" hidden="false" customHeight="false" outlineLevel="0" collapsed="false">
      <c r="A24" s="47" t="n">
        <v>46051</v>
      </c>
      <c r="B24" s="48" t="s">
        <v>152</v>
      </c>
      <c r="C24" s="48" t="s">
        <v>79</v>
      </c>
      <c r="D24" s="15" t="str">
        <f aca="false">IFERROR(INDEX(Artikelstamm!$B$5:$B$16,MATCH($C24,Artikelstamm!$A$5:$A$16,0)),"")</f>
        <v>Reinigungstücher 50er</v>
      </c>
      <c r="E24" s="48" t="n">
        <v>31</v>
      </c>
      <c r="F24" s="49" t="s">
        <v>143</v>
      </c>
      <c r="G24" s="41" t="n">
        <f aca="false">IFERROR(INDEX(Artikelstamm!$F$5:$F$16,MATCH($C24,Artikelstamm!$A$5:$A$16,0)),0)</f>
        <v>9.9</v>
      </c>
      <c r="H24" s="22" t="n">
        <f aca="false">E24*G24</f>
        <v>306.9</v>
      </c>
      <c r="I24" s="49"/>
    </row>
    <row r="25" customFormat="false" ht="15" hidden="false" customHeight="false" outlineLevel="0" collapsed="false">
      <c r="A25" s="44" t="n">
        <v>46053</v>
      </c>
      <c r="B25" s="45" t="s">
        <v>153</v>
      </c>
      <c r="C25" s="45" t="s">
        <v>51</v>
      </c>
      <c r="D25" s="11" t="str">
        <f aca="false">IFERROR(INDEX(Artikelstamm!$B$5:$B$16,MATCH($C25,Artikelstamm!$A$5:$A$16,0)),"")</f>
        <v>Aufbewahrungsbox 40 L</v>
      </c>
      <c r="E25" s="45" t="n">
        <v>25</v>
      </c>
      <c r="F25" s="46" t="s">
        <v>128</v>
      </c>
      <c r="G25" s="39" t="n">
        <f aca="false">IFERROR(INDEX(Artikelstamm!$F$5:$F$16,MATCH($C25,Artikelstamm!$A$5:$A$16,0)),0)</f>
        <v>12.99</v>
      </c>
      <c r="H25" s="19" t="n">
        <f aca="false">E25*G25</f>
        <v>324.75</v>
      </c>
      <c r="I25" s="46"/>
    </row>
    <row r="26" customFormat="false" ht="15" hidden="false" customHeight="false" outlineLevel="0" collapsed="false">
      <c r="A26" s="47" t="n">
        <v>46053</v>
      </c>
      <c r="B26" s="48" t="s">
        <v>154</v>
      </c>
      <c r="C26" s="48" t="s">
        <v>79</v>
      </c>
      <c r="D26" s="15" t="str">
        <f aca="false">IFERROR(INDEX(Artikelstamm!$B$5:$B$16,MATCH($C26,Artikelstamm!$A$5:$A$16,0)),"")</f>
        <v>Reinigungstücher 50er</v>
      </c>
      <c r="E26" s="48" t="n">
        <v>30</v>
      </c>
      <c r="F26" s="49" t="s">
        <v>146</v>
      </c>
      <c r="G26" s="41" t="n">
        <f aca="false">IFERROR(INDEX(Artikelstamm!$F$5:$F$16,MATCH($C26,Artikelstamm!$A$5:$A$16,0)),0)</f>
        <v>9.9</v>
      </c>
      <c r="H26" s="22" t="n">
        <f aca="false">E26*G26</f>
        <v>297</v>
      </c>
      <c r="I26" s="49"/>
    </row>
    <row r="27" customFormat="false" ht="15" hidden="false" customHeight="false" outlineLevel="0" collapsed="false">
      <c r="A27" s="44" t="n">
        <v>46056</v>
      </c>
      <c r="B27" s="45" t="s">
        <v>155</v>
      </c>
      <c r="C27" s="45" t="s">
        <v>51</v>
      </c>
      <c r="D27" s="11" t="str">
        <f aca="false">IFERROR(INDEX(Artikelstamm!$B$5:$B$16,MATCH($C27,Artikelstamm!$A$5:$A$16,0)),"")</f>
        <v>Aufbewahrungsbox 40 L</v>
      </c>
      <c r="E27" s="45" t="n">
        <v>25</v>
      </c>
      <c r="F27" s="46" t="s">
        <v>132</v>
      </c>
      <c r="G27" s="39" t="n">
        <f aca="false">IFERROR(INDEX(Artikelstamm!$F$5:$F$16,MATCH($C27,Artikelstamm!$A$5:$A$16,0)),0)</f>
        <v>12.99</v>
      </c>
      <c r="H27" s="19" t="n">
        <f aca="false">E27*G27</f>
        <v>324.75</v>
      </c>
      <c r="I27" s="46"/>
    </row>
    <row r="28" customFormat="false" ht="15" hidden="false" customHeight="false" outlineLevel="0" collapsed="false">
      <c r="A28" s="47" t="n">
        <v>46058</v>
      </c>
      <c r="B28" s="48" t="s">
        <v>156</v>
      </c>
      <c r="C28" s="48" t="s">
        <v>51</v>
      </c>
      <c r="D28" s="15" t="str">
        <f aca="false">IFERROR(INDEX(Artikelstamm!$B$5:$B$16,MATCH($C28,Artikelstamm!$A$5:$A$16,0)),"")</f>
        <v>Aufbewahrungsbox 40 L</v>
      </c>
      <c r="E28" s="48" t="n">
        <v>25</v>
      </c>
      <c r="F28" s="49" t="s">
        <v>122</v>
      </c>
      <c r="G28" s="41" t="n">
        <f aca="false">IFERROR(INDEX(Artikelstamm!$F$5:$F$16,MATCH($C28,Artikelstamm!$A$5:$A$16,0)),0)</f>
        <v>12.99</v>
      </c>
      <c r="H28" s="22" t="n">
        <f aca="false">E28*G28</f>
        <v>324.75</v>
      </c>
      <c r="I28" s="49"/>
    </row>
    <row r="29" customFormat="false" ht="15" hidden="false" customHeight="false" outlineLevel="0" collapsed="false">
      <c r="A29" s="44" t="n">
        <v>46060</v>
      </c>
      <c r="B29" s="45" t="s">
        <v>157</v>
      </c>
      <c r="C29" s="45" t="s">
        <v>56</v>
      </c>
      <c r="D29" s="11" t="str">
        <f aca="false">IFERROR(INDEX(Artikelstamm!$B$5:$B$16,MATCH($C29,Artikelstamm!$A$5:$A$16,0)),"")</f>
        <v>Thermoskanne 1 L</v>
      </c>
      <c r="E29" s="45" t="n">
        <v>15</v>
      </c>
      <c r="F29" s="46" t="s">
        <v>126</v>
      </c>
      <c r="G29" s="39" t="n">
        <f aca="false">IFERROR(INDEX(Artikelstamm!$F$5:$F$16,MATCH($C29,Artikelstamm!$A$5:$A$16,0)),0)</f>
        <v>19.9</v>
      </c>
      <c r="H29" s="19" t="n">
        <f aca="false">E29*G29</f>
        <v>298.5</v>
      </c>
      <c r="I29" s="46"/>
    </row>
    <row r="30" customFormat="false" ht="15" hidden="false" customHeight="false" outlineLevel="0" collapsed="false">
      <c r="A30" s="47" t="n">
        <v>46063</v>
      </c>
      <c r="B30" s="48" t="s">
        <v>158</v>
      </c>
      <c r="C30" s="48" t="s">
        <v>56</v>
      </c>
      <c r="D30" s="15" t="str">
        <f aca="false">IFERROR(INDEX(Artikelstamm!$B$5:$B$16,MATCH($C30,Artikelstamm!$A$5:$A$16,0)),"")</f>
        <v>Thermoskanne 1 L</v>
      </c>
      <c r="E30" s="48" t="n">
        <v>15</v>
      </c>
      <c r="F30" s="49" t="s">
        <v>130</v>
      </c>
      <c r="G30" s="41" t="n">
        <f aca="false">IFERROR(INDEX(Artikelstamm!$F$5:$F$16,MATCH($C30,Artikelstamm!$A$5:$A$16,0)),0)</f>
        <v>19.9</v>
      </c>
      <c r="H30" s="22" t="n">
        <f aca="false">E30*G30</f>
        <v>298.5</v>
      </c>
      <c r="I30" s="49"/>
    </row>
    <row r="31" customFormat="false" ht="15" hidden="false" customHeight="false" outlineLevel="0" collapsed="false">
      <c r="A31" s="44" t="n">
        <v>46065</v>
      </c>
      <c r="B31" s="45" t="s">
        <v>159</v>
      </c>
      <c r="C31" s="45" t="s">
        <v>56</v>
      </c>
      <c r="D31" s="11" t="str">
        <f aca="false">IFERROR(INDEX(Artikelstamm!$B$5:$B$16,MATCH($C31,Artikelstamm!$A$5:$A$16,0)),"")</f>
        <v>Thermoskanne 1 L</v>
      </c>
      <c r="E31" s="45" t="n">
        <v>14</v>
      </c>
      <c r="F31" s="46" t="s">
        <v>134</v>
      </c>
      <c r="G31" s="39" t="n">
        <f aca="false">IFERROR(INDEX(Artikelstamm!$F$5:$F$16,MATCH($C31,Artikelstamm!$A$5:$A$16,0)),0)</f>
        <v>19.9</v>
      </c>
      <c r="H31" s="19" t="n">
        <f aca="false">E31*G31</f>
        <v>278.6</v>
      </c>
      <c r="I31" s="46"/>
    </row>
    <row r="32" customFormat="false" ht="15" hidden="false" customHeight="false" outlineLevel="0" collapsed="false">
      <c r="A32" s="47" t="n">
        <v>46067</v>
      </c>
      <c r="B32" s="48" t="s">
        <v>160</v>
      </c>
      <c r="C32" s="48" t="s">
        <v>59</v>
      </c>
      <c r="D32" s="15" t="str">
        <f aca="false">IFERROR(INDEX(Artikelstamm!$B$5:$B$16,MATCH($C32,Artikelstamm!$A$5:$A$16,0)),"")</f>
        <v>Versandkarton 400×300×300</v>
      </c>
      <c r="E32" s="48" t="n">
        <v>120</v>
      </c>
      <c r="F32" s="49" t="s">
        <v>137</v>
      </c>
      <c r="G32" s="41" t="n">
        <f aca="false">IFERROR(INDEX(Artikelstamm!$F$5:$F$16,MATCH($C32,Artikelstamm!$A$5:$A$16,0)),0)</f>
        <v>1.79</v>
      </c>
      <c r="H32" s="22" t="n">
        <f aca="false">E32*G32</f>
        <v>214.8</v>
      </c>
      <c r="I32" s="49"/>
    </row>
    <row r="33" customFormat="false" ht="15" hidden="false" customHeight="false" outlineLevel="0" collapsed="false">
      <c r="A33" s="44" t="n">
        <v>46070</v>
      </c>
      <c r="B33" s="45" t="s">
        <v>161</v>
      </c>
      <c r="C33" s="45" t="s">
        <v>59</v>
      </c>
      <c r="D33" s="11" t="str">
        <f aca="false">IFERROR(INDEX(Artikelstamm!$B$5:$B$16,MATCH($C33,Artikelstamm!$A$5:$A$16,0)),"")</f>
        <v>Versandkarton 400×300×300</v>
      </c>
      <c r="E33" s="45" t="n">
        <v>120</v>
      </c>
      <c r="F33" s="46" t="s">
        <v>140</v>
      </c>
      <c r="G33" s="39" t="n">
        <f aca="false">IFERROR(INDEX(Artikelstamm!$F$5:$F$16,MATCH($C33,Artikelstamm!$A$5:$A$16,0)),0)</f>
        <v>1.79</v>
      </c>
      <c r="H33" s="19" t="n">
        <f aca="false">E33*G33</f>
        <v>214.8</v>
      </c>
      <c r="I33" s="46"/>
    </row>
    <row r="34" customFormat="false" ht="15" hidden="false" customHeight="false" outlineLevel="0" collapsed="false">
      <c r="A34" s="47" t="n">
        <v>46072</v>
      </c>
      <c r="B34" s="48" t="s">
        <v>162</v>
      </c>
      <c r="C34" s="48" t="s">
        <v>59</v>
      </c>
      <c r="D34" s="15" t="str">
        <f aca="false">IFERROR(INDEX(Artikelstamm!$B$5:$B$16,MATCH($C34,Artikelstamm!$A$5:$A$16,0)),"")</f>
        <v>Versandkarton 400×300×300</v>
      </c>
      <c r="E34" s="48" t="n">
        <v>120</v>
      </c>
      <c r="F34" s="49" t="s">
        <v>143</v>
      </c>
      <c r="G34" s="41" t="n">
        <f aca="false">IFERROR(INDEX(Artikelstamm!$F$5:$F$16,MATCH($C34,Artikelstamm!$A$5:$A$16,0)),0)</f>
        <v>1.79</v>
      </c>
      <c r="H34" s="22" t="n">
        <f aca="false">E34*G34</f>
        <v>214.8</v>
      </c>
      <c r="I34" s="49"/>
    </row>
    <row r="35" customFormat="false" ht="15" hidden="false" customHeight="false" outlineLevel="0" collapsed="false">
      <c r="A35" s="44" t="n">
        <v>46074</v>
      </c>
      <c r="B35" s="45" t="s">
        <v>163</v>
      </c>
      <c r="C35" s="45" t="s">
        <v>64</v>
      </c>
      <c r="D35" s="11" t="str">
        <f aca="false">IFERROR(INDEX(Artikelstamm!$B$5:$B$16,MATCH($C35,Artikelstamm!$A$5:$A$16,0)),"")</f>
        <v>Luftpolsterfolie 50 m</v>
      </c>
      <c r="E35" s="45" t="n">
        <v>10</v>
      </c>
      <c r="F35" s="46" t="s">
        <v>146</v>
      </c>
      <c r="G35" s="39" t="n">
        <f aca="false">IFERROR(INDEX(Artikelstamm!$F$5:$F$16,MATCH($C35,Artikelstamm!$A$5:$A$16,0)),0)</f>
        <v>27.5</v>
      </c>
      <c r="H35" s="19" t="n">
        <f aca="false">E35*G35</f>
        <v>275</v>
      </c>
      <c r="I35" s="46"/>
    </row>
    <row r="36" customFormat="false" ht="15" hidden="false" customHeight="false" outlineLevel="0" collapsed="false">
      <c r="A36" s="47" t="n">
        <v>46077</v>
      </c>
      <c r="B36" s="48" t="s">
        <v>164</v>
      </c>
      <c r="C36" s="48" t="s">
        <v>64</v>
      </c>
      <c r="D36" s="15" t="str">
        <f aca="false">IFERROR(INDEX(Artikelstamm!$B$5:$B$16,MATCH($C36,Artikelstamm!$A$5:$A$16,0)),"")</f>
        <v>Luftpolsterfolie 50 m</v>
      </c>
      <c r="E36" s="48" t="n">
        <v>9</v>
      </c>
      <c r="F36" s="49" t="s">
        <v>149</v>
      </c>
      <c r="G36" s="41" t="n">
        <f aca="false">IFERROR(INDEX(Artikelstamm!$F$5:$F$16,MATCH($C36,Artikelstamm!$A$5:$A$16,0)),0)</f>
        <v>27.5</v>
      </c>
      <c r="H36" s="22" t="n">
        <f aca="false">E36*G36</f>
        <v>247.5</v>
      </c>
      <c r="I36" s="49"/>
    </row>
    <row r="37" customFormat="false" ht="15" hidden="false" customHeight="false" outlineLevel="0" collapsed="false">
      <c r="A37" s="50"/>
      <c r="B37" s="50"/>
      <c r="C37" s="50"/>
      <c r="D37" s="51" t="str">
        <f aca="false">IFERROR(INDEX(Artikelstamm!$B$5:$B$16,MATCH($C37,Artikelstamm!$A$5:$A$16,0)),"")</f>
        <v/>
      </c>
      <c r="E37" s="50"/>
      <c r="F37" s="50"/>
      <c r="G37" s="52" t="n">
        <f aca="false">IFERROR(INDEX(Artikelstamm!$F$5:$F$16,MATCH($C37,Artikelstamm!$A$5:$A$16,0)),0)</f>
        <v>0</v>
      </c>
      <c r="H37" s="53" t="n">
        <f aca="false">E37*G37</f>
        <v>0</v>
      </c>
      <c r="I37" s="50"/>
    </row>
    <row r="38" customFormat="false" ht="15" hidden="false" customHeight="false" outlineLevel="0" collapsed="false">
      <c r="A38" s="54"/>
      <c r="B38" s="54"/>
      <c r="C38" s="54"/>
      <c r="D38" s="55" t="str">
        <f aca="false">IFERROR(INDEX(Artikelstamm!$B$5:$B$16,MATCH($C38,Artikelstamm!$A$5:$A$16,0)),"")</f>
        <v/>
      </c>
      <c r="E38" s="54"/>
      <c r="F38" s="54"/>
      <c r="G38" s="56" t="n">
        <f aca="false">IFERROR(INDEX(Artikelstamm!$F$5:$F$16,MATCH($C38,Artikelstamm!$A$5:$A$16,0)),0)</f>
        <v>0</v>
      </c>
      <c r="H38" s="57" t="n">
        <f aca="false">E38*G38</f>
        <v>0</v>
      </c>
      <c r="I38" s="54"/>
    </row>
    <row r="39" customFormat="false" ht="15" hidden="false" customHeight="false" outlineLevel="0" collapsed="false">
      <c r="A39" s="50"/>
      <c r="B39" s="50"/>
      <c r="C39" s="50"/>
      <c r="D39" s="51" t="str">
        <f aca="false">IFERROR(INDEX(Artikelstamm!$B$5:$B$16,MATCH($C39,Artikelstamm!$A$5:$A$16,0)),"")</f>
        <v/>
      </c>
      <c r="E39" s="50"/>
      <c r="F39" s="50"/>
      <c r="G39" s="52" t="n">
        <f aca="false">IFERROR(INDEX(Artikelstamm!$F$5:$F$16,MATCH($C39,Artikelstamm!$A$5:$A$16,0)),0)</f>
        <v>0</v>
      </c>
      <c r="H39" s="53" t="n">
        <f aca="false">E39*G39</f>
        <v>0</v>
      </c>
      <c r="I39" s="50"/>
    </row>
    <row r="40" customFormat="false" ht="15" hidden="false" customHeight="false" outlineLevel="0" collapsed="false">
      <c r="A40" s="54"/>
      <c r="B40" s="54"/>
      <c r="C40" s="54"/>
      <c r="D40" s="55" t="str">
        <f aca="false">IFERROR(INDEX(Artikelstamm!$B$5:$B$16,MATCH($C40,Artikelstamm!$A$5:$A$16,0)),"")</f>
        <v/>
      </c>
      <c r="E40" s="54"/>
      <c r="F40" s="54"/>
      <c r="G40" s="56" t="n">
        <f aca="false">IFERROR(INDEX(Artikelstamm!$F$5:$F$16,MATCH($C40,Artikelstamm!$A$5:$A$16,0)),0)</f>
        <v>0</v>
      </c>
      <c r="H40" s="57" t="n">
        <f aca="false">E40*G40</f>
        <v>0</v>
      </c>
      <c r="I40" s="54"/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33B44"/>
    <pageSetUpPr fitToPage="false"/>
  </sheetPr>
  <dimension ref="A1:H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30"/>
    <col collapsed="false" customWidth="true" hidden="false" outlineLevel="0" max="3" min="3" style="0" width="20"/>
    <col collapsed="false" customWidth="true" hidden="false" outlineLevel="0" max="4" min="4" style="0" width="34"/>
    <col collapsed="false" customWidth="true" hidden="false" outlineLevel="0" max="5" min="5" style="0" width="18"/>
    <col collapsed="false" customWidth="true" hidden="false" outlineLevel="0" max="6" min="6" style="0" width="15"/>
    <col collapsed="false" customWidth="true" hidden="false" outlineLevel="0" max="7" min="7" style="0" width="17"/>
    <col collapsed="false" customWidth="true" hidden="false" outlineLevel="0" max="8" min="8" style="0" width="16"/>
  </cols>
  <sheetData>
    <row r="1" customFormat="false" ht="30" hidden="false" customHeight="true" outlineLevel="0" collapsed="false">
      <c r="A1" s="28" t="s">
        <v>165</v>
      </c>
      <c r="B1" s="28"/>
      <c r="C1" s="28"/>
      <c r="D1" s="28"/>
      <c r="E1" s="28"/>
      <c r="F1" s="28"/>
      <c r="G1" s="28"/>
      <c r="H1" s="28"/>
    </row>
    <row r="2" customFormat="false" ht="18" hidden="false" customHeight="true" outlineLevel="0" collapsed="false">
      <c r="A2" s="2" t="s">
        <v>166</v>
      </c>
      <c r="B2" s="2"/>
      <c r="C2" s="2"/>
      <c r="D2" s="2"/>
      <c r="E2" s="2"/>
      <c r="F2" s="2"/>
      <c r="G2" s="2"/>
      <c r="H2" s="2"/>
    </row>
    <row r="3" customFormat="false" ht="6" hidden="false" customHeight="true" outlineLevel="0" collapsed="false"/>
    <row r="4" customFormat="false" ht="30" hidden="false" customHeight="true" outlineLevel="0" collapsed="false">
      <c r="A4" s="9" t="s">
        <v>167</v>
      </c>
      <c r="B4" s="9" t="s">
        <v>168</v>
      </c>
      <c r="C4" s="9" t="s">
        <v>169</v>
      </c>
      <c r="D4" s="9" t="s">
        <v>170</v>
      </c>
      <c r="E4" s="9" t="s">
        <v>171</v>
      </c>
      <c r="F4" s="9" t="s">
        <v>172</v>
      </c>
      <c r="G4" s="9" t="s">
        <v>173</v>
      </c>
      <c r="H4" s="9" t="s">
        <v>174</v>
      </c>
    </row>
    <row r="5" customFormat="false" ht="15" hidden="false" customHeight="false" outlineLevel="0" collapsed="false">
      <c r="A5" s="29" t="s">
        <v>37</v>
      </c>
      <c r="B5" s="30" t="s">
        <v>175</v>
      </c>
      <c r="C5" s="30" t="s">
        <v>176</v>
      </c>
      <c r="D5" s="30" t="s">
        <v>177</v>
      </c>
      <c r="E5" s="32" t="s">
        <v>178</v>
      </c>
      <c r="F5" s="32" t="n">
        <v>4</v>
      </c>
      <c r="G5" s="32" t="n">
        <v>30</v>
      </c>
      <c r="H5" s="30" t="s">
        <v>179</v>
      </c>
    </row>
    <row r="6" customFormat="false" ht="15" hidden="false" customHeight="false" outlineLevel="0" collapsed="false">
      <c r="A6" s="33" t="s">
        <v>54</v>
      </c>
      <c r="B6" s="34" t="s">
        <v>180</v>
      </c>
      <c r="C6" s="34" t="s">
        <v>181</v>
      </c>
      <c r="D6" s="34" t="s">
        <v>182</v>
      </c>
      <c r="E6" s="36" t="s">
        <v>183</v>
      </c>
      <c r="F6" s="36" t="n">
        <v>3</v>
      </c>
      <c r="G6" s="36" t="n">
        <v>14</v>
      </c>
      <c r="H6" s="34" t="s">
        <v>184</v>
      </c>
    </row>
    <row r="7" customFormat="false" ht="15" hidden="false" customHeight="false" outlineLevel="0" collapsed="false">
      <c r="A7" s="29" t="s">
        <v>46</v>
      </c>
      <c r="B7" s="30" t="s">
        <v>185</v>
      </c>
      <c r="C7" s="30" t="s">
        <v>186</v>
      </c>
      <c r="D7" s="30" t="s">
        <v>187</v>
      </c>
      <c r="E7" s="32" t="s">
        <v>188</v>
      </c>
      <c r="F7" s="32" t="n">
        <v>5</v>
      </c>
      <c r="G7" s="32" t="n">
        <v>30</v>
      </c>
      <c r="H7" s="30" t="s">
        <v>179</v>
      </c>
    </row>
    <row r="8" customFormat="false" ht="15" hidden="false" customHeight="false" outlineLevel="0" collapsed="false">
      <c r="A8" s="33" t="s">
        <v>62</v>
      </c>
      <c r="B8" s="34" t="s">
        <v>189</v>
      </c>
      <c r="C8" s="34" t="s">
        <v>190</v>
      </c>
      <c r="D8" s="34" t="s">
        <v>191</v>
      </c>
      <c r="E8" s="36" t="s">
        <v>192</v>
      </c>
      <c r="F8" s="36" t="n">
        <v>2</v>
      </c>
      <c r="G8" s="36" t="n">
        <v>14</v>
      </c>
      <c r="H8" s="34" t="s">
        <v>193</v>
      </c>
    </row>
    <row r="9" customFormat="false" ht="15" hidden="false" customHeight="false" outlineLevel="0" collapsed="false">
      <c r="A9" s="29" t="s">
        <v>70</v>
      </c>
      <c r="B9" s="30" t="s">
        <v>194</v>
      </c>
      <c r="C9" s="30" t="s">
        <v>195</v>
      </c>
      <c r="D9" s="30" t="s">
        <v>196</v>
      </c>
      <c r="E9" s="32" t="s">
        <v>197</v>
      </c>
      <c r="F9" s="32" t="n">
        <v>3</v>
      </c>
      <c r="G9" s="32" t="n">
        <v>30</v>
      </c>
      <c r="H9" s="30" t="s">
        <v>179</v>
      </c>
    </row>
  </sheetData>
  <mergeCells count="2">
    <mergeCell ref="A1:H1"/>
    <mergeCell ref="A2:H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2026-07-15T06:25:41Z</dcterms:created>
  <dc:creator>openpyxl</dc:creator>
  <dc:description/>
  <dc:language>en-US</dc:language>
  <cp:lastModifiedBy/>
  <dcterms:modified xsi:type="dcterms:W3CDTF">2026-07-15T06:25:42Z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