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6B72685-6439-439A-BD8D-3600997348F8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Übersicht" sheetId="1" r:id="rId1"/>
    <sheet name="Artikelstamm" sheetId="2" r:id="rId2"/>
    <sheet name="Warenbewegungen" sheetId="3" r:id="rId3"/>
    <sheet name="Lieferanten" sheetId="4" r:id="rId4"/>
  </sheets>
  <definedNames>
    <definedName name="_xlnm._FilterDatabase" localSheetId="1" hidden="1">Artikelstamm!$A$7:$Q$107</definedName>
    <definedName name="_xlnm._FilterDatabase" localSheetId="3" hidden="1">Lieferanten!$A$7:$M$37</definedName>
    <definedName name="_xlnm._FilterDatabase" localSheetId="2" hidden="1">Warenbewegungen!$A$7:$L$507</definedName>
    <definedName name="_xlnm.Print_Titles" localSheetId="1">Artikelstamm!$7:$7</definedName>
    <definedName name="_xlnm.Print_Titles" localSheetId="3">Lieferanten!$7:$7</definedName>
    <definedName name="_xlnm.Print_Titles" localSheetId="0">Übersicht!$7:$7</definedName>
    <definedName name="_xlnm.Print_Titles" localSheetId="2">Warenbewegungen!$7:$7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7" i="4" l="1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L13" i="4"/>
  <c r="L12" i="4"/>
  <c r="L11" i="4"/>
  <c r="L10" i="4"/>
  <c r="L9" i="4"/>
  <c r="L8" i="4"/>
  <c r="L38" i="4" s="1"/>
  <c r="F508" i="3"/>
  <c r="J507" i="3"/>
  <c r="I507" i="3"/>
  <c r="H507" i="3"/>
  <c r="G507" i="3"/>
  <c r="E507" i="3"/>
  <c r="J506" i="3"/>
  <c r="I506" i="3"/>
  <c r="H506" i="3"/>
  <c r="G506" i="3"/>
  <c r="E506" i="3"/>
  <c r="J505" i="3"/>
  <c r="I505" i="3"/>
  <c r="H505" i="3"/>
  <c r="G505" i="3"/>
  <c r="E505" i="3"/>
  <c r="J504" i="3"/>
  <c r="I504" i="3"/>
  <c r="H504" i="3"/>
  <c r="G504" i="3"/>
  <c r="E504" i="3"/>
  <c r="J503" i="3"/>
  <c r="I503" i="3"/>
  <c r="H503" i="3"/>
  <c r="G503" i="3"/>
  <c r="E503" i="3"/>
  <c r="J502" i="3"/>
  <c r="I502" i="3"/>
  <c r="H502" i="3"/>
  <c r="G502" i="3"/>
  <c r="E502" i="3"/>
  <c r="J501" i="3"/>
  <c r="I501" i="3"/>
  <c r="H501" i="3"/>
  <c r="G501" i="3"/>
  <c r="E501" i="3"/>
  <c r="J500" i="3"/>
  <c r="I500" i="3"/>
  <c r="H500" i="3"/>
  <c r="G500" i="3"/>
  <c r="E500" i="3"/>
  <c r="J499" i="3"/>
  <c r="I499" i="3"/>
  <c r="H499" i="3"/>
  <c r="G499" i="3"/>
  <c r="E499" i="3"/>
  <c r="J498" i="3"/>
  <c r="I498" i="3"/>
  <c r="H498" i="3"/>
  <c r="G498" i="3"/>
  <c r="E498" i="3"/>
  <c r="J497" i="3"/>
  <c r="I497" i="3"/>
  <c r="H497" i="3"/>
  <c r="G497" i="3"/>
  <c r="E497" i="3"/>
  <c r="J496" i="3"/>
  <c r="I496" i="3"/>
  <c r="H496" i="3"/>
  <c r="G496" i="3"/>
  <c r="E496" i="3"/>
  <c r="J495" i="3"/>
  <c r="I495" i="3"/>
  <c r="H495" i="3"/>
  <c r="G495" i="3"/>
  <c r="E495" i="3"/>
  <c r="J494" i="3"/>
  <c r="I494" i="3"/>
  <c r="H494" i="3"/>
  <c r="G494" i="3"/>
  <c r="E494" i="3"/>
  <c r="J493" i="3"/>
  <c r="I493" i="3"/>
  <c r="H493" i="3"/>
  <c r="G493" i="3"/>
  <c r="E493" i="3"/>
  <c r="J492" i="3"/>
  <c r="I492" i="3"/>
  <c r="H492" i="3"/>
  <c r="G492" i="3"/>
  <c r="E492" i="3"/>
  <c r="J491" i="3"/>
  <c r="I491" i="3"/>
  <c r="H491" i="3"/>
  <c r="G491" i="3"/>
  <c r="E491" i="3"/>
  <c r="J490" i="3"/>
  <c r="I490" i="3"/>
  <c r="H490" i="3"/>
  <c r="G490" i="3"/>
  <c r="E490" i="3"/>
  <c r="J489" i="3"/>
  <c r="I489" i="3"/>
  <c r="H489" i="3"/>
  <c r="G489" i="3"/>
  <c r="E489" i="3"/>
  <c r="J488" i="3"/>
  <c r="I488" i="3"/>
  <c r="H488" i="3"/>
  <c r="G488" i="3"/>
  <c r="E488" i="3"/>
  <c r="J487" i="3"/>
  <c r="I487" i="3"/>
  <c r="H487" i="3"/>
  <c r="G487" i="3"/>
  <c r="E487" i="3"/>
  <c r="J486" i="3"/>
  <c r="I486" i="3"/>
  <c r="H486" i="3"/>
  <c r="G486" i="3"/>
  <c r="E486" i="3"/>
  <c r="J485" i="3"/>
  <c r="I485" i="3"/>
  <c r="H485" i="3"/>
  <c r="G485" i="3"/>
  <c r="E485" i="3"/>
  <c r="J484" i="3"/>
  <c r="I484" i="3"/>
  <c r="H484" i="3"/>
  <c r="G484" i="3"/>
  <c r="E484" i="3"/>
  <c r="J483" i="3"/>
  <c r="I483" i="3"/>
  <c r="H483" i="3"/>
  <c r="G483" i="3"/>
  <c r="E483" i="3"/>
  <c r="J482" i="3"/>
  <c r="I482" i="3"/>
  <c r="H482" i="3"/>
  <c r="G482" i="3"/>
  <c r="E482" i="3"/>
  <c r="J481" i="3"/>
  <c r="I481" i="3"/>
  <c r="H481" i="3"/>
  <c r="G481" i="3"/>
  <c r="E481" i="3"/>
  <c r="J480" i="3"/>
  <c r="I480" i="3"/>
  <c r="H480" i="3"/>
  <c r="G480" i="3"/>
  <c r="E480" i="3"/>
  <c r="J479" i="3"/>
  <c r="I479" i="3"/>
  <c r="H479" i="3"/>
  <c r="G479" i="3"/>
  <c r="E479" i="3"/>
  <c r="J478" i="3"/>
  <c r="I478" i="3"/>
  <c r="H478" i="3"/>
  <c r="G478" i="3"/>
  <c r="E478" i="3"/>
  <c r="J477" i="3"/>
  <c r="I477" i="3"/>
  <c r="H477" i="3"/>
  <c r="G477" i="3"/>
  <c r="E477" i="3"/>
  <c r="J476" i="3"/>
  <c r="I476" i="3"/>
  <c r="H476" i="3"/>
  <c r="G476" i="3"/>
  <c r="E476" i="3"/>
  <c r="J475" i="3"/>
  <c r="I475" i="3"/>
  <c r="H475" i="3"/>
  <c r="G475" i="3"/>
  <c r="E475" i="3"/>
  <c r="J474" i="3"/>
  <c r="I474" i="3"/>
  <c r="H474" i="3"/>
  <c r="G474" i="3"/>
  <c r="E474" i="3"/>
  <c r="J473" i="3"/>
  <c r="I473" i="3"/>
  <c r="H473" i="3"/>
  <c r="G473" i="3"/>
  <c r="E473" i="3"/>
  <c r="J472" i="3"/>
  <c r="I472" i="3"/>
  <c r="H472" i="3"/>
  <c r="G472" i="3"/>
  <c r="E472" i="3"/>
  <c r="J471" i="3"/>
  <c r="I471" i="3"/>
  <c r="H471" i="3"/>
  <c r="G471" i="3"/>
  <c r="E471" i="3"/>
  <c r="J470" i="3"/>
  <c r="I470" i="3"/>
  <c r="H470" i="3"/>
  <c r="G470" i="3"/>
  <c r="E470" i="3"/>
  <c r="J469" i="3"/>
  <c r="I469" i="3"/>
  <c r="H469" i="3"/>
  <c r="G469" i="3"/>
  <c r="E469" i="3"/>
  <c r="J468" i="3"/>
  <c r="I468" i="3"/>
  <c r="H468" i="3"/>
  <c r="G468" i="3"/>
  <c r="E468" i="3"/>
  <c r="J467" i="3"/>
  <c r="I467" i="3"/>
  <c r="H467" i="3"/>
  <c r="G467" i="3"/>
  <c r="E467" i="3"/>
  <c r="J466" i="3"/>
  <c r="I466" i="3"/>
  <c r="H466" i="3"/>
  <c r="G466" i="3"/>
  <c r="E466" i="3"/>
  <c r="J465" i="3"/>
  <c r="I465" i="3"/>
  <c r="H465" i="3"/>
  <c r="G465" i="3"/>
  <c r="E465" i="3"/>
  <c r="J464" i="3"/>
  <c r="I464" i="3"/>
  <c r="H464" i="3"/>
  <c r="G464" i="3"/>
  <c r="E464" i="3"/>
  <c r="J463" i="3"/>
  <c r="I463" i="3"/>
  <c r="H463" i="3"/>
  <c r="G463" i="3"/>
  <c r="E463" i="3"/>
  <c r="J462" i="3"/>
  <c r="I462" i="3"/>
  <c r="H462" i="3"/>
  <c r="G462" i="3"/>
  <c r="E462" i="3"/>
  <c r="J461" i="3"/>
  <c r="I461" i="3"/>
  <c r="H461" i="3"/>
  <c r="G461" i="3"/>
  <c r="E461" i="3"/>
  <c r="J460" i="3"/>
  <c r="I460" i="3"/>
  <c r="H460" i="3"/>
  <c r="G460" i="3"/>
  <c r="E460" i="3"/>
  <c r="J459" i="3"/>
  <c r="I459" i="3"/>
  <c r="H459" i="3"/>
  <c r="G459" i="3"/>
  <c r="E459" i="3"/>
  <c r="J458" i="3"/>
  <c r="I458" i="3"/>
  <c r="H458" i="3"/>
  <c r="G458" i="3"/>
  <c r="E458" i="3"/>
  <c r="J457" i="3"/>
  <c r="I457" i="3"/>
  <c r="H457" i="3"/>
  <c r="G457" i="3"/>
  <c r="E457" i="3"/>
  <c r="J456" i="3"/>
  <c r="I456" i="3"/>
  <c r="H456" i="3"/>
  <c r="G456" i="3"/>
  <c r="E456" i="3"/>
  <c r="J455" i="3"/>
  <c r="I455" i="3"/>
  <c r="H455" i="3"/>
  <c r="G455" i="3"/>
  <c r="E455" i="3"/>
  <c r="J454" i="3"/>
  <c r="I454" i="3"/>
  <c r="H454" i="3"/>
  <c r="G454" i="3"/>
  <c r="E454" i="3"/>
  <c r="J453" i="3"/>
  <c r="I453" i="3"/>
  <c r="H453" i="3"/>
  <c r="G453" i="3"/>
  <c r="E453" i="3"/>
  <c r="J452" i="3"/>
  <c r="I452" i="3"/>
  <c r="H452" i="3"/>
  <c r="G452" i="3"/>
  <c r="E452" i="3"/>
  <c r="J451" i="3"/>
  <c r="I451" i="3"/>
  <c r="H451" i="3"/>
  <c r="G451" i="3"/>
  <c r="E451" i="3"/>
  <c r="J450" i="3"/>
  <c r="I450" i="3"/>
  <c r="H450" i="3"/>
  <c r="G450" i="3"/>
  <c r="E450" i="3"/>
  <c r="J449" i="3"/>
  <c r="I449" i="3"/>
  <c r="H449" i="3"/>
  <c r="G449" i="3"/>
  <c r="E449" i="3"/>
  <c r="J448" i="3"/>
  <c r="I448" i="3"/>
  <c r="H448" i="3"/>
  <c r="G448" i="3"/>
  <c r="E448" i="3"/>
  <c r="J447" i="3"/>
  <c r="I447" i="3"/>
  <c r="H447" i="3"/>
  <c r="G447" i="3"/>
  <c r="E447" i="3"/>
  <c r="J446" i="3"/>
  <c r="I446" i="3"/>
  <c r="H446" i="3"/>
  <c r="G446" i="3"/>
  <c r="E446" i="3"/>
  <c r="J445" i="3"/>
  <c r="I445" i="3"/>
  <c r="H445" i="3"/>
  <c r="G445" i="3"/>
  <c r="E445" i="3"/>
  <c r="J444" i="3"/>
  <c r="I444" i="3"/>
  <c r="H444" i="3"/>
  <c r="G444" i="3"/>
  <c r="E444" i="3"/>
  <c r="J443" i="3"/>
  <c r="I443" i="3"/>
  <c r="H443" i="3"/>
  <c r="G443" i="3"/>
  <c r="E443" i="3"/>
  <c r="J442" i="3"/>
  <c r="I442" i="3"/>
  <c r="H442" i="3"/>
  <c r="G442" i="3"/>
  <c r="E442" i="3"/>
  <c r="J441" i="3"/>
  <c r="I441" i="3"/>
  <c r="H441" i="3"/>
  <c r="G441" i="3"/>
  <c r="E441" i="3"/>
  <c r="J440" i="3"/>
  <c r="I440" i="3"/>
  <c r="H440" i="3"/>
  <c r="G440" i="3"/>
  <c r="E440" i="3"/>
  <c r="J439" i="3"/>
  <c r="I439" i="3"/>
  <c r="H439" i="3"/>
  <c r="G439" i="3"/>
  <c r="E439" i="3"/>
  <c r="J438" i="3"/>
  <c r="I438" i="3"/>
  <c r="H438" i="3"/>
  <c r="G438" i="3"/>
  <c r="E438" i="3"/>
  <c r="J437" i="3"/>
  <c r="I437" i="3"/>
  <c r="H437" i="3"/>
  <c r="G437" i="3"/>
  <c r="E437" i="3"/>
  <c r="J436" i="3"/>
  <c r="I436" i="3"/>
  <c r="H436" i="3"/>
  <c r="G436" i="3"/>
  <c r="E436" i="3"/>
  <c r="J435" i="3"/>
  <c r="I435" i="3"/>
  <c r="H435" i="3"/>
  <c r="G435" i="3"/>
  <c r="E435" i="3"/>
  <c r="J434" i="3"/>
  <c r="I434" i="3"/>
  <c r="H434" i="3"/>
  <c r="G434" i="3"/>
  <c r="E434" i="3"/>
  <c r="J433" i="3"/>
  <c r="I433" i="3"/>
  <c r="H433" i="3"/>
  <c r="G433" i="3"/>
  <c r="E433" i="3"/>
  <c r="J432" i="3"/>
  <c r="I432" i="3"/>
  <c r="H432" i="3"/>
  <c r="G432" i="3"/>
  <c r="E432" i="3"/>
  <c r="J431" i="3"/>
  <c r="I431" i="3"/>
  <c r="H431" i="3"/>
  <c r="G431" i="3"/>
  <c r="E431" i="3"/>
  <c r="J430" i="3"/>
  <c r="I430" i="3"/>
  <c r="H430" i="3"/>
  <c r="G430" i="3"/>
  <c r="E430" i="3"/>
  <c r="J429" i="3"/>
  <c r="I429" i="3"/>
  <c r="H429" i="3"/>
  <c r="G429" i="3"/>
  <c r="E429" i="3"/>
  <c r="J428" i="3"/>
  <c r="I428" i="3"/>
  <c r="H428" i="3"/>
  <c r="G428" i="3"/>
  <c r="E428" i="3"/>
  <c r="J427" i="3"/>
  <c r="I427" i="3"/>
  <c r="H427" i="3"/>
  <c r="G427" i="3"/>
  <c r="E427" i="3"/>
  <c r="J426" i="3"/>
  <c r="I426" i="3"/>
  <c r="H426" i="3"/>
  <c r="G426" i="3"/>
  <c r="E426" i="3"/>
  <c r="J425" i="3"/>
  <c r="I425" i="3"/>
  <c r="H425" i="3"/>
  <c r="G425" i="3"/>
  <c r="E425" i="3"/>
  <c r="J424" i="3"/>
  <c r="I424" i="3"/>
  <c r="H424" i="3"/>
  <c r="G424" i="3"/>
  <c r="E424" i="3"/>
  <c r="J423" i="3"/>
  <c r="I423" i="3"/>
  <c r="H423" i="3"/>
  <c r="G423" i="3"/>
  <c r="E423" i="3"/>
  <c r="J422" i="3"/>
  <c r="I422" i="3"/>
  <c r="H422" i="3"/>
  <c r="G422" i="3"/>
  <c r="E422" i="3"/>
  <c r="J421" i="3"/>
  <c r="I421" i="3"/>
  <c r="H421" i="3"/>
  <c r="G421" i="3"/>
  <c r="E421" i="3"/>
  <c r="J420" i="3"/>
  <c r="I420" i="3"/>
  <c r="H420" i="3"/>
  <c r="G420" i="3"/>
  <c r="E420" i="3"/>
  <c r="J419" i="3"/>
  <c r="I419" i="3"/>
  <c r="H419" i="3"/>
  <c r="G419" i="3"/>
  <c r="E419" i="3"/>
  <c r="J418" i="3"/>
  <c r="I418" i="3"/>
  <c r="H418" i="3"/>
  <c r="G418" i="3"/>
  <c r="E418" i="3"/>
  <c r="J417" i="3"/>
  <c r="I417" i="3"/>
  <c r="H417" i="3"/>
  <c r="G417" i="3"/>
  <c r="E417" i="3"/>
  <c r="J416" i="3"/>
  <c r="I416" i="3"/>
  <c r="H416" i="3"/>
  <c r="G416" i="3"/>
  <c r="E416" i="3"/>
  <c r="J415" i="3"/>
  <c r="I415" i="3"/>
  <c r="H415" i="3"/>
  <c r="G415" i="3"/>
  <c r="E415" i="3"/>
  <c r="J414" i="3"/>
  <c r="I414" i="3"/>
  <c r="H414" i="3"/>
  <c r="G414" i="3"/>
  <c r="E414" i="3"/>
  <c r="J413" i="3"/>
  <c r="I413" i="3"/>
  <c r="H413" i="3"/>
  <c r="G413" i="3"/>
  <c r="E413" i="3"/>
  <c r="J412" i="3"/>
  <c r="I412" i="3"/>
  <c r="H412" i="3"/>
  <c r="G412" i="3"/>
  <c r="E412" i="3"/>
  <c r="J411" i="3"/>
  <c r="I411" i="3"/>
  <c r="H411" i="3"/>
  <c r="G411" i="3"/>
  <c r="E411" i="3"/>
  <c r="J410" i="3"/>
  <c r="I410" i="3"/>
  <c r="H410" i="3"/>
  <c r="G410" i="3"/>
  <c r="E410" i="3"/>
  <c r="J409" i="3"/>
  <c r="I409" i="3"/>
  <c r="H409" i="3"/>
  <c r="G409" i="3"/>
  <c r="E409" i="3"/>
  <c r="J408" i="3"/>
  <c r="I408" i="3"/>
  <c r="H408" i="3"/>
  <c r="G408" i="3"/>
  <c r="E408" i="3"/>
  <c r="J407" i="3"/>
  <c r="I407" i="3"/>
  <c r="H407" i="3"/>
  <c r="G407" i="3"/>
  <c r="E407" i="3"/>
  <c r="J406" i="3"/>
  <c r="I406" i="3"/>
  <c r="H406" i="3"/>
  <c r="G406" i="3"/>
  <c r="E406" i="3"/>
  <c r="J405" i="3"/>
  <c r="I405" i="3"/>
  <c r="H405" i="3"/>
  <c r="G405" i="3"/>
  <c r="E405" i="3"/>
  <c r="J404" i="3"/>
  <c r="I404" i="3"/>
  <c r="H404" i="3"/>
  <c r="G404" i="3"/>
  <c r="E404" i="3"/>
  <c r="J403" i="3"/>
  <c r="I403" i="3"/>
  <c r="H403" i="3"/>
  <c r="G403" i="3"/>
  <c r="E403" i="3"/>
  <c r="J402" i="3"/>
  <c r="I402" i="3"/>
  <c r="H402" i="3"/>
  <c r="G402" i="3"/>
  <c r="E402" i="3"/>
  <c r="J401" i="3"/>
  <c r="I401" i="3"/>
  <c r="H401" i="3"/>
  <c r="G401" i="3"/>
  <c r="E401" i="3"/>
  <c r="J400" i="3"/>
  <c r="I400" i="3"/>
  <c r="H400" i="3"/>
  <c r="G400" i="3"/>
  <c r="E400" i="3"/>
  <c r="J399" i="3"/>
  <c r="I399" i="3"/>
  <c r="H399" i="3"/>
  <c r="G399" i="3"/>
  <c r="E399" i="3"/>
  <c r="J398" i="3"/>
  <c r="I398" i="3"/>
  <c r="H398" i="3"/>
  <c r="G398" i="3"/>
  <c r="E398" i="3"/>
  <c r="J397" i="3"/>
  <c r="I397" i="3"/>
  <c r="H397" i="3"/>
  <c r="G397" i="3"/>
  <c r="E397" i="3"/>
  <c r="J396" i="3"/>
  <c r="I396" i="3"/>
  <c r="H396" i="3"/>
  <c r="G396" i="3"/>
  <c r="E396" i="3"/>
  <c r="J395" i="3"/>
  <c r="I395" i="3"/>
  <c r="H395" i="3"/>
  <c r="G395" i="3"/>
  <c r="E395" i="3"/>
  <c r="J394" i="3"/>
  <c r="I394" i="3"/>
  <c r="H394" i="3"/>
  <c r="G394" i="3"/>
  <c r="E394" i="3"/>
  <c r="J393" i="3"/>
  <c r="I393" i="3"/>
  <c r="H393" i="3"/>
  <c r="G393" i="3"/>
  <c r="E393" i="3"/>
  <c r="J392" i="3"/>
  <c r="I392" i="3"/>
  <c r="H392" i="3"/>
  <c r="G392" i="3"/>
  <c r="E392" i="3"/>
  <c r="J391" i="3"/>
  <c r="I391" i="3"/>
  <c r="H391" i="3"/>
  <c r="G391" i="3"/>
  <c r="E391" i="3"/>
  <c r="J390" i="3"/>
  <c r="I390" i="3"/>
  <c r="H390" i="3"/>
  <c r="G390" i="3"/>
  <c r="E390" i="3"/>
  <c r="J389" i="3"/>
  <c r="I389" i="3"/>
  <c r="H389" i="3"/>
  <c r="G389" i="3"/>
  <c r="E389" i="3"/>
  <c r="J388" i="3"/>
  <c r="I388" i="3"/>
  <c r="H388" i="3"/>
  <c r="G388" i="3"/>
  <c r="E388" i="3"/>
  <c r="J387" i="3"/>
  <c r="I387" i="3"/>
  <c r="H387" i="3"/>
  <c r="G387" i="3"/>
  <c r="E387" i="3"/>
  <c r="J386" i="3"/>
  <c r="I386" i="3"/>
  <c r="H386" i="3"/>
  <c r="G386" i="3"/>
  <c r="E386" i="3"/>
  <c r="J385" i="3"/>
  <c r="I385" i="3"/>
  <c r="H385" i="3"/>
  <c r="G385" i="3"/>
  <c r="E385" i="3"/>
  <c r="J384" i="3"/>
  <c r="I384" i="3"/>
  <c r="H384" i="3"/>
  <c r="G384" i="3"/>
  <c r="E384" i="3"/>
  <c r="J383" i="3"/>
  <c r="I383" i="3"/>
  <c r="H383" i="3"/>
  <c r="G383" i="3"/>
  <c r="E383" i="3"/>
  <c r="J382" i="3"/>
  <c r="I382" i="3"/>
  <c r="H382" i="3"/>
  <c r="G382" i="3"/>
  <c r="E382" i="3"/>
  <c r="J381" i="3"/>
  <c r="I381" i="3"/>
  <c r="H381" i="3"/>
  <c r="G381" i="3"/>
  <c r="E381" i="3"/>
  <c r="J380" i="3"/>
  <c r="I380" i="3"/>
  <c r="H380" i="3"/>
  <c r="G380" i="3"/>
  <c r="E380" i="3"/>
  <c r="J379" i="3"/>
  <c r="I379" i="3"/>
  <c r="H379" i="3"/>
  <c r="G379" i="3"/>
  <c r="E379" i="3"/>
  <c r="J378" i="3"/>
  <c r="I378" i="3"/>
  <c r="H378" i="3"/>
  <c r="G378" i="3"/>
  <c r="E378" i="3"/>
  <c r="J377" i="3"/>
  <c r="I377" i="3"/>
  <c r="H377" i="3"/>
  <c r="G377" i="3"/>
  <c r="E377" i="3"/>
  <c r="J376" i="3"/>
  <c r="I376" i="3"/>
  <c r="H376" i="3"/>
  <c r="G376" i="3"/>
  <c r="E376" i="3"/>
  <c r="J375" i="3"/>
  <c r="I375" i="3"/>
  <c r="H375" i="3"/>
  <c r="G375" i="3"/>
  <c r="E375" i="3"/>
  <c r="J374" i="3"/>
  <c r="I374" i="3"/>
  <c r="H374" i="3"/>
  <c r="G374" i="3"/>
  <c r="E374" i="3"/>
  <c r="J373" i="3"/>
  <c r="I373" i="3"/>
  <c r="H373" i="3"/>
  <c r="G373" i="3"/>
  <c r="E373" i="3"/>
  <c r="J372" i="3"/>
  <c r="I372" i="3"/>
  <c r="H372" i="3"/>
  <c r="G372" i="3"/>
  <c r="E372" i="3"/>
  <c r="J371" i="3"/>
  <c r="I371" i="3"/>
  <c r="H371" i="3"/>
  <c r="G371" i="3"/>
  <c r="E371" i="3"/>
  <c r="J370" i="3"/>
  <c r="I370" i="3"/>
  <c r="H370" i="3"/>
  <c r="G370" i="3"/>
  <c r="E370" i="3"/>
  <c r="J369" i="3"/>
  <c r="I369" i="3"/>
  <c r="H369" i="3"/>
  <c r="G369" i="3"/>
  <c r="E369" i="3"/>
  <c r="J368" i="3"/>
  <c r="I368" i="3"/>
  <c r="H368" i="3"/>
  <c r="G368" i="3"/>
  <c r="E368" i="3"/>
  <c r="J367" i="3"/>
  <c r="I367" i="3"/>
  <c r="H367" i="3"/>
  <c r="G367" i="3"/>
  <c r="E367" i="3"/>
  <c r="J366" i="3"/>
  <c r="I366" i="3"/>
  <c r="H366" i="3"/>
  <c r="G366" i="3"/>
  <c r="E366" i="3"/>
  <c r="J365" i="3"/>
  <c r="I365" i="3"/>
  <c r="H365" i="3"/>
  <c r="G365" i="3"/>
  <c r="E365" i="3"/>
  <c r="J364" i="3"/>
  <c r="I364" i="3"/>
  <c r="H364" i="3"/>
  <c r="G364" i="3"/>
  <c r="E364" i="3"/>
  <c r="J363" i="3"/>
  <c r="I363" i="3"/>
  <c r="H363" i="3"/>
  <c r="G363" i="3"/>
  <c r="E363" i="3"/>
  <c r="J362" i="3"/>
  <c r="I362" i="3"/>
  <c r="H362" i="3"/>
  <c r="G362" i="3"/>
  <c r="E362" i="3"/>
  <c r="J361" i="3"/>
  <c r="I361" i="3"/>
  <c r="H361" i="3"/>
  <c r="G361" i="3"/>
  <c r="E361" i="3"/>
  <c r="J360" i="3"/>
  <c r="I360" i="3"/>
  <c r="H360" i="3"/>
  <c r="G360" i="3"/>
  <c r="E360" i="3"/>
  <c r="J359" i="3"/>
  <c r="I359" i="3"/>
  <c r="H359" i="3"/>
  <c r="G359" i="3"/>
  <c r="E359" i="3"/>
  <c r="J358" i="3"/>
  <c r="I358" i="3"/>
  <c r="H358" i="3"/>
  <c r="G358" i="3"/>
  <c r="E358" i="3"/>
  <c r="J357" i="3"/>
  <c r="I357" i="3"/>
  <c r="H357" i="3"/>
  <c r="G357" i="3"/>
  <c r="E357" i="3"/>
  <c r="J356" i="3"/>
  <c r="I356" i="3"/>
  <c r="H356" i="3"/>
  <c r="G356" i="3"/>
  <c r="E356" i="3"/>
  <c r="J355" i="3"/>
  <c r="I355" i="3"/>
  <c r="H355" i="3"/>
  <c r="G355" i="3"/>
  <c r="E355" i="3"/>
  <c r="J354" i="3"/>
  <c r="I354" i="3"/>
  <c r="H354" i="3"/>
  <c r="G354" i="3"/>
  <c r="E354" i="3"/>
  <c r="J353" i="3"/>
  <c r="I353" i="3"/>
  <c r="H353" i="3"/>
  <c r="G353" i="3"/>
  <c r="E353" i="3"/>
  <c r="J352" i="3"/>
  <c r="I352" i="3"/>
  <c r="H352" i="3"/>
  <c r="G352" i="3"/>
  <c r="E352" i="3"/>
  <c r="J351" i="3"/>
  <c r="I351" i="3"/>
  <c r="H351" i="3"/>
  <c r="G351" i="3"/>
  <c r="E351" i="3"/>
  <c r="J350" i="3"/>
  <c r="I350" i="3"/>
  <c r="H350" i="3"/>
  <c r="G350" i="3"/>
  <c r="E350" i="3"/>
  <c r="J349" i="3"/>
  <c r="I349" i="3"/>
  <c r="H349" i="3"/>
  <c r="G349" i="3"/>
  <c r="E349" i="3"/>
  <c r="J348" i="3"/>
  <c r="I348" i="3"/>
  <c r="H348" i="3"/>
  <c r="G348" i="3"/>
  <c r="E348" i="3"/>
  <c r="J347" i="3"/>
  <c r="I347" i="3"/>
  <c r="H347" i="3"/>
  <c r="G347" i="3"/>
  <c r="E347" i="3"/>
  <c r="J346" i="3"/>
  <c r="I346" i="3"/>
  <c r="H346" i="3"/>
  <c r="G346" i="3"/>
  <c r="E346" i="3"/>
  <c r="J345" i="3"/>
  <c r="I345" i="3"/>
  <c r="H345" i="3"/>
  <c r="G345" i="3"/>
  <c r="E345" i="3"/>
  <c r="J344" i="3"/>
  <c r="I344" i="3"/>
  <c r="H344" i="3"/>
  <c r="G344" i="3"/>
  <c r="E344" i="3"/>
  <c r="J343" i="3"/>
  <c r="I343" i="3"/>
  <c r="H343" i="3"/>
  <c r="G343" i="3"/>
  <c r="E343" i="3"/>
  <c r="J342" i="3"/>
  <c r="I342" i="3"/>
  <c r="H342" i="3"/>
  <c r="G342" i="3"/>
  <c r="E342" i="3"/>
  <c r="J341" i="3"/>
  <c r="I341" i="3"/>
  <c r="H341" i="3"/>
  <c r="G341" i="3"/>
  <c r="E341" i="3"/>
  <c r="J340" i="3"/>
  <c r="I340" i="3"/>
  <c r="H340" i="3"/>
  <c r="G340" i="3"/>
  <c r="E340" i="3"/>
  <c r="J339" i="3"/>
  <c r="I339" i="3"/>
  <c r="H339" i="3"/>
  <c r="G339" i="3"/>
  <c r="E339" i="3"/>
  <c r="J338" i="3"/>
  <c r="I338" i="3"/>
  <c r="H338" i="3"/>
  <c r="G338" i="3"/>
  <c r="E338" i="3"/>
  <c r="J337" i="3"/>
  <c r="I337" i="3"/>
  <c r="H337" i="3"/>
  <c r="G337" i="3"/>
  <c r="E337" i="3"/>
  <c r="J336" i="3"/>
  <c r="I336" i="3"/>
  <c r="H336" i="3"/>
  <c r="G336" i="3"/>
  <c r="E336" i="3"/>
  <c r="J335" i="3"/>
  <c r="I335" i="3"/>
  <c r="H335" i="3"/>
  <c r="G335" i="3"/>
  <c r="E335" i="3"/>
  <c r="J334" i="3"/>
  <c r="I334" i="3"/>
  <c r="H334" i="3"/>
  <c r="G334" i="3"/>
  <c r="E334" i="3"/>
  <c r="J333" i="3"/>
  <c r="I333" i="3"/>
  <c r="H333" i="3"/>
  <c r="G333" i="3"/>
  <c r="E333" i="3"/>
  <c r="J332" i="3"/>
  <c r="I332" i="3"/>
  <c r="H332" i="3"/>
  <c r="G332" i="3"/>
  <c r="E332" i="3"/>
  <c r="J331" i="3"/>
  <c r="I331" i="3"/>
  <c r="H331" i="3"/>
  <c r="G331" i="3"/>
  <c r="E331" i="3"/>
  <c r="J330" i="3"/>
  <c r="I330" i="3"/>
  <c r="H330" i="3"/>
  <c r="G330" i="3"/>
  <c r="E330" i="3"/>
  <c r="J329" i="3"/>
  <c r="I329" i="3"/>
  <c r="H329" i="3"/>
  <c r="G329" i="3"/>
  <c r="E329" i="3"/>
  <c r="J328" i="3"/>
  <c r="I328" i="3"/>
  <c r="H328" i="3"/>
  <c r="G328" i="3"/>
  <c r="E328" i="3"/>
  <c r="J327" i="3"/>
  <c r="I327" i="3"/>
  <c r="H327" i="3"/>
  <c r="G327" i="3"/>
  <c r="E327" i="3"/>
  <c r="J326" i="3"/>
  <c r="I326" i="3"/>
  <c r="H326" i="3"/>
  <c r="G326" i="3"/>
  <c r="E326" i="3"/>
  <c r="J325" i="3"/>
  <c r="I325" i="3"/>
  <c r="H325" i="3"/>
  <c r="G325" i="3"/>
  <c r="E325" i="3"/>
  <c r="J324" i="3"/>
  <c r="I324" i="3"/>
  <c r="H324" i="3"/>
  <c r="G324" i="3"/>
  <c r="E324" i="3"/>
  <c r="J323" i="3"/>
  <c r="I323" i="3"/>
  <c r="H323" i="3"/>
  <c r="G323" i="3"/>
  <c r="E323" i="3"/>
  <c r="J322" i="3"/>
  <c r="I322" i="3"/>
  <c r="H322" i="3"/>
  <c r="G322" i="3"/>
  <c r="E322" i="3"/>
  <c r="J321" i="3"/>
  <c r="I321" i="3"/>
  <c r="H321" i="3"/>
  <c r="G321" i="3"/>
  <c r="E321" i="3"/>
  <c r="J320" i="3"/>
  <c r="I320" i="3"/>
  <c r="H320" i="3"/>
  <c r="G320" i="3"/>
  <c r="E320" i="3"/>
  <c r="J319" i="3"/>
  <c r="I319" i="3"/>
  <c r="H319" i="3"/>
  <c r="G319" i="3"/>
  <c r="E319" i="3"/>
  <c r="J318" i="3"/>
  <c r="I318" i="3"/>
  <c r="H318" i="3"/>
  <c r="G318" i="3"/>
  <c r="E318" i="3"/>
  <c r="J317" i="3"/>
  <c r="I317" i="3"/>
  <c r="H317" i="3"/>
  <c r="G317" i="3"/>
  <c r="E317" i="3"/>
  <c r="J316" i="3"/>
  <c r="I316" i="3"/>
  <c r="H316" i="3"/>
  <c r="G316" i="3"/>
  <c r="E316" i="3"/>
  <c r="J315" i="3"/>
  <c r="I315" i="3"/>
  <c r="H315" i="3"/>
  <c r="G315" i="3"/>
  <c r="E315" i="3"/>
  <c r="J314" i="3"/>
  <c r="I314" i="3"/>
  <c r="H314" i="3"/>
  <c r="G314" i="3"/>
  <c r="E314" i="3"/>
  <c r="J313" i="3"/>
  <c r="I313" i="3"/>
  <c r="H313" i="3"/>
  <c r="G313" i="3"/>
  <c r="E313" i="3"/>
  <c r="J312" i="3"/>
  <c r="I312" i="3"/>
  <c r="H312" i="3"/>
  <c r="G312" i="3"/>
  <c r="E312" i="3"/>
  <c r="J311" i="3"/>
  <c r="I311" i="3"/>
  <c r="H311" i="3"/>
  <c r="G311" i="3"/>
  <c r="E311" i="3"/>
  <c r="J310" i="3"/>
  <c r="I310" i="3"/>
  <c r="H310" i="3"/>
  <c r="G310" i="3"/>
  <c r="E310" i="3"/>
  <c r="J309" i="3"/>
  <c r="I309" i="3"/>
  <c r="H309" i="3"/>
  <c r="G309" i="3"/>
  <c r="E309" i="3"/>
  <c r="J308" i="3"/>
  <c r="I308" i="3"/>
  <c r="H308" i="3"/>
  <c r="G308" i="3"/>
  <c r="E308" i="3"/>
  <c r="J307" i="3"/>
  <c r="I307" i="3"/>
  <c r="H307" i="3"/>
  <c r="G307" i="3"/>
  <c r="E307" i="3"/>
  <c r="J306" i="3"/>
  <c r="I306" i="3"/>
  <c r="H306" i="3"/>
  <c r="G306" i="3"/>
  <c r="E306" i="3"/>
  <c r="J305" i="3"/>
  <c r="I305" i="3"/>
  <c r="H305" i="3"/>
  <c r="G305" i="3"/>
  <c r="E305" i="3"/>
  <c r="J304" i="3"/>
  <c r="I304" i="3"/>
  <c r="H304" i="3"/>
  <c r="G304" i="3"/>
  <c r="E304" i="3"/>
  <c r="J303" i="3"/>
  <c r="I303" i="3"/>
  <c r="H303" i="3"/>
  <c r="G303" i="3"/>
  <c r="E303" i="3"/>
  <c r="J302" i="3"/>
  <c r="I302" i="3"/>
  <c r="H302" i="3"/>
  <c r="G302" i="3"/>
  <c r="E302" i="3"/>
  <c r="J301" i="3"/>
  <c r="I301" i="3"/>
  <c r="H301" i="3"/>
  <c r="G301" i="3"/>
  <c r="E301" i="3"/>
  <c r="J300" i="3"/>
  <c r="I300" i="3"/>
  <c r="H300" i="3"/>
  <c r="G300" i="3"/>
  <c r="E300" i="3"/>
  <c r="J299" i="3"/>
  <c r="I299" i="3"/>
  <c r="H299" i="3"/>
  <c r="G299" i="3"/>
  <c r="E299" i="3"/>
  <c r="J298" i="3"/>
  <c r="I298" i="3"/>
  <c r="H298" i="3"/>
  <c r="G298" i="3"/>
  <c r="E298" i="3"/>
  <c r="J297" i="3"/>
  <c r="I297" i="3"/>
  <c r="H297" i="3"/>
  <c r="G297" i="3"/>
  <c r="E297" i="3"/>
  <c r="J296" i="3"/>
  <c r="I296" i="3"/>
  <c r="H296" i="3"/>
  <c r="G296" i="3"/>
  <c r="E296" i="3"/>
  <c r="J295" i="3"/>
  <c r="I295" i="3"/>
  <c r="H295" i="3"/>
  <c r="G295" i="3"/>
  <c r="E295" i="3"/>
  <c r="J294" i="3"/>
  <c r="I294" i="3"/>
  <c r="H294" i="3"/>
  <c r="G294" i="3"/>
  <c r="E294" i="3"/>
  <c r="J293" i="3"/>
  <c r="I293" i="3"/>
  <c r="H293" i="3"/>
  <c r="G293" i="3"/>
  <c r="E293" i="3"/>
  <c r="J292" i="3"/>
  <c r="I292" i="3"/>
  <c r="H292" i="3"/>
  <c r="G292" i="3"/>
  <c r="E292" i="3"/>
  <c r="J291" i="3"/>
  <c r="I291" i="3"/>
  <c r="H291" i="3"/>
  <c r="G291" i="3"/>
  <c r="E291" i="3"/>
  <c r="J290" i="3"/>
  <c r="I290" i="3"/>
  <c r="H290" i="3"/>
  <c r="G290" i="3"/>
  <c r="E290" i="3"/>
  <c r="J289" i="3"/>
  <c r="I289" i="3"/>
  <c r="H289" i="3"/>
  <c r="G289" i="3"/>
  <c r="E289" i="3"/>
  <c r="J288" i="3"/>
  <c r="I288" i="3"/>
  <c r="H288" i="3"/>
  <c r="G288" i="3"/>
  <c r="E288" i="3"/>
  <c r="J287" i="3"/>
  <c r="I287" i="3"/>
  <c r="H287" i="3"/>
  <c r="G287" i="3"/>
  <c r="E287" i="3"/>
  <c r="J286" i="3"/>
  <c r="I286" i="3"/>
  <c r="H286" i="3"/>
  <c r="G286" i="3"/>
  <c r="E286" i="3"/>
  <c r="J285" i="3"/>
  <c r="I285" i="3"/>
  <c r="H285" i="3"/>
  <c r="G285" i="3"/>
  <c r="E285" i="3"/>
  <c r="J284" i="3"/>
  <c r="I284" i="3"/>
  <c r="H284" i="3"/>
  <c r="G284" i="3"/>
  <c r="E284" i="3"/>
  <c r="J283" i="3"/>
  <c r="I283" i="3"/>
  <c r="H283" i="3"/>
  <c r="G283" i="3"/>
  <c r="E283" i="3"/>
  <c r="J282" i="3"/>
  <c r="I282" i="3"/>
  <c r="H282" i="3"/>
  <c r="G282" i="3"/>
  <c r="E282" i="3"/>
  <c r="J281" i="3"/>
  <c r="I281" i="3"/>
  <c r="H281" i="3"/>
  <c r="G281" i="3"/>
  <c r="E281" i="3"/>
  <c r="J280" i="3"/>
  <c r="I280" i="3"/>
  <c r="H280" i="3"/>
  <c r="G280" i="3"/>
  <c r="E280" i="3"/>
  <c r="J279" i="3"/>
  <c r="I279" i="3"/>
  <c r="H279" i="3"/>
  <c r="G279" i="3"/>
  <c r="E279" i="3"/>
  <c r="J278" i="3"/>
  <c r="I278" i="3"/>
  <c r="H278" i="3"/>
  <c r="G278" i="3"/>
  <c r="E278" i="3"/>
  <c r="J277" i="3"/>
  <c r="I277" i="3"/>
  <c r="H277" i="3"/>
  <c r="G277" i="3"/>
  <c r="E277" i="3"/>
  <c r="J276" i="3"/>
  <c r="I276" i="3"/>
  <c r="H276" i="3"/>
  <c r="G276" i="3"/>
  <c r="E276" i="3"/>
  <c r="J275" i="3"/>
  <c r="I275" i="3"/>
  <c r="H275" i="3"/>
  <c r="G275" i="3"/>
  <c r="E275" i="3"/>
  <c r="J274" i="3"/>
  <c r="I274" i="3"/>
  <c r="H274" i="3"/>
  <c r="G274" i="3"/>
  <c r="E274" i="3"/>
  <c r="J273" i="3"/>
  <c r="I273" i="3"/>
  <c r="H273" i="3"/>
  <c r="G273" i="3"/>
  <c r="E273" i="3"/>
  <c r="J272" i="3"/>
  <c r="I272" i="3"/>
  <c r="H272" i="3"/>
  <c r="G272" i="3"/>
  <c r="E272" i="3"/>
  <c r="J271" i="3"/>
  <c r="I271" i="3"/>
  <c r="H271" i="3"/>
  <c r="G271" i="3"/>
  <c r="E271" i="3"/>
  <c r="J270" i="3"/>
  <c r="I270" i="3"/>
  <c r="H270" i="3"/>
  <c r="G270" i="3"/>
  <c r="E270" i="3"/>
  <c r="J269" i="3"/>
  <c r="I269" i="3"/>
  <c r="H269" i="3"/>
  <c r="G269" i="3"/>
  <c r="E269" i="3"/>
  <c r="J268" i="3"/>
  <c r="I268" i="3"/>
  <c r="H268" i="3"/>
  <c r="G268" i="3"/>
  <c r="E268" i="3"/>
  <c r="J267" i="3"/>
  <c r="I267" i="3"/>
  <c r="H267" i="3"/>
  <c r="G267" i="3"/>
  <c r="E267" i="3"/>
  <c r="J266" i="3"/>
  <c r="I266" i="3"/>
  <c r="H266" i="3"/>
  <c r="G266" i="3"/>
  <c r="E266" i="3"/>
  <c r="J265" i="3"/>
  <c r="I265" i="3"/>
  <c r="H265" i="3"/>
  <c r="G265" i="3"/>
  <c r="E265" i="3"/>
  <c r="J264" i="3"/>
  <c r="I264" i="3"/>
  <c r="H264" i="3"/>
  <c r="G264" i="3"/>
  <c r="E264" i="3"/>
  <c r="J263" i="3"/>
  <c r="I263" i="3"/>
  <c r="H263" i="3"/>
  <c r="G263" i="3"/>
  <c r="E263" i="3"/>
  <c r="J262" i="3"/>
  <c r="I262" i="3"/>
  <c r="H262" i="3"/>
  <c r="G262" i="3"/>
  <c r="E262" i="3"/>
  <c r="J261" i="3"/>
  <c r="I261" i="3"/>
  <c r="H261" i="3"/>
  <c r="G261" i="3"/>
  <c r="E261" i="3"/>
  <c r="J260" i="3"/>
  <c r="I260" i="3"/>
  <c r="H260" i="3"/>
  <c r="G260" i="3"/>
  <c r="E260" i="3"/>
  <c r="J259" i="3"/>
  <c r="I259" i="3"/>
  <c r="H259" i="3"/>
  <c r="G259" i="3"/>
  <c r="E259" i="3"/>
  <c r="J258" i="3"/>
  <c r="I258" i="3"/>
  <c r="H258" i="3"/>
  <c r="G258" i="3"/>
  <c r="E258" i="3"/>
  <c r="J257" i="3"/>
  <c r="I257" i="3"/>
  <c r="H257" i="3"/>
  <c r="G257" i="3"/>
  <c r="E257" i="3"/>
  <c r="J256" i="3"/>
  <c r="I256" i="3"/>
  <c r="H256" i="3"/>
  <c r="G256" i="3"/>
  <c r="E256" i="3"/>
  <c r="J255" i="3"/>
  <c r="I255" i="3"/>
  <c r="H255" i="3"/>
  <c r="G255" i="3"/>
  <c r="E255" i="3"/>
  <c r="J254" i="3"/>
  <c r="I254" i="3"/>
  <c r="H254" i="3"/>
  <c r="G254" i="3"/>
  <c r="E254" i="3"/>
  <c r="J253" i="3"/>
  <c r="I253" i="3"/>
  <c r="H253" i="3"/>
  <c r="G253" i="3"/>
  <c r="E253" i="3"/>
  <c r="J252" i="3"/>
  <c r="I252" i="3"/>
  <c r="H252" i="3"/>
  <c r="G252" i="3"/>
  <c r="E252" i="3"/>
  <c r="J251" i="3"/>
  <c r="I251" i="3"/>
  <c r="H251" i="3"/>
  <c r="G251" i="3"/>
  <c r="E251" i="3"/>
  <c r="J250" i="3"/>
  <c r="I250" i="3"/>
  <c r="H250" i="3"/>
  <c r="G250" i="3"/>
  <c r="E250" i="3"/>
  <c r="J249" i="3"/>
  <c r="I249" i="3"/>
  <c r="H249" i="3"/>
  <c r="G249" i="3"/>
  <c r="E249" i="3"/>
  <c r="J248" i="3"/>
  <c r="I248" i="3"/>
  <c r="H248" i="3"/>
  <c r="G248" i="3"/>
  <c r="E248" i="3"/>
  <c r="J247" i="3"/>
  <c r="I247" i="3"/>
  <c r="H247" i="3"/>
  <c r="G247" i="3"/>
  <c r="E247" i="3"/>
  <c r="J246" i="3"/>
  <c r="I246" i="3"/>
  <c r="H246" i="3"/>
  <c r="G246" i="3"/>
  <c r="E246" i="3"/>
  <c r="J245" i="3"/>
  <c r="I245" i="3"/>
  <c r="H245" i="3"/>
  <c r="G245" i="3"/>
  <c r="E245" i="3"/>
  <c r="J244" i="3"/>
  <c r="I244" i="3"/>
  <c r="H244" i="3"/>
  <c r="G244" i="3"/>
  <c r="E244" i="3"/>
  <c r="J243" i="3"/>
  <c r="I243" i="3"/>
  <c r="H243" i="3"/>
  <c r="G243" i="3"/>
  <c r="E243" i="3"/>
  <c r="J242" i="3"/>
  <c r="I242" i="3"/>
  <c r="H242" i="3"/>
  <c r="G242" i="3"/>
  <c r="E242" i="3"/>
  <c r="J241" i="3"/>
  <c r="I241" i="3"/>
  <c r="H241" i="3"/>
  <c r="G241" i="3"/>
  <c r="E241" i="3"/>
  <c r="J240" i="3"/>
  <c r="I240" i="3"/>
  <c r="H240" i="3"/>
  <c r="G240" i="3"/>
  <c r="E240" i="3"/>
  <c r="J239" i="3"/>
  <c r="I239" i="3"/>
  <c r="H239" i="3"/>
  <c r="G239" i="3"/>
  <c r="E239" i="3"/>
  <c r="J238" i="3"/>
  <c r="I238" i="3"/>
  <c r="H238" i="3"/>
  <c r="G238" i="3"/>
  <c r="E238" i="3"/>
  <c r="J237" i="3"/>
  <c r="I237" i="3"/>
  <c r="H237" i="3"/>
  <c r="G237" i="3"/>
  <c r="E237" i="3"/>
  <c r="J236" i="3"/>
  <c r="I236" i="3"/>
  <c r="H236" i="3"/>
  <c r="G236" i="3"/>
  <c r="E236" i="3"/>
  <c r="J235" i="3"/>
  <c r="I235" i="3"/>
  <c r="H235" i="3"/>
  <c r="G235" i="3"/>
  <c r="E235" i="3"/>
  <c r="J234" i="3"/>
  <c r="I234" i="3"/>
  <c r="H234" i="3"/>
  <c r="G234" i="3"/>
  <c r="E234" i="3"/>
  <c r="J233" i="3"/>
  <c r="I233" i="3"/>
  <c r="H233" i="3"/>
  <c r="G233" i="3"/>
  <c r="E233" i="3"/>
  <c r="J232" i="3"/>
  <c r="I232" i="3"/>
  <c r="H232" i="3"/>
  <c r="G232" i="3"/>
  <c r="E232" i="3"/>
  <c r="J231" i="3"/>
  <c r="I231" i="3"/>
  <c r="H231" i="3"/>
  <c r="G231" i="3"/>
  <c r="E231" i="3"/>
  <c r="J230" i="3"/>
  <c r="I230" i="3"/>
  <c r="H230" i="3"/>
  <c r="G230" i="3"/>
  <c r="E230" i="3"/>
  <c r="J229" i="3"/>
  <c r="I229" i="3"/>
  <c r="H229" i="3"/>
  <c r="G229" i="3"/>
  <c r="E229" i="3"/>
  <c r="J228" i="3"/>
  <c r="I228" i="3"/>
  <c r="H228" i="3"/>
  <c r="G228" i="3"/>
  <c r="E228" i="3"/>
  <c r="J227" i="3"/>
  <c r="I227" i="3"/>
  <c r="H227" i="3"/>
  <c r="G227" i="3"/>
  <c r="E227" i="3"/>
  <c r="J226" i="3"/>
  <c r="I226" i="3"/>
  <c r="H226" i="3"/>
  <c r="G226" i="3"/>
  <c r="E226" i="3"/>
  <c r="J225" i="3"/>
  <c r="I225" i="3"/>
  <c r="H225" i="3"/>
  <c r="G225" i="3"/>
  <c r="E225" i="3"/>
  <c r="J224" i="3"/>
  <c r="I224" i="3"/>
  <c r="H224" i="3"/>
  <c r="G224" i="3"/>
  <c r="E224" i="3"/>
  <c r="J223" i="3"/>
  <c r="I223" i="3"/>
  <c r="H223" i="3"/>
  <c r="G223" i="3"/>
  <c r="E223" i="3"/>
  <c r="J222" i="3"/>
  <c r="I222" i="3"/>
  <c r="H222" i="3"/>
  <c r="G222" i="3"/>
  <c r="E222" i="3"/>
  <c r="J221" i="3"/>
  <c r="I221" i="3"/>
  <c r="H221" i="3"/>
  <c r="G221" i="3"/>
  <c r="E221" i="3"/>
  <c r="J220" i="3"/>
  <c r="I220" i="3"/>
  <c r="H220" i="3"/>
  <c r="G220" i="3"/>
  <c r="E220" i="3"/>
  <c r="J219" i="3"/>
  <c r="I219" i="3"/>
  <c r="H219" i="3"/>
  <c r="G219" i="3"/>
  <c r="E219" i="3"/>
  <c r="J218" i="3"/>
  <c r="I218" i="3"/>
  <c r="H218" i="3"/>
  <c r="G218" i="3"/>
  <c r="E218" i="3"/>
  <c r="J217" i="3"/>
  <c r="I217" i="3"/>
  <c r="H217" i="3"/>
  <c r="G217" i="3"/>
  <c r="E217" i="3"/>
  <c r="J216" i="3"/>
  <c r="I216" i="3"/>
  <c r="H216" i="3"/>
  <c r="G216" i="3"/>
  <c r="E216" i="3"/>
  <c r="J215" i="3"/>
  <c r="H215" i="3"/>
  <c r="I215" i="3" s="1"/>
  <c r="G215" i="3"/>
  <c r="E215" i="3"/>
  <c r="J214" i="3"/>
  <c r="H214" i="3"/>
  <c r="I214" i="3" s="1"/>
  <c r="G214" i="3"/>
  <c r="E214" i="3"/>
  <c r="J213" i="3"/>
  <c r="I213" i="3"/>
  <c r="H213" i="3"/>
  <c r="G213" i="3"/>
  <c r="E213" i="3"/>
  <c r="J212" i="3"/>
  <c r="I212" i="3"/>
  <c r="H212" i="3"/>
  <c r="G212" i="3"/>
  <c r="E212" i="3"/>
  <c r="J211" i="3"/>
  <c r="H211" i="3"/>
  <c r="I211" i="3" s="1"/>
  <c r="G211" i="3"/>
  <c r="E211" i="3"/>
  <c r="J210" i="3"/>
  <c r="H210" i="3"/>
  <c r="I210" i="3" s="1"/>
  <c r="G210" i="3"/>
  <c r="E210" i="3"/>
  <c r="J209" i="3"/>
  <c r="I209" i="3"/>
  <c r="H209" i="3"/>
  <c r="G209" i="3"/>
  <c r="E209" i="3"/>
  <c r="J208" i="3"/>
  <c r="I208" i="3"/>
  <c r="H208" i="3"/>
  <c r="G208" i="3"/>
  <c r="E208" i="3"/>
  <c r="J207" i="3"/>
  <c r="H207" i="3"/>
  <c r="I207" i="3" s="1"/>
  <c r="G207" i="3"/>
  <c r="E207" i="3"/>
  <c r="J206" i="3"/>
  <c r="H206" i="3"/>
  <c r="I206" i="3" s="1"/>
  <c r="G206" i="3"/>
  <c r="E206" i="3"/>
  <c r="J205" i="3"/>
  <c r="I205" i="3"/>
  <c r="H205" i="3"/>
  <c r="G205" i="3"/>
  <c r="E205" i="3"/>
  <c r="J204" i="3"/>
  <c r="I204" i="3"/>
  <c r="H204" i="3"/>
  <c r="G204" i="3"/>
  <c r="E204" i="3"/>
  <c r="J203" i="3"/>
  <c r="H203" i="3"/>
  <c r="I203" i="3" s="1"/>
  <c r="G203" i="3"/>
  <c r="E203" i="3"/>
  <c r="J202" i="3"/>
  <c r="H202" i="3"/>
  <c r="I202" i="3" s="1"/>
  <c r="G202" i="3"/>
  <c r="E202" i="3"/>
  <c r="J201" i="3"/>
  <c r="I201" i="3"/>
  <c r="H201" i="3"/>
  <c r="G201" i="3"/>
  <c r="E201" i="3"/>
  <c r="J200" i="3"/>
  <c r="I200" i="3"/>
  <c r="H200" i="3"/>
  <c r="G200" i="3"/>
  <c r="E200" i="3"/>
  <c r="J199" i="3"/>
  <c r="H199" i="3"/>
  <c r="I199" i="3" s="1"/>
  <c r="G199" i="3"/>
  <c r="E199" i="3"/>
  <c r="J198" i="3"/>
  <c r="H198" i="3"/>
  <c r="I198" i="3" s="1"/>
  <c r="G198" i="3"/>
  <c r="E198" i="3"/>
  <c r="J197" i="3"/>
  <c r="I197" i="3"/>
  <c r="H197" i="3"/>
  <c r="G197" i="3"/>
  <c r="E197" i="3"/>
  <c r="J196" i="3"/>
  <c r="I196" i="3"/>
  <c r="H196" i="3"/>
  <c r="G196" i="3"/>
  <c r="E196" i="3"/>
  <c r="J195" i="3"/>
  <c r="H195" i="3"/>
  <c r="I195" i="3" s="1"/>
  <c r="G195" i="3"/>
  <c r="E195" i="3"/>
  <c r="J194" i="3"/>
  <c r="H194" i="3"/>
  <c r="I194" i="3" s="1"/>
  <c r="G194" i="3"/>
  <c r="E194" i="3"/>
  <c r="J193" i="3"/>
  <c r="I193" i="3"/>
  <c r="H193" i="3"/>
  <c r="G193" i="3"/>
  <c r="E193" i="3"/>
  <c r="J192" i="3"/>
  <c r="I192" i="3"/>
  <c r="H192" i="3"/>
  <c r="G192" i="3"/>
  <c r="E192" i="3"/>
  <c r="J191" i="3"/>
  <c r="H191" i="3"/>
  <c r="I191" i="3" s="1"/>
  <c r="G191" i="3"/>
  <c r="E191" i="3"/>
  <c r="J190" i="3"/>
  <c r="H190" i="3"/>
  <c r="I190" i="3" s="1"/>
  <c r="G190" i="3"/>
  <c r="E190" i="3"/>
  <c r="J189" i="3"/>
  <c r="I189" i="3"/>
  <c r="H189" i="3"/>
  <c r="G189" i="3"/>
  <c r="E189" i="3"/>
  <c r="J188" i="3"/>
  <c r="I188" i="3"/>
  <c r="H188" i="3"/>
  <c r="G188" i="3"/>
  <c r="E188" i="3"/>
  <c r="J187" i="3"/>
  <c r="H187" i="3"/>
  <c r="I187" i="3" s="1"/>
  <c r="G187" i="3"/>
  <c r="E187" i="3"/>
  <c r="J186" i="3"/>
  <c r="H186" i="3"/>
  <c r="I186" i="3" s="1"/>
  <c r="G186" i="3"/>
  <c r="E186" i="3"/>
  <c r="J185" i="3"/>
  <c r="I185" i="3"/>
  <c r="H185" i="3"/>
  <c r="G185" i="3"/>
  <c r="E185" i="3"/>
  <c r="J184" i="3"/>
  <c r="I184" i="3"/>
  <c r="H184" i="3"/>
  <c r="G184" i="3"/>
  <c r="E184" i="3"/>
  <c r="J183" i="3"/>
  <c r="H183" i="3"/>
  <c r="I183" i="3" s="1"/>
  <c r="G183" i="3"/>
  <c r="E183" i="3"/>
  <c r="J182" i="3"/>
  <c r="H182" i="3"/>
  <c r="I182" i="3" s="1"/>
  <c r="G182" i="3"/>
  <c r="E182" i="3"/>
  <c r="J181" i="3"/>
  <c r="I181" i="3"/>
  <c r="H181" i="3"/>
  <c r="G181" i="3"/>
  <c r="E181" i="3"/>
  <c r="J180" i="3"/>
  <c r="I180" i="3"/>
  <c r="H180" i="3"/>
  <c r="G180" i="3"/>
  <c r="E180" i="3"/>
  <c r="J179" i="3"/>
  <c r="H179" i="3"/>
  <c r="I179" i="3" s="1"/>
  <c r="G179" i="3"/>
  <c r="E179" i="3"/>
  <c r="J178" i="3"/>
  <c r="H178" i="3"/>
  <c r="I178" i="3" s="1"/>
  <c r="G178" i="3"/>
  <c r="E178" i="3"/>
  <c r="J177" i="3"/>
  <c r="I177" i="3"/>
  <c r="H177" i="3"/>
  <c r="G177" i="3"/>
  <c r="E177" i="3"/>
  <c r="J176" i="3"/>
  <c r="I176" i="3"/>
  <c r="H176" i="3"/>
  <c r="G176" i="3"/>
  <c r="E176" i="3"/>
  <c r="J175" i="3"/>
  <c r="H175" i="3"/>
  <c r="I175" i="3" s="1"/>
  <c r="G175" i="3"/>
  <c r="E175" i="3"/>
  <c r="J174" i="3"/>
  <c r="H174" i="3"/>
  <c r="I174" i="3" s="1"/>
  <c r="G174" i="3"/>
  <c r="E174" i="3"/>
  <c r="J173" i="3"/>
  <c r="I173" i="3"/>
  <c r="H173" i="3"/>
  <c r="G173" i="3"/>
  <c r="E173" i="3"/>
  <c r="J172" i="3"/>
  <c r="I172" i="3"/>
  <c r="H172" i="3"/>
  <c r="G172" i="3"/>
  <c r="E172" i="3"/>
  <c r="J171" i="3"/>
  <c r="H171" i="3"/>
  <c r="I171" i="3" s="1"/>
  <c r="G171" i="3"/>
  <c r="E171" i="3"/>
  <c r="J170" i="3"/>
  <c r="H170" i="3"/>
  <c r="I170" i="3" s="1"/>
  <c r="G170" i="3"/>
  <c r="E170" i="3"/>
  <c r="J169" i="3"/>
  <c r="I169" i="3"/>
  <c r="H169" i="3"/>
  <c r="G169" i="3"/>
  <c r="E169" i="3"/>
  <c r="J168" i="3"/>
  <c r="I168" i="3"/>
  <c r="H168" i="3"/>
  <c r="G168" i="3"/>
  <c r="E168" i="3"/>
  <c r="J167" i="3"/>
  <c r="H167" i="3"/>
  <c r="I167" i="3" s="1"/>
  <c r="G167" i="3"/>
  <c r="E167" i="3"/>
  <c r="J166" i="3"/>
  <c r="H166" i="3"/>
  <c r="I166" i="3" s="1"/>
  <c r="G166" i="3"/>
  <c r="E166" i="3"/>
  <c r="J165" i="3"/>
  <c r="I165" i="3"/>
  <c r="H165" i="3"/>
  <c r="G165" i="3"/>
  <c r="E165" i="3"/>
  <c r="J164" i="3"/>
  <c r="I164" i="3"/>
  <c r="H164" i="3"/>
  <c r="G164" i="3"/>
  <c r="E164" i="3"/>
  <c r="J163" i="3"/>
  <c r="H163" i="3"/>
  <c r="I163" i="3" s="1"/>
  <c r="G163" i="3"/>
  <c r="E163" i="3"/>
  <c r="J162" i="3"/>
  <c r="H162" i="3"/>
  <c r="I162" i="3" s="1"/>
  <c r="G162" i="3"/>
  <c r="E162" i="3"/>
  <c r="J161" i="3"/>
  <c r="I161" i="3"/>
  <c r="H161" i="3"/>
  <c r="G161" i="3"/>
  <c r="E161" i="3"/>
  <c r="J160" i="3"/>
  <c r="E24" i="1" s="1"/>
  <c r="I160" i="3"/>
  <c r="H160" i="3"/>
  <c r="G160" i="3"/>
  <c r="E160" i="3"/>
  <c r="J159" i="3"/>
  <c r="H159" i="3"/>
  <c r="I159" i="3" s="1"/>
  <c r="G159" i="3"/>
  <c r="E159" i="3"/>
  <c r="J158" i="3"/>
  <c r="H158" i="3"/>
  <c r="I158" i="3" s="1"/>
  <c r="G158" i="3"/>
  <c r="E158" i="3"/>
  <c r="J157" i="3"/>
  <c r="I157" i="3"/>
  <c r="H157" i="3"/>
  <c r="G157" i="3"/>
  <c r="E157" i="3"/>
  <c r="J156" i="3"/>
  <c r="I156" i="3"/>
  <c r="H156" i="3"/>
  <c r="G156" i="3"/>
  <c r="E156" i="3"/>
  <c r="J155" i="3"/>
  <c r="H155" i="3"/>
  <c r="I155" i="3" s="1"/>
  <c r="G155" i="3"/>
  <c r="E155" i="3"/>
  <c r="J154" i="3"/>
  <c r="H154" i="3"/>
  <c r="I154" i="3" s="1"/>
  <c r="G154" i="3"/>
  <c r="E154" i="3"/>
  <c r="J153" i="3"/>
  <c r="I153" i="3"/>
  <c r="H153" i="3"/>
  <c r="G153" i="3"/>
  <c r="E153" i="3"/>
  <c r="J152" i="3"/>
  <c r="I152" i="3"/>
  <c r="H152" i="3"/>
  <c r="G152" i="3"/>
  <c r="E152" i="3"/>
  <c r="J151" i="3"/>
  <c r="H151" i="3"/>
  <c r="I151" i="3" s="1"/>
  <c r="G151" i="3"/>
  <c r="E151" i="3"/>
  <c r="J150" i="3"/>
  <c r="H150" i="3"/>
  <c r="I150" i="3" s="1"/>
  <c r="G150" i="3"/>
  <c r="E150" i="3"/>
  <c r="J149" i="3"/>
  <c r="I149" i="3"/>
  <c r="H149" i="3"/>
  <c r="G149" i="3"/>
  <c r="E149" i="3"/>
  <c r="J148" i="3"/>
  <c r="I148" i="3"/>
  <c r="H148" i="3"/>
  <c r="G148" i="3"/>
  <c r="E148" i="3"/>
  <c r="J147" i="3"/>
  <c r="H147" i="3"/>
  <c r="I147" i="3" s="1"/>
  <c r="G147" i="3"/>
  <c r="E147" i="3"/>
  <c r="J146" i="3"/>
  <c r="H146" i="3"/>
  <c r="I146" i="3" s="1"/>
  <c r="G146" i="3"/>
  <c r="E146" i="3"/>
  <c r="J145" i="3"/>
  <c r="I145" i="3"/>
  <c r="H145" i="3"/>
  <c r="G145" i="3"/>
  <c r="E145" i="3"/>
  <c r="J144" i="3"/>
  <c r="I144" i="3"/>
  <c r="H144" i="3"/>
  <c r="G144" i="3"/>
  <c r="E144" i="3"/>
  <c r="J143" i="3"/>
  <c r="H143" i="3"/>
  <c r="I143" i="3" s="1"/>
  <c r="G143" i="3"/>
  <c r="E143" i="3"/>
  <c r="J142" i="3"/>
  <c r="H142" i="3"/>
  <c r="I142" i="3" s="1"/>
  <c r="G142" i="3"/>
  <c r="E142" i="3"/>
  <c r="J141" i="3"/>
  <c r="I141" i="3"/>
  <c r="H141" i="3"/>
  <c r="G141" i="3"/>
  <c r="E141" i="3"/>
  <c r="J140" i="3"/>
  <c r="I140" i="3"/>
  <c r="H140" i="3"/>
  <c r="G140" i="3"/>
  <c r="E140" i="3"/>
  <c r="J139" i="3"/>
  <c r="H139" i="3"/>
  <c r="I139" i="3" s="1"/>
  <c r="G139" i="3"/>
  <c r="E139" i="3"/>
  <c r="J138" i="3"/>
  <c r="H138" i="3"/>
  <c r="I138" i="3" s="1"/>
  <c r="G138" i="3"/>
  <c r="E138" i="3"/>
  <c r="J137" i="3"/>
  <c r="I137" i="3"/>
  <c r="H137" i="3"/>
  <c r="G137" i="3"/>
  <c r="E137" i="3"/>
  <c r="J136" i="3"/>
  <c r="I136" i="3"/>
  <c r="H136" i="3"/>
  <c r="G136" i="3"/>
  <c r="E136" i="3"/>
  <c r="J135" i="3"/>
  <c r="H135" i="3"/>
  <c r="I135" i="3" s="1"/>
  <c r="G135" i="3"/>
  <c r="E135" i="3"/>
  <c r="J134" i="3"/>
  <c r="H134" i="3"/>
  <c r="I134" i="3" s="1"/>
  <c r="G134" i="3"/>
  <c r="E134" i="3"/>
  <c r="J133" i="3"/>
  <c r="I133" i="3"/>
  <c r="H133" i="3"/>
  <c r="G133" i="3"/>
  <c r="E133" i="3"/>
  <c r="J132" i="3"/>
  <c r="I132" i="3"/>
  <c r="H132" i="3"/>
  <c r="G132" i="3"/>
  <c r="E132" i="3"/>
  <c r="J131" i="3"/>
  <c r="H131" i="3"/>
  <c r="I131" i="3" s="1"/>
  <c r="G131" i="3"/>
  <c r="E131" i="3"/>
  <c r="J130" i="3"/>
  <c r="H130" i="3"/>
  <c r="I130" i="3" s="1"/>
  <c r="G130" i="3"/>
  <c r="E130" i="3"/>
  <c r="J129" i="3"/>
  <c r="I129" i="3"/>
  <c r="H129" i="3"/>
  <c r="G129" i="3"/>
  <c r="E129" i="3"/>
  <c r="J128" i="3"/>
  <c r="E23" i="1" s="1"/>
  <c r="I128" i="3"/>
  <c r="H128" i="3"/>
  <c r="G128" i="3"/>
  <c r="E128" i="3"/>
  <c r="J127" i="3"/>
  <c r="H127" i="3"/>
  <c r="I127" i="3" s="1"/>
  <c r="G127" i="3"/>
  <c r="E127" i="3"/>
  <c r="J126" i="3"/>
  <c r="H126" i="3"/>
  <c r="I126" i="3" s="1"/>
  <c r="G126" i="3"/>
  <c r="E126" i="3"/>
  <c r="J125" i="3"/>
  <c r="I125" i="3"/>
  <c r="H125" i="3"/>
  <c r="G125" i="3"/>
  <c r="E125" i="3"/>
  <c r="J124" i="3"/>
  <c r="I124" i="3"/>
  <c r="H124" i="3"/>
  <c r="G124" i="3"/>
  <c r="E124" i="3"/>
  <c r="J123" i="3"/>
  <c r="H123" i="3"/>
  <c r="I123" i="3" s="1"/>
  <c r="G123" i="3"/>
  <c r="E123" i="3"/>
  <c r="J122" i="3"/>
  <c r="H122" i="3"/>
  <c r="I122" i="3" s="1"/>
  <c r="G122" i="3"/>
  <c r="E122" i="3"/>
  <c r="J121" i="3"/>
  <c r="I121" i="3"/>
  <c r="H121" i="3"/>
  <c r="G121" i="3"/>
  <c r="E121" i="3"/>
  <c r="J120" i="3"/>
  <c r="I120" i="3"/>
  <c r="H120" i="3"/>
  <c r="G120" i="3"/>
  <c r="E120" i="3"/>
  <c r="J119" i="3"/>
  <c r="H119" i="3"/>
  <c r="I119" i="3" s="1"/>
  <c r="G119" i="3"/>
  <c r="E119" i="3"/>
  <c r="J118" i="3"/>
  <c r="H118" i="3"/>
  <c r="I118" i="3" s="1"/>
  <c r="G118" i="3"/>
  <c r="E118" i="3"/>
  <c r="J117" i="3"/>
  <c r="I117" i="3"/>
  <c r="H117" i="3"/>
  <c r="G117" i="3"/>
  <c r="E117" i="3"/>
  <c r="J116" i="3"/>
  <c r="I116" i="3"/>
  <c r="H116" i="3"/>
  <c r="G116" i="3"/>
  <c r="E116" i="3"/>
  <c r="J115" i="3"/>
  <c r="H115" i="3"/>
  <c r="I115" i="3" s="1"/>
  <c r="G115" i="3"/>
  <c r="E115" i="3"/>
  <c r="J114" i="3"/>
  <c r="H114" i="3"/>
  <c r="I114" i="3" s="1"/>
  <c r="G114" i="3"/>
  <c r="E114" i="3"/>
  <c r="J113" i="3"/>
  <c r="I113" i="3"/>
  <c r="H113" i="3"/>
  <c r="G113" i="3"/>
  <c r="E113" i="3"/>
  <c r="J112" i="3"/>
  <c r="I112" i="3"/>
  <c r="H112" i="3"/>
  <c r="G112" i="3"/>
  <c r="E112" i="3"/>
  <c r="J111" i="3"/>
  <c r="H111" i="3"/>
  <c r="I111" i="3" s="1"/>
  <c r="G111" i="3"/>
  <c r="E111" i="3"/>
  <c r="J110" i="3"/>
  <c r="H110" i="3"/>
  <c r="I110" i="3" s="1"/>
  <c r="G110" i="3"/>
  <c r="E110" i="3"/>
  <c r="J109" i="3"/>
  <c r="I109" i="3"/>
  <c r="H109" i="3"/>
  <c r="G109" i="3"/>
  <c r="E109" i="3"/>
  <c r="J108" i="3"/>
  <c r="I108" i="3"/>
  <c r="H108" i="3"/>
  <c r="G108" i="3"/>
  <c r="E108" i="3"/>
  <c r="J107" i="3"/>
  <c r="H107" i="3"/>
  <c r="I107" i="3" s="1"/>
  <c r="G107" i="3"/>
  <c r="E107" i="3"/>
  <c r="J106" i="3"/>
  <c r="H106" i="3"/>
  <c r="I106" i="3" s="1"/>
  <c r="G106" i="3"/>
  <c r="E106" i="3"/>
  <c r="J105" i="3"/>
  <c r="I105" i="3"/>
  <c r="H105" i="3"/>
  <c r="G105" i="3"/>
  <c r="E105" i="3"/>
  <c r="J104" i="3"/>
  <c r="I104" i="3"/>
  <c r="H104" i="3"/>
  <c r="G104" i="3"/>
  <c r="E104" i="3"/>
  <c r="J103" i="3"/>
  <c r="H103" i="3"/>
  <c r="I103" i="3" s="1"/>
  <c r="G103" i="3"/>
  <c r="E103" i="3"/>
  <c r="J102" i="3"/>
  <c r="H102" i="3"/>
  <c r="I102" i="3" s="1"/>
  <c r="G102" i="3"/>
  <c r="E102" i="3"/>
  <c r="J101" i="3"/>
  <c r="I101" i="3"/>
  <c r="C22" i="1" s="1"/>
  <c r="H101" i="3"/>
  <c r="G101" i="3"/>
  <c r="E101" i="3"/>
  <c r="J100" i="3"/>
  <c r="I100" i="3"/>
  <c r="H100" i="3"/>
  <c r="G100" i="3"/>
  <c r="E100" i="3"/>
  <c r="J99" i="3"/>
  <c r="H99" i="3"/>
  <c r="I99" i="3" s="1"/>
  <c r="G99" i="3"/>
  <c r="E99" i="3"/>
  <c r="J98" i="3"/>
  <c r="H98" i="3"/>
  <c r="I98" i="3" s="1"/>
  <c r="G98" i="3"/>
  <c r="E98" i="3"/>
  <c r="J97" i="3"/>
  <c r="I97" i="3"/>
  <c r="H97" i="3"/>
  <c r="G97" i="3"/>
  <c r="E97" i="3"/>
  <c r="J96" i="3"/>
  <c r="E22" i="1" s="1"/>
  <c r="I96" i="3"/>
  <c r="H96" i="3"/>
  <c r="G96" i="3"/>
  <c r="E96" i="3"/>
  <c r="J95" i="3"/>
  <c r="H95" i="3"/>
  <c r="I95" i="3" s="1"/>
  <c r="G95" i="3"/>
  <c r="E95" i="3"/>
  <c r="J94" i="3"/>
  <c r="H94" i="3"/>
  <c r="I94" i="3" s="1"/>
  <c r="G94" i="3"/>
  <c r="E94" i="3"/>
  <c r="J93" i="3"/>
  <c r="I93" i="3"/>
  <c r="H93" i="3"/>
  <c r="G93" i="3"/>
  <c r="E93" i="3"/>
  <c r="J92" i="3"/>
  <c r="I92" i="3"/>
  <c r="H92" i="3"/>
  <c r="G92" i="3"/>
  <c r="E92" i="3"/>
  <c r="J91" i="3"/>
  <c r="H91" i="3"/>
  <c r="I91" i="3" s="1"/>
  <c r="G91" i="3"/>
  <c r="E91" i="3"/>
  <c r="J90" i="3"/>
  <c r="H90" i="3"/>
  <c r="I90" i="3" s="1"/>
  <c r="G90" i="3"/>
  <c r="E90" i="3"/>
  <c r="J89" i="3"/>
  <c r="I89" i="3"/>
  <c r="H89" i="3"/>
  <c r="G89" i="3"/>
  <c r="E89" i="3"/>
  <c r="J88" i="3"/>
  <c r="I88" i="3"/>
  <c r="H88" i="3"/>
  <c r="G88" i="3"/>
  <c r="E88" i="3"/>
  <c r="J87" i="3"/>
  <c r="H87" i="3"/>
  <c r="I87" i="3" s="1"/>
  <c r="G87" i="3"/>
  <c r="E87" i="3"/>
  <c r="J86" i="3"/>
  <c r="H86" i="3"/>
  <c r="I86" i="3" s="1"/>
  <c r="G86" i="3"/>
  <c r="E86" i="3"/>
  <c r="J85" i="3"/>
  <c r="I85" i="3"/>
  <c r="H85" i="3"/>
  <c r="G85" i="3"/>
  <c r="E85" i="3"/>
  <c r="J84" i="3"/>
  <c r="I84" i="3"/>
  <c r="H84" i="3"/>
  <c r="G84" i="3"/>
  <c r="E84" i="3"/>
  <c r="J83" i="3"/>
  <c r="H83" i="3"/>
  <c r="I83" i="3" s="1"/>
  <c r="G83" i="3"/>
  <c r="E83" i="3"/>
  <c r="J82" i="3"/>
  <c r="H82" i="3"/>
  <c r="I82" i="3" s="1"/>
  <c r="G82" i="3"/>
  <c r="E82" i="3"/>
  <c r="J81" i="3"/>
  <c r="I81" i="3"/>
  <c r="H81" i="3"/>
  <c r="G81" i="3"/>
  <c r="E81" i="3"/>
  <c r="J80" i="3"/>
  <c r="I80" i="3"/>
  <c r="H80" i="3"/>
  <c r="G80" i="3"/>
  <c r="E80" i="3"/>
  <c r="J79" i="3"/>
  <c r="H79" i="3"/>
  <c r="I79" i="3" s="1"/>
  <c r="G79" i="3"/>
  <c r="E79" i="3"/>
  <c r="J78" i="3"/>
  <c r="H78" i="3"/>
  <c r="I78" i="3" s="1"/>
  <c r="G78" i="3"/>
  <c r="E78" i="3"/>
  <c r="J77" i="3"/>
  <c r="I77" i="3"/>
  <c r="H77" i="3"/>
  <c r="G77" i="3"/>
  <c r="E77" i="3"/>
  <c r="J76" i="3"/>
  <c r="I76" i="3"/>
  <c r="H76" i="3"/>
  <c r="G76" i="3"/>
  <c r="E76" i="3"/>
  <c r="J75" i="3"/>
  <c r="H75" i="3"/>
  <c r="I75" i="3" s="1"/>
  <c r="G75" i="3"/>
  <c r="E75" i="3"/>
  <c r="J74" i="3"/>
  <c r="H74" i="3"/>
  <c r="I74" i="3" s="1"/>
  <c r="G74" i="3"/>
  <c r="E74" i="3"/>
  <c r="J73" i="3"/>
  <c r="I73" i="3"/>
  <c r="H73" i="3"/>
  <c r="G73" i="3"/>
  <c r="E73" i="3"/>
  <c r="J72" i="3"/>
  <c r="I72" i="3"/>
  <c r="H72" i="3"/>
  <c r="G72" i="3"/>
  <c r="E72" i="3"/>
  <c r="J71" i="3"/>
  <c r="H71" i="3"/>
  <c r="I71" i="3" s="1"/>
  <c r="G71" i="3"/>
  <c r="E71" i="3"/>
  <c r="J70" i="3"/>
  <c r="H70" i="3"/>
  <c r="I70" i="3" s="1"/>
  <c r="G70" i="3"/>
  <c r="E70" i="3"/>
  <c r="J69" i="3"/>
  <c r="I69" i="3"/>
  <c r="H69" i="3"/>
  <c r="G69" i="3"/>
  <c r="E69" i="3"/>
  <c r="J68" i="3"/>
  <c r="I68" i="3"/>
  <c r="H68" i="3"/>
  <c r="G68" i="3"/>
  <c r="E68" i="3"/>
  <c r="J67" i="3"/>
  <c r="H67" i="3"/>
  <c r="I67" i="3" s="1"/>
  <c r="G67" i="3"/>
  <c r="E67" i="3"/>
  <c r="J66" i="3"/>
  <c r="H66" i="3"/>
  <c r="I66" i="3" s="1"/>
  <c r="G66" i="3"/>
  <c r="E66" i="3"/>
  <c r="J65" i="3"/>
  <c r="I65" i="3"/>
  <c r="H65" i="3"/>
  <c r="G65" i="3"/>
  <c r="E65" i="3"/>
  <c r="J64" i="3"/>
  <c r="I64" i="3"/>
  <c r="H64" i="3"/>
  <c r="G64" i="3"/>
  <c r="E64" i="3"/>
  <c r="J63" i="3"/>
  <c r="H63" i="3"/>
  <c r="I63" i="3" s="1"/>
  <c r="G63" i="3"/>
  <c r="E63" i="3"/>
  <c r="J62" i="3"/>
  <c r="H62" i="3"/>
  <c r="I62" i="3" s="1"/>
  <c r="G62" i="3"/>
  <c r="E62" i="3"/>
  <c r="J61" i="3"/>
  <c r="I61" i="3"/>
  <c r="H61" i="3"/>
  <c r="G61" i="3"/>
  <c r="E61" i="3"/>
  <c r="J60" i="3"/>
  <c r="I60" i="3"/>
  <c r="H60" i="3"/>
  <c r="G60" i="3"/>
  <c r="E60" i="3"/>
  <c r="J59" i="3"/>
  <c r="H59" i="3"/>
  <c r="I59" i="3" s="1"/>
  <c r="G59" i="3"/>
  <c r="E59" i="3"/>
  <c r="J58" i="3"/>
  <c r="H58" i="3"/>
  <c r="I58" i="3" s="1"/>
  <c r="G58" i="3"/>
  <c r="E58" i="3"/>
  <c r="J57" i="3"/>
  <c r="I57" i="3"/>
  <c r="H57" i="3"/>
  <c r="G57" i="3"/>
  <c r="E57" i="3"/>
  <c r="J56" i="3"/>
  <c r="I56" i="3"/>
  <c r="H56" i="3"/>
  <c r="G56" i="3"/>
  <c r="E56" i="3"/>
  <c r="J55" i="3"/>
  <c r="H55" i="3"/>
  <c r="I55" i="3" s="1"/>
  <c r="G55" i="3"/>
  <c r="E55" i="3"/>
  <c r="J54" i="3"/>
  <c r="H54" i="3"/>
  <c r="I54" i="3" s="1"/>
  <c r="G54" i="3"/>
  <c r="E54" i="3"/>
  <c r="J53" i="3"/>
  <c r="I53" i="3"/>
  <c r="H53" i="3"/>
  <c r="G53" i="3"/>
  <c r="E53" i="3"/>
  <c r="J52" i="3"/>
  <c r="I52" i="3"/>
  <c r="H52" i="3"/>
  <c r="G52" i="3"/>
  <c r="E52" i="3"/>
  <c r="J51" i="3"/>
  <c r="H51" i="3"/>
  <c r="I51" i="3" s="1"/>
  <c r="G51" i="3"/>
  <c r="E51" i="3"/>
  <c r="J50" i="3"/>
  <c r="H50" i="3"/>
  <c r="I50" i="3" s="1"/>
  <c r="G50" i="3"/>
  <c r="E50" i="3"/>
  <c r="J49" i="3"/>
  <c r="I49" i="3"/>
  <c r="H49" i="3"/>
  <c r="G49" i="3"/>
  <c r="E49" i="3"/>
  <c r="J48" i="3"/>
  <c r="I48" i="3"/>
  <c r="H48" i="3"/>
  <c r="G48" i="3"/>
  <c r="E48" i="3"/>
  <c r="J47" i="3"/>
  <c r="H47" i="3"/>
  <c r="I47" i="3" s="1"/>
  <c r="G47" i="3"/>
  <c r="E47" i="3"/>
  <c r="J46" i="3"/>
  <c r="H46" i="3"/>
  <c r="I46" i="3" s="1"/>
  <c r="G46" i="3"/>
  <c r="E46" i="3"/>
  <c r="J45" i="3"/>
  <c r="I45" i="3"/>
  <c r="H45" i="3"/>
  <c r="G45" i="3"/>
  <c r="E45" i="3"/>
  <c r="J44" i="3"/>
  <c r="I44" i="3"/>
  <c r="H44" i="3"/>
  <c r="G44" i="3"/>
  <c r="E44" i="3"/>
  <c r="J43" i="3"/>
  <c r="H43" i="3"/>
  <c r="I43" i="3" s="1"/>
  <c r="G43" i="3"/>
  <c r="E43" i="3"/>
  <c r="J42" i="3"/>
  <c r="H42" i="3"/>
  <c r="I42" i="3" s="1"/>
  <c r="G42" i="3"/>
  <c r="E42" i="3"/>
  <c r="J41" i="3"/>
  <c r="I41" i="3"/>
  <c r="H41" i="3"/>
  <c r="G41" i="3"/>
  <c r="E41" i="3"/>
  <c r="J40" i="3"/>
  <c r="I40" i="3"/>
  <c r="H40" i="3"/>
  <c r="G40" i="3"/>
  <c r="E40" i="3"/>
  <c r="J39" i="3"/>
  <c r="H39" i="3"/>
  <c r="I39" i="3" s="1"/>
  <c r="G39" i="3"/>
  <c r="E39" i="3"/>
  <c r="J38" i="3"/>
  <c r="H38" i="3"/>
  <c r="I38" i="3" s="1"/>
  <c r="G38" i="3"/>
  <c r="E38" i="3"/>
  <c r="J37" i="3"/>
  <c r="I37" i="3"/>
  <c r="H37" i="3"/>
  <c r="G37" i="3"/>
  <c r="E37" i="3"/>
  <c r="J36" i="3"/>
  <c r="E20" i="1" s="1"/>
  <c r="I36" i="3"/>
  <c r="H36" i="3"/>
  <c r="G36" i="3"/>
  <c r="E36" i="3"/>
  <c r="J35" i="3"/>
  <c r="H35" i="3"/>
  <c r="I35" i="3" s="1"/>
  <c r="G35" i="3"/>
  <c r="E35" i="3"/>
  <c r="J34" i="3"/>
  <c r="H34" i="3"/>
  <c r="I34" i="3" s="1"/>
  <c r="C20" i="1" s="1"/>
  <c r="G34" i="3"/>
  <c r="E34" i="3"/>
  <c r="J33" i="3"/>
  <c r="I33" i="3"/>
  <c r="H33" i="3"/>
  <c r="G33" i="3"/>
  <c r="E33" i="3"/>
  <c r="J32" i="3"/>
  <c r="I32" i="3"/>
  <c r="H32" i="3"/>
  <c r="G32" i="3"/>
  <c r="E32" i="3"/>
  <c r="J31" i="3"/>
  <c r="H31" i="3"/>
  <c r="I31" i="3" s="1"/>
  <c r="G31" i="3"/>
  <c r="E31" i="3"/>
  <c r="J30" i="3"/>
  <c r="H30" i="3"/>
  <c r="I30" i="3" s="1"/>
  <c r="G30" i="3"/>
  <c r="E30" i="3"/>
  <c r="J29" i="3"/>
  <c r="I29" i="3"/>
  <c r="H29" i="3"/>
  <c r="G29" i="3"/>
  <c r="E29" i="3"/>
  <c r="J28" i="3"/>
  <c r="I28" i="3"/>
  <c r="H28" i="3"/>
  <c r="G28" i="3"/>
  <c r="E28" i="3"/>
  <c r="J27" i="3"/>
  <c r="H27" i="3"/>
  <c r="I27" i="3" s="1"/>
  <c r="G27" i="3"/>
  <c r="E27" i="3"/>
  <c r="J26" i="3"/>
  <c r="H26" i="3"/>
  <c r="I26" i="3" s="1"/>
  <c r="G26" i="3"/>
  <c r="E26" i="3"/>
  <c r="J25" i="3"/>
  <c r="I25" i="3"/>
  <c r="H25" i="3"/>
  <c r="G25" i="3"/>
  <c r="E25" i="3"/>
  <c r="J24" i="3"/>
  <c r="I24" i="3"/>
  <c r="H24" i="3"/>
  <c r="G24" i="3"/>
  <c r="E24" i="3"/>
  <c r="J23" i="3"/>
  <c r="H23" i="3"/>
  <c r="I23" i="3" s="1"/>
  <c r="G23" i="3"/>
  <c r="E23" i="3"/>
  <c r="J22" i="3"/>
  <c r="H22" i="3"/>
  <c r="I22" i="3" s="1"/>
  <c r="G22" i="3"/>
  <c r="E22" i="3"/>
  <c r="J21" i="3"/>
  <c r="I21" i="3"/>
  <c r="H21" i="3"/>
  <c r="G21" i="3"/>
  <c r="E21" i="3"/>
  <c r="J20" i="3"/>
  <c r="I20" i="3"/>
  <c r="H20" i="3"/>
  <c r="G20" i="3"/>
  <c r="E20" i="3"/>
  <c r="J19" i="3"/>
  <c r="H19" i="3"/>
  <c r="I19" i="3" s="1"/>
  <c r="G19" i="3"/>
  <c r="E19" i="3"/>
  <c r="J18" i="3"/>
  <c r="H18" i="3"/>
  <c r="I18" i="3" s="1"/>
  <c r="G18" i="3"/>
  <c r="E18" i="3"/>
  <c r="J17" i="3"/>
  <c r="I17" i="3"/>
  <c r="H17" i="3"/>
  <c r="G17" i="3"/>
  <c r="E17" i="3"/>
  <c r="J16" i="3"/>
  <c r="I16" i="3"/>
  <c r="H16" i="3"/>
  <c r="G16" i="3"/>
  <c r="E16" i="3"/>
  <c r="J15" i="3"/>
  <c r="H15" i="3"/>
  <c r="I15" i="3" s="1"/>
  <c r="G15" i="3"/>
  <c r="E15" i="3"/>
  <c r="J14" i="3"/>
  <c r="H14" i="3"/>
  <c r="I14" i="3" s="1"/>
  <c r="G14" i="3"/>
  <c r="E14" i="3"/>
  <c r="J13" i="3"/>
  <c r="I13" i="3"/>
  <c r="H13" i="3"/>
  <c r="G13" i="3"/>
  <c r="E13" i="3"/>
  <c r="J12" i="3"/>
  <c r="I12" i="3"/>
  <c r="H12" i="3"/>
  <c r="G12" i="3"/>
  <c r="E12" i="3"/>
  <c r="J11" i="3"/>
  <c r="H11" i="3"/>
  <c r="I11" i="3" s="1"/>
  <c r="G11" i="3"/>
  <c r="E11" i="3"/>
  <c r="J10" i="3"/>
  <c r="H10" i="3"/>
  <c r="I10" i="3" s="1"/>
  <c r="G10" i="3"/>
  <c r="E10" i="3"/>
  <c r="J9" i="3"/>
  <c r="I9" i="3"/>
  <c r="H9" i="3"/>
  <c r="G9" i="3"/>
  <c r="E9" i="3"/>
  <c r="J8" i="3"/>
  <c r="J508" i="3" s="1"/>
  <c r="I8" i="3"/>
  <c r="H8" i="3"/>
  <c r="G8" i="3"/>
  <c r="E8" i="3"/>
  <c r="Q107" i="2"/>
  <c r="P107" i="2"/>
  <c r="O107" i="2"/>
  <c r="L107" i="2"/>
  <c r="J107" i="2"/>
  <c r="I107" i="2"/>
  <c r="H107" i="2"/>
  <c r="Q106" i="2"/>
  <c r="P106" i="2"/>
  <c r="O106" i="2"/>
  <c r="L106" i="2"/>
  <c r="J106" i="2"/>
  <c r="I106" i="2"/>
  <c r="H106" i="2"/>
  <c r="Q105" i="2"/>
  <c r="P105" i="2"/>
  <c r="O105" i="2"/>
  <c r="L105" i="2"/>
  <c r="J105" i="2"/>
  <c r="I105" i="2"/>
  <c r="H105" i="2"/>
  <c r="Q104" i="2"/>
  <c r="P104" i="2"/>
  <c r="O104" i="2"/>
  <c r="L104" i="2"/>
  <c r="J104" i="2"/>
  <c r="I104" i="2"/>
  <c r="H104" i="2"/>
  <c r="Q103" i="2"/>
  <c r="P103" i="2"/>
  <c r="O103" i="2"/>
  <c r="L103" i="2"/>
  <c r="J103" i="2"/>
  <c r="I103" i="2"/>
  <c r="H103" i="2"/>
  <c r="Q102" i="2"/>
  <c r="P102" i="2"/>
  <c r="O102" i="2"/>
  <c r="L102" i="2"/>
  <c r="J102" i="2"/>
  <c r="I102" i="2"/>
  <c r="H102" i="2"/>
  <c r="Q101" i="2"/>
  <c r="P101" i="2"/>
  <c r="O101" i="2"/>
  <c r="L101" i="2"/>
  <c r="J101" i="2"/>
  <c r="I101" i="2"/>
  <c r="H101" i="2"/>
  <c r="Q100" i="2"/>
  <c r="P100" i="2"/>
  <c r="O100" i="2"/>
  <c r="L100" i="2"/>
  <c r="J100" i="2"/>
  <c r="I100" i="2"/>
  <c r="H100" i="2"/>
  <c r="Q99" i="2"/>
  <c r="P99" i="2"/>
  <c r="O99" i="2"/>
  <c r="L99" i="2"/>
  <c r="J99" i="2"/>
  <c r="I99" i="2"/>
  <c r="H99" i="2"/>
  <c r="Q98" i="2"/>
  <c r="P98" i="2"/>
  <c r="O98" i="2"/>
  <c r="L98" i="2"/>
  <c r="J98" i="2"/>
  <c r="I98" i="2"/>
  <c r="H98" i="2"/>
  <c r="Q97" i="2"/>
  <c r="P97" i="2"/>
  <c r="O97" i="2"/>
  <c r="L97" i="2"/>
  <c r="J97" i="2"/>
  <c r="I97" i="2"/>
  <c r="H97" i="2"/>
  <c r="Q96" i="2"/>
  <c r="P96" i="2"/>
  <c r="O96" i="2"/>
  <c r="L96" i="2"/>
  <c r="J96" i="2"/>
  <c r="I96" i="2"/>
  <c r="H96" i="2"/>
  <c r="Q95" i="2"/>
  <c r="P95" i="2"/>
  <c r="O95" i="2"/>
  <c r="L95" i="2"/>
  <c r="J95" i="2"/>
  <c r="I95" i="2"/>
  <c r="H95" i="2"/>
  <c r="Q94" i="2"/>
  <c r="P94" i="2"/>
  <c r="O94" i="2"/>
  <c r="L94" i="2"/>
  <c r="J94" i="2"/>
  <c r="I94" i="2"/>
  <c r="H94" i="2"/>
  <c r="Q93" i="2"/>
  <c r="P93" i="2"/>
  <c r="O93" i="2"/>
  <c r="L93" i="2"/>
  <c r="J93" i="2"/>
  <c r="I93" i="2"/>
  <c r="H93" i="2"/>
  <c r="Q92" i="2"/>
  <c r="P92" i="2"/>
  <c r="O92" i="2"/>
  <c r="L92" i="2"/>
  <c r="J92" i="2"/>
  <c r="I92" i="2"/>
  <c r="H92" i="2"/>
  <c r="Q91" i="2"/>
  <c r="P91" i="2"/>
  <c r="O91" i="2"/>
  <c r="L91" i="2"/>
  <c r="J91" i="2"/>
  <c r="I91" i="2"/>
  <c r="H91" i="2"/>
  <c r="Q90" i="2"/>
  <c r="P90" i="2"/>
  <c r="O90" i="2"/>
  <c r="L90" i="2"/>
  <c r="J90" i="2"/>
  <c r="I90" i="2"/>
  <c r="H90" i="2"/>
  <c r="Q89" i="2"/>
  <c r="P89" i="2"/>
  <c r="O89" i="2"/>
  <c r="L89" i="2"/>
  <c r="J89" i="2"/>
  <c r="I89" i="2"/>
  <c r="H89" i="2"/>
  <c r="Q88" i="2"/>
  <c r="P88" i="2"/>
  <c r="O88" i="2"/>
  <c r="L88" i="2"/>
  <c r="J88" i="2"/>
  <c r="I88" i="2"/>
  <c r="H88" i="2"/>
  <c r="Q87" i="2"/>
  <c r="P87" i="2"/>
  <c r="O87" i="2"/>
  <c r="L87" i="2"/>
  <c r="J87" i="2"/>
  <c r="I87" i="2"/>
  <c r="H87" i="2"/>
  <c r="Q86" i="2"/>
  <c r="P86" i="2"/>
  <c r="O86" i="2"/>
  <c r="L86" i="2"/>
  <c r="J86" i="2"/>
  <c r="I86" i="2"/>
  <c r="H86" i="2"/>
  <c r="Q85" i="2"/>
  <c r="P85" i="2"/>
  <c r="O85" i="2"/>
  <c r="L85" i="2"/>
  <c r="J85" i="2"/>
  <c r="I85" i="2"/>
  <c r="H85" i="2"/>
  <c r="Q84" i="2"/>
  <c r="P84" i="2"/>
  <c r="O84" i="2"/>
  <c r="L84" i="2"/>
  <c r="J84" i="2"/>
  <c r="I84" i="2"/>
  <c r="H84" i="2"/>
  <c r="Q83" i="2"/>
  <c r="P83" i="2"/>
  <c r="O83" i="2"/>
  <c r="L83" i="2"/>
  <c r="J83" i="2"/>
  <c r="I83" i="2"/>
  <c r="H83" i="2"/>
  <c r="Q82" i="2"/>
  <c r="P82" i="2"/>
  <c r="O82" i="2"/>
  <c r="L82" i="2"/>
  <c r="J82" i="2"/>
  <c r="I82" i="2"/>
  <c r="H82" i="2"/>
  <c r="Q81" i="2"/>
  <c r="P81" i="2"/>
  <c r="O81" i="2"/>
  <c r="L81" i="2"/>
  <c r="J81" i="2"/>
  <c r="I81" i="2"/>
  <c r="H81" i="2"/>
  <c r="Q80" i="2"/>
  <c r="P80" i="2"/>
  <c r="O80" i="2"/>
  <c r="L80" i="2"/>
  <c r="J80" i="2"/>
  <c r="I80" i="2"/>
  <c r="H80" i="2"/>
  <c r="Q79" i="2"/>
  <c r="P79" i="2"/>
  <c r="O79" i="2"/>
  <c r="L79" i="2"/>
  <c r="J79" i="2"/>
  <c r="I79" i="2"/>
  <c r="H79" i="2"/>
  <c r="Q78" i="2"/>
  <c r="P78" i="2"/>
  <c r="O78" i="2"/>
  <c r="L78" i="2"/>
  <c r="J78" i="2"/>
  <c r="I78" i="2"/>
  <c r="H78" i="2"/>
  <c r="Q77" i="2"/>
  <c r="P77" i="2"/>
  <c r="O77" i="2"/>
  <c r="L77" i="2"/>
  <c r="J77" i="2"/>
  <c r="I77" i="2"/>
  <c r="H77" i="2"/>
  <c r="Q76" i="2"/>
  <c r="P76" i="2"/>
  <c r="O76" i="2"/>
  <c r="L76" i="2"/>
  <c r="J76" i="2"/>
  <c r="I76" i="2"/>
  <c r="H76" i="2"/>
  <c r="Q75" i="2"/>
  <c r="P75" i="2"/>
  <c r="O75" i="2"/>
  <c r="L75" i="2"/>
  <c r="J75" i="2"/>
  <c r="I75" i="2"/>
  <c r="H75" i="2"/>
  <c r="Q74" i="2"/>
  <c r="P74" i="2"/>
  <c r="O74" i="2"/>
  <c r="L74" i="2"/>
  <c r="J74" i="2"/>
  <c r="I74" i="2"/>
  <c r="H74" i="2"/>
  <c r="Q73" i="2"/>
  <c r="P73" i="2"/>
  <c r="O73" i="2"/>
  <c r="L73" i="2"/>
  <c r="J73" i="2"/>
  <c r="I73" i="2"/>
  <c r="H73" i="2"/>
  <c r="Q72" i="2"/>
  <c r="P72" i="2"/>
  <c r="O72" i="2"/>
  <c r="L72" i="2"/>
  <c r="J72" i="2"/>
  <c r="I72" i="2"/>
  <c r="H72" i="2"/>
  <c r="Q71" i="2"/>
  <c r="P71" i="2"/>
  <c r="O71" i="2"/>
  <c r="L71" i="2"/>
  <c r="J71" i="2"/>
  <c r="I71" i="2"/>
  <c r="H71" i="2"/>
  <c r="Q70" i="2"/>
  <c r="P70" i="2"/>
  <c r="O70" i="2"/>
  <c r="L70" i="2"/>
  <c r="J70" i="2"/>
  <c r="I70" i="2"/>
  <c r="H70" i="2"/>
  <c r="Q69" i="2"/>
  <c r="P69" i="2"/>
  <c r="O69" i="2"/>
  <c r="L69" i="2"/>
  <c r="J69" i="2"/>
  <c r="I69" i="2"/>
  <c r="H69" i="2"/>
  <c r="Q68" i="2"/>
  <c r="P68" i="2"/>
  <c r="O68" i="2"/>
  <c r="L68" i="2"/>
  <c r="J68" i="2"/>
  <c r="I68" i="2"/>
  <c r="H68" i="2"/>
  <c r="Q67" i="2"/>
  <c r="P67" i="2"/>
  <c r="O67" i="2"/>
  <c r="L67" i="2"/>
  <c r="J67" i="2"/>
  <c r="I67" i="2"/>
  <c r="H67" i="2"/>
  <c r="Q66" i="2"/>
  <c r="P66" i="2"/>
  <c r="O66" i="2"/>
  <c r="L66" i="2"/>
  <c r="J66" i="2"/>
  <c r="I66" i="2"/>
  <c r="H66" i="2"/>
  <c r="Q65" i="2"/>
  <c r="P65" i="2"/>
  <c r="O65" i="2"/>
  <c r="L65" i="2"/>
  <c r="J65" i="2"/>
  <c r="I65" i="2"/>
  <c r="H65" i="2"/>
  <c r="Q64" i="2"/>
  <c r="P64" i="2"/>
  <c r="O64" i="2"/>
  <c r="L64" i="2"/>
  <c r="J64" i="2"/>
  <c r="I64" i="2"/>
  <c r="H64" i="2"/>
  <c r="Q63" i="2"/>
  <c r="P63" i="2"/>
  <c r="O63" i="2"/>
  <c r="L63" i="2"/>
  <c r="J63" i="2"/>
  <c r="I63" i="2"/>
  <c r="H63" i="2"/>
  <c r="Q62" i="2"/>
  <c r="P62" i="2"/>
  <c r="O62" i="2"/>
  <c r="L62" i="2"/>
  <c r="J62" i="2"/>
  <c r="I62" i="2"/>
  <c r="H62" i="2"/>
  <c r="Q61" i="2"/>
  <c r="P61" i="2"/>
  <c r="O61" i="2"/>
  <c r="L61" i="2"/>
  <c r="J61" i="2"/>
  <c r="I61" i="2"/>
  <c r="H61" i="2"/>
  <c r="Q60" i="2"/>
  <c r="P60" i="2"/>
  <c r="O60" i="2"/>
  <c r="L60" i="2"/>
  <c r="J60" i="2"/>
  <c r="I60" i="2"/>
  <c r="H60" i="2"/>
  <c r="Q59" i="2"/>
  <c r="P59" i="2"/>
  <c r="O59" i="2"/>
  <c r="L59" i="2"/>
  <c r="J59" i="2"/>
  <c r="I59" i="2"/>
  <c r="H59" i="2"/>
  <c r="Q58" i="2"/>
  <c r="P58" i="2"/>
  <c r="O58" i="2"/>
  <c r="L58" i="2"/>
  <c r="J58" i="2"/>
  <c r="I58" i="2"/>
  <c r="H58" i="2"/>
  <c r="Q57" i="2"/>
  <c r="P57" i="2"/>
  <c r="O57" i="2"/>
  <c r="L57" i="2"/>
  <c r="J57" i="2"/>
  <c r="I57" i="2"/>
  <c r="H57" i="2"/>
  <c r="Q56" i="2"/>
  <c r="P56" i="2"/>
  <c r="O56" i="2"/>
  <c r="L56" i="2"/>
  <c r="J56" i="2"/>
  <c r="I56" i="2"/>
  <c r="H56" i="2"/>
  <c r="Q55" i="2"/>
  <c r="P55" i="2"/>
  <c r="O55" i="2"/>
  <c r="L55" i="2"/>
  <c r="J55" i="2"/>
  <c r="I55" i="2"/>
  <c r="H55" i="2"/>
  <c r="Q54" i="2"/>
  <c r="P54" i="2"/>
  <c r="O54" i="2"/>
  <c r="L54" i="2"/>
  <c r="J54" i="2"/>
  <c r="I54" i="2"/>
  <c r="H54" i="2"/>
  <c r="Q53" i="2"/>
  <c r="P53" i="2"/>
  <c r="O53" i="2"/>
  <c r="L53" i="2"/>
  <c r="J53" i="2"/>
  <c r="I53" i="2"/>
  <c r="H53" i="2"/>
  <c r="Q52" i="2"/>
  <c r="P52" i="2"/>
  <c r="O52" i="2"/>
  <c r="L52" i="2"/>
  <c r="J52" i="2"/>
  <c r="I52" i="2"/>
  <c r="H52" i="2"/>
  <c r="Q51" i="2"/>
  <c r="P51" i="2"/>
  <c r="O51" i="2"/>
  <c r="L51" i="2"/>
  <c r="J51" i="2"/>
  <c r="I51" i="2"/>
  <c r="H51" i="2"/>
  <c r="Q50" i="2"/>
  <c r="P50" i="2"/>
  <c r="O50" i="2"/>
  <c r="L50" i="2"/>
  <c r="J50" i="2"/>
  <c r="I50" i="2"/>
  <c r="H50" i="2"/>
  <c r="Q49" i="2"/>
  <c r="P49" i="2"/>
  <c r="O49" i="2"/>
  <c r="L49" i="2"/>
  <c r="J49" i="2"/>
  <c r="I49" i="2"/>
  <c r="H49" i="2"/>
  <c r="Q48" i="2"/>
  <c r="P48" i="2"/>
  <c r="O48" i="2"/>
  <c r="L48" i="2"/>
  <c r="J48" i="2"/>
  <c r="I48" i="2"/>
  <c r="H48" i="2"/>
  <c r="Q47" i="2"/>
  <c r="P47" i="2"/>
  <c r="O47" i="2"/>
  <c r="L47" i="2"/>
  <c r="J47" i="2"/>
  <c r="I47" i="2"/>
  <c r="H47" i="2"/>
  <c r="Q46" i="2"/>
  <c r="P46" i="2"/>
  <c r="O46" i="2"/>
  <c r="L46" i="2"/>
  <c r="J46" i="2"/>
  <c r="I46" i="2"/>
  <c r="H46" i="2"/>
  <c r="Q45" i="2"/>
  <c r="P45" i="2"/>
  <c r="O45" i="2"/>
  <c r="L45" i="2"/>
  <c r="J45" i="2"/>
  <c r="I45" i="2"/>
  <c r="H45" i="2"/>
  <c r="Q44" i="2"/>
  <c r="P44" i="2"/>
  <c r="O44" i="2"/>
  <c r="L44" i="2"/>
  <c r="J44" i="2"/>
  <c r="I44" i="2"/>
  <c r="H44" i="2"/>
  <c r="Q43" i="2"/>
  <c r="P43" i="2"/>
  <c r="O43" i="2"/>
  <c r="L43" i="2"/>
  <c r="J43" i="2"/>
  <c r="I43" i="2"/>
  <c r="H43" i="2"/>
  <c r="Q42" i="2"/>
  <c r="P42" i="2"/>
  <c r="O42" i="2"/>
  <c r="L42" i="2"/>
  <c r="J42" i="2"/>
  <c r="I42" i="2"/>
  <c r="H42" i="2"/>
  <c r="Q41" i="2"/>
  <c r="P41" i="2"/>
  <c r="O41" i="2"/>
  <c r="L41" i="2"/>
  <c r="J41" i="2"/>
  <c r="I41" i="2"/>
  <c r="H41" i="2"/>
  <c r="Q40" i="2"/>
  <c r="P40" i="2"/>
  <c r="O40" i="2"/>
  <c r="L40" i="2"/>
  <c r="J40" i="2"/>
  <c r="I40" i="2"/>
  <c r="H40" i="2"/>
  <c r="Q39" i="2"/>
  <c r="P39" i="2"/>
  <c r="O39" i="2"/>
  <c r="L39" i="2"/>
  <c r="J39" i="2"/>
  <c r="I39" i="2"/>
  <c r="H39" i="2"/>
  <c r="Q38" i="2"/>
  <c r="P38" i="2"/>
  <c r="O38" i="2"/>
  <c r="L38" i="2"/>
  <c r="J38" i="2"/>
  <c r="I38" i="2"/>
  <c r="H38" i="2"/>
  <c r="P37" i="2"/>
  <c r="I37" i="2"/>
  <c r="H37" i="2"/>
  <c r="J37" i="2" s="1"/>
  <c r="P36" i="2"/>
  <c r="I36" i="2"/>
  <c r="H36" i="2"/>
  <c r="J36" i="2" s="1"/>
  <c r="P35" i="2"/>
  <c r="I35" i="2"/>
  <c r="H35" i="2"/>
  <c r="J35" i="2" s="1"/>
  <c r="P34" i="2"/>
  <c r="I34" i="2"/>
  <c r="H34" i="2"/>
  <c r="J34" i="2" s="1"/>
  <c r="P33" i="2"/>
  <c r="I33" i="2"/>
  <c r="H33" i="2"/>
  <c r="J33" i="2" s="1"/>
  <c r="P32" i="2"/>
  <c r="I32" i="2"/>
  <c r="H32" i="2"/>
  <c r="J32" i="2" s="1"/>
  <c r="P31" i="2"/>
  <c r="I31" i="2"/>
  <c r="J31" i="2" s="1"/>
  <c r="H31" i="2"/>
  <c r="P30" i="2"/>
  <c r="I30" i="2"/>
  <c r="H30" i="2"/>
  <c r="J30" i="2" s="1"/>
  <c r="P29" i="2"/>
  <c r="I29" i="2"/>
  <c r="H29" i="2"/>
  <c r="J29" i="2" s="1"/>
  <c r="P28" i="2"/>
  <c r="I28" i="2"/>
  <c r="H28" i="2"/>
  <c r="J28" i="2" s="1"/>
  <c r="P27" i="2"/>
  <c r="J27" i="2"/>
  <c r="Q27" i="2" s="1"/>
  <c r="I27" i="2"/>
  <c r="H27" i="2"/>
  <c r="P26" i="2"/>
  <c r="I26" i="2"/>
  <c r="J26" i="2" s="1"/>
  <c r="H26" i="2"/>
  <c r="P25" i="2"/>
  <c r="I25" i="2"/>
  <c r="H25" i="2"/>
  <c r="J25" i="2" s="1"/>
  <c r="P24" i="2"/>
  <c r="I24" i="2"/>
  <c r="J24" i="2" s="1"/>
  <c r="H24" i="2"/>
  <c r="P23" i="2"/>
  <c r="J23" i="2"/>
  <c r="Q23" i="2" s="1"/>
  <c r="I23" i="2"/>
  <c r="H23" i="2"/>
  <c r="P22" i="2"/>
  <c r="I22" i="2"/>
  <c r="J22" i="2" s="1"/>
  <c r="H22" i="2"/>
  <c r="P21" i="2"/>
  <c r="J21" i="2"/>
  <c r="Q21" i="2" s="1"/>
  <c r="I21" i="2"/>
  <c r="H21" i="2"/>
  <c r="P20" i="2"/>
  <c r="O20" i="2"/>
  <c r="L20" i="2"/>
  <c r="J20" i="2"/>
  <c r="Q20" i="2" s="1"/>
  <c r="I20" i="2"/>
  <c r="H20" i="2"/>
  <c r="P19" i="2"/>
  <c r="J19" i="2"/>
  <c r="Q19" i="2" s="1"/>
  <c r="I19" i="2"/>
  <c r="H19" i="2"/>
  <c r="P18" i="2"/>
  <c r="I18" i="2"/>
  <c r="J18" i="2" s="1"/>
  <c r="H18" i="2"/>
  <c r="P17" i="2"/>
  <c r="I17" i="2"/>
  <c r="H17" i="2"/>
  <c r="J17" i="2" s="1"/>
  <c r="P16" i="2"/>
  <c r="I16" i="2"/>
  <c r="H16" i="2"/>
  <c r="J16" i="2" s="1"/>
  <c r="P15" i="2"/>
  <c r="I15" i="2"/>
  <c r="H15" i="2"/>
  <c r="J15" i="2" s="1"/>
  <c r="P14" i="2"/>
  <c r="I14" i="2"/>
  <c r="H14" i="2"/>
  <c r="J14" i="2" s="1"/>
  <c r="P13" i="2"/>
  <c r="I13" i="2"/>
  <c r="H13" i="2"/>
  <c r="J13" i="2" s="1"/>
  <c r="P12" i="2"/>
  <c r="I12" i="2"/>
  <c r="H12" i="2"/>
  <c r="J12" i="2" s="1"/>
  <c r="P11" i="2"/>
  <c r="I11" i="2"/>
  <c r="J11" i="2" s="1"/>
  <c r="H11" i="2"/>
  <c r="P10" i="2"/>
  <c r="I10" i="2"/>
  <c r="H10" i="2"/>
  <c r="J10" i="2" s="1"/>
  <c r="P9" i="2"/>
  <c r="P108" i="2" s="1"/>
  <c r="I9" i="2"/>
  <c r="H9" i="2"/>
  <c r="J9" i="2" s="1"/>
  <c r="P8" i="2"/>
  <c r="I8" i="2"/>
  <c r="H8" i="2"/>
  <c r="J8" i="2" s="1"/>
  <c r="F30" i="1"/>
  <c r="G30" i="1" s="1"/>
  <c r="E30" i="1"/>
  <c r="D30" i="1"/>
  <c r="C30" i="1"/>
  <c r="E29" i="1"/>
  <c r="F29" i="1" s="1"/>
  <c r="G29" i="1" s="1"/>
  <c r="D29" i="1"/>
  <c r="C29" i="1"/>
  <c r="E28" i="1"/>
  <c r="F28" i="1" s="1"/>
  <c r="G28" i="1" s="1"/>
  <c r="D28" i="1"/>
  <c r="C28" i="1"/>
  <c r="E27" i="1"/>
  <c r="D27" i="1"/>
  <c r="F27" i="1" s="1"/>
  <c r="G27" i="1" s="1"/>
  <c r="C27" i="1"/>
  <c r="E26" i="1"/>
  <c r="D26" i="1"/>
  <c r="F26" i="1" s="1"/>
  <c r="G26" i="1" s="1"/>
  <c r="C26" i="1"/>
  <c r="E25" i="1"/>
  <c r="E21" i="1"/>
  <c r="C15" i="1"/>
  <c r="C10" i="1"/>
  <c r="I6" i="1"/>
  <c r="M12" i="4" l="1"/>
  <c r="C19" i="1"/>
  <c r="O14" i="2"/>
  <c r="L14" i="2"/>
  <c r="Q14" i="2"/>
  <c r="C25" i="1"/>
  <c r="Q32" i="2"/>
  <c r="O32" i="2"/>
  <c r="L32" i="2"/>
  <c r="F11" i="1"/>
  <c r="D19" i="1"/>
  <c r="Q8" i="2"/>
  <c r="O8" i="2"/>
  <c r="L8" i="2"/>
  <c r="J108" i="2"/>
  <c r="C12" i="1"/>
  <c r="Q26" i="2"/>
  <c r="L26" i="2"/>
  <c r="O26" i="2"/>
  <c r="M11" i="4"/>
  <c r="O34" i="2"/>
  <c r="L34" i="2"/>
  <c r="Q34" i="2"/>
  <c r="C23" i="1"/>
  <c r="Q10" i="2"/>
  <c r="O10" i="2"/>
  <c r="L10" i="2"/>
  <c r="M9" i="4"/>
  <c r="Q33" i="2"/>
  <c r="O33" i="2"/>
  <c r="L33" i="2"/>
  <c r="Q9" i="2"/>
  <c r="O9" i="2"/>
  <c r="L9" i="2"/>
  <c r="Q16" i="2"/>
  <c r="O16" i="2"/>
  <c r="L16" i="2"/>
  <c r="L17" i="2"/>
  <c r="O17" i="2"/>
  <c r="Q17" i="2"/>
  <c r="Q28" i="2"/>
  <c r="O28" i="2"/>
  <c r="L28" i="2"/>
  <c r="C24" i="1"/>
  <c r="Q22" i="2"/>
  <c r="O22" i="2"/>
  <c r="L22" i="2"/>
  <c r="Q35" i="2"/>
  <c r="O35" i="2"/>
  <c r="L35" i="2"/>
  <c r="F10" i="1"/>
  <c r="M8" i="4"/>
  <c r="D23" i="1"/>
  <c r="F23" i="1" s="1"/>
  <c r="G23" i="1" s="1"/>
  <c r="Q36" i="2"/>
  <c r="O36" i="2"/>
  <c r="L36" i="2"/>
  <c r="D20" i="1"/>
  <c r="F20" i="1" s="1"/>
  <c r="G20" i="1" s="1"/>
  <c r="Q12" i="2"/>
  <c r="O12" i="2"/>
  <c r="L12" i="2"/>
  <c r="Q30" i="2"/>
  <c r="O30" i="2"/>
  <c r="L30" i="2"/>
  <c r="D21" i="1"/>
  <c r="F21" i="1" s="1"/>
  <c r="G21" i="1" s="1"/>
  <c r="D24" i="1"/>
  <c r="F24" i="1" s="1"/>
  <c r="G24" i="1" s="1"/>
  <c r="Q13" i="2"/>
  <c r="O13" i="2"/>
  <c r="L13" i="2"/>
  <c r="Q24" i="2"/>
  <c r="O24" i="2"/>
  <c r="L24" i="2"/>
  <c r="Q15" i="2"/>
  <c r="O15" i="2"/>
  <c r="L15" i="2"/>
  <c r="D25" i="1"/>
  <c r="F25" i="1" s="1"/>
  <c r="G25" i="1" s="1"/>
  <c r="O11" i="2"/>
  <c r="L11" i="2"/>
  <c r="Q11" i="2"/>
  <c r="Q29" i="2"/>
  <c r="O29" i="2"/>
  <c r="L29" i="2"/>
  <c r="I508" i="3"/>
  <c r="Q18" i="2"/>
  <c r="O18" i="2"/>
  <c r="L18" i="2"/>
  <c r="M10" i="4"/>
  <c r="C21" i="1"/>
  <c r="O37" i="2"/>
  <c r="L37" i="2"/>
  <c r="Q37" i="2"/>
  <c r="D22" i="1"/>
  <c r="F22" i="1" s="1"/>
  <c r="G22" i="1" s="1"/>
  <c r="Q25" i="2"/>
  <c r="O25" i="2"/>
  <c r="L25" i="2"/>
  <c r="Q31" i="2"/>
  <c r="O31" i="2"/>
  <c r="L31" i="2"/>
  <c r="F12" i="1"/>
  <c r="L23" i="2"/>
  <c r="O23" i="2"/>
  <c r="L21" i="2"/>
  <c r="O21" i="2"/>
  <c r="L27" i="2"/>
  <c r="O27" i="2"/>
  <c r="M13" i="4"/>
  <c r="E19" i="1"/>
  <c r="E31" i="1" s="1"/>
  <c r="L19" i="2"/>
  <c r="O19" i="2"/>
  <c r="C11" i="1" l="1"/>
  <c r="C14" i="1" s="1"/>
  <c r="O108" i="2"/>
  <c r="F15" i="1"/>
  <c r="C13" i="1"/>
  <c r="H10" i="1" s="1"/>
  <c r="F19" i="1"/>
  <c r="D31" i="1"/>
  <c r="M38" i="4"/>
  <c r="F13" i="1"/>
  <c r="F14" i="1" s="1"/>
  <c r="C31" i="1"/>
  <c r="G19" i="1" l="1"/>
  <c r="F31" i="1"/>
  <c r="G31" i="1" s="1"/>
</calcChain>
</file>

<file path=xl/sharedStrings.xml><?xml version="1.0" encoding="utf-8"?>
<sst xmlns="http://schemas.openxmlformats.org/spreadsheetml/2006/main" count="1332" uniqueCount="470">
  <si>
    <t>Warenwirtschaft 2026</t>
  </si>
  <si>
    <t>Bestandsführung, Warenbewegungen und Lieferanten in einer Datei · Geschäftsjahr 2026</t>
  </si>
  <si>
    <t>Unternehmen</t>
  </si>
  <si>
    <t>Muster Handels GmbH</t>
  </si>
  <si>
    <t>Stand</t>
  </si>
  <si>
    <t>Kennzahlen Geschäftsjahr 2026</t>
  </si>
  <si>
    <t>Artikel im Sortiment</t>
  </si>
  <si>
    <t>Wareneingang 2026</t>
  </si>
  <si>
    <t>Lagerwert (Einkaufspreise)</t>
  </si>
  <si>
    <t>Warenausgang 2026 (Umsatz)</t>
  </si>
  <si>
    <t>Verkaufswert des Lagerbestands</t>
  </si>
  <si>
    <t>Wareneinsatz 2026</t>
  </si>
  <si>
    <t>Artikel unter Mindestbestand</t>
  </si>
  <si>
    <t>Rohertrag 2026</t>
  </si>
  <si>
    <t>Ø Lagerreichweite</t>
  </si>
  <si>
    <t>Rohertragsmarge</t>
  </si>
  <si>
    <t>Die Lagerreichweite zeigt, wie lange der aktuelle Bestand beim bisherigen Verbrauch reicht. Der Lagerumschlag gibt an, wie oft sich das Lager im Jahr dreht – je höher, desto weniger Kapital ist gebunden.</t>
  </si>
  <si>
    <t>Erfasste Bewegungen</t>
  </si>
  <si>
    <t>Lagerumschlag (seit 01.01.)</t>
  </si>
  <si>
    <t>Monatsentwicklung 2026</t>
  </si>
  <si>
    <t>Monat</t>
  </si>
  <si>
    <t>Wareneingang (€)</t>
  </si>
  <si>
    <t>Warenausgang (€)</t>
  </si>
  <si>
    <t>Wareneinsatz (€)</t>
  </si>
  <si>
    <t>Rohertrag (€)</t>
  </si>
  <si>
    <t>Marge</t>
  </si>
  <si>
    <t>Gesamt 2026</t>
  </si>
  <si>
    <t>So arbeiten Sie mit der Vorlage</t>
  </si>
  <si>
    <t>1. Lieferanten</t>
  </si>
  <si>
    <t>Erfassen Sie im Blatt „Lieferanten“ zuerst Ihre Bezugsquellen. Die Firmennamen erscheinen anschließend als Auswahlliste im Artikelstamm.</t>
  </si>
  <si>
    <t>2. Artikelstamm</t>
  </si>
  <si>
    <t>Legen Sie jeden Artikel einmalig an: Artikelnummer, Bezeichnung, Anfangsbestand, Mindestbestand, EK- und VK-Preis. Alles Weitere rechnet die Datei.</t>
  </si>
  <si>
    <t>3. Warenbewegungen</t>
  </si>
  <si>
    <t>Erfassen Sie jede Lieferung als „Eingang“ und jeden Verkauf/jede Entnahme als „Ausgang“. Artikelnummer und Bewegungsart wählen Sie per Auswahlliste.</t>
  </si>
  <si>
    <t>4. Übersicht</t>
  </si>
  <si>
    <t>Dieses Blatt aktualisiert sich automatisch. Der Status im Artikelstamm zeigt, welche Artikel nachbestellt werden müssen.</t>
  </si>
  <si>
    <t>Farblegende</t>
  </si>
  <si>
    <t>Eingabefeld – hier tragen Sie Ihre Daten ein</t>
  </si>
  <si>
    <t>Berechnetes Feld – Formel nicht überschreiben</t>
  </si>
  <si>
    <t>Status: Bestand ausreichend</t>
  </si>
  <si>
    <t>Status: Beobachten – Bestand nähert sich dem Mindestbestand</t>
  </si>
  <si>
    <t>Status: Nachbestellen bzw. nicht verfügbar</t>
  </si>
  <si>
    <t>Hinweis: Alle Artikel-, Lieferanten- und Bewegungsdaten sind frei erfundene Beispielwerte zur Veranschaulichung. Überschreiben Sie sie mit Ihren eigenen Daten. Formeln sind bis Artikelstamm Zeile 107 und Warenbewegungen Zeile 507 vorbereitet.</t>
  </si>
  <si>
    <t>Artikelstamm</t>
  </si>
  <si>
    <t>Zentrale Artikeldatenbank · Bestände werden automatisch aus dem Blatt „Warenbewegungen“ berechnet</t>
  </si>
  <si>
    <t>Artikelnr.</t>
  </si>
  <si>
    <t>Bezeichnung</t>
  </si>
  <si>
    <t>Kategorie</t>
  </si>
  <si>
    <t>Einheit</t>
  </si>
  <si>
    <t>Lieferant</t>
  </si>
  <si>
    <t>Lagerort</t>
  </si>
  <si>
    <t>Anfangs-
bestand
01.01.2026</t>
  </si>
  <si>
    <t>Zugänge</t>
  </si>
  <si>
    <t>Abgänge</t>
  </si>
  <si>
    <t>Bestand
aktuell</t>
  </si>
  <si>
    <t>Mindest-
bestand</t>
  </si>
  <si>
    <t>Status</t>
  </si>
  <si>
    <t>EK-Preis</t>
  </si>
  <si>
    <t>VK-Preis</t>
  </si>
  <si>
    <t>Lagerwert
(EK)</t>
  </si>
  <si>
    <t>Nachbestell-
vorschlag</t>
  </si>
  <si>
    <t>A-1001</t>
  </si>
  <si>
    <t>Kopierpapier A4, 80 g/m², weiß</t>
  </si>
  <si>
    <t>Bürobedarf</t>
  </si>
  <si>
    <t>Paket</t>
  </si>
  <si>
    <t>Nordstern Bürosysteme GmbH</t>
  </si>
  <si>
    <t>R1-01-A</t>
  </si>
  <si>
    <t>A-1002</t>
  </si>
  <si>
    <t>Ordner breit, Rückenbreite 80 mm</t>
  </si>
  <si>
    <t>Stück</t>
  </si>
  <si>
    <t>R1-01-B</t>
  </si>
  <si>
    <t>A-1003</t>
  </si>
  <si>
    <t>Haftnotizen 76 × 76 mm, 12er-Pack</t>
  </si>
  <si>
    <t>Pack</t>
  </si>
  <si>
    <t>R1-02-A</t>
  </si>
  <si>
    <t>A-1004</t>
  </si>
  <si>
    <t>Kugelschreiber blau, 50er-Box</t>
  </si>
  <si>
    <t>Karton</t>
  </si>
  <si>
    <t>R1-02-B</t>
  </si>
  <si>
    <t>A-1005</t>
  </si>
  <si>
    <t>Etiketten 105 × 48 mm, 100 Blatt</t>
  </si>
  <si>
    <t>Talblick Verpackungen AG</t>
  </si>
  <si>
    <t>R1-03-A</t>
  </si>
  <si>
    <t>B-2001</t>
  </si>
  <si>
    <t>Faltkarton 400 × 300 × 200 mm</t>
  </si>
  <si>
    <t>Verpackung</t>
  </si>
  <si>
    <t>R2-01-A</t>
  </si>
  <si>
    <t>B-2002</t>
  </si>
  <si>
    <t>Klebeband transparent 50 mm × 66 m</t>
  </si>
  <si>
    <t>Rolle</t>
  </si>
  <si>
    <t>R2-01-B</t>
  </si>
  <si>
    <t>B-2003</t>
  </si>
  <si>
    <t>Luftpolsterfolie 100 cm × 50 m</t>
  </si>
  <si>
    <t>R2-02-A</t>
  </si>
  <si>
    <t>B-2004</t>
  </si>
  <si>
    <t>Stretchfolie 500 mm, 23 µm</t>
  </si>
  <si>
    <t>R2-02-B</t>
  </si>
  <si>
    <t>B-2005</t>
  </si>
  <si>
    <t>Versandtasche gepolstert, Gr. C</t>
  </si>
  <si>
    <t>Weserland Logistikbedarf e.K.</t>
  </si>
  <si>
    <t>R2-03-A</t>
  </si>
  <si>
    <t>B-2006</t>
  </si>
  <si>
    <t>Palette Holz 1200 × 800 mm</t>
  </si>
  <si>
    <t>R2-03-B</t>
  </si>
  <si>
    <t>C-3001</t>
  </si>
  <si>
    <t>Akkuschrauber 18 V, 2,0 Ah</t>
  </si>
  <si>
    <t>Werkzeug</t>
  </si>
  <si>
    <t>Kranzberg Werkzeuge GmbH</t>
  </si>
  <si>
    <t>R3-01-A</t>
  </si>
  <si>
    <t>C-3002</t>
  </si>
  <si>
    <t>Bit-Satz 32-teilig</t>
  </si>
  <si>
    <t>Set</t>
  </si>
  <si>
    <t>R3-01-B</t>
  </si>
  <si>
    <t>C-3003</t>
  </si>
  <si>
    <t>Maßband 5 m, magnetisch</t>
  </si>
  <si>
    <t>R3-02-A</t>
  </si>
  <si>
    <t>C-3004</t>
  </si>
  <si>
    <t>Cuttermesser 18 mm, Metallgehäuse</t>
  </si>
  <si>
    <t>R3-02-B</t>
  </si>
  <si>
    <t>C-3005</t>
  </si>
  <si>
    <t>Werkzeugkoffer 24-teilig</t>
  </si>
  <si>
    <t>R3-03-A</t>
  </si>
  <si>
    <t>D-4001</t>
  </si>
  <si>
    <t>LED-Röhre 120 cm, 18 W, 4000 K</t>
  </si>
  <si>
    <t>Elektro</t>
  </si>
  <si>
    <t>Elbmarsch Elektrotechnik AG</t>
  </si>
  <si>
    <t>R4-01-A</t>
  </si>
  <si>
    <t>D-4002</t>
  </si>
  <si>
    <t>Verlängerungskabel 10 m, 3-fach</t>
  </si>
  <si>
    <t>R4-01-B</t>
  </si>
  <si>
    <t>D-4003</t>
  </si>
  <si>
    <t>Batterien AA, 10er-Pack</t>
  </si>
  <si>
    <t>R4-02-A</t>
  </si>
  <si>
    <t>D-4004</t>
  </si>
  <si>
    <t>Steckdosenleiste 6-fach mit Schalter</t>
  </si>
  <si>
    <t>R4-02-B</t>
  </si>
  <si>
    <t>D-4005</t>
  </si>
  <si>
    <t>Bewegungsmelder 180°, Aufputz</t>
  </si>
  <si>
    <t>R4-03-A</t>
  </si>
  <si>
    <t>E-5001</t>
  </si>
  <si>
    <t>Handreiniger 500 ml, Spender</t>
  </si>
  <si>
    <t>Reinigung</t>
  </si>
  <si>
    <t>Silberquell Hygiene GmbH</t>
  </si>
  <si>
    <t>R5-01-A</t>
  </si>
  <si>
    <t>E-5002</t>
  </si>
  <si>
    <t>Papierhandtücher, 20 × 200 Blatt</t>
  </si>
  <si>
    <t>R5-01-B</t>
  </si>
  <si>
    <t>E-5003</t>
  </si>
  <si>
    <t>Allzweckreiniger 5 l, Konzentrat</t>
  </si>
  <si>
    <t>Kanister</t>
  </si>
  <si>
    <t>R5-02-A</t>
  </si>
  <si>
    <t>E-5004</t>
  </si>
  <si>
    <t>Müllbeutel 120 l, 25er-Rolle</t>
  </si>
  <si>
    <t>R5-02-B</t>
  </si>
  <si>
    <t>E-5005</t>
  </si>
  <si>
    <t>Mikrofasertuch, 10er-Pack</t>
  </si>
  <si>
    <t>R5-03-A</t>
  </si>
  <si>
    <t>F-6001</t>
  </si>
  <si>
    <t>Transportrolli, klappbar, 150 kg</t>
  </si>
  <si>
    <t>Lager &amp; Transport</t>
  </si>
  <si>
    <t>R6-01-A</t>
  </si>
  <si>
    <t>F-6002</t>
  </si>
  <si>
    <t>Lagerkiste stapelbar 600 × 400 mm</t>
  </si>
  <si>
    <t>R6-01-B</t>
  </si>
  <si>
    <t>F-6003</t>
  </si>
  <si>
    <t>Regalboden 1000 × 400 mm, verzinkt</t>
  </si>
  <si>
    <t>R6-02-A</t>
  </si>
  <si>
    <t>F-6004</t>
  </si>
  <si>
    <t>Sicherheitshandschuhe Gr. 9, 12 Paar</t>
  </si>
  <si>
    <t>R6-02-B</t>
  </si>
  <si>
    <t>Gesamt / Ø</t>
  </si>
  <si>
    <t>Warenbewegungen</t>
  </si>
  <si>
    <t>Alle Wareneingänge und Warenausgänge · Erfassung ab Zeile 8 · grau hinterlegte Spalten berechnen sich selbst</t>
  </si>
  <si>
    <t>Datum</t>
  </si>
  <si>
    <t>Beleg-Nr.</t>
  </si>
  <si>
    <t>Bewegungs-
art</t>
  </si>
  <si>
    <t>Menge</t>
  </si>
  <si>
    <t>Preis /
Einheit</t>
  </si>
  <si>
    <t>Bewegungs-
wert</t>
  </si>
  <si>
    <t>Wareneinsatz
(EK)</t>
  </si>
  <si>
    <t>Partner (Lieferant / Kunde)</t>
  </si>
  <si>
    <t>Bemerkung</t>
  </si>
  <si>
    <t>WA-2026-0001</t>
  </si>
  <si>
    <t>Ausgang</t>
  </si>
  <si>
    <t>K-1078 Werkstatt Ankerplatz</t>
  </si>
  <si>
    <t>Abholung Kunde</t>
  </si>
  <si>
    <t>WA-2026-0002</t>
  </si>
  <si>
    <t>K-1042 Handelshof Mitte</t>
  </si>
  <si>
    <t>Teillieferung</t>
  </si>
  <si>
    <t>WA-2026-0003</t>
  </si>
  <si>
    <t>K-1090 Schulzentrum Westpark</t>
  </si>
  <si>
    <t>Kundenauftrag</t>
  </si>
  <si>
    <t>WA-2026-0004</t>
  </si>
  <si>
    <t>K-1119 Gärtnerei Rosenhof</t>
  </si>
  <si>
    <t>WE-2026-0001</t>
  </si>
  <si>
    <t>Eingang</t>
  </si>
  <si>
    <t>WA-2026-0005</t>
  </si>
  <si>
    <t>K-1084 Hotel Fährhaus</t>
  </si>
  <si>
    <t>WA-2026-0006</t>
  </si>
  <si>
    <t>WA-2026-0007</t>
  </si>
  <si>
    <t>WA-2026-0008</t>
  </si>
  <si>
    <t>WA-2026-0009</t>
  </si>
  <si>
    <t>WA-2026-0010</t>
  </si>
  <si>
    <t>WA-2026-0011</t>
  </si>
  <si>
    <t>WE-2026-0002</t>
  </si>
  <si>
    <t>WE-2026-0003</t>
  </si>
  <si>
    <t>Lieferung vollständig</t>
  </si>
  <si>
    <t>WA-2026-0012</t>
  </si>
  <si>
    <t>WA-2026-0013</t>
  </si>
  <si>
    <t>K-1057 Bauteam Sonnenhang</t>
  </si>
  <si>
    <t>Versand DHL</t>
  </si>
  <si>
    <t>WA-2026-0014</t>
  </si>
  <si>
    <t>WE-2026-0004</t>
  </si>
  <si>
    <t>WE-2026-0005</t>
  </si>
  <si>
    <t>Wareneingang geprüft</t>
  </si>
  <si>
    <t>WE-2026-0006</t>
  </si>
  <si>
    <t>WE-2026-0007</t>
  </si>
  <si>
    <t>WA-2026-0015</t>
  </si>
  <si>
    <t>WA-2026-0016</t>
  </si>
  <si>
    <t>WA-2026-0017</t>
  </si>
  <si>
    <t>WA-2026-0018</t>
  </si>
  <si>
    <t>K-1103 Kanzlei Steinmüller</t>
  </si>
  <si>
    <t>WE-2026-0008</t>
  </si>
  <si>
    <t>WE-2026-0009</t>
  </si>
  <si>
    <t>WA-2026-0019</t>
  </si>
  <si>
    <t>WA-2026-0020</t>
  </si>
  <si>
    <t>WA-2026-0021</t>
  </si>
  <si>
    <t>WA-2026-0022</t>
  </si>
  <si>
    <t>WA-2026-0023</t>
  </si>
  <si>
    <t>WE-2026-0010</t>
  </si>
  <si>
    <t>WA-2026-0024</t>
  </si>
  <si>
    <t>WA-2026-0025</t>
  </si>
  <si>
    <t>K-1063 Praxisverbund Lindental</t>
  </si>
  <si>
    <t>WA-2026-0026</t>
  </si>
  <si>
    <t>WE-2026-0011</t>
  </si>
  <si>
    <t>Nachbestellung</t>
  </si>
  <si>
    <t>WE-2026-0012</t>
  </si>
  <si>
    <t>WA-2026-0027</t>
  </si>
  <si>
    <t>WA-2026-0028</t>
  </si>
  <si>
    <t>WA-2026-0029</t>
  </si>
  <si>
    <t>WA-2026-0030</t>
  </si>
  <si>
    <t>WA-2026-0031</t>
  </si>
  <si>
    <t>WA-2026-0032</t>
  </si>
  <si>
    <t>WE-2026-0013</t>
  </si>
  <si>
    <t>WE-2026-0014</t>
  </si>
  <si>
    <t>WA-2026-0033</t>
  </si>
  <si>
    <t>WA-2026-0034</t>
  </si>
  <si>
    <t>WE-2026-0015</t>
  </si>
  <si>
    <t>Rahmenvertrag</t>
  </si>
  <si>
    <t>WE-2026-0016</t>
  </si>
  <si>
    <t>WE-2026-0017</t>
  </si>
  <si>
    <t>WA-2026-0035</t>
  </si>
  <si>
    <t>WA-2026-0036</t>
  </si>
  <si>
    <t>WA-2026-0037</t>
  </si>
  <si>
    <t>WA-2026-0038</t>
  </si>
  <si>
    <t>WA-2026-0039</t>
  </si>
  <si>
    <t>WA-2026-0040</t>
  </si>
  <si>
    <t>WA-2026-0041</t>
  </si>
  <si>
    <t>WA-2026-0042</t>
  </si>
  <si>
    <t>WA-2026-0043</t>
  </si>
  <si>
    <t>WE-2026-0018</t>
  </si>
  <si>
    <t>WA-2026-0044</t>
  </si>
  <si>
    <t>WA-2026-0045</t>
  </si>
  <si>
    <t>WE-2026-0019</t>
  </si>
  <si>
    <t>WE-2026-0020</t>
  </si>
  <si>
    <t>WA-2026-0046</t>
  </si>
  <si>
    <t>WA-2026-0047</t>
  </si>
  <si>
    <t>WA-2026-0048</t>
  </si>
  <si>
    <t>WA-2026-0049</t>
  </si>
  <si>
    <t>WE-2026-0021</t>
  </si>
  <si>
    <t>WE-2026-0022</t>
  </si>
  <si>
    <t>WE-2026-0023</t>
  </si>
  <si>
    <t>WA-2026-0050</t>
  </si>
  <si>
    <t>WA-2026-0051</t>
  </si>
  <si>
    <t>WA-2026-0052</t>
  </si>
  <si>
    <t>WE-2026-0024</t>
  </si>
  <si>
    <t>WA-2026-0053</t>
  </si>
  <si>
    <t>WA-2026-0054</t>
  </si>
  <si>
    <t>WE-2026-0025</t>
  </si>
  <si>
    <t>WA-2026-0055</t>
  </si>
  <si>
    <t>WA-2026-0056</t>
  </si>
  <si>
    <t>WA-2026-0057</t>
  </si>
  <si>
    <t>WA-2026-0058</t>
  </si>
  <si>
    <t>WA-2026-0059</t>
  </si>
  <si>
    <t>WE-2026-0026</t>
  </si>
  <si>
    <t>WE-2026-0027</t>
  </si>
  <si>
    <t>WE-2026-0028</t>
  </si>
  <si>
    <t>WE-2026-0029</t>
  </si>
  <si>
    <t>WA-2026-0060</t>
  </si>
  <si>
    <t>WA-2026-0061</t>
  </si>
  <si>
    <t>WA-2026-0062</t>
  </si>
  <si>
    <t>WA-2026-0063</t>
  </si>
  <si>
    <t>WA-2026-0064</t>
  </si>
  <si>
    <t>WE-2026-0030</t>
  </si>
  <si>
    <t>WA-2026-0065</t>
  </si>
  <si>
    <t>WE-2026-0031</t>
  </si>
  <si>
    <t>WA-2026-0066</t>
  </si>
  <si>
    <t>WE-2026-0032</t>
  </si>
  <si>
    <t>WA-2026-0067</t>
  </si>
  <si>
    <t>WE-2026-0033</t>
  </si>
  <si>
    <t>WA-2026-0068</t>
  </si>
  <si>
    <t>WA-2026-0069</t>
  </si>
  <si>
    <t>WE-2026-0034</t>
  </si>
  <si>
    <t>WA-2026-0070</t>
  </si>
  <si>
    <t>WA-2026-0071</t>
  </si>
  <si>
    <t>WA-2026-0072</t>
  </si>
  <si>
    <t>WA-2026-0073</t>
  </si>
  <si>
    <t>WA-2026-0074</t>
  </si>
  <si>
    <t>WE-2026-0035</t>
  </si>
  <si>
    <t>WE-2026-0036</t>
  </si>
  <si>
    <t>WA-2026-0075</t>
  </si>
  <si>
    <t>WE-2026-0037</t>
  </si>
  <si>
    <t>WA-2026-0076</t>
  </si>
  <si>
    <t>WA-2026-0077</t>
  </si>
  <si>
    <t>WE-2026-0038</t>
  </si>
  <si>
    <t>WA-2026-0078</t>
  </si>
  <si>
    <t>WA-2026-0079</t>
  </si>
  <si>
    <t>WA-2026-0080</t>
  </si>
  <si>
    <t>WA-2026-0081</t>
  </si>
  <si>
    <t>WE-2026-0039</t>
  </si>
  <si>
    <t>WA-2026-0082</t>
  </si>
  <si>
    <t>WA-2026-0083</t>
  </si>
  <si>
    <t>WA-2026-0084</t>
  </si>
  <si>
    <t>WA-2026-0085</t>
  </si>
  <si>
    <t>WE-2026-0040</t>
  </si>
  <si>
    <t>WA-2026-0086</t>
  </si>
  <si>
    <t>WA-2026-0087</t>
  </si>
  <si>
    <t>WE-2026-0041</t>
  </si>
  <si>
    <t>WE-2026-0042</t>
  </si>
  <si>
    <t>WE-2026-0043</t>
  </si>
  <si>
    <t>WE-2026-0044</t>
  </si>
  <si>
    <t>WE-2026-0045</t>
  </si>
  <si>
    <t>WE-2026-0046</t>
  </si>
  <si>
    <t>WE-2026-0047</t>
  </si>
  <si>
    <t>WE-2026-0048</t>
  </si>
  <si>
    <t>WA-2026-0088</t>
  </si>
  <si>
    <t>WE-2026-0049</t>
  </si>
  <si>
    <t>WE-2026-0050</t>
  </si>
  <si>
    <t>WE-2026-0051</t>
  </si>
  <si>
    <t>WE-2026-0052</t>
  </si>
  <si>
    <t>WE-2026-0053</t>
  </si>
  <si>
    <t>WE-2026-0054</t>
  </si>
  <si>
    <t>WA-2026-0089</t>
  </si>
  <si>
    <t>WA-2026-0090</t>
  </si>
  <si>
    <t>WE-2026-0055</t>
  </si>
  <si>
    <t>WE-2026-0056</t>
  </si>
  <si>
    <t>WA-2026-0091</t>
  </si>
  <si>
    <t>WA-2026-0092</t>
  </si>
  <si>
    <t>WE-2026-0057</t>
  </si>
  <si>
    <t>WA-2026-0093</t>
  </si>
  <si>
    <t>WA-2026-0094</t>
  </si>
  <si>
    <t>WE-2026-0058</t>
  </si>
  <si>
    <t>WA-2026-0095</t>
  </si>
  <si>
    <t>WA-2026-0096</t>
  </si>
  <si>
    <t>WA-2026-0097</t>
  </si>
  <si>
    <t>WE-2026-0059</t>
  </si>
  <si>
    <t>WE-2026-0060</t>
  </si>
  <si>
    <t>WA-2026-0098</t>
  </si>
  <si>
    <t>WE-2026-0061</t>
  </si>
  <si>
    <t>WE-2026-0062</t>
  </si>
  <si>
    <t>WA-2026-0099</t>
  </si>
  <si>
    <t>WE-2026-0063</t>
  </si>
  <si>
    <t>WE-2026-0064</t>
  </si>
  <si>
    <t>WE-2026-0065</t>
  </si>
  <si>
    <t>WA-2026-0100</t>
  </si>
  <si>
    <t>WA-2026-0101</t>
  </si>
  <si>
    <t>WE-2026-0066</t>
  </si>
  <si>
    <t>WA-2026-0102</t>
  </si>
  <si>
    <t>WA-2026-0103</t>
  </si>
  <si>
    <t>WA-2026-0104</t>
  </si>
  <si>
    <t>WE-2026-0067</t>
  </si>
  <si>
    <t>WE-2026-0068</t>
  </si>
  <si>
    <t>WE-2026-0069</t>
  </si>
  <si>
    <t>WA-2026-0105</t>
  </si>
  <si>
    <t>WA-2026-0106</t>
  </si>
  <si>
    <t>WA-2026-0107</t>
  </si>
  <si>
    <t>WA-2026-0108</t>
  </si>
  <si>
    <t>WE-2026-0070</t>
  </si>
  <si>
    <t>WA-2026-0109</t>
  </si>
  <si>
    <t>WA-2026-0110</t>
  </si>
  <si>
    <t>WA-2026-0111</t>
  </si>
  <si>
    <t>WE-2026-0071</t>
  </si>
  <si>
    <t>WA-2026-0112</t>
  </si>
  <si>
    <t>WE-2026-0072</t>
  </si>
  <si>
    <t>WA-2026-0113</t>
  </si>
  <si>
    <t>WE-2026-0073</t>
  </si>
  <si>
    <t>WA-2026-0114</t>
  </si>
  <si>
    <t>WA-2026-0115</t>
  </si>
  <si>
    <t>WA-2026-0116</t>
  </si>
  <si>
    <t>WA-2026-0117</t>
  </si>
  <si>
    <t>WE-2026-0074</t>
  </si>
  <si>
    <t>WA-2026-0118</t>
  </si>
  <si>
    <t>WA-2026-0119</t>
  </si>
  <si>
    <t>WA-2026-0120</t>
  </si>
  <si>
    <t>WA-2026-0121</t>
  </si>
  <si>
    <t>WA-2026-0122</t>
  </si>
  <si>
    <t>WA-2026-0123</t>
  </si>
  <si>
    <t>WA-2026-0124</t>
  </si>
  <si>
    <t>WA-2026-0125</t>
  </si>
  <si>
    <t>WE-2026-0075</t>
  </si>
  <si>
    <t>WE-2026-0076</t>
  </si>
  <si>
    <t>WA-2026-0126</t>
  </si>
  <si>
    <t>WA-2026-0127</t>
  </si>
  <si>
    <t>WA-2026-0128</t>
  </si>
  <si>
    <t>WA-2026-0129</t>
  </si>
  <si>
    <t>WE-2026-0077</t>
  </si>
  <si>
    <t>WE-2026-0078</t>
  </si>
  <si>
    <t>WE-2026-0079</t>
  </si>
  <si>
    <t>WA-2026-0130</t>
  </si>
  <si>
    <t>WA-2026-0131</t>
  </si>
  <si>
    <t>Summe erfasster Bewegungen</t>
  </si>
  <si>
    <t>Lieferanten</t>
  </si>
  <si>
    <t>Kontaktdaten und Konditionen · Artikelanzahl und Einkaufsvolumen werden automatisch ermittelt</t>
  </si>
  <si>
    <t>Lief.-Nr.</t>
  </si>
  <si>
    <t>Firma</t>
  </si>
  <si>
    <t>Ansprechpartner</t>
  </si>
  <si>
    <t>Telefon</t>
  </si>
  <si>
    <t>E-Mail</t>
  </si>
  <si>
    <t>Straße</t>
  </si>
  <si>
    <t>PLZ</t>
  </si>
  <si>
    <t>Ort</t>
  </si>
  <si>
    <t>Land</t>
  </si>
  <si>
    <t>Liefer-
zeit (Tage)</t>
  </si>
  <si>
    <t>Zahlungs-
ziel (Tage)</t>
  </si>
  <si>
    <t>Artikel im
Sortiment</t>
  </si>
  <si>
    <t>Einkaufsvolumen
2026</t>
  </si>
  <si>
    <t>L-01</t>
  </si>
  <si>
    <t>Katrin Vosshagen</t>
  </si>
  <si>
    <t>+49 40 5512 3480</t>
  </si>
  <si>
    <t>einkauf@nordstern-buerosysteme.example</t>
  </si>
  <si>
    <t>Speicherweg 14</t>
  </si>
  <si>
    <t>20539</t>
  </si>
  <si>
    <t>Hamburg</t>
  </si>
  <si>
    <t>Deutschland</t>
  </si>
  <si>
    <t>L-02</t>
  </si>
  <si>
    <t>Marek Hübner</t>
  </si>
  <si>
    <t>+49 711 2298 6140</t>
  </si>
  <si>
    <t>vertrieb@talblick-verpackungen.example</t>
  </si>
  <si>
    <t>Industriering 8</t>
  </si>
  <si>
    <t>70565</t>
  </si>
  <si>
    <t>Stuttgart</t>
  </si>
  <si>
    <t>L-03</t>
  </si>
  <si>
    <t>Sonja Reineke</t>
  </si>
  <si>
    <t>+49 421 8834 2205</t>
  </si>
  <si>
    <t>service@weserland-logistikbedarf.example</t>
  </si>
  <si>
    <t>Hafenstraße 61</t>
  </si>
  <si>
    <t>28217</t>
  </si>
  <si>
    <t>Bremen</t>
  </si>
  <si>
    <t>L-04</t>
  </si>
  <si>
    <t>Tobias Lindqvist</t>
  </si>
  <si>
    <t>+49 89 4471 9902</t>
  </si>
  <si>
    <t>order@kranzberg-werkzeuge.example</t>
  </si>
  <si>
    <t>Am Gewerbepark 3</t>
  </si>
  <si>
    <t>85748</t>
  </si>
  <si>
    <t>Garching</t>
  </si>
  <si>
    <t>L-05</t>
  </si>
  <si>
    <t>Ines Baumgartl</t>
  </si>
  <si>
    <t>+49 351 6620 4417</t>
  </si>
  <si>
    <t>einkauf@elbmarsch-elektro.example</t>
  </si>
  <si>
    <t>Voltastraße 27</t>
  </si>
  <si>
    <t>01067</t>
  </si>
  <si>
    <t>Dresden</t>
  </si>
  <si>
    <t>L-06</t>
  </si>
  <si>
    <t>Daniel Ostrowski</t>
  </si>
  <si>
    <t>+49 221 3390 7728</t>
  </si>
  <si>
    <t>kontakt@silberquell-hygiene.example</t>
  </si>
  <si>
    <t>Rheinallee 102</t>
  </si>
  <si>
    <t>50678</t>
  </si>
  <si>
    <t>Köln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</si>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</sst>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.mm\.yyyy"/>
    <numFmt numFmtId="165" formatCode="#,##0.00&quot; €&quot;"/>
    <numFmt numFmtId="166" formatCode="#,##0&quot; Tage&quot;"/>
    <numFmt numFmtId="167" formatCode="0.0%"/>
    <numFmt numFmtId="168" formatCode="0.00\x"/>
    <numFmt numFmtId="169" formatCode="[$-407]mmmm"/>
    <numFmt numFmtId="170" formatCode="#,##0&quot; €&quot;"/>
  </numFmts>
  <fonts count="17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0"/>
      <color rgb="FFBBD6DC"/>
      <name val="Calibri"/>
      <charset val="1"/>
    </font>
    <font>
      <b/>
      <sz val="10"/>
      <color rgb="FF6B7A80"/>
      <name val="Calibri"/>
      <charset val="1"/>
    </font>
    <font>
      <b/>
      <sz val="12"/>
      <color rgb="FF0E3A46"/>
      <name val="Calibri"/>
      <charset val="1"/>
    </font>
    <font>
      <b/>
      <sz val="12"/>
      <color rgb="FFFFFFFF"/>
      <name val="Calibri"/>
      <charset val="1"/>
    </font>
    <font>
      <sz val="10"/>
      <color rgb="FF0E3A46"/>
      <name val="Calibri"/>
      <charset val="1"/>
    </font>
    <font>
      <b/>
      <sz val="11"/>
      <color rgb="FF0E3A46"/>
      <name val="Calibri"/>
      <charset val="1"/>
    </font>
    <font>
      <sz val="10"/>
      <color rgb="FF33474D"/>
      <name val="Calibri"/>
      <charset val="1"/>
    </font>
    <font>
      <b/>
      <sz val="10"/>
      <color rgb="FFFFFFFF"/>
      <name val="Calibri"/>
      <charset val="1"/>
    </font>
    <font>
      <sz val="10"/>
      <name val="Calibri"/>
      <charset val="1"/>
    </font>
    <font>
      <b/>
      <sz val="11"/>
      <color rgb="FFFFFFFF"/>
      <name val="Calibri"/>
      <charset val="1"/>
    </font>
    <font>
      <b/>
      <sz val="11"/>
      <color rgb="FFB5651D"/>
      <name val="Calibri"/>
      <charset val="1"/>
    </font>
    <font>
      <i/>
      <sz val="9"/>
      <color rgb="FF6B7A80"/>
      <name val="Calibri"/>
      <charset val="1"/>
    </font>
    <font>
      <b/>
      <sz val="10"/>
      <color rgb="FF0E3A46"/>
      <name val="Calibri"/>
      <charset val="1"/>
    </font>
    <font>
      <sz val="10"/>
      <color rgb="FF6B7A80"/>
      <name val="Calibri"/>
      <charset val="1"/>
    </font>
    <font>
      <u/>
      <sz val="10"/>
      <color rgb="FF2E7D8A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0E3A46"/>
        <bgColor rgb="FF33474D"/>
      </patternFill>
    </fill>
    <fill>
      <patternFill patternType="solid">
        <fgColor rgb="FFB5651D"/>
        <bgColor rgb="FF8A5A00"/>
      </patternFill>
    </fill>
    <fill>
      <patternFill patternType="solid">
        <fgColor rgb="FFFFF6DC"/>
        <bgColor rgb="FFFCEFCD"/>
      </patternFill>
    </fill>
    <fill>
      <patternFill patternType="solid">
        <fgColor rgb="FF2E7D8A"/>
        <bgColor rgb="FF1E7B45"/>
      </patternFill>
    </fill>
    <fill>
      <patternFill patternType="solid">
        <fgColor rgb="FFDCEBEE"/>
        <bgColor rgb="FFD9E7F4"/>
      </patternFill>
    </fill>
    <fill>
      <patternFill patternType="solid">
        <fgColor rgb="FFF2D9A0"/>
        <bgColor rgb="FFFADBDC"/>
      </patternFill>
    </fill>
    <fill>
      <patternFill patternType="solid">
        <fgColor rgb="FFF4F8F9"/>
        <bgColor rgb="FFFFFFFF"/>
      </patternFill>
    </fill>
    <fill>
      <patternFill patternType="solid">
        <fgColor rgb="FFDFF3E6"/>
        <bgColor rgb="FFDCEBEE"/>
      </patternFill>
    </fill>
    <fill>
      <patternFill patternType="solid">
        <fgColor rgb="FFFCEFCD"/>
        <bgColor rgb="FFFFF6DC"/>
      </patternFill>
    </fill>
    <fill>
      <patternFill patternType="solid">
        <fgColor rgb="FFFADBDC"/>
        <bgColor rgb="FFFCEFCD"/>
      </patternFill>
    </fill>
  </fills>
  <borders count="5">
    <border>
      <left/>
      <right/>
      <top/>
      <bottom/>
      <diagonal/>
    </border>
    <border>
      <left style="thin">
        <color rgb="FFBFD3D8"/>
      </left>
      <right/>
      <top style="thin">
        <color rgb="FFBFD3D8"/>
      </top>
      <bottom style="thin">
        <color rgb="FFBFD3D8"/>
      </bottom>
      <diagonal/>
    </border>
    <border>
      <left style="thin">
        <color rgb="FFBFD3D8"/>
      </left>
      <right style="thin">
        <color rgb="FFBFD3D8"/>
      </right>
      <top style="thin">
        <color rgb="FFBFD3D8"/>
      </top>
      <bottom style="thin">
        <color rgb="FFBFD3D8"/>
      </bottom>
      <diagonal/>
    </border>
    <border>
      <left/>
      <right/>
      <top style="medium">
        <color rgb="FFB5651D"/>
      </top>
      <bottom/>
      <diagonal/>
    </border>
    <border>
      <left style="thin">
        <color rgb="FFBFD3D8"/>
      </left>
      <right style="thin">
        <color rgb="FFBFD3D8"/>
      </right>
      <top style="medium">
        <color rgb="FF2E7D8A"/>
      </top>
      <bottom style="medium">
        <color rgb="FF2E7D8A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top" wrapText="1" indent="1"/>
    </xf>
    <xf numFmtId="0" fontId="8" fillId="6" borderId="0" xfId="0" applyFont="1" applyFill="1" applyAlignment="1">
      <alignment horizontal="left" vertical="center" wrapText="1" indent="1"/>
    </xf>
    <xf numFmtId="0" fontId="7" fillId="7" borderId="0" xfId="0" applyFont="1" applyFill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/>
    <xf numFmtId="0" fontId="0" fillId="3" borderId="0" xfId="0" applyFill="1"/>
    <xf numFmtId="0" fontId="3" fillId="0" borderId="0" xfId="0" applyFont="1"/>
    <xf numFmtId="164" fontId="4" fillId="0" borderId="0" xfId="0" applyNumberFormat="1" applyFont="1" applyAlignment="1">
      <alignment horizontal="left" vertical="center"/>
    </xf>
    <xf numFmtId="0" fontId="6" fillId="6" borderId="2" xfId="0" applyFont="1" applyFill="1" applyBorder="1" applyAlignment="1">
      <alignment horizontal="left" vertical="center" indent="1"/>
    </xf>
    <xf numFmtId="3" fontId="7" fillId="0" borderId="2" xfId="0" applyNumberFormat="1" applyFont="1" applyBorder="1" applyAlignment="1">
      <alignment horizontal="right" vertical="center" indent="1"/>
    </xf>
    <xf numFmtId="165" fontId="7" fillId="0" borderId="2" xfId="0" applyNumberFormat="1" applyFont="1" applyBorder="1" applyAlignment="1">
      <alignment horizontal="right" vertical="center" indent="1"/>
    </xf>
    <xf numFmtId="166" fontId="7" fillId="0" borderId="2" xfId="0" applyNumberFormat="1" applyFont="1" applyBorder="1" applyAlignment="1">
      <alignment horizontal="right" vertical="center" indent="1"/>
    </xf>
    <xf numFmtId="167" fontId="7" fillId="0" borderId="2" xfId="0" applyNumberFormat="1" applyFont="1" applyBorder="1" applyAlignment="1">
      <alignment horizontal="right" vertical="center" indent="1"/>
    </xf>
    <xf numFmtId="168" fontId="7" fillId="0" borderId="2" xfId="0" applyNumberFormat="1" applyFont="1" applyBorder="1" applyAlignment="1">
      <alignment horizontal="right" vertical="center" indent="1"/>
    </xf>
    <xf numFmtId="0" fontId="9" fillId="2" borderId="2" xfId="0" applyFont="1" applyFill="1" applyBorder="1" applyAlignment="1">
      <alignment horizontal="center" vertical="center" wrapText="1"/>
    </xf>
    <xf numFmtId="169" fontId="10" fillId="0" borderId="2" xfId="0" applyNumberFormat="1" applyFont="1" applyBorder="1" applyAlignment="1">
      <alignment horizontal="left" vertical="center" indent="1"/>
    </xf>
    <xf numFmtId="170" fontId="10" fillId="0" borderId="2" xfId="0" applyNumberFormat="1" applyFont="1" applyBorder="1" applyAlignment="1">
      <alignment horizontal="right" vertical="center" indent="1"/>
    </xf>
    <xf numFmtId="167" fontId="10" fillId="0" borderId="2" xfId="0" applyNumberFormat="1" applyFont="1" applyBorder="1" applyAlignment="1">
      <alignment horizontal="right" vertical="center" indent="1"/>
    </xf>
    <xf numFmtId="169" fontId="10" fillId="8" borderId="2" xfId="0" applyNumberFormat="1" applyFont="1" applyFill="1" applyBorder="1" applyAlignment="1">
      <alignment horizontal="left" vertical="center" indent="1"/>
    </xf>
    <xf numFmtId="170" fontId="10" fillId="8" borderId="2" xfId="0" applyNumberFormat="1" applyFont="1" applyFill="1" applyBorder="1" applyAlignment="1">
      <alignment horizontal="right" vertical="center" indent="1"/>
    </xf>
    <xf numFmtId="167" fontId="10" fillId="8" borderId="2" xfId="0" applyNumberFormat="1" applyFont="1" applyFill="1" applyBorder="1" applyAlignment="1">
      <alignment horizontal="right" vertical="center" indent="1"/>
    </xf>
    <xf numFmtId="0" fontId="11" fillId="2" borderId="3" xfId="0" applyFont="1" applyFill="1" applyBorder="1" applyAlignment="1">
      <alignment horizontal="left" vertical="center" indent="1"/>
    </xf>
    <xf numFmtId="170" fontId="11" fillId="2" borderId="3" xfId="0" applyNumberFormat="1" applyFont="1" applyFill="1" applyBorder="1" applyAlignment="1">
      <alignment horizontal="right" vertical="center" indent="1"/>
    </xf>
    <xf numFmtId="167" fontId="11" fillId="2" borderId="3" xfId="0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left" vertical="top" indent="1"/>
    </xf>
    <xf numFmtId="0" fontId="7" fillId="0" borderId="0" xfId="0" applyFont="1"/>
    <xf numFmtId="0" fontId="0" fillId="4" borderId="2" xfId="0" applyFill="1" applyBorder="1"/>
    <xf numFmtId="0" fontId="0" fillId="8" borderId="2" xfId="0" applyFill="1" applyBorder="1"/>
    <xf numFmtId="0" fontId="0" fillId="9" borderId="2" xfId="0" applyFill="1" applyBorder="1"/>
    <xf numFmtId="0" fontId="0" fillId="10" borderId="2" xfId="0" applyFill="1" applyBorder="1"/>
    <xf numFmtId="0" fontId="0" fillId="11" borderId="2" xfId="0" applyFill="1" applyBorder="1"/>
    <xf numFmtId="0" fontId="9" fillId="5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center" vertical="center"/>
    </xf>
    <xf numFmtId="3" fontId="10" fillId="8" borderId="2" xfId="0" applyNumberFormat="1" applyFont="1" applyFill="1" applyBorder="1" applyAlignment="1">
      <alignment horizontal="center" vertical="center"/>
    </xf>
    <xf numFmtId="3" fontId="14" fillId="8" borderId="2" xfId="0" applyNumberFormat="1" applyFont="1" applyFill="1" applyBorder="1" applyAlignment="1">
      <alignment horizontal="center" vertical="center"/>
    </xf>
    <xf numFmtId="165" fontId="10" fillId="8" borderId="2" xfId="0" applyNumberFormat="1" applyFont="1" applyFill="1" applyBorder="1" applyAlignment="1">
      <alignment horizontal="center" vertical="center"/>
    </xf>
    <xf numFmtId="167" fontId="10" fillId="8" borderId="2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3" fontId="11" fillId="2" borderId="3" xfId="0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 vertical="center"/>
    </xf>
    <xf numFmtId="167" fontId="11" fillId="2" borderId="3" xfId="0" applyNumberFormat="1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165" fontId="15" fillId="8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center"/>
    </xf>
  </cellXfs>
  <cellStyles count="1">
    <cellStyle name="Standard" xfId="0" builtinId="0"/>
  </cellStyles>
  <dxfs count="7">
    <dxf>
      <font>
        <b/>
        <sz val="10"/>
        <color rgb="FF1B4E7A"/>
        <name val="Calibri"/>
        <charset val="1"/>
      </font>
      <fill>
        <patternFill>
          <bgColor rgb="FFD9E7F4"/>
        </patternFill>
      </fill>
    </dxf>
    <dxf>
      <font>
        <b/>
        <sz val="10"/>
        <color rgb="FF1E7B45"/>
        <name val="Calibri"/>
        <charset val="1"/>
      </font>
      <fill>
        <patternFill>
          <bgColor rgb="FFDFF3E6"/>
        </patternFill>
      </fill>
    </dxf>
    <dxf>
      <font>
        <b/>
        <sz val="10"/>
        <color rgb="FFFFFFFF"/>
        <name val="Calibri"/>
        <charset val="1"/>
      </font>
      <fill>
        <patternFill>
          <bgColor rgb="FF9C1F27"/>
        </patternFill>
      </fill>
    </dxf>
    <dxf>
      <font>
        <b/>
        <sz val="10"/>
        <color rgb="FF9C1F27"/>
        <name val="Calibri"/>
        <charset val="1"/>
      </font>
      <fill>
        <patternFill>
          <bgColor rgb="FFFADBDC"/>
        </patternFill>
      </fill>
    </dxf>
    <dxf>
      <font>
        <b/>
        <sz val="10"/>
        <color rgb="FF8A5A00"/>
        <name val="Calibri"/>
        <charset val="1"/>
      </font>
      <fill>
        <patternFill>
          <bgColor rgb="FFFCEFCD"/>
        </patternFill>
      </fill>
    </dxf>
    <dxf>
      <font>
        <b/>
        <sz val="10"/>
        <color rgb="FF1E7B45"/>
        <name val="Calibri"/>
        <charset val="1"/>
      </font>
      <fill>
        <patternFill>
          <bgColor rgb="FFDFF3E6"/>
        </patternFill>
      </fill>
    </dxf>
    <dxf>
      <font>
        <b/>
        <sz val="10"/>
        <color rgb="FF9C1F27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5A00"/>
      <rgbColor rgb="FF800080"/>
      <rgbColor rgb="FF1E7B45"/>
      <rgbColor rgb="FFBBD6DC"/>
      <rgbColor rgb="FF878787"/>
      <rgbColor rgb="FF9999FF"/>
      <rgbColor rgb="FF993366"/>
      <rgbColor rgb="FFFFF6DC"/>
      <rgbColor rgb="FFDFF3E6"/>
      <rgbColor rgb="FF660066"/>
      <rgbColor rgb="FFFF8080"/>
      <rgbColor rgb="FF0066CC"/>
      <rgbColor rgb="FFBFD3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BEE"/>
      <rgbColor rgb="FFD9E7F4"/>
      <rgbColor rgb="FFFCEFCD"/>
      <rgbColor rgb="FFD9D9D9"/>
      <rgbColor rgb="FFFADBDC"/>
      <rgbColor rgb="FFF4F8F9"/>
      <rgbColor rgb="FFF2D9A0"/>
      <rgbColor rgb="FF3366FF"/>
      <rgbColor rgb="FF33CCCC"/>
      <rgbColor rgb="FF99CC00"/>
      <rgbColor rgb="FFFFCC00"/>
      <rgbColor rgb="FFFF9900"/>
      <rgbColor rgb="FFB5651D"/>
      <rgbColor rgb="FF6B7A80"/>
      <rgbColor rgb="FF969696"/>
      <rgbColor rgb="FF0E3A46"/>
      <rgbColor rgb="FF2E7D8A"/>
      <rgbColor rgb="FF003300"/>
      <rgbColor rgb="FF333300"/>
      <rgbColor rgb="FF9C1F27"/>
      <rgbColor rgb="FF993366"/>
      <rgbColor rgb="FF1B4E7A"/>
      <rgbColor rgb="FF33474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Wareneingang und Warenausgang 2026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Übersicht!$C$18</c:f>
              <c:strCache>
                <c:ptCount val="1"/>
                <c:pt idx="0">
                  <c:v>Wareneingang (€)</c:v>
                </c:pt>
              </c:strCache>
            </c:strRef>
          </c:tx>
          <c:spPr>
            <a:solidFill>
              <a:srgbClr val="2E7D8A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Übersicht!$B$19:$B$30</c:f>
              <c:numCache>
                <c:formatCode>[$-407]mmmm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Übersicht!$C$19:$C$30</c:f>
              <c:numCache>
                <c:formatCode>#,##0" €"</c:formatCode>
                <c:ptCount val="12"/>
                <c:pt idx="0">
                  <c:v>4322</c:v>
                </c:pt>
                <c:pt idx="1">
                  <c:v>7394.5</c:v>
                </c:pt>
                <c:pt idx="2">
                  <c:v>10177.6</c:v>
                </c:pt>
                <c:pt idx="3">
                  <c:v>3921</c:v>
                </c:pt>
                <c:pt idx="4">
                  <c:v>9000.85</c:v>
                </c:pt>
                <c:pt idx="5">
                  <c:v>8815.7999999999993</c:v>
                </c:pt>
                <c:pt idx="6">
                  <c:v>1469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B-48AD-B33A-4108C6305283}"/>
            </c:ext>
          </c:extLst>
        </c:ser>
        <c:ser>
          <c:idx val="1"/>
          <c:order val="1"/>
          <c:tx>
            <c:strRef>
              <c:f>Übersicht!$D$18</c:f>
              <c:strCache>
                <c:ptCount val="1"/>
                <c:pt idx="0">
                  <c:v>Warenausgang (€)</c:v>
                </c:pt>
              </c:strCache>
            </c:strRef>
          </c:tx>
          <c:spPr>
            <a:solidFill>
              <a:srgbClr val="B5651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Übersicht!$B$19:$B$30</c:f>
              <c:numCache>
                <c:formatCode>[$-407]mmmm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Übersicht!$D$19:$D$30</c:f>
              <c:numCache>
                <c:formatCode>#,##0" €"</c:formatCode>
                <c:ptCount val="12"/>
                <c:pt idx="0">
                  <c:v>5828.7999999999993</c:v>
                </c:pt>
                <c:pt idx="1">
                  <c:v>5782.8</c:v>
                </c:pt>
                <c:pt idx="2">
                  <c:v>8476.2000000000007</c:v>
                </c:pt>
                <c:pt idx="3">
                  <c:v>7116.75</c:v>
                </c:pt>
                <c:pt idx="4">
                  <c:v>4742.25</c:v>
                </c:pt>
                <c:pt idx="5">
                  <c:v>10912.45</c:v>
                </c:pt>
                <c:pt idx="6">
                  <c:v>3494.9000000000005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4B-48AD-B33A-4108C6305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323902"/>
        <c:axId val="14763558"/>
      </c:barChart>
      <c:dateAx>
        <c:axId val="12323902"/>
        <c:scaling>
          <c:orientation val="minMax"/>
        </c:scaling>
        <c:delete val="0"/>
        <c:axPos val="b"/>
        <c:numFmt formatCode="[$-407]mmmm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4763558"/>
        <c:crosses val="autoZero"/>
        <c:auto val="1"/>
        <c:lblOffset val="100"/>
        <c:baseTimeUnit val="months"/>
      </c:dateAx>
      <c:valAx>
        <c:axId val="1476355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232390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17</xdr:row>
      <xdr:rowOff>28575</xdr:rowOff>
    </xdr:from>
    <xdr:to>
      <xdr:col>13</xdr:col>
      <xdr:colOff>175320</xdr:colOff>
      <xdr:row>29</xdr:row>
      <xdr:rowOff>135495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E3A46"/>
    <pageSetUpPr fitToPage="1"/>
  </sheetPr>
  <dimension ref="A1:N53"/>
  <sheetViews>
    <sheetView showGridLines="0" tabSelected="1" zoomScaleNormal="100" workbookViewId="0">
      <pane ySplit="4" topLeftCell="A14" activePane="bottomLeft" state="frozen"/>
      <selection pane="bottomLeft" activeCell="R32" sqref="R32"/>
    </sheetView>
  </sheetViews>
  <sheetFormatPr baseColWidth="10" defaultColWidth="8.7109375" defaultRowHeight="15" x14ac:dyDescent="0.25"/>
  <cols>
    <col min="1" max="1" width="3" customWidth="1"/>
    <col min="2" max="2" width="26" customWidth="1"/>
    <col min="3" max="3" width="17" customWidth="1"/>
    <col min="4" max="4" width="3" customWidth="1"/>
    <col min="5" max="5" width="26" customWidth="1"/>
    <col min="6" max="6" width="17" customWidth="1"/>
    <col min="7" max="7" width="7.42578125" bestFit="1" customWidth="1"/>
    <col min="8" max="8" width="12" customWidth="1"/>
    <col min="9" max="13" width="13" customWidth="1"/>
    <col min="14" max="14" width="3" customWidth="1"/>
  </cols>
  <sheetData>
    <row r="1" spans="1:14" ht="7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30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.75" customHeight="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3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6" spans="1:14" ht="21.75" customHeight="1" x14ac:dyDescent="0.25">
      <c r="B6" s="12" t="s">
        <v>2</v>
      </c>
      <c r="C6" s="7" t="s">
        <v>3</v>
      </c>
      <c r="D6" s="7"/>
      <c r="E6" s="7"/>
      <c r="F6" s="7"/>
      <c r="H6" s="12" t="s">
        <v>4</v>
      </c>
      <c r="I6" s="13">
        <f ca="1">TODAY()</f>
        <v>46218</v>
      </c>
    </row>
    <row r="8" spans="1:14" ht="21.75" customHeight="1" x14ac:dyDescent="0.25">
      <c r="B8" s="6" t="s">
        <v>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10" spans="1:14" ht="19.5" customHeight="1" x14ac:dyDescent="0.25">
      <c r="B10" s="14" t="s">
        <v>6</v>
      </c>
      <c r="C10" s="15">
        <f>COUNTA(Artikelstamm!$B$8:$B$107)</f>
        <v>30</v>
      </c>
      <c r="E10" s="14" t="s">
        <v>7</v>
      </c>
      <c r="F10" s="16">
        <f>SUMIFS(Warenbewegungen!$I$8:$I$507,Warenbewegungen!$C$8:$C$507,"Eingang")</f>
        <v>45100.75</v>
      </c>
      <c r="H10" s="5" t="str">
        <f>IF($C$13=0,"⬤   Alle Artikel liegen über dem Mindestbestand – kein Handlungsbedarf.","⬤   "&amp;$C$13&amp;IF($C$13=1," Artikel liegt"," Artikel liegen")&amp;" unter dem Mindestbestand. Blatt „Artikelstamm“ nach Status „Nachbestellen“ filtern – die Spalte „Nachbestellvorschlag“ nennt die empfohlene Menge.")</f>
        <v>⬤   5 Artikel liegen unter dem Mindestbestand. Blatt „Artikelstamm“ nach Status „Nachbestellen“ filtern – die Spalte „Nachbestellvorschlag“ nennt die empfohlene Menge.</v>
      </c>
      <c r="I10" s="5"/>
      <c r="J10" s="5"/>
      <c r="K10" s="5"/>
      <c r="L10" s="5"/>
      <c r="M10" s="5"/>
    </row>
    <row r="11" spans="1:14" ht="19.5" customHeight="1" x14ac:dyDescent="0.25">
      <c r="B11" s="14" t="s">
        <v>8</v>
      </c>
      <c r="C11" s="16">
        <f>SUM(Artikelstamm!$O$8:$O$107)</f>
        <v>33250.65</v>
      </c>
      <c r="E11" s="14" t="s">
        <v>9</v>
      </c>
      <c r="F11" s="16">
        <f>SUMIFS(Warenbewegungen!$I$8:$I$507,Warenbewegungen!$C$8:$C$507,"Ausgang")</f>
        <v>46354.150000000009</v>
      </c>
      <c r="H11" s="5"/>
      <c r="I11" s="5"/>
      <c r="J11" s="5"/>
      <c r="K11" s="5"/>
      <c r="L11" s="5"/>
      <c r="M11" s="5"/>
    </row>
    <row r="12" spans="1:14" ht="19.5" customHeight="1" x14ac:dyDescent="0.25">
      <c r="B12" s="14" t="s">
        <v>10</v>
      </c>
      <c r="C12" s="16">
        <f>SUMPRODUCT(Artikelstamm!$J$8:$J$107,Artikelstamm!$N$8:$N$107)</f>
        <v>62086.600000000006</v>
      </c>
      <c r="E12" s="14" t="s">
        <v>11</v>
      </c>
      <c r="F12" s="16">
        <f>SUM(Warenbewegungen!$J$8:$J$507)</f>
        <v>24873.649999999998</v>
      </c>
      <c r="H12" s="5"/>
      <c r="I12" s="5"/>
      <c r="J12" s="5"/>
      <c r="K12" s="5"/>
      <c r="L12" s="5"/>
      <c r="M12" s="5"/>
    </row>
    <row r="13" spans="1:14" ht="19.5" customHeight="1" x14ac:dyDescent="0.25">
      <c r="B13" s="14" t="s">
        <v>12</v>
      </c>
      <c r="C13" s="15">
        <f>COUNTIF(Artikelstamm!$L$8:$L$107,"Nachbestellen")+COUNTIF(Artikelstamm!$L$8:$L$107,"Nicht verfügbar")</f>
        <v>5</v>
      </c>
      <c r="E13" s="14" t="s">
        <v>13</v>
      </c>
      <c r="F13" s="16">
        <f>$F$11-$F$12</f>
        <v>21480.500000000011</v>
      </c>
    </row>
    <row r="14" spans="1:14" ht="19.5" customHeight="1" x14ac:dyDescent="0.25">
      <c r="B14" s="14" t="s">
        <v>14</v>
      </c>
      <c r="C14" s="17">
        <f ca="1">IFERROR($C$11/($F$12/MAX(1,TODAY()-DATE(2026,1,1))),0)</f>
        <v>260.67250885977734</v>
      </c>
      <c r="E14" s="14" t="s">
        <v>15</v>
      </c>
      <c r="F14" s="18">
        <f>IFERROR($F$13/$F$11,0)</f>
        <v>0.46339971717742656</v>
      </c>
      <c r="H14" s="4" t="s">
        <v>16</v>
      </c>
      <c r="I14" s="4"/>
      <c r="J14" s="4"/>
      <c r="K14" s="4"/>
      <c r="L14" s="4"/>
      <c r="M14" s="4"/>
    </row>
    <row r="15" spans="1:14" ht="19.5" customHeight="1" x14ac:dyDescent="0.25">
      <c r="B15" s="14" t="s">
        <v>17</v>
      </c>
      <c r="C15" s="15">
        <f>COUNTA(Warenbewegungen!$B$8:$B$507)</f>
        <v>210</v>
      </c>
      <c r="E15" s="14" t="s">
        <v>18</v>
      </c>
      <c r="F15" s="19">
        <f>IFERROR($F$12/$C$11,0)</f>
        <v>0.74806507541957812</v>
      </c>
      <c r="H15" s="4"/>
      <c r="I15" s="4"/>
      <c r="J15" s="4"/>
      <c r="K15" s="4"/>
      <c r="L15" s="4"/>
      <c r="M15" s="4"/>
    </row>
    <row r="17" spans="2:13" ht="21.75" customHeight="1" x14ac:dyDescent="0.25">
      <c r="B17" s="6" t="s">
        <v>19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ht="25.5" customHeight="1" x14ac:dyDescent="0.25">
      <c r="B18" s="20" t="s">
        <v>20</v>
      </c>
      <c r="C18" s="20" t="s">
        <v>21</v>
      </c>
      <c r="D18" s="20" t="s">
        <v>22</v>
      </c>
      <c r="E18" s="20" t="s">
        <v>23</v>
      </c>
      <c r="F18" s="20" t="s">
        <v>24</v>
      </c>
      <c r="G18" s="20" t="s">
        <v>25</v>
      </c>
    </row>
    <row r="19" spans="2:13" ht="16.5" customHeight="1" x14ac:dyDescent="0.25">
      <c r="B19" s="21">
        <v>46023</v>
      </c>
      <c r="C19" s="22">
        <f>SUMIFS(Warenbewegungen!$I$8:$I$507,Warenbewegungen!$C$8:$C$507,"Eingang",Warenbewegungen!$A$8:$A$507,"&gt;="&amp;$B19,Warenbewegungen!$A$8:$A$507,"&lt;="&amp;EOMONTH($B19,0))</f>
        <v>4322</v>
      </c>
      <c r="D19" s="22">
        <f>SUMIFS(Warenbewegungen!$I$8:$I$507,Warenbewegungen!$C$8:$C$507,"Ausgang",Warenbewegungen!$A$8:$A$507,"&gt;="&amp;$B19,Warenbewegungen!$A$8:$A$507,"&lt;="&amp;EOMONTH($B19,0))</f>
        <v>5828.7999999999993</v>
      </c>
      <c r="E19" s="22">
        <f>SUMIFS(Warenbewegungen!$J$8:$J$507,Warenbewegungen!$A$8:$A$507,"&gt;="&amp;$B19,Warenbewegungen!$A$8:$A$507,"&lt;="&amp;EOMONTH($B19,0))</f>
        <v>3114.6000000000004</v>
      </c>
      <c r="F19" s="22">
        <f t="shared" ref="F19:F30" si="0">$D19-$E19</f>
        <v>2714.1999999999989</v>
      </c>
      <c r="G19" s="23">
        <f t="shared" ref="G19:G30" si="1">IFERROR($F19/$D19,0)</f>
        <v>0.46565330771342289</v>
      </c>
    </row>
    <row r="20" spans="2:13" ht="16.5" customHeight="1" x14ac:dyDescent="0.25">
      <c r="B20" s="24">
        <v>46054</v>
      </c>
      <c r="C20" s="25">
        <f>SUMIFS(Warenbewegungen!$I$8:$I$507,Warenbewegungen!$C$8:$C$507,"Eingang",Warenbewegungen!$A$8:$A$507,"&gt;="&amp;$B20,Warenbewegungen!$A$8:$A$507,"&lt;="&amp;EOMONTH($B20,0))</f>
        <v>7394.5</v>
      </c>
      <c r="D20" s="25">
        <f>SUMIFS(Warenbewegungen!$I$8:$I$507,Warenbewegungen!$C$8:$C$507,"Ausgang",Warenbewegungen!$A$8:$A$507,"&gt;="&amp;$B20,Warenbewegungen!$A$8:$A$507,"&lt;="&amp;EOMONTH($B20,0))</f>
        <v>5782.8</v>
      </c>
      <c r="E20" s="25">
        <f>SUMIFS(Warenbewegungen!$J$8:$J$507,Warenbewegungen!$A$8:$A$507,"&gt;="&amp;$B20,Warenbewegungen!$A$8:$A$507,"&lt;="&amp;EOMONTH($B20,0))</f>
        <v>3125.2</v>
      </c>
      <c r="F20" s="25">
        <f t="shared" si="0"/>
        <v>2657.6000000000004</v>
      </c>
      <c r="G20" s="26">
        <f t="shared" si="1"/>
        <v>0.45956975859445254</v>
      </c>
    </row>
    <row r="21" spans="2:13" ht="16.5" customHeight="1" x14ac:dyDescent="0.25">
      <c r="B21" s="21">
        <v>46082</v>
      </c>
      <c r="C21" s="22">
        <f>SUMIFS(Warenbewegungen!$I$8:$I$507,Warenbewegungen!$C$8:$C$507,"Eingang",Warenbewegungen!$A$8:$A$507,"&gt;="&amp;$B21,Warenbewegungen!$A$8:$A$507,"&lt;="&amp;EOMONTH($B21,0))</f>
        <v>10177.6</v>
      </c>
      <c r="D21" s="22">
        <f>SUMIFS(Warenbewegungen!$I$8:$I$507,Warenbewegungen!$C$8:$C$507,"Ausgang",Warenbewegungen!$A$8:$A$507,"&gt;="&amp;$B21,Warenbewegungen!$A$8:$A$507,"&lt;="&amp;EOMONTH($B21,0))</f>
        <v>8476.2000000000007</v>
      </c>
      <c r="E21" s="22">
        <f>SUMIFS(Warenbewegungen!$J$8:$J$507,Warenbewegungen!$A$8:$A$507,"&gt;="&amp;$B21,Warenbewegungen!$A$8:$A$507,"&lt;="&amp;EOMONTH($B21,0))</f>
        <v>4441.0999999999995</v>
      </c>
      <c r="F21" s="22">
        <f t="shared" si="0"/>
        <v>4035.1000000000013</v>
      </c>
      <c r="G21" s="23">
        <f t="shared" si="1"/>
        <v>0.47605058870720379</v>
      </c>
    </row>
    <row r="22" spans="2:13" ht="16.5" customHeight="1" x14ac:dyDescent="0.25">
      <c r="B22" s="24">
        <v>46113</v>
      </c>
      <c r="C22" s="25">
        <f>SUMIFS(Warenbewegungen!$I$8:$I$507,Warenbewegungen!$C$8:$C$507,"Eingang",Warenbewegungen!$A$8:$A$507,"&gt;="&amp;$B22,Warenbewegungen!$A$8:$A$507,"&lt;="&amp;EOMONTH($B22,0))</f>
        <v>3921</v>
      </c>
      <c r="D22" s="25">
        <f>SUMIFS(Warenbewegungen!$I$8:$I$507,Warenbewegungen!$C$8:$C$507,"Ausgang",Warenbewegungen!$A$8:$A$507,"&gt;="&amp;$B22,Warenbewegungen!$A$8:$A$507,"&lt;="&amp;EOMONTH($B22,0))</f>
        <v>7116.75</v>
      </c>
      <c r="E22" s="25">
        <f>SUMIFS(Warenbewegungen!$J$8:$J$507,Warenbewegungen!$A$8:$A$507,"&gt;="&amp;$B22,Warenbewegungen!$A$8:$A$507,"&lt;="&amp;EOMONTH($B22,0))</f>
        <v>3773.4</v>
      </c>
      <c r="F22" s="25">
        <f t="shared" si="0"/>
        <v>3343.35</v>
      </c>
      <c r="G22" s="26">
        <f t="shared" si="1"/>
        <v>0.46978606807882811</v>
      </c>
    </row>
    <row r="23" spans="2:13" ht="16.5" customHeight="1" x14ac:dyDescent="0.25">
      <c r="B23" s="21">
        <v>46143</v>
      </c>
      <c r="C23" s="22">
        <f>SUMIFS(Warenbewegungen!$I$8:$I$507,Warenbewegungen!$C$8:$C$507,"Eingang",Warenbewegungen!$A$8:$A$507,"&gt;="&amp;$B23,Warenbewegungen!$A$8:$A$507,"&lt;="&amp;EOMONTH($B23,0))</f>
        <v>9000.85</v>
      </c>
      <c r="D23" s="22">
        <f>SUMIFS(Warenbewegungen!$I$8:$I$507,Warenbewegungen!$C$8:$C$507,"Ausgang",Warenbewegungen!$A$8:$A$507,"&gt;="&amp;$B23,Warenbewegungen!$A$8:$A$507,"&lt;="&amp;EOMONTH($B23,0))</f>
        <v>4742.25</v>
      </c>
      <c r="E23" s="22">
        <f>SUMIFS(Warenbewegungen!$J$8:$J$507,Warenbewegungen!$A$8:$A$507,"&gt;="&amp;$B23,Warenbewegungen!$A$8:$A$507,"&lt;="&amp;EOMONTH($B23,0))</f>
        <v>2517.1999999999998</v>
      </c>
      <c r="F23" s="22">
        <f t="shared" si="0"/>
        <v>2225.0500000000002</v>
      </c>
      <c r="G23" s="23">
        <f t="shared" si="1"/>
        <v>0.46919711107596607</v>
      </c>
    </row>
    <row r="24" spans="2:13" ht="16.5" customHeight="1" x14ac:dyDescent="0.25">
      <c r="B24" s="24">
        <v>46174</v>
      </c>
      <c r="C24" s="25">
        <f>SUMIFS(Warenbewegungen!$I$8:$I$507,Warenbewegungen!$C$8:$C$507,"Eingang",Warenbewegungen!$A$8:$A$507,"&gt;="&amp;$B24,Warenbewegungen!$A$8:$A$507,"&lt;="&amp;EOMONTH($B24,0))</f>
        <v>8815.7999999999993</v>
      </c>
      <c r="D24" s="25">
        <f>SUMIFS(Warenbewegungen!$I$8:$I$507,Warenbewegungen!$C$8:$C$507,"Ausgang",Warenbewegungen!$A$8:$A$507,"&gt;="&amp;$B24,Warenbewegungen!$A$8:$A$507,"&lt;="&amp;EOMONTH($B24,0))</f>
        <v>10912.45</v>
      </c>
      <c r="E24" s="25">
        <f>SUMIFS(Warenbewegungen!$J$8:$J$507,Warenbewegungen!$A$8:$A$507,"&gt;="&amp;$B24,Warenbewegungen!$A$8:$A$507,"&lt;="&amp;EOMONTH($B24,0))</f>
        <v>5986.3</v>
      </c>
      <c r="F24" s="25">
        <f t="shared" si="0"/>
        <v>4926.1500000000005</v>
      </c>
      <c r="G24" s="26">
        <f t="shared" si="1"/>
        <v>0.4514247487960999</v>
      </c>
    </row>
    <row r="25" spans="2:13" ht="16.5" customHeight="1" x14ac:dyDescent="0.25">
      <c r="B25" s="21">
        <v>46204</v>
      </c>
      <c r="C25" s="22">
        <f>SUMIFS(Warenbewegungen!$I$8:$I$507,Warenbewegungen!$C$8:$C$507,"Eingang",Warenbewegungen!$A$8:$A$507,"&gt;="&amp;$B25,Warenbewegungen!$A$8:$A$507,"&lt;="&amp;EOMONTH($B25,0))</f>
        <v>1469</v>
      </c>
      <c r="D25" s="22">
        <f>SUMIFS(Warenbewegungen!$I$8:$I$507,Warenbewegungen!$C$8:$C$507,"Ausgang",Warenbewegungen!$A$8:$A$507,"&gt;="&amp;$B25,Warenbewegungen!$A$8:$A$507,"&lt;="&amp;EOMONTH($B25,0))</f>
        <v>3494.9000000000005</v>
      </c>
      <c r="E25" s="22">
        <f>SUMIFS(Warenbewegungen!$J$8:$J$507,Warenbewegungen!$A$8:$A$507,"&gt;="&amp;$B25,Warenbewegungen!$A$8:$A$507,"&lt;="&amp;EOMONTH($B25,0))</f>
        <v>1915.85</v>
      </c>
      <c r="F25" s="22">
        <f t="shared" si="0"/>
        <v>1579.0500000000006</v>
      </c>
      <c r="G25" s="23">
        <f t="shared" si="1"/>
        <v>0.45181550258948766</v>
      </c>
    </row>
    <row r="26" spans="2:13" ht="16.5" customHeight="1" x14ac:dyDescent="0.25">
      <c r="B26" s="24">
        <v>46235</v>
      </c>
      <c r="C26" s="25">
        <f>SUMIFS(Warenbewegungen!$I$8:$I$507,Warenbewegungen!$C$8:$C$507,"Eingang",Warenbewegungen!$A$8:$A$507,"&gt;="&amp;$B26,Warenbewegungen!$A$8:$A$507,"&lt;="&amp;EOMONTH($B26,0))</f>
        <v>0</v>
      </c>
      <c r="D26" s="25">
        <f>SUMIFS(Warenbewegungen!$I$8:$I$507,Warenbewegungen!$C$8:$C$507,"Ausgang",Warenbewegungen!$A$8:$A$507,"&gt;="&amp;$B26,Warenbewegungen!$A$8:$A$507,"&lt;="&amp;EOMONTH($B26,0))</f>
        <v>0</v>
      </c>
      <c r="E26" s="25">
        <f>SUMIFS(Warenbewegungen!$J$8:$J$507,Warenbewegungen!$A$8:$A$507,"&gt;="&amp;$B26,Warenbewegungen!$A$8:$A$507,"&lt;="&amp;EOMONTH($B26,0))</f>
        <v>0</v>
      </c>
      <c r="F26" s="25">
        <f t="shared" si="0"/>
        <v>0</v>
      </c>
      <c r="G26" s="26">
        <f t="shared" si="1"/>
        <v>0</v>
      </c>
    </row>
    <row r="27" spans="2:13" ht="16.5" customHeight="1" x14ac:dyDescent="0.25">
      <c r="B27" s="21">
        <v>46266</v>
      </c>
      <c r="C27" s="22">
        <f>SUMIFS(Warenbewegungen!$I$8:$I$507,Warenbewegungen!$C$8:$C$507,"Eingang",Warenbewegungen!$A$8:$A$507,"&gt;="&amp;$B27,Warenbewegungen!$A$8:$A$507,"&lt;="&amp;EOMONTH($B27,0))</f>
        <v>0</v>
      </c>
      <c r="D27" s="22">
        <f>SUMIFS(Warenbewegungen!$I$8:$I$507,Warenbewegungen!$C$8:$C$507,"Ausgang",Warenbewegungen!$A$8:$A$507,"&gt;="&amp;$B27,Warenbewegungen!$A$8:$A$507,"&lt;="&amp;EOMONTH($B27,0))</f>
        <v>0</v>
      </c>
      <c r="E27" s="22">
        <f>SUMIFS(Warenbewegungen!$J$8:$J$507,Warenbewegungen!$A$8:$A$507,"&gt;="&amp;$B27,Warenbewegungen!$A$8:$A$507,"&lt;="&amp;EOMONTH($B27,0))</f>
        <v>0</v>
      </c>
      <c r="F27" s="22">
        <f t="shared" si="0"/>
        <v>0</v>
      </c>
      <c r="G27" s="23">
        <f t="shared" si="1"/>
        <v>0</v>
      </c>
    </row>
    <row r="28" spans="2:13" ht="16.5" customHeight="1" x14ac:dyDescent="0.25">
      <c r="B28" s="24">
        <v>46296</v>
      </c>
      <c r="C28" s="25">
        <f>SUMIFS(Warenbewegungen!$I$8:$I$507,Warenbewegungen!$C$8:$C$507,"Eingang",Warenbewegungen!$A$8:$A$507,"&gt;="&amp;$B28,Warenbewegungen!$A$8:$A$507,"&lt;="&amp;EOMONTH($B28,0))</f>
        <v>0</v>
      </c>
      <c r="D28" s="25">
        <f>SUMIFS(Warenbewegungen!$I$8:$I$507,Warenbewegungen!$C$8:$C$507,"Ausgang",Warenbewegungen!$A$8:$A$507,"&gt;="&amp;$B28,Warenbewegungen!$A$8:$A$507,"&lt;="&amp;EOMONTH($B28,0))</f>
        <v>0</v>
      </c>
      <c r="E28" s="25">
        <f>SUMIFS(Warenbewegungen!$J$8:$J$507,Warenbewegungen!$A$8:$A$507,"&gt;="&amp;$B28,Warenbewegungen!$A$8:$A$507,"&lt;="&amp;EOMONTH($B28,0))</f>
        <v>0</v>
      </c>
      <c r="F28" s="25">
        <f t="shared" si="0"/>
        <v>0</v>
      </c>
      <c r="G28" s="26">
        <f t="shared" si="1"/>
        <v>0</v>
      </c>
    </row>
    <row r="29" spans="2:13" ht="16.5" customHeight="1" x14ac:dyDescent="0.25">
      <c r="B29" s="21">
        <v>46327</v>
      </c>
      <c r="C29" s="22">
        <f>SUMIFS(Warenbewegungen!$I$8:$I$507,Warenbewegungen!$C$8:$C$507,"Eingang",Warenbewegungen!$A$8:$A$507,"&gt;="&amp;$B29,Warenbewegungen!$A$8:$A$507,"&lt;="&amp;EOMONTH($B29,0))</f>
        <v>0</v>
      </c>
      <c r="D29" s="22">
        <f>SUMIFS(Warenbewegungen!$I$8:$I$507,Warenbewegungen!$C$8:$C$507,"Ausgang",Warenbewegungen!$A$8:$A$507,"&gt;="&amp;$B29,Warenbewegungen!$A$8:$A$507,"&lt;="&amp;EOMONTH($B29,0))</f>
        <v>0</v>
      </c>
      <c r="E29" s="22">
        <f>SUMIFS(Warenbewegungen!$J$8:$J$507,Warenbewegungen!$A$8:$A$507,"&gt;="&amp;$B29,Warenbewegungen!$A$8:$A$507,"&lt;="&amp;EOMONTH($B29,0))</f>
        <v>0</v>
      </c>
      <c r="F29" s="22">
        <f t="shared" si="0"/>
        <v>0</v>
      </c>
      <c r="G29" s="23">
        <f t="shared" si="1"/>
        <v>0</v>
      </c>
    </row>
    <row r="30" spans="2:13" ht="16.5" customHeight="1" x14ac:dyDescent="0.25">
      <c r="B30" s="24">
        <v>46357</v>
      </c>
      <c r="C30" s="25">
        <f>SUMIFS(Warenbewegungen!$I$8:$I$507,Warenbewegungen!$C$8:$C$507,"Eingang",Warenbewegungen!$A$8:$A$507,"&gt;="&amp;$B30,Warenbewegungen!$A$8:$A$507,"&lt;="&amp;EOMONTH($B30,0))</f>
        <v>0</v>
      </c>
      <c r="D30" s="25">
        <f>SUMIFS(Warenbewegungen!$I$8:$I$507,Warenbewegungen!$C$8:$C$507,"Ausgang",Warenbewegungen!$A$8:$A$507,"&gt;="&amp;$B30,Warenbewegungen!$A$8:$A$507,"&lt;="&amp;EOMONTH($B30,0))</f>
        <v>0</v>
      </c>
      <c r="E30" s="25">
        <f>SUMIFS(Warenbewegungen!$J$8:$J$507,Warenbewegungen!$A$8:$A$507,"&gt;="&amp;$B30,Warenbewegungen!$A$8:$A$507,"&lt;="&amp;EOMONTH($B30,0))</f>
        <v>0</v>
      </c>
      <c r="F30" s="25">
        <f t="shared" si="0"/>
        <v>0</v>
      </c>
      <c r="G30" s="26">
        <f t="shared" si="1"/>
        <v>0</v>
      </c>
    </row>
    <row r="31" spans="2:13" ht="21.75" customHeight="1" x14ac:dyDescent="0.25">
      <c r="B31" s="27" t="s">
        <v>26</v>
      </c>
      <c r="C31" s="28">
        <f>SUM(C19:C30)</f>
        <v>45100.75</v>
      </c>
      <c r="D31" s="28">
        <f>SUM(D19:D30)</f>
        <v>46354.15</v>
      </c>
      <c r="E31" s="28">
        <f>SUM(E19:E30)</f>
        <v>24873.649999999998</v>
      </c>
      <c r="F31" s="28">
        <f>SUM(F19:F30)</f>
        <v>21480.500000000004</v>
      </c>
      <c r="G31" s="29">
        <f>IFERROR(F31/D31,0)</f>
        <v>0.46339971717742645</v>
      </c>
    </row>
    <row r="35" spans="2:13" ht="21.75" customHeight="1" x14ac:dyDescent="0.25">
      <c r="B35" s="6" t="s">
        <v>27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7" spans="2:13" ht="15" customHeight="1" x14ac:dyDescent="0.25">
      <c r="B37" s="30" t="s">
        <v>28</v>
      </c>
      <c r="C37" s="3" t="s">
        <v>29</v>
      </c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2:13" ht="15" customHeight="1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3" ht="15" customHeight="1" x14ac:dyDescent="0.25">
      <c r="B39" s="30" t="s">
        <v>30</v>
      </c>
      <c r="C39" s="3" t="s">
        <v>31</v>
      </c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2:13" ht="15" customHeight="1" x14ac:dyDescent="0.2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2:13" ht="15" customHeight="1" x14ac:dyDescent="0.25">
      <c r="B41" s="30" t="s">
        <v>32</v>
      </c>
      <c r="C41" s="3" t="s">
        <v>33</v>
      </c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ht="15" customHeight="1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2:13" ht="15" customHeight="1" x14ac:dyDescent="0.25">
      <c r="B43" s="30" t="s">
        <v>34</v>
      </c>
      <c r="C43" s="3" t="s">
        <v>35</v>
      </c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2:13" ht="15" customHeight="1" x14ac:dyDescent="0.2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6" spans="2:13" x14ac:dyDescent="0.25">
      <c r="B46" s="31" t="s">
        <v>36</v>
      </c>
    </row>
    <row r="47" spans="2:13" ht="15.75" customHeight="1" x14ac:dyDescent="0.25">
      <c r="B47" s="32"/>
      <c r="C47" s="2" t="s">
        <v>37</v>
      </c>
      <c r="D47" s="2"/>
      <c r="E47" s="2"/>
      <c r="F47" s="2"/>
      <c r="G47" s="2"/>
      <c r="H47" s="2"/>
    </row>
    <row r="48" spans="2:13" ht="15.75" customHeight="1" x14ac:dyDescent="0.25">
      <c r="B48" s="33"/>
      <c r="C48" s="2" t="s">
        <v>38</v>
      </c>
      <c r="D48" s="2"/>
      <c r="E48" s="2"/>
      <c r="F48" s="2"/>
      <c r="G48" s="2"/>
      <c r="H48" s="2"/>
    </row>
    <row r="49" spans="2:13" ht="15.75" customHeight="1" x14ac:dyDescent="0.25">
      <c r="B49" s="34"/>
      <c r="C49" s="2" t="s">
        <v>39</v>
      </c>
      <c r="D49" s="2"/>
      <c r="E49" s="2"/>
      <c r="F49" s="2"/>
      <c r="G49" s="2"/>
      <c r="H49" s="2"/>
    </row>
    <row r="50" spans="2:13" ht="15.75" customHeight="1" x14ac:dyDescent="0.25">
      <c r="B50" s="35"/>
      <c r="C50" s="2" t="s">
        <v>40</v>
      </c>
      <c r="D50" s="2"/>
      <c r="E50" s="2"/>
      <c r="F50" s="2"/>
      <c r="G50" s="2"/>
      <c r="H50" s="2"/>
    </row>
    <row r="51" spans="2:13" ht="15.75" customHeight="1" x14ac:dyDescent="0.25">
      <c r="B51" s="36"/>
      <c r="C51" s="2" t="s">
        <v>41</v>
      </c>
      <c r="D51" s="2"/>
      <c r="E51" s="2"/>
      <c r="F51" s="2"/>
      <c r="G51" s="2"/>
      <c r="H51" s="2"/>
    </row>
    <row r="53" spans="2:13" x14ac:dyDescent="0.25">
      <c r="B53" s="1" t="s">
        <v>42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</sheetData>
  <mergeCells count="19">
    <mergeCell ref="C49:H49"/>
    <mergeCell ref="C50:H50"/>
    <mergeCell ref="C51:H51"/>
    <mergeCell ref="B53:M53"/>
    <mergeCell ref="C39:M40"/>
    <mergeCell ref="C41:M42"/>
    <mergeCell ref="C43:M44"/>
    <mergeCell ref="C47:H47"/>
    <mergeCell ref="C48:H48"/>
    <mergeCell ref="H10:M12"/>
    <mergeCell ref="H14:M15"/>
    <mergeCell ref="B17:M17"/>
    <mergeCell ref="B35:M35"/>
    <mergeCell ref="C37:M38"/>
    <mergeCell ref="A1:N1"/>
    <mergeCell ref="A2:N2"/>
    <mergeCell ref="A3:N3"/>
    <mergeCell ref="C6:F6"/>
    <mergeCell ref="B8:M8"/>
  </mergeCells>
  <pageMargins left="0.75" right="0.75" top="1" bottom="1" header="0.511811023622047" footer="0.511811023622047"/>
  <pageSetup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D8A"/>
    <pageSetUpPr fitToPage="1"/>
  </sheetPr>
  <dimension ref="A1:Q108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8.7109375" defaultRowHeight="15" x14ac:dyDescent="0.25"/>
  <cols>
    <col min="1" max="1" width="10" customWidth="1"/>
    <col min="2" max="2" width="34" customWidth="1"/>
    <col min="3" max="3" width="17" customWidth="1"/>
    <col min="4" max="4" width="9" customWidth="1"/>
    <col min="5" max="5" width="26" customWidth="1"/>
    <col min="6" max="6" width="10" customWidth="1"/>
    <col min="7" max="7" width="11" customWidth="1"/>
    <col min="8" max="9" width="9" customWidth="1"/>
    <col min="10" max="10" width="10" customWidth="1"/>
    <col min="11" max="11" width="11" customWidth="1"/>
    <col min="12" max="12" width="15" customWidth="1"/>
    <col min="13" max="14" width="10" customWidth="1"/>
    <col min="15" max="15" width="12" customWidth="1"/>
    <col min="16" max="16" width="8" customWidth="1"/>
    <col min="17" max="17" width="13" customWidth="1"/>
  </cols>
  <sheetData>
    <row r="1" spans="1:17" ht="7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0" customHeight="1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.75" customHeight="1" x14ac:dyDescent="0.25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7" spans="1:17" ht="31.5" customHeight="1" x14ac:dyDescent="0.25">
      <c r="A7" s="37" t="s">
        <v>45</v>
      </c>
      <c r="B7" s="37" t="s">
        <v>46</v>
      </c>
      <c r="C7" s="37" t="s">
        <v>47</v>
      </c>
      <c r="D7" s="37" t="s">
        <v>48</v>
      </c>
      <c r="E7" s="37" t="s">
        <v>49</v>
      </c>
      <c r="F7" s="37" t="s">
        <v>50</v>
      </c>
      <c r="G7" s="37" t="s">
        <v>51</v>
      </c>
      <c r="H7" s="37" t="s">
        <v>52</v>
      </c>
      <c r="I7" s="37" t="s">
        <v>53</v>
      </c>
      <c r="J7" s="37" t="s">
        <v>54</v>
      </c>
      <c r="K7" s="37" t="s">
        <v>55</v>
      </c>
      <c r="L7" s="37" t="s">
        <v>56</v>
      </c>
      <c r="M7" s="37" t="s">
        <v>57</v>
      </c>
      <c r="N7" s="37" t="s">
        <v>58</v>
      </c>
      <c r="O7" s="37" t="s">
        <v>59</v>
      </c>
      <c r="P7" s="37" t="s">
        <v>25</v>
      </c>
      <c r="Q7" s="37" t="s">
        <v>60</v>
      </c>
    </row>
    <row r="8" spans="1:17" ht="16.5" customHeight="1" x14ac:dyDescent="0.25">
      <c r="A8" s="38" t="s">
        <v>61</v>
      </c>
      <c r="B8" s="39" t="s">
        <v>62</v>
      </c>
      <c r="C8" s="39" t="s">
        <v>63</v>
      </c>
      <c r="D8" s="40" t="s">
        <v>64</v>
      </c>
      <c r="E8" s="39" t="s">
        <v>65</v>
      </c>
      <c r="F8" s="40" t="s">
        <v>66</v>
      </c>
      <c r="G8" s="41">
        <v>90</v>
      </c>
      <c r="H8" s="42">
        <f>IF($A8="","",SUMIFS(Warenbewegungen!$F$8:$F$507,Warenbewegungen!$D$8:$D$507,$A8,Warenbewegungen!$C$8:$C$507,"Eingang"))</f>
        <v>140</v>
      </c>
      <c r="I8" s="42">
        <f>IF($A8="","",SUMIFS(Warenbewegungen!$F$8:$F$507,Warenbewegungen!$D$8:$D$507,$A8,Warenbewegungen!$C$8:$C$507,"Ausgang"))</f>
        <v>105</v>
      </c>
      <c r="J8" s="43">
        <f t="shared" ref="J8:J39" si="0">IF($A8="","",$G8+$H8-$I8)</f>
        <v>125</v>
      </c>
      <c r="K8" s="41">
        <v>60</v>
      </c>
      <c r="L8" s="40" t="str">
        <f t="shared" ref="L8:L39" si="1">IF($A8="","",IF($J8&lt;=0,"Nicht verfügbar",IF($J8&lt;$K8,"Nachbestellen",IF($J8&lt;$K8*1.25,"Beobachten","Bestand OK"))))</f>
        <v>Bestand OK</v>
      </c>
      <c r="M8" s="44">
        <v>3.45</v>
      </c>
      <c r="N8" s="44">
        <v>5.9</v>
      </c>
      <c r="O8" s="45">
        <f t="shared" ref="O8:O39" si="2">IF($A8="","",$J8*$M8)</f>
        <v>431.25</v>
      </c>
      <c r="P8" s="46">
        <f t="shared" ref="P8:P39" si="3">IF($A8="","",IFERROR(($N8-$M8)/$N8,0))</f>
        <v>0.4152542372881356</v>
      </c>
      <c r="Q8" s="42">
        <f t="shared" ref="Q8:Q39" si="4">IF($A8="","",IF($J8&lt;$K8,CEILING(($K8*2)-$J8,5),0))</f>
        <v>0</v>
      </c>
    </row>
    <row r="9" spans="1:17" ht="16.5" customHeight="1" x14ac:dyDescent="0.25">
      <c r="A9" s="47" t="s">
        <v>67</v>
      </c>
      <c r="B9" s="48" t="s">
        <v>68</v>
      </c>
      <c r="C9" s="48" t="s">
        <v>63</v>
      </c>
      <c r="D9" s="49" t="s">
        <v>69</v>
      </c>
      <c r="E9" s="48" t="s">
        <v>65</v>
      </c>
      <c r="F9" s="49" t="s">
        <v>70</v>
      </c>
      <c r="G9" s="41">
        <v>120</v>
      </c>
      <c r="H9" s="50">
        <f>IF($A9="","",SUMIFS(Warenbewegungen!$F$8:$F$507,Warenbewegungen!$D$8:$D$507,$A9,Warenbewegungen!$C$8:$C$507,"Eingang"))</f>
        <v>210</v>
      </c>
      <c r="I9" s="50">
        <f>IF($A9="","",SUMIFS(Warenbewegungen!$F$8:$F$507,Warenbewegungen!$D$8:$D$507,$A9,Warenbewegungen!$C$8:$C$507,"Ausgang"))</f>
        <v>85</v>
      </c>
      <c r="J9" s="51">
        <f t="shared" si="0"/>
        <v>245</v>
      </c>
      <c r="K9" s="41">
        <v>80</v>
      </c>
      <c r="L9" s="49" t="str">
        <f t="shared" si="1"/>
        <v>Bestand OK</v>
      </c>
      <c r="M9" s="44">
        <v>1.85</v>
      </c>
      <c r="N9" s="44">
        <v>3.6</v>
      </c>
      <c r="O9" s="52">
        <f t="shared" si="2"/>
        <v>453.25</v>
      </c>
      <c r="P9" s="53">
        <f t="shared" si="3"/>
        <v>0.4861111111111111</v>
      </c>
      <c r="Q9" s="50">
        <f t="shared" si="4"/>
        <v>0</v>
      </c>
    </row>
    <row r="10" spans="1:17" ht="16.5" customHeight="1" x14ac:dyDescent="0.25">
      <c r="A10" s="38" t="s">
        <v>71</v>
      </c>
      <c r="B10" s="39" t="s">
        <v>72</v>
      </c>
      <c r="C10" s="39" t="s">
        <v>63</v>
      </c>
      <c r="D10" s="40" t="s">
        <v>73</v>
      </c>
      <c r="E10" s="39" t="s">
        <v>65</v>
      </c>
      <c r="F10" s="40" t="s">
        <v>74</v>
      </c>
      <c r="G10" s="41">
        <v>75</v>
      </c>
      <c r="H10" s="42">
        <f>IF($A10="","",SUMIFS(Warenbewegungen!$F$8:$F$507,Warenbewegungen!$D$8:$D$507,$A10,Warenbewegungen!$C$8:$C$507,"Eingang"))</f>
        <v>430</v>
      </c>
      <c r="I10" s="42">
        <f>IF($A10="","",SUMIFS(Warenbewegungen!$F$8:$F$507,Warenbewegungen!$D$8:$D$507,$A10,Warenbewegungen!$C$8:$C$507,"Ausgang"))</f>
        <v>50</v>
      </c>
      <c r="J10" s="43">
        <f t="shared" si="0"/>
        <v>455</v>
      </c>
      <c r="K10" s="41">
        <v>40</v>
      </c>
      <c r="L10" s="40" t="str">
        <f t="shared" si="1"/>
        <v>Bestand OK</v>
      </c>
      <c r="M10" s="44">
        <v>4.2</v>
      </c>
      <c r="N10" s="44">
        <v>7.95</v>
      </c>
      <c r="O10" s="45">
        <f t="shared" si="2"/>
        <v>1911</v>
      </c>
      <c r="P10" s="46">
        <f t="shared" si="3"/>
        <v>0.47169811320754718</v>
      </c>
      <c r="Q10" s="42">
        <f t="shared" si="4"/>
        <v>0</v>
      </c>
    </row>
    <row r="11" spans="1:17" ht="16.5" customHeight="1" x14ac:dyDescent="0.25">
      <c r="A11" s="47" t="s">
        <v>75</v>
      </c>
      <c r="B11" s="48" t="s">
        <v>76</v>
      </c>
      <c r="C11" s="48" t="s">
        <v>63</v>
      </c>
      <c r="D11" s="49" t="s">
        <v>77</v>
      </c>
      <c r="E11" s="48" t="s">
        <v>65</v>
      </c>
      <c r="F11" s="49" t="s">
        <v>78</v>
      </c>
      <c r="G11" s="41">
        <v>30</v>
      </c>
      <c r="H11" s="50">
        <f>IF($A11="","",SUMIFS(Warenbewegungen!$F$8:$F$507,Warenbewegungen!$D$8:$D$507,$A11,Warenbewegungen!$C$8:$C$507,"Eingang"))</f>
        <v>520</v>
      </c>
      <c r="I11" s="50">
        <f>IF($A11="","",SUMIFS(Warenbewegungen!$F$8:$F$507,Warenbewegungen!$D$8:$D$507,$A11,Warenbewegungen!$C$8:$C$507,"Ausgang"))</f>
        <v>195</v>
      </c>
      <c r="J11" s="51">
        <f t="shared" si="0"/>
        <v>355</v>
      </c>
      <c r="K11" s="41">
        <v>20</v>
      </c>
      <c r="L11" s="49" t="str">
        <f t="shared" si="1"/>
        <v>Bestand OK</v>
      </c>
      <c r="M11" s="44">
        <v>9.8000000000000007</v>
      </c>
      <c r="N11" s="44">
        <v>18.5</v>
      </c>
      <c r="O11" s="52">
        <f t="shared" si="2"/>
        <v>3479.0000000000005</v>
      </c>
      <c r="P11" s="53">
        <f t="shared" si="3"/>
        <v>0.47027027027027024</v>
      </c>
      <c r="Q11" s="50">
        <f t="shared" si="4"/>
        <v>0</v>
      </c>
    </row>
    <row r="12" spans="1:17" ht="16.5" customHeight="1" x14ac:dyDescent="0.25">
      <c r="A12" s="38" t="s">
        <v>79</v>
      </c>
      <c r="B12" s="39" t="s">
        <v>80</v>
      </c>
      <c r="C12" s="39" t="s">
        <v>63</v>
      </c>
      <c r="D12" s="40" t="s">
        <v>73</v>
      </c>
      <c r="E12" s="39" t="s">
        <v>81</v>
      </c>
      <c r="F12" s="40" t="s">
        <v>82</v>
      </c>
      <c r="G12" s="41">
        <v>50</v>
      </c>
      <c r="H12" s="42">
        <f>IF($A12="","",SUMIFS(Warenbewegungen!$F$8:$F$507,Warenbewegungen!$D$8:$D$507,$A12,Warenbewegungen!$C$8:$C$507,"Eingang"))</f>
        <v>280</v>
      </c>
      <c r="I12" s="42">
        <f>IF($A12="","",SUMIFS(Warenbewegungen!$F$8:$F$507,Warenbewegungen!$D$8:$D$507,$A12,Warenbewegungen!$C$8:$C$507,"Ausgang"))</f>
        <v>130</v>
      </c>
      <c r="J12" s="43">
        <f t="shared" si="0"/>
        <v>200</v>
      </c>
      <c r="K12" s="41">
        <v>30</v>
      </c>
      <c r="L12" s="40" t="str">
        <f t="shared" si="1"/>
        <v>Bestand OK</v>
      </c>
      <c r="M12" s="44">
        <v>6.4</v>
      </c>
      <c r="N12" s="44">
        <v>12.2</v>
      </c>
      <c r="O12" s="45">
        <f t="shared" si="2"/>
        <v>1280</v>
      </c>
      <c r="P12" s="46">
        <f t="shared" si="3"/>
        <v>0.47540983606557369</v>
      </c>
      <c r="Q12" s="42">
        <f t="shared" si="4"/>
        <v>0</v>
      </c>
    </row>
    <row r="13" spans="1:17" ht="16.5" customHeight="1" x14ac:dyDescent="0.25">
      <c r="A13" s="47" t="s">
        <v>83</v>
      </c>
      <c r="B13" s="48" t="s">
        <v>84</v>
      </c>
      <c r="C13" s="48" t="s">
        <v>85</v>
      </c>
      <c r="D13" s="49" t="s">
        <v>69</v>
      </c>
      <c r="E13" s="48" t="s">
        <v>81</v>
      </c>
      <c r="F13" s="49" t="s">
        <v>86</v>
      </c>
      <c r="G13" s="41">
        <v>260</v>
      </c>
      <c r="H13" s="50">
        <f>IF($A13="","",SUMIFS(Warenbewegungen!$F$8:$F$507,Warenbewegungen!$D$8:$D$507,$A13,Warenbewegungen!$C$8:$C$507,"Eingang"))</f>
        <v>60</v>
      </c>
      <c r="I13" s="50">
        <f>IF($A13="","",SUMIFS(Warenbewegungen!$F$8:$F$507,Warenbewegungen!$D$8:$D$507,$A13,Warenbewegungen!$C$8:$C$507,"Ausgang"))</f>
        <v>70</v>
      </c>
      <c r="J13" s="51">
        <f t="shared" si="0"/>
        <v>250</v>
      </c>
      <c r="K13" s="41">
        <v>200</v>
      </c>
      <c r="L13" s="49" t="str">
        <f t="shared" si="1"/>
        <v>Bestand OK</v>
      </c>
      <c r="M13" s="44">
        <v>0.78</v>
      </c>
      <c r="N13" s="44">
        <v>1.65</v>
      </c>
      <c r="O13" s="52">
        <f t="shared" si="2"/>
        <v>195</v>
      </c>
      <c r="P13" s="53">
        <f t="shared" si="3"/>
        <v>0.52727272727272723</v>
      </c>
      <c r="Q13" s="50">
        <f t="shared" si="4"/>
        <v>0</v>
      </c>
    </row>
    <row r="14" spans="1:17" ht="16.5" customHeight="1" x14ac:dyDescent="0.25">
      <c r="A14" s="38" t="s">
        <v>87</v>
      </c>
      <c r="B14" s="39" t="s">
        <v>88</v>
      </c>
      <c r="C14" s="39" t="s">
        <v>85</v>
      </c>
      <c r="D14" s="40" t="s">
        <v>89</v>
      </c>
      <c r="E14" s="39" t="s">
        <v>81</v>
      </c>
      <c r="F14" s="40" t="s">
        <v>90</v>
      </c>
      <c r="G14" s="41">
        <v>190</v>
      </c>
      <c r="H14" s="42">
        <f>IF($A14="","",SUMIFS(Warenbewegungen!$F$8:$F$507,Warenbewegungen!$D$8:$D$507,$A14,Warenbewegungen!$C$8:$C$507,"Eingang"))</f>
        <v>330</v>
      </c>
      <c r="I14" s="42">
        <f>IF($A14="","",SUMIFS(Warenbewegungen!$F$8:$F$507,Warenbewegungen!$D$8:$D$507,$A14,Warenbewegungen!$C$8:$C$507,"Ausgang"))</f>
        <v>155</v>
      </c>
      <c r="J14" s="43">
        <f t="shared" si="0"/>
        <v>365</v>
      </c>
      <c r="K14" s="41">
        <v>120</v>
      </c>
      <c r="L14" s="40" t="str">
        <f t="shared" si="1"/>
        <v>Bestand OK</v>
      </c>
      <c r="M14" s="44">
        <v>1.1000000000000001</v>
      </c>
      <c r="N14" s="44">
        <v>2.4500000000000002</v>
      </c>
      <c r="O14" s="45">
        <f t="shared" si="2"/>
        <v>401.50000000000006</v>
      </c>
      <c r="P14" s="46">
        <f t="shared" si="3"/>
        <v>0.55102040816326525</v>
      </c>
      <c r="Q14" s="42">
        <f t="shared" si="4"/>
        <v>0</v>
      </c>
    </row>
    <row r="15" spans="1:17" ht="16.5" customHeight="1" x14ac:dyDescent="0.25">
      <c r="A15" s="47" t="s">
        <v>91</v>
      </c>
      <c r="B15" s="48" t="s">
        <v>92</v>
      </c>
      <c r="C15" s="48" t="s">
        <v>85</v>
      </c>
      <c r="D15" s="49" t="s">
        <v>89</v>
      </c>
      <c r="E15" s="48" t="s">
        <v>81</v>
      </c>
      <c r="F15" s="49" t="s">
        <v>93</v>
      </c>
      <c r="G15" s="41">
        <v>40</v>
      </c>
      <c r="H15" s="50">
        <f>IF($A15="","",SUMIFS(Warenbewegungen!$F$8:$F$507,Warenbewegungen!$D$8:$D$507,$A15,Warenbewegungen!$C$8:$C$507,"Eingang"))</f>
        <v>400</v>
      </c>
      <c r="I15" s="50">
        <f>IF($A15="","",SUMIFS(Warenbewegungen!$F$8:$F$507,Warenbewegungen!$D$8:$D$507,$A15,Warenbewegungen!$C$8:$C$507,"Ausgang"))</f>
        <v>195</v>
      </c>
      <c r="J15" s="51">
        <f t="shared" si="0"/>
        <v>245</v>
      </c>
      <c r="K15" s="41">
        <v>30</v>
      </c>
      <c r="L15" s="49" t="str">
        <f t="shared" si="1"/>
        <v>Bestand OK</v>
      </c>
      <c r="M15" s="44">
        <v>14.9</v>
      </c>
      <c r="N15" s="44">
        <v>26.9</v>
      </c>
      <c r="O15" s="52">
        <f t="shared" si="2"/>
        <v>3650.5</v>
      </c>
      <c r="P15" s="53">
        <f t="shared" si="3"/>
        <v>0.44609665427509287</v>
      </c>
      <c r="Q15" s="50">
        <f t="shared" si="4"/>
        <v>0</v>
      </c>
    </row>
    <row r="16" spans="1:17" ht="16.5" customHeight="1" x14ac:dyDescent="0.25">
      <c r="A16" s="38" t="s">
        <v>94</v>
      </c>
      <c r="B16" s="39" t="s">
        <v>95</v>
      </c>
      <c r="C16" s="39" t="s">
        <v>85</v>
      </c>
      <c r="D16" s="40" t="s">
        <v>89</v>
      </c>
      <c r="E16" s="39" t="s">
        <v>81</v>
      </c>
      <c r="F16" s="40" t="s">
        <v>96</v>
      </c>
      <c r="G16" s="41">
        <v>70</v>
      </c>
      <c r="H16" s="42">
        <f>IF($A16="","",SUMIFS(Warenbewegungen!$F$8:$F$507,Warenbewegungen!$D$8:$D$507,$A16,Warenbewegungen!$C$8:$C$507,"Eingang"))</f>
        <v>340</v>
      </c>
      <c r="I16" s="42">
        <f>IF($A16="","",SUMIFS(Warenbewegungen!$F$8:$F$507,Warenbewegungen!$D$8:$D$507,$A16,Warenbewegungen!$C$8:$C$507,"Ausgang"))</f>
        <v>70</v>
      </c>
      <c r="J16" s="43">
        <f t="shared" si="0"/>
        <v>340</v>
      </c>
      <c r="K16" s="41">
        <v>50</v>
      </c>
      <c r="L16" s="40" t="str">
        <f t="shared" si="1"/>
        <v>Bestand OK</v>
      </c>
      <c r="M16" s="44">
        <v>3.95</v>
      </c>
      <c r="N16" s="44">
        <v>7.4</v>
      </c>
      <c r="O16" s="45">
        <f t="shared" si="2"/>
        <v>1343</v>
      </c>
      <c r="P16" s="46">
        <f t="shared" si="3"/>
        <v>0.46621621621621623</v>
      </c>
      <c r="Q16" s="42">
        <f t="shared" si="4"/>
        <v>0</v>
      </c>
    </row>
    <row r="17" spans="1:17" ht="16.5" customHeight="1" x14ac:dyDescent="0.25">
      <c r="A17" s="47" t="s">
        <v>97</v>
      </c>
      <c r="B17" s="48" t="s">
        <v>98</v>
      </c>
      <c r="C17" s="48" t="s">
        <v>85</v>
      </c>
      <c r="D17" s="49" t="s">
        <v>73</v>
      </c>
      <c r="E17" s="48" t="s">
        <v>99</v>
      </c>
      <c r="F17" s="49" t="s">
        <v>100</v>
      </c>
      <c r="G17" s="41">
        <v>55</v>
      </c>
      <c r="H17" s="50">
        <f>IF($A17="","",SUMIFS(Warenbewegungen!$F$8:$F$507,Warenbewegungen!$D$8:$D$507,$A17,Warenbewegungen!$C$8:$C$507,"Eingang"))</f>
        <v>300</v>
      </c>
      <c r="I17" s="50">
        <f>IF($A17="","",SUMIFS(Warenbewegungen!$F$8:$F$507,Warenbewegungen!$D$8:$D$507,$A17,Warenbewegungen!$C$8:$C$507,"Ausgang"))</f>
        <v>60</v>
      </c>
      <c r="J17" s="51">
        <f t="shared" si="0"/>
        <v>295</v>
      </c>
      <c r="K17" s="41">
        <v>40</v>
      </c>
      <c r="L17" s="49" t="str">
        <f t="shared" si="1"/>
        <v>Bestand OK</v>
      </c>
      <c r="M17" s="44">
        <v>8.6</v>
      </c>
      <c r="N17" s="44">
        <v>15.9</v>
      </c>
      <c r="O17" s="52">
        <f t="shared" si="2"/>
        <v>2537</v>
      </c>
      <c r="P17" s="53">
        <f t="shared" si="3"/>
        <v>0.45911949685534592</v>
      </c>
      <c r="Q17" s="50">
        <f t="shared" si="4"/>
        <v>0</v>
      </c>
    </row>
    <row r="18" spans="1:17" ht="16.5" customHeight="1" x14ac:dyDescent="0.25">
      <c r="A18" s="38" t="s">
        <v>101</v>
      </c>
      <c r="B18" s="39" t="s">
        <v>102</v>
      </c>
      <c r="C18" s="39" t="s">
        <v>85</v>
      </c>
      <c r="D18" s="40" t="s">
        <v>69</v>
      </c>
      <c r="E18" s="39" t="s">
        <v>99</v>
      </c>
      <c r="F18" s="40" t="s">
        <v>103</v>
      </c>
      <c r="G18" s="41">
        <v>30</v>
      </c>
      <c r="H18" s="42">
        <f>IF($A18="","",SUMIFS(Warenbewegungen!$F$8:$F$507,Warenbewegungen!$D$8:$D$507,$A18,Warenbewegungen!$C$8:$C$507,"Eingang"))</f>
        <v>60</v>
      </c>
      <c r="I18" s="42">
        <f>IF($A18="","",SUMIFS(Warenbewegungen!$F$8:$F$507,Warenbewegungen!$D$8:$D$507,$A18,Warenbewegungen!$C$8:$C$507,"Ausgang"))</f>
        <v>90</v>
      </c>
      <c r="J18" s="43">
        <f t="shared" si="0"/>
        <v>0</v>
      </c>
      <c r="K18" s="41">
        <v>25</v>
      </c>
      <c r="L18" s="40" t="str">
        <f t="shared" si="1"/>
        <v>Nicht verfügbar</v>
      </c>
      <c r="M18" s="44">
        <v>11.5</v>
      </c>
      <c r="N18" s="44">
        <v>19.8</v>
      </c>
      <c r="O18" s="45">
        <f t="shared" si="2"/>
        <v>0</v>
      </c>
      <c r="P18" s="46">
        <f t="shared" si="3"/>
        <v>0.41919191919191923</v>
      </c>
      <c r="Q18" s="42">
        <f t="shared" si="4"/>
        <v>50</v>
      </c>
    </row>
    <row r="19" spans="1:17" ht="16.5" customHeight="1" x14ac:dyDescent="0.25">
      <c r="A19" s="47" t="s">
        <v>104</v>
      </c>
      <c r="B19" s="48" t="s">
        <v>105</v>
      </c>
      <c r="C19" s="48" t="s">
        <v>106</v>
      </c>
      <c r="D19" s="49" t="s">
        <v>69</v>
      </c>
      <c r="E19" s="48" t="s">
        <v>107</v>
      </c>
      <c r="F19" s="49" t="s">
        <v>108</v>
      </c>
      <c r="G19" s="41">
        <v>15</v>
      </c>
      <c r="H19" s="50">
        <f>IF($A19="","",SUMIFS(Warenbewegungen!$F$8:$F$507,Warenbewegungen!$D$8:$D$507,$A19,Warenbewegungen!$C$8:$C$507,"Eingang"))</f>
        <v>50</v>
      </c>
      <c r="I19" s="50">
        <f>IF($A19="","",SUMIFS(Warenbewegungen!$F$8:$F$507,Warenbewegungen!$D$8:$D$507,$A19,Warenbewegungen!$C$8:$C$507,"Ausgang"))</f>
        <v>37</v>
      </c>
      <c r="J19" s="51">
        <f t="shared" si="0"/>
        <v>28</v>
      </c>
      <c r="K19" s="41">
        <v>12</v>
      </c>
      <c r="L19" s="49" t="str">
        <f t="shared" si="1"/>
        <v>Bestand OK</v>
      </c>
      <c r="M19" s="44">
        <v>68</v>
      </c>
      <c r="N19" s="44">
        <v>119</v>
      </c>
      <c r="O19" s="52">
        <f t="shared" si="2"/>
        <v>1904</v>
      </c>
      <c r="P19" s="53">
        <f t="shared" si="3"/>
        <v>0.42857142857142855</v>
      </c>
      <c r="Q19" s="50">
        <f t="shared" si="4"/>
        <v>0</v>
      </c>
    </row>
    <row r="20" spans="1:17" ht="16.5" customHeight="1" x14ac:dyDescent="0.25">
      <c r="A20" s="38" t="s">
        <v>109</v>
      </c>
      <c r="B20" s="39" t="s">
        <v>110</v>
      </c>
      <c r="C20" s="39" t="s">
        <v>106</v>
      </c>
      <c r="D20" s="40" t="s">
        <v>111</v>
      </c>
      <c r="E20" s="39" t="s">
        <v>107</v>
      </c>
      <c r="F20" s="40" t="s">
        <v>112</v>
      </c>
      <c r="G20" s="41">
        <v>40</v>
      </c>
      <c r="H20" s="42">
        <f>IF($A20="","",SUMIFS(Warenbewegungen!$F$8:$F$507,Warenbewegungen!$D$8:$D$507,$A20,Warenbewegungen!$C$8:$C$507,"Eingang"))</f>
        <v>20</v>
      </c>
      <c r="I20" s="42">
        <f>IF($A20="","",SUMIFS(Warenbewegungen!$F$8:$F$507,Warenbewegungen!$D$8:$D$507,$A20,Warenbewegungen!$C$8:$C$507,"Ausgang"))</f>
        <v>31</v>
      </c>
      <c r="J20" s="43">
        <f t="shared" si="0"/>
        <v>29</v>
      </c>
      <c r="K20" s="41">
        <v>25</v>
      </c>
      <c r="L20" s="40" t="str">
        <f t="shared" si="1"/>
        <v>Beobachten</v>
      </c>
      <c r="M20" s="44">
        <v>12.4</v>
      </c>
      <c r="N20" s="44">
        <v>23.9</v>
      </c>
      <c r="O20" s="45">
        <f t="shared" si="2"/>
        <v>359.6</v>
      </c>
      <c r="P20" s="46">
        <f t="shared" si="3"/>
        <v>0.48117154811715479</v>
      </c>
      <c r="Q20" s="42">
        <f t="shared" si="4"/>
        <v>0</v>
      </c>
    </row>
    <row r="21" spans="1:17" ht="16.5" customHeight="1" x14ac:dyDescent="0.25">
      <c r="A21" s="47" t="s">
        <v>113</v>
      </c>
      <c r="B21" s="48" t="s">
        <v>114</v>
      </c>
      <c r="C21" s="48" t="s">
        <v>106</v>
      </c>
      <c r="D21" s="49" t="s">
        <v>69</v>
      </c>
      <c r="E21" s="48" t="s">
        <v>107</v>
      </c>
      <c r="F21" s="49" t="s">
        <v>115</v>
      </c>
      <c r="G21" s="41">
        <v>45</v>
      </c>
      <c r="H21" s="50">
        <f>IF($A21="","",SUMIFS(Warenbewegungen!$F$8:$F$507,Warenbewegungen!$D$8:$D$507,$A21,Warenbewegungen!$C$8:$C$507,"Eingang"))</f>
        <v>27</v>
      </c>
      <c r="I21" s="50">
        <f>IF($A21="","",SUMIFS(Warenbewegungen!$F$8:$F$507,Warenbewegungen!$D$8:$D$507,$A21,Warenbewegungen!$C$8:$C$507,"Ausgang"))</f>
        <v>11</v>
      </c>
      <c r="J21" s="51">
        <f t="shared" si="0"/>
        <v>61</v>
      </c>
      <c r="K21" s="41">
        <v>30</v>
      </c>
      <c r="L21" s="49" t="str">
        <f t="shared" si="1"/>
        <v>Bestand OK</v>
      </c>
      <c r="M21" s="44">
        <v>6.75</v>
      </c>
      <c r="N21" s="44">
        <v>13.5</v>
      </c>
      <c r="O21" s="52">
        <f t="shared" si="2"/>
        <v>411.75</v>
      </c>
      <c r="P21" s="53">
        <f t="shared" si="3"/>
        <v>0.5</v>
      </c>
      <c r="Q21" s="50">
        <f t="shared" si="4"/>
        <v>0</v>
      </c>
    </row>
    <row r="22" spans="1:17" ht="16.5" customHeight="1" x14ac:dyDescent="0.25">
      <c r="A22" s="38" t="s">
        <v>116</v>
      </c>
      <c r="B22" s="39" t="s">
        <v>117</v>
      </c>
      <c r="C22" s="39" t="s">
        <v>106</v>
      </c>
      <c r="D22" s="40" t="s">
        <v>69</v>
      </c>
      <c r="E22" s="39" t="s">
        <v>107</v>
      </c>
      <c r="F22" s="40" t="s">
        <v>118</v>
      </c>
      <c r="G22" s="41">
        <v>65</v>
      </c>
      <c r="H22" s="42">
        <f>IF($A22="","",SUMIFS(Warenbewegungen!$F$8:$F$507,Warenbewegungen!$D$8:$D$507,$A22,Warenbewegungen!$C$8:$C$507,"Eingang"))</f>
        <v>0</v>
      </c>
      <c r="I22" s="42">
        <f>IF($A22="","",SUMIFS(Warenbewegungen!$F$8:$F$507,Warenbewegungen!$D$8:$D$507,$A22,Warenbewegungen!$C$8:$C$507,"Ausgang"))</f>
        <v>18</v>
      </c>
      <c r="J22" s="43">
        <f t="shared" si="0"/>
        <v>47</v>
      </c>
      <c r="K22" s="41">
        <v>40</v>
      </c>
      <c r="L22" s="40" t="str">
        <f t="shared" si="1"/>
        <v>Beobachten</v>
      </c>
      <c r="M22" s="44">
        <v>3.2</v>
      </c>
      <c r="N22" s="44">
        <v>6.9</v>
      </c>
      <c r="O22" s="45">
        <f t="shared" si="2"/>
        <v>150.4</v>
      </c>
      <c r="P22" s="46">
        <f t="shared" si="3"/>
        <v>0.53623188405797106</v>
      </c>
      <c r="Q22" s="42">
        <f t="shared" si="4"/>
        <v>0</v>
      </c>
    </row>
    <row r="23" spans="1:17" ht="16.5" customHeight="1" x14ac:dyDescent="0.25">
      <c r="A23" s="47" t="s">
        <v>119</v>
      </c>
      <c r="B23" s="48" t="s">
        <v>120</v>
      </c>
      <c r="C23" s="48" t="s">
        <v>106</v>
      </c>
      <c r="D23" s="49" t="s">
        <v>69</v>
      </c>
      <c r="E23" s="48" t="s">
        <v>107</v>
      </c>
      <c r="F23" s="49" t="s">
        <v>121</v>
      </c>
      <c r="G23" s="41">
        <v>15</v>
      </c>
      <c r="H23" s="50">
        <f>IF($A23="","",SUMIFS(Warenbewegungen!$F$8:$F$507,Warenbewegungen!$D$8:$D$507,$A23,Warenbewegungen!$C$8:$C$507,"Eingang"))</f>
        <v>0</v>
      </c>
      <c r="I23" s="50">
        <f>IF($A23="","",SUMIFS(Warenbewegungen!$F$8:$F$507,Warenbewegungen!$D$8:$D$507,$A23,Warenbewegungen!$C$8:$C$507,"Ausgang"))</f>
        <v>15</v>
      </c>
      <c r="J23" s="51">
        <f t="shared" si="0"/>
        <v>0</v>
      </c>
      <c r="K23" s="41">
        <v>10</v>
      </c>
      <c r="L23" s="49" t="str">
        <f t="shared" si="1"/>
        <v>Nicht verfügbar</v>
      </c>
      <c r="M23" s="44">
        <v>42.5</v>
      </c>
      <c r="N23" s="44">
        <v>79</v>
      </c>
      <c r="O23" s="52">
        <f t="shared" si="2"/>
        <v>0</v>
      </c>
      <c r="P23" s="53">
        <f t="shared" si="3"/>
        <v>0.46202531645569622</v>
      </c>
      <c r="Q23" s="50">
        <f t="shared" si="4"/>
        <v>20</v>
      </c>
    </row>
    <row r="24" spans="1:17" ht="16.5" customHeight="1" x14ac:dyDescent="0.25">
      <c r="A24" s="38" t="s">
        <v>122</v>
      </c>
      <c r="B24" s="39" t="s">
        <v>123</v>
      </c>
      <c r="C24" s="39" t="s">
        <v>124</v>
      </c>
      <c r="D24" s="40" t="s">
        <v>69</v>
      </c>
      <c r="E24" s="39" t="s">
        <v>125</v>
      </c>
      <c r="F24" s="40" t="s">
        <v>126</v>
      </c>
      <c r="G24" s="41">
        <v>80</v>
      </c>
      <c r="H24" s="42">
        <f>IF($A24="","",SUMIFS(Warenbewegungen!$F$8:$F$507,Warenbewegungen!$D$8:$D$507,$A24,Warenbewegungen!$C$8:$C$507,"Eingang"))</f>
        <v>310</v>
      </c>
      <c r="I24" s="42">
        <f>IF($A24="","",SUMIFS(Warenbewegungen!$F$8:$F$507,Warenbewegungen!$D$8:$D$507,$A24,Warenbewegungen!$C$8:$C$507,"Ausgang"))</f>
        <v>220</v>
      </c>
      <c r="J24" s="43">
        <f t="shared" si="0"/>
        <v>170</v>
      </c>
      <c r="K24" s="41">
        <v>60</v>
      </c>
      <c r="L24" s="40" t="str">
        <f t="shared" si="1"/>
        <v>Bestand OK</v>
      </c>
      <c r="M24" s="44">
        <v>7.9</v>
      </c>
      <c r="N24" s="44">
        <v>15.4</v>
      </c>
      <c r="O24" s="45">
        <f t="shared" si="2"/>
        <v>1343</v>
      </c>
      <c r="P24" s="46">
        <f t="shared" si="3"/>
        <v>0.48701298701298701</v>
      </c>
      <c r="Q24" s="42">
        <f t="shared" si="4"/>
        <v>0</v>
      </c>
    </row>
    <row r="25" spans="1:17" ht="16.5" customHeight="1" x14ac:dyDescent="0.25">
      <c r="A25" s="47" t="s">
        <v>127</v>
      </c>
      <c r="B25" s="48" t="s">
        <v>128</v>
      </c>
      <c r="C25" s="48" t="s">
        <v>124</v>
      </c>
      <c r="D25" s="49" t="s">
        <v>69</v>
      </c>
      <c r="E25" s="48" t="s">
        <v>125</v>
      </c>
      <c r="F25" s="49" t="s">
        <v>129</v>
      </c>
      <c r="G25" s="41">
        <v>35</v>
      </c>
      <c r="H25" s="50">
        <f>IF($A25="","",SUMIFS(Warenbewegungen!$F$8:$F$507,Warenbewegungen!$D$8:$D$507,$A25,Warenbewegungen!$C$8:$C$507,"Eingang"))</f>
        <v>120</v>
      </c>
      <c r="I25" s="50">
        <f>IF($A25="","",SUMIFS(Warenbewegungen!$F$8:$F$507,Warenbewegungen!$D$8:$D$507,$A25,Warenbewegungen!$C$8:$C$507,"Ausgang"))</f>
        <v>145</v>
      </c>
      <c r="J25" s="51">
        <f t="shared" si="0"/>
        <v>10</v>
      </c>
      <c r="K25" s="41">
        <v>25</v>
      </c>
      <c r="L25" s="49" t="str">
        <f t="shared" si="1"/>
        <v>Nachbestellen</v>
      </c>
      <c r="M25" s="44">
        <v>13.2</v>
      </c>
      <c r="N25" s="44">
        <v>24.9</v>
      </c>
      <c r="O25" s="52">
        <f t="shared" si="2"/>
        <v>132</v>
      </c>
      <c r="P25" s="53">
        <f t="shared" si="3"/>
        <v>0.46987951807228917</v>
      </c>
      <c r="Q25" s="50">
        <f t="shared" si="4"/>
        <v>40</v>
      </c>
    </row>
    <row r="26" spans="1:17" ht="16.5" customHeight="1" x14ac:dyDescent="0.25">
      <c r="A26" s="38" t="s">
        <v>130</v>
      </c>
      <c r="B26" s="39" t="s">
        <v>131</v>
      </c>
      <c r="C26" s="39" t="s">
        <v>124</v>
      </c>
      <c r="D26" s="40" t="s">
        <v>73</v>
      </c>
      <c r="E26" s="39" t="s">
        <v>125</v>
      </c>
      <c r="F26" s="40" t="s">
        <v>132</v>
      </c>
      <c r="G26" s="41">
        <v>105</v>
      </c>
      <c r="H26" s="42">
        <f>IF($A26="","",SUMIFS(Warenbewegungen!$F$8:$F$507,Warenbewegungen!$D$8:$D$507,$A26,Warenbewegungen!$C$8:$C$507,"Eingang"))</f>
        <v>180</v>
      </c>
      <c r="I26" s="42">
        <f>IF($A26="","",SUMIFS(Warenbewegungen!$F$8:$F$507,Warenbewegungen!$D$8:$D$507,$A26,Warenbewegungen!$C$8:$C$507,"Ausgang"))</f>
        <v>235</v>
      </c>
      <c r="J26" s="43">
        <f t="shared" si="0"/>
        <v>50</v>
      </c>
      <c r="K26" s="41">
        <v>70</v>
      </c>
      <c r="L26" s="40" t="str">
        <f t="shared" si="1"/>
        <v>Nachbestellen</v>
      </c>
      <c r="M26" s="44">
        <v>4.55</v>
      </c>
      <c r="N26" s="44">
        <v>8.9</v>
      </c>
      <c r="O26" s="45">
        <f t="shared" si="2"/>
        <v>227.5</v>
      </c>
      <c r="P26" s="46">
        <f t="shared" si="3"/>
        <v>0.48876404494382025</v>
      </c>
      <c r="Q26" s="42">
        <f t="shared" si="4"/>
        <v>90</v>
      </c>
    </row>
    <row r="27" spans="1:17" ht="16.5" customHeight="1" x14ac:dyDescent="0.25">
      <c r="A27" s="47" t="s">
        <v>133</v>
      </c>
      <c r="B27" s="48" t="s">
        <v>134</v>
      </c>
      <c r="C27" s="48" t="s">
        <v>124</v>
      </c>
      <c r="D27" s="49" t="s">
        <v>69</v>
      </c>
      <c r="E27" s="48" t="s">
        <v>125</v>
      </c>
      <c r="F27" s="49" t="s">
        <v>135</v>
      </c>
      <c r="G27" s="41">
        <v>50</v>
      </c>
      <c r="H27" s="50">
        <f>IF($A27="","",SUMIFS(Warenbewegungen!$F$8:$F$507,Warenbewegungen!$D$8:$D$507,$A27,Warenbewegungen!$C$8:$C$507,"Eingang"))</f>
        <v>140</v>
      </c>
      <c r="I27" s="50">
        <f>IF($A27="","",SUMIFS(Warenbewegungen!$F$8:$F$507,Warenbewegungen!$D$8:$D$507,$A27,Warenbewegungen!$C$8:$C$507,"Ausgang"))</f>
        <v>190</v>
      </c>
      <c r="J27" s="51">
        <f t="shared" si="0"/>
        <v>0</v>
      </c>
      <c r="K27" s="41">
        <v>30</v>
      </c>
      <c r="L27" s="49" t="str">
        <f t="shared" si="1"/>
        <v>Nicht verfügbar</v>
      </c>
      <c r="M27" s="44">
        <v>9.6</v>
      </c>
      <c r="N27" s="44">
        <v>18.2</v>
      </c>
      <c r="O27" s="52">
        <f t="shared" si="2"/>
        <v>0</v>
      </c>
      <c r="P27" s="53">
        <f t="shared" si="3"/>
        <v>0.47252747252747251</v>
      </c>
      <c r="Q27" s="50">
        <f t="shared" si="4"/>
        <v>60</v>
      </c>
    </row>
    <row r="28" spans="1:17" ht="16.5" customHeight="1" x14ac:dyDescent="0.25">
      <c r="A28" s="38" t="s">
        <v>136</v>
      </c>
      <c r="B28" s="39" t="s">
        <v>137</v>
      </c>
      <c r="C28" s="39" t="s">
        <v>124</v>
      </c>
      <c r="D28" s="40" t="s">
        <v>69</v>
      </c>
      <c r="E28" s="39" t="s">
        <v>125</v>
      </c>
      <c r="F28" s="40" t="s">
        <v>138</v>
      </c>
      <c r="G28" s="41">
        <v>20</v>
      </c>
      <c r="H28" s="42">
        <f>IF($A28="","",SUMIFS(Warenbewegungen!$F$8:$F$507,Warenbewegungen!$D$8:$D$507,$A28,Warenbewegungen!$C$8:$C$507,"Eingang"))</f>
        <v>120</v>
      </c>
      <c r="I28" s="42">
        <f>IF($A28="","",SUMIFS(Warenbewegungen!$F$8:$F$507,Warenbewegungen!$D$8:$D$507,$A28,Warenbewegungen!$C$8:$C$507,"Ausgang"))</f>
        <v>65</v>
      </c>
      <c r="J28" s="43">
        <f t="shared" si="0"/>
        <v>75</v>
      </c>
      <c r="K28" s="41">
        <v>15</v>
      </c>
      <c r="L28" s="40" t="str">
        <f t="shared" si="1"/>
        <v>Bestand OK</v>
      </c>
      <c r="M28" s="44">
        <v>16.8</v>
      </c>
      <c r="N28" s="44">
        <v>31.5</v>
      </c>
      <c r="O28" s="45">
        <f t="shared" si="2"/>
        <v>1260</v>
      </c>
      <c r="P28" s="46">
        <f t="shared" si="3"/>
        <v>0.46666666666666662</v>
      </c>
      <c r="Q28" s="42">
        <f t="shared" si="4"/>
        <v>0</v>
      </c>
    </row>
    <row r="29" spans="1:17" ht="16.5" customHeight="1" x14ac:dyDescent="0.25">
      <c r="A29" s="47" t="s">
        <v>139</v>
      </c>
      <c r="B29" s="48" t="s">
        <v>140</v>
      </c>
      <c r="C29" s="48" t="s">
        <v>141</v>
      </c>
      <c r="D29" s="49" t="s">
        <v>69</v>
      </c>
      <c r="E29" s="48" t="s">
        <v>142</v>
      </c>
      <c r="F29" s="49" t="s">
        <v>143</v>
      </c>
      <c r="G29" s="41">
        <v>60</v>
      </c>
      <c r="H29" s="50">
        <f>IF($A29="","",SUMIFS(Warenbewegungen!$F$8:$F$507,Warenbewegungen!$D$8:$D$507,$A29,Warenbewegungen!$C$8:$C$507,"Eingang"))</f>
        <v>650</v>
      </c>
      <c r="I29" s="50">
        <f>IF($A29="","",SUMIFS(Warenbewegungen!$F$8:$F$507,Warenbewegungen!$D$8:$D$507,$A29,Warenbewegungen!$C$8:$C$507,"Ausgang"))</f>
        <v>170</v>
      </c>
      <c r="J29" s="51">
        <f t="shared" si="0"/>
        <v>540</v>
      </c>
      <c r="K29" s="41">
        <v>40</v>
      </c>
      <c r="L29" s="49" t="str">
        <f t="shared" si="1"/>
        <v>Bestand OK</v>
      </c>
      <c r="M29" s="44">
        <v>3.1</v>
      </c>
      <c r="N29" s="44">
        <v>6.2</v>
      </c>
      <c r="O29" s="52">
        <f t="shared" si="2"/>
        <v>1674</v>
      </c>
      <c r="P29" s="53">
        <f t="shared" si="3"/>
        <v>0.5</v>
      </c>
      <c r="Q29" s="50">
        <f t="shared" si="4"/>
        <v>0</v>
      </c>
    </row>
    <row r="30" spans="1:17" ht="16.5" customHeight="1" x14ac:dyDescent="0.25">
      <c r="A30" s="38" t="s">
        <v>144</v>
      </c>
      <c r="B30" s="39" t="s">
        <v>145</v>
      </c>
      <c r="C30" s="39" t="s">
        <v>141</v>
      </c>
      <c r="D30" s="40" t="s">
        <v>77</v>
      </c>
      <c r="E30" s="39" t="s">
        <v>142</v>
      </c>
      <c r="F30" s="40" t="s">
        <v>146</v>
      </c>
      <c r="G30" s="41">
        <v>30</v>
      </c>
      <c r="H30" s="42">
        <f>IF($A30="","",SUMIFS(Warenbewegungen!$F$8:$F$507,Warenbewegungen!$D$8:$D$507,$A30,Warenbewegungen!$C$8:$C$507,"Eingang"))</f>
        <v>190</v>
      </c>
      <c r="I30" s="42">
        <f>IF($A30="","",SUMIFS(Warenbewegungen!$F$8:$F$507,Warenbewegungen!$D$8:$D$507,$A30,Warenbewegungen!$C$8:$C$507,"Ausgang"))</f>
        <v>40</v>
      </c>
      <c r="J30" s="43">
        <f t="shared" si="0"/>
        <v>180</v>
      </c>
      <c r="K30" s="41">
        <v>25</v>
      </c>
      <c r="L30" s="40" t="str">
        <f t="shared" si="1"/>
        <v>Bestand OK</v>
      </c>
      <c r="M30" s="44">
        <v>18.399999999999999</v>
      </c>
      <c r="N30" s="44">
        <v>32.9</v>
      </c>
      <c r="O30" s="45">
        <f t="shared" si="2"/>
        <v>3311.9999999999995</v>
      </c>
      <c r="P30" s="46">
        <f t="shared" si="3"/>
        <v>0.44072948328267481</v>
      </c>
      <c r="Q30" s="42">
        <f t="shared" si="4"/>
        <v>0</v>
      </c>
    </row>
    <row r="31" spans="1:17" ht="16.5" customHeight="1" x14ac:dyDescent="0.25">
      <c r="A31" s="47" t="s">
        <v>147</v>
      </c>
      <c r="B31" s="48" t="s">
        <v>148</v>
      </c>
      <c r="C31" s="48" t="s">
        <v>141</v>
      </c>
      <c r="D31" s="49" t="s">
        <v>149</v>
      </c>
      <c r="E31" s="48" t="s">
        <v>142</v>
      </c>
      <c r="F31" s="49" t="s">
        <v>150</v>
      </c>
      <c r="G31" s="41">
        <v>25</v>
      </c>
      <c r="H31" s="50">
        <f>IF($A31="","",SUMIFS(Warenbewegungen!$F$8:$F$507,Warenbewegungen!$D$8:$D$507,$A31,Warenbewegungen!$C$8:$C$507,"Eingang"))</f>
        <v>150</v>
      </c>
      <c r="I31" s="50">
        <f>IF($A31="","",SUMIFS(Warenbewegungen!$F$8:$F$507,Warenbewegungen!$D$8:$D$507,$A31,Warenbewegungen!$C$8:$C$507,"Ausgang"))</f>
        <v>55</v>
      </c>
      <c r="J31" s="51">
        <f t="shared" si="0"/>
        <v>120</v>
      </c>
      <c r="K31" s="41">
        <v>20</v>
      </c>
      <c r="L31" s="49" t="str">
        <f t="shared" si="1"/>
        <v>Bestand OK</v>
      </c>
      <c r="M31" s="44">
        <v>12.75</v>
      </c>
      <c r="N31" s="44">
        <v>22.5</v>
      </c>
      <c r="O31" s="52">
        <f t="shared" si="2"/>
        <v>1530</v>
      </c>
      <c r="P31" s="53">
        <f t="shared" si="3"/>
        <v>0.43333333333333335</v>
      </c>
      <c r="Q31" s="50">
        <f t="shared" si="4"/>
        <v>0</v>
      </c>
    </row>
    <row r="32" spans="1:17" ht="16.5" customHeight="1" x14ac:dyDescent="0.25">
      <c r="A32" s="38" t="s">
        <v>151</v>
      </c>
      <c r="B32" s="39" t="s">
        <v>152</v>
      </c>
      <c r="C32" s="39" t="s">
        <v>141</v>
      </c>
      <c r="D32" s="40" t="s">
        <v>89</v>
      </c>
      <c r="E32" s="39" t="s">
        <v>142</v>
      </c>
      <c r="F32" s="40" t="s">
        <v>153</v>
      </c>
      <c r="G32" s="41">
        <v>90</v>
      </c>
      <c r="H32" s="42">
        <f>IF($A32="","",SUMIFS(Warenbewegungen!$F$8:$F$507,Warenbewegungen!$D$8:$D$507,$A32,Warenbewegungen!$C$8:$C$507,"Eingang"))</f>
        <v>80</v>
      </c>
      <c r="I32" s="42">
        <f>IF($A32="","",SUMIFS(Warenbewegungen!$F$8:$F$507,Warenbewegungen!$D$8:$D$507,$A32,Warenbewegungen!$C$8:$C$507,"Ausgang"))</f>
        <v>15</v>
      </c>
      <c r="J32" s="43">
        <f t="shared" si="0"/>
        <v>155</v>
      </c>
      <c r="K32" s="41">
        <v>60</v>
      </c>
      <c r="L32" s="40" t="str">
        <f t="shared" si="1"/>
        <v>Bestand OK</v>
      </c>
      <c r="M32" s="44">
        <v>4.9000000000000004</v>
      </c>
      <c r="N32" s="44">
        <v>9.4</v>
      </c>
      <c r="O32" s="45">
        <f t="shared" si="2"/>
        <v>759.5</v>
      </c>
      <c r="P32" s="46">
        <f t="shared" si="3"/>
        <v>0.47872340425531912</v>
      </c>
      <c r="Q32" s="42">
        <f t="shared" si="4"/>
        <v>0</v>
      </c>
    </row>
    <row r="33" spans="1:17" ht="16.5" customHeight="1" x14ac:dyDescent="0.25">
      <c r="A33" s="47" t="s">
        <v>154</v>
      </c>
      <c r="B33" s="48" t="s">
        <v>155</v>
      </c>
      <c r="C33" s="48" t="s">
        <v>141</v>
      </c>
      <c r="D33" s="49" t="s">
        <v>73</v>
      </c>
      <c r="E33" s="48" t="s">
        <v>142</v>
      </c>
      <c r="F33" s="49" t="s">
        <v>156</v>
      </c>
      <c r="G33" s="41">
        <v>70</v>
      </c>
      <c r="H33" s="50">
        <f>IF($A33="","",SUMIFS(Warenbewegungen!$F$8:$F$507,Warenbewegungen!$D$8:$D$507,$A33,Warenbewegungen!$C$8:$C$507,"Eingang"))</f>
        <v>340</v>
      </c>
      <c r="I33" s="50">
        <f>IF($A33="","",SUMIFS(Warenbewegungen!$F$8:$F$507,Warenbewegungen!$D$8:$D$507,$A33,Warenbewegungen!$C$8:$C$507,"Ausgang"))</f>
        <v>250</v>
      </c>
      <c r="J33" s="51">
        <f t="shared" si="0"/>
        <v>160</v>
      </c>
      <c r="K33" s="41">
        <v>45</v>
      </c>
      <c r="L33" s="49" t="str">
        <f t="shared" si="1"/>
        <v>Bestand OK</v>
      </c>
      <c r="M33" s="44">
        <v>5.3</v>
      </c>
      <c r="N33" s="44">
        <v>10.6</v>
      </c>
      <c r="O33" s="52">
        <f t="shared" si="2"/>
        <v>848</v>
      </c>
      <c r="P33" s="53">
        <f t="shared" si="3"/>
        <v>0.5</v>
      </c>
      <c r="Q33" s="50">
        <f t="shared" si="4"/>
        <v>0</v>
      </c>
    </row>
    <row r="34" spans="1:17" ht="16.5" customHeight="1" x14ac:dyDescent="0.25">
      <c r="A34" s="38" t="s">
        <v>157</v>
      </c>
      <c r="B34" s="39" t="s">
        <v>158</v>
      </c>
      <c r="C34" s="39" t="s">
        <v>159</v>
      </c>
      <c r="D34" s="40" t="s">
        <v>69</v>
      </c>
      <c r="E34" s="39" t="s">
        <v>99</v>
      </c>
      <c r="F34" s="40" t="s">
        <v>160</v>
      </c>
      <c r="G34" s="41">
        <v>10</v>
      </c>
      <c r="H34" s="42">
        <f>IF($A34="","",SUMIFS(Warenbewegungen!$F$8:$F$507,Warenbewegungen!$D$8:$D$507,$A34,Warenbewegungen!$C$8:$C$507,"Eingang"))</f>
        <v>24</v>
      </c>
      <c r="I34" s="42">
        <f>IF($A34="","",SUMIFS(Warenbewegungen!$F$8:$F$507,Warenbewegungen!$D$8:$D$507,$A34,Warenbewegungen!$C$8:$C$507,"Ausgang"))</f>
        <v>23</v>
      </c>
      <c r="J34" s="43">
        <f t="shared" si="0"/>
        <v>11</v>
      </c>
      <c r="K34" s="41">
        <v>8</v>
      </c>
      <c r="L34" s="40" t="str">
        <f t="shared" si="1"/>
        <v>Bestand OK</v>
      </c>
      <c r="M34" s="44">
        <v>54</v>
      </c>
      <c r="N34" s="44">
        <v>98</v>
      </c>
      <c r="O34" s="45">
        <f t="shared" si="2"/>
        <v>594</v>
      </c>
      <c r="P34" s="46">
        <f t="shared" si="3"/>
        <v>0.44897959183673469</v>
      </c>
      <c r="Q34" s="42">
        <f t="shared" si="4"/>
        <v>0</v>
      </c>
    </row>
    <row r="35" spans="1:17" ht="16.5" customHeight="1" x14ac:dyDescent="0.25">
      <c r="A35" s="47" t="s">
        <v>161</v>
      </c>
      <c r="B35" s="48" t="s">
        <v>162</v>
      </c>
      <c r="C35" s="48" t="s">
        <v>159</v>
      </c>
      <c r="D35" s="49" t="s">
        <v>69</v>
      </c>
      <c r="E35" s="48" t="s">
        <v>99</v>
      </c>
      <c r="F35" s="49" t="s">
        <v>163</v>
      </c>
      <c r="G35" s="41">
        <v>95</v>
      </c>
      <c r="H35" s="50">
        <f>IF($A35="","",SUMIFS(Warenbewegungen!$F$8:$F$507,Warenbewegungen!$D$8:$D$507,$A35,Warenbewegungen!$C$8:$C$507,"Eingang"))</f>
        <v>38</v>
      </c>
      <c r="I35" s="50">
        <f>IF($A35="","",SUMIFS(Warenbewegungen!$F$8:$F$507,Warenbewegungen!$D$8:$D$507,$A35,Warenbewegungen!$C$8:$C$507,"Ausgang"))</f>
        <v>28</v>
      </c>
      <c r="J35" s="51">
        <f t="shared" si="0"/>
        <v>105</v>
      </c>
      <c r="K35" s="41">
        <v>70</v>
      </c>
      <c r="L35" s="49" t="str">
        <f t="shared" si="1"/>
        <v>Bestand OK</v>
      </c>
      <c r="M35" s="44">
        <v>8.1999999999999993</v>
      </c>
      <c r="N35" s="44">
        <v>15.8</v>
      </c>
      <c r="O35" s="52">
        <f t="shared" si="2"/>
        <v>860.99999999999989</v>
      </c>
      <c r="P35" s="53">
        <f t="shared" si="3"/>
        <v>0.48101265822784817</v>
      </c>
      <c r="Q35" s="50">
        <f t="shared" si="4"/>
        <v>0</v>
      </c>
    </row>
    <row r="36" spans="1:17" ht="16.5" customHeight="1" x14ac:dyDescent="0.25">
      <c r="A36" s="38" t="s">
        <v>164</v>
      </c>
      <c r="B36" s="39" t="s">
        <v>165</v>
      </c>
      <c r="C36" s="39" t="s">
        <v>159</v>
      </c>
      <c r="D36" s="40" t="s">
        <v>69</v>
      </c>
      <c r="E36" s="39" t="s">
        <v>99</v>
      </c>
      <c r="F36" s="40" t="s">
        <v>166</v>
      </c>
      <c r="G36" s="41">
        <v>40</v>
      </c>
      <c r="H36" s="42">
        <f>IF($A36="","",SUMIFS(Warenbewegungen!$F$8:$F$507,Warenbewegungen!$D$8:$D$507,$A36,Warenbewegungen!$C$8:$C$507,"Eingang"))</f>
        <v>45</v>
      </c>
      <c r="I36" s="42">
        <f>IF($A36="","",SUMIFS(Warenbewegungen!$F$8:$F$507,Warenbewegungen!$D$8:$D$507,$A36,Warenbewegungen!$C$8:$C$507,"Ausgang"))</f>
        <v>14</v>
      </c>
      <c r="J36" s="43">
        <f t="shared" si="0"/>
        <v>71</v>
      </c>
      <c r="K36" s="41">
        <v>30</v>
      </c>
      <c r="L36" s="40" t="str">
        <f t="shared" si="1"/>
        <v>Bestand OK</v>
      </c>
      <c r="M36" s="44">
        <v>15.6</v>
      </c>
      <c r="N36" s="44">
        <v>28.4</v>
      </c>
      <c r="O36" s="45">
        <f t="shared" si="2"/>
        <v>1107.5999999999999</v>
      </c>
      <c r="P36" s="46">
        <f t="shared" si="3"/>
        <v>0.45070422535211269</v>
      </c>
      <c r="Q36" s="42">
        <f t="shared" si="4"/>
        <v>0</v>
      </c>
    </row>
    <row r="37" spans="1:17" ht="16.5" customHeight="1" x14ac:dyDescent="0.25">
      <c r="A37" s="47" t="s">
        <v>167</v>
      </c>
      <c r="B37" s="48" t="s">
        <v>168</v>
      </c>
      <c r="C37" s="48" t="s">
        <v>159</v>
      </c>
      <c r="D37" s="49" t="s">
        <v>73</v>
      </c>
      <c r="E37" s="48" t="s">
        <v>107</v>
      </c>
      <c r="F37" s="49" t="s">
        <v>169</v>
      </c>
      <c r="G37" s="41">
        <v>50</v>
      </c>
      <c r="H37" s="50">
        <f>IF($A37="","",SUMIFS(Warenbewegungen!$F$8:$F$507,Warenbewegungen!$D$8:$D$507,$A37,Warenbewegungen!$C$8:$C$507,"Eingang"))</f>
        <v>49</v>
      </c>
      <c r="I37" s="50">
        <f>IF($A37="","",SUMIFS(Warenbewegungen!$F$8:$F$507,Warenbewegungen!$D$8:$D$507,$A37,Warenbewegungen!$C$8:$C$507,"Ausgang"))</f>
        <v>7</v>
      </c>
      <c r="J37" s="51">
        <f t="shared" si="0"/>
        <v>92</v>
      </c>
      <c r="K37" s="41">
        <v>35</v>
      </c>
      <c r="L37" s="49" t="str">
        <f t="shared" si="1"/>
        <v>Bestand OK</v>
      </c>
      <c r="M37" s="44">
        <v>11.9</v>
      </c>
      <c r="N37" s="44">
        <v>21.9</v>
      </c>
      <c r="O37" s="52">
        <f t="shared" si="2"/>
        <v>1094.8</v>
      </c>
      <c r="P37" s="53">
        <f t="shared" si="3"/>
        <v>0.45662100456621002</v>
      </c>
      <c r="Q37" s="50">
        <f t="shared" si="4"/>
        <v>0</v>
      </c>
    </row>
    <row r="38" spans="1:17" ht="16.5" customHeight="1" x14ac:dyDescent="0.25">
      <c r="A38" s="38"/>
      <c r="B38" s="39"/>
      <c r="C38" s="39"/>
      <c r="D38" s="40"/>
      <c r="E38" s="39"/>
      <c r="F38" s="40"/>
      <c r="G38" s="41"/>
      <c r="H38" s="42" t="str">
        <f>IF($A38="","",SUMIFS(Warenbewegungen!$F$8:$F$507,Warenbewegungen!$D$8:$D$507,$A38,Warenbewegungen!$C$8:$C$507,"Eingang"))</f>
        <v/>
      </c>
      <c r="I38" s="42" t="str">
        <f>IF($A38="","",SUMIFS(Warenbewegungen!$F$8:$F$507,Warenbewegungen!$D$8:$D$507,$A38,Warenbewegungen!$C$8:$C$507,"Ausgang"))</f>
        <v/>
      </c>
      <c r="J38" s="43" t="str">
        <f t="shared" si="0"/>
        <v/>
      </c>
      <c r="K38" s="41"/>
      <c r="L38" s="40" t="str">
        <f t="shared" si="1"/>
        <v/>
      </c>
      <c r="M38" s="44"/>
      <c r="N38" s="44"/>
      <c r="O38" s="45" t="str">
        <f t="shared" si="2"/>
        <v/>
      </c>
      <c r="P38" s="46" t="str">
        <f t="shared" si="3"/>
        <v/>
      </c>
      <c r="Q38" s="42" t="str">
        <f t="shared" si="4"/>
        <v/>
      </c>
    </row>
    <row r="39" spans="1:17" ht="16.5" customHeight="1" x14ac:dyDescent="0.25">
      <c r="A39" s="47"/>
      <c r="B39" s="48"/>
      <c r="C39" s="48"/>
      <c r="D39" s="49"/>
      <c r="E39" s="48"/>
      <c r="F39" s="49"/>
      <c r="G39" s="41"/>
      <c r="H39" s="50" t="str">
        <f>IF($A39="","",SUMIFS(Warenbewegungen!$F$8:$F$507,Warenbewegungen!$D$8:$D$507,$A39,Warenbewegungen!$C$8:$C$507,"Eingang"))</f>
        <v/>
      </c>
      <c r="I39" s="50" t="str">
        <f>IF($A39="","",SUMIFS(Warenbewegungen!$F$8:$F$507,Warenbewegungen!$D$8:$D$507,$A39,Warenbewegungen!$C$8:$C$507,"Ausgang"))</f>
        <v/>
      </c>
      <c r="J39" s="51" t="str">
        <f t="shared" si="0"/>
        <v/>
      </c>
      <c r="K39" s="41"/>
      <c r="L39" s="49" t="str">
        <f t="shared" si="1"/>
        <v/>
      </c>
      <c r="M39" s="44"/>
      <c r="N39" s="44"/>
      <c r="O39" s="52" t="str">
        <f t="shared" si="2"/>
        <v/>
      </c>
      <c r="P39" s="53" t="str">
        <f t="shared" si="3"/>
        <v/>
      </c>
      <c r="Q39" s="50" t="str">
        <f t="shared" si="4"/>
        <v/>
      </c>
    </row>
    <row r="40" spans="1:17" ht="16.5" customHeight="1" x14ac:dyDescent="0.25">
      <c r="A40" s="38"/>
      <c r="B40" s="39"/>
      <c r="C40" s="39"/>
      <c r="D40" s="40"/>
      <c r="E40" s="39"/>
      <c r="F40" s="40"/>
      <c r="G40" s="41"/>
      <c r="H40" s="42" t="str">
        <f>IF($A40="","",SUMIFS(Warenbewegungen!$F$8:$F$507,Warenbewegungen!$D$8:$D$507,$A40,Warenbewegungen!$C$8:$C$507,"Eingang"))</f>
        <v/>
      </c>
      <c r="I40" s="42" t="str">
        <f>IF($A40="","",SUMIFS(Warenbewegungen!$F$8:$F$507,Warenbewegungen!$D$8:$D$507,$A40,Warenbewegungen!$C$8:$C$507,"Ausgang"))</f>
        <v/>
      </c>
      <c r="J40" s="43" t="str">
        <f t="shared" ref="J40:J71" si="5">IF($A40="","",$G40+$H40-$I40)</f>
        <v/>
      </c>
      <c r="K40" s="41"/>
      <c r="L40" s="40" t="str">
        <f t="shared" ref="L40:L71" si="6">IF($A40="","",IF($J40&lt;=0,"Nicht verfügbar",IF($J40&lt;$K40,"Nachbestellen",IF($J40&lt;$K40*1.25,"Beobachten","Bestand OK"))))</f>
        <v/>
      </c>
      <c r="M40" s="44"/>
      <c r="N40" s="44"/>
      <c r="O40" s="45" t="str">
        <f t="shared" ref="O40:O71" si="7">IF($A40="","",$J40*$M40)</f>
        <v/>
      </c>
      <c r="P40" s="46" t="str">
        <f t="shared" ref="P40:P71" si="8">IF($A40="","",IFERROR(($N40-$M40)/$N40,0))</f>
        <v/>
      </c>
      <c r="Q40" s="42" t="str">
        <f t="shared" ref="Q40:Q71" si="9">IF($A40="","",IF($J40&lt;$K40,CEILING(($K40*2)-$J40,5),0))</f>
        <v/>
      </c>
    </row>
    <row r="41" spans="1:17" ht="16.5" customHeight="1" x14ac:dyDescent="0.25">
      <c r="A41" s="47"/>
      <c r="B41" s="48"/>
      <c r="C41" s="48"/>
      <c r="D41" s="49"/>
      <c r="E41" s="48"/>
      <c r="F41" s="49"/>
      <c r="G41" s="41"/>
      <c r="H41" s="50" t="str">
        <f>IF($A41="","",SUMIFS(Warenbewegungen!$F$8:$F$507,Warenbewegungen!$D$8:$D$507,$A41,Warenbewegungen!$C$8:$C$507,"Eingang"))</f>
        <v/>
      </c>
      <c r="I41" s="50" t="str">
        <f>IF($A41="","",SUMIFS(Warenbewegungen!$F$8:$F$507,Warenbewegungen!$D$8:$D$507,$A41,Warenbewegungen!$C$8:$C$507,"Ausgang"))</f>
        <v/>
      </c>
      <c r="J41" s="51" t="str">
        <f t="shared" si="5"/>
        <v/>
      </c>
      <c r="K41" s="41"/>
      <c r="L41" s="49" t="str">
        <f t="shared" si="6"/>
        <v/>
      </c>
      <c r="M41" s="44"/>
      <c r="N41" s="44"/>
      <c r="O41" s="52" t="str">
        <f t="shared" si="7"/>
        <v/>
      </c>
      <c r="P41" s="53" t="str">
        <f t="shared" si="8"/>
        <v/>
      </c>
      <c r="Q41" s="50" t="str">
        <f t="shared" si="9"/>
        <v/>
      </c>
    </row>
    <row r="42" spans="1:17" ht="16.5" customHeight="1" x14ac:dyDescent="0.25">
      <c r="A42" s="38"/>
      <c r="B42" s="39"/>
      <c r="C42" s="39"/>
      <c r="D42" s="40"/>
      <c r="E42" s="39"/>
      <c r="F42" s="40"/>
      <c r="G42" s="41"/>
      <c r="H42" s="42" t="str">
        <f>IF($A42="","",SUMIFS(Warenbewegungen!$F$8:$F$507,Warenbewegungen!$D$8:$D$507,$A42,Warenbewegungen!$C$8:$C$507,"Eingang"))</f>
        <v/>
      </c>
      <c r="I42" s="42" t="str">
        <f>IF($A42="","",SUMIFS(Warenbewegungen!$F$8:$F$507,Warenbewegungen!$D$8:$D$507,$A42,Warenbewegungen!$C$8:$C$507,"Ausgang"))</f>
        <v/>
      </c>
      <c r="J42" s="43" t="str">
        <f t="shared" si="5"/>
        <v/>
      </c>
      <c r="K42" s="41"/>
      <c r="L42" s="40" t="str">
        <f t="shared" si="6"/>
        <v/>
      </c>
      <c r="M42" s="44"/>
      <c r="N42" s="44"/>
      <c r="O42" s="45" t="str">
        <f t="shared" si="7"/>
        <v/>
      </c>
      <c r="P42" s="46" t="str">
        <f t="shared" si="8"/>
        <v/>
      </c>
      <c r="Q42" s="42" t="str">
        <f t="shared" si="9"/>
        <v/>
      </c>
    </row>
    <row r="43" spans="1:17" ht="16.5" customHeight="1" x14ac:dyDescent="0.25">
      <c r="A43" s="47"/>
      <c r="B43" s="48"/>
      <c r="C43" s="48"/>
      <c r="D43" s="49"/>
      <c r="E43" s="48"/>
      <c r="F43" s="49"/>
      <c r="G43" s="41"/>
      <c r="H43" s="50" t="str">
        <f>IF($A43="","",SUMIFS(Warenbewegungen!$F$8:$F$507,Warenbewegungen!$D$8:$D$507,$A43,Warenbewegungen!$C$8:$C$507,"Eingang"))</f>
        <v/>
      </c>
      <c r="I43" s="50" t="str">
        <f>IF($A43="","",SUMIFS(Warenbewegungen!$F$8:$F$507,Warenbewegungen!$D$8:$D$507,$A43,Warenbewegungen!$C$8:$C$507,"Ausgang"))</f>
        <v/>
      </c>
      <c r="J43" s="51" t="str">
        <f t="shared" si="5"/>
        <v/>
      </c>
      <c r="K43" s="41"/>
      <c r="L43" s="49" t="str">
        <f t="shared" si="6"/>
        <v/>
      </c>
      <c r="M43" s="44"/>
      <c r="N43" s="44"/>
      <c r="O43" s="52" t="str">
        <f t="shared" si="7"/>
        <v/>
      </c>
      <c r="P43" s="53" t="str">
        <f t="shared" si="8"/>
        <v/>
      </c>
      <c r="Q43" s="50" t="str">
        <f t="shared" si="9"/>
        <v/>
      </c>
    </row>
    <row r="44" spans="1:17" ht="16.5" customHeight="1" x14ac:dyDescent="0.25">
      <c r="A44" s="38"/>
      <c r="B44" s="39"/>
      <c r="C44" s="39"/>
      <c r="D44" s="40"/>
      <c r="E44" s="39"/>
      <c r="F44" s="40"/>
      <c r="G44" s="41"/>
      <c r="H44" s="42" t="str">
        <f>IF($A44="","",SUMIFS(Warenbewegungen!$F$8:$F$507,Warenbewegungen!$D$8:$D$507,$A44,Warenbewegungen!$C$8:$C$507,"Eingang"))</f>
        <v/>
      </c>
      <c r="I44" s="42" t="str">
        <f>IF($A44="","",SUMIFS(Warenbewegungen!$F$8:$F$507,Warenbewegungen!$D$8:$D$507,$A44,Warenbewegungen!$C$8:$C$507,"Ausgang"))</f>
        <v/>
      </c>
      <c r="J44" s="43" t="str">
        <f t="shared" si="5"/>
        <v/>
      </c>
      <c r="K44" s="41"/>
      <c r="L44" s="40" t="str">
        <f t="shared" si="6"/>
        <v/>
      </c>
      <c r="M44" s="44"/>
      <c r="N44" s="44"/>
      <c r="O44" s="45" t="str">
        <f t="shared" si="7"/>
        <v/>
      </c>
      <c r="P44" s="46" t="str">
        <f t="shared" si="8"/>
        <v/>
      </c>
      <c r="Q44" s="42" t="str">
        <f t="shared" si="9"/>
        <v/>
      </c>
    </row>
    <row r="45" spans="1:17" ht="16.5" customHeight="1" x14ac:dyDescent="0.25">
      <c r="A45" s="47"/>
      <c r="B45" s="48"/>
      <c r="C45" s="48"/>
      <c r="D45" s="49"/>
      <c r="E45" s="48"/>
      <c r="F45" s="49"/>
      <c r="G45" s="41"/>
      <c r="H45" s="50" t="str">
        <f>IF($A45="","",SUMIFS(Warenbewegungen!$F$8:$F$507,Warenbewegungen!$D$8:$D$507,$A45,Warenbewegungen!$C$8:$C$507,"Eingang"))</f>
        <v/>
      </c>
      <c r="I45" s="50" t="str">
        <f>IF($A45="","",SUMIFS(Warenbewegungen!$F$8:$F$507,Warenbewegungen!$D$8:$D$507,$A45,Warenbewegungen!$C$8:$C$507,"Ausgang"))</f>
        <v/>
      </c>
      <c r="J45" s="51" t="str">
        <f t="shared" si="5"/>
        <v/>
      </c>
      <c r="K45" s="41"/>
      <c r="L45" s="49" t="str">
        <f t="shared" si="6"/>
        <v/>
      </c>
      <c r="M45" s="44"/>
      <c r="N45" s="44"/>
      <c r="O45" s="52" t="str">
        <f t="shared" si="7"/>
        <v/>
      </c>
      <c r="P45" s="53" t="str">
        <f t="shared" si="8"/>
        <v/>
      </c>
      <c r="Q45" s="50" t="str">
        <f t="shared" si="9"/>
        <v/>
      </c>
    </row>
    <row r="46" spans="1:17" ht="16.5" customHeight="1" x14ac:dyDescent="0.25">
      <c r="A46" s="38"/>
      <c r="B46" s="39"/>
      <c r="C46" s="39"/>
      <c r="D46" s="40"/>
      <c r="E46" s="39"/>
      <c r="F46" s="40"/>
      <c r="G46" s="41"/>
      <c r="H46" s="42" t="str">
        <f>IF($A46="","",SUMIFS(Warenbewegungen!$F$8:$F$507,Warenbewegungen!$D$8:$D$507,$A46,Warenbewegungen!$C$8:$C$507,"Eingang"))</f>
        <v/>
      </c>
      <c r="I46" s="42" t="str">
        <f>IF($A46="","",SUMIFS(Warenbewegungen!$F$8:$F$507,Warenbewegungen!$D$8:$D$507,$A46,Warenbewegungen!$C$8:$C$507,"Ausgang"))</f>
        <v/>
      </c>
      <c r="J46" s="43" t="str">
        <f t="shared" si="5"/>
        <v/>
      </c>
      <c r="K46" s="41"/>
      <c r="L46" s="40" t="str">
        <f t="shared" si="6"/>
        <v/>
      </c>
      <c r="M46" s="44"/>
      <c r="N46" s="44"/>
      <c r="O46" s="45" t="str">
        <f t="shared" si="7"/>
        <v/>
      </c>
      <c r="P46" s="46" t="str">
        <f t="shared" si="8"/>
        <v/>
      </c>
      <c r="Q46" s="42" t="str">
        <f t="shared" si="9"/>
        <v/>
      </c>
    </row>
    <row r="47" spans="1:17" ht="16.5" customHeight="1" x14ac:dyDescent="0.25">
      <c r="A47" s="47"/>
      <c r="B47" s="48"/>
      <c r="C47" s="48"/>
      <c r="D47" s="49"/>
      <c r="E47" s="48"/>
      <c r="F47" s="49"/>
      <c r="G47" s="41"/>
      <c r="H47" s="50" t="str">
        <f>IF($A47="","",SUMIFS(Warenbewegungen!$F$8:$F$507,Warenbewegungen!$D$8:$D$507,$A47,Warenbewegungen!$C$8:$C$507,"Eingang"))</f>
        <v/>
      </c>
      <c r="I47" s="50" t="str">
        <f>IF($A47="","",SUMIFS(Warenbewegungen!$F$8:$F$507,Warenbewegungen!$D$8:$D$507,$A47,Warenbewegungen!$C$8:$C$507,"Ausgang"))</f>
        <v/>
      </c>
      <c r="J47" s="51" t="str">
        <f t="shared" si="5"/>
        <v/>
      </c>
      <c r="K47" s="41"/>
      <c r="L47" s="49" t="str">
        <f t="shared" si="6"/>
        <v/>
      </c>
      <c r="M47" s="44"/>
      <c r="N47" s="44"/>
      <c r="O47" s="52" t="str">
        <f t="shared" si="7"/>
        <v/>
      </c>
      <c r="P47" s="53" t="str">
        <f t="shared" si="8"/>
        <v/>
      </c>
      <c r="Q47" s="50" t="str">
        <f t="shared" si="9"/>
        <v/>
      </c>
    </row>
    <row r="48" spans="1:17" ht="16.5" customHeight="1" x14ac:dyDescent="0.25">
      <c r="A48" s="38"/>
      <c r="B48" s="39"/>
      <c r="C48" s="39"/>
      <c r="D48" s="40"/>
      <c r="E48" s="39"/>
      <c r="F48" s="40"/>
      <c r="G48" s="41"/>
      <c r="H48" s="42" t="str">
        <f>IF($A48="","",SUMIFS(Warenbewegungen!$F$8:$F$507,Warenbewegungen!$D$8:$D$507,$A48,Warenbewegungen!$C$8:$C$507,"Eingang"))</f>
        <v/>
      </c>
      <c r="I48" s="42" t="str">
        <f>IF($A48="","",SUMIFS(Warenbewegungen!$F$8:$F$507,Warenbewegungen!$D$8:$D$507,$A48,Warenbewegungen!$C$8:$C$507,"Ausgang"))</f>
        <v/>
      </c>
      <c r="J48" s="43" t="str">
        <f t="shared" si="5"/>
        <v/>
      </c>
      <c r="K48" s="41"/>
      <c r="L48" s="40" t="str">
        <f t="shared" si="6"/>
        <v/>
      </c>
      <c r="M48" s="44"/>
      <c r="N48" s="44"/>
      <c r="O48" s="45" t="str">
        <f t="shared" si="7"/>
        <v/>
      </c>
      <c r="P48" s="46" t="str">
        <f t="shared" si="8"/>
        <v/>
      </c>
      <c r="Q48" s="42" t="str">
        <f t="shared" si="9"/>
        <v/>
      </c>
    </row>
    <row r="49" spans="1:17" ht="16.5" customHeight="1" x14ac:dyDescent="0.25">
      <c r="A49" s="47"/>
      <c r="B49" s="48"/>
      <c r="C49" s="48"/>
      <c r="D49" s="49"/>
      <c r="E49" s="48"/>
      <c r="F49" s="49"/>
      <c r="G49" s="41"/>
      <c r="H49" s="50" t="str">
        <f>IF($A49="","",SUMIFS(Warenbewegungen!$F$8:$F$507,Warenbewegungen!$D$8:$D$507,$A49,Warenbewegungen!$C$8:$C$507,"Eingang"))</f>
        <v/>
      </c>
      <c r="I49" s="50" t="str">
        <f>IF($A49="","",SUMIFS(Warenbewegungen!$F$8:$F$507,Warenbewegungen!$D$8:$D$507,$A49,Warenbewegungen!$C$8:$C$507,"Ausgang"))</f>
        <v/>
      </c>
      <c r="J49" s="51" t="str">
        <f t="shared" si="5"/>
        <v/>
      </c>
      <c r="K49" s="41"/>
      <c r="L49" s="49" t="str">
        <f t="shared" si="6"/>
        <v/>
      </c>
      <c r="M49" s="44"/>
      <c r="N49" s="44"/>
      <c r="O49" s="52" t="str">
        <f t="shared" si="7"/>
        <v/>
      </c>
      <c r="P49" s="53" t="str">
        <f t="shared" si="8"/>
        <v/>
      </c>
      <c r="Q49" s="50" t="str">
        <f t="shared" si="9"/>
        <v/>
      </c>
    </row>
    <row r="50" spans="1:17" ht="16.5" customHeight="1" x14ac:dyDescent="0.25">
      <c r="A50" s="38"/>
      <c r="B50" s="39"/>
      <c r="C50" s="39"/>
      <c r="D50" s="40"/>
      <c r="E50" s="39"/>
      <c r="F50" s="40"/>
      <c r="G50" s="41"/>
      <c r="H50" s="42" t="str">
        <f>IF($A50="","",SUMIFS(Warenbewegungen!$F$8:$F$507,Warenbewegungen!$D$8:$D$507,$A50,Warenbewegungen!$C$8:$C$507,"Eingang"))</f>
        <v/>
      </c>
      <c r="I50" s="42" t="str">
        <f>IF($A50="","",SUMIFS(Warenbewegungen!$F$8:$F$507,Warenbewegungen!$D$8:$D$507,$A50,Warenbewegungen!$C$8:$C$507,"Ausgang"))</f>
        <v/>
      </c>
      <c r="J50" s="43" t="str">
        <f t="shared" si="5"/>
        <v/>
      </c>
      <c r="K50" s="41"/>
      <c r="L50" s="40" t="str">
        <f t="shared" si="6"/>
        <v/>
      </c>
      <c r="M50" s="44"/>
      <c r="N50" s="44"/>
      <c r="O50" s="45" t="str">
        <f t="shared" si="7"/>
        <v/>
      </c>
      <c r="P50" s="46" t="str">
        <f t="shared" si="8"/>
        <v/>
      </c>
      <c r="Q50" s="42" t="str">
        <f t="shared" si="9"/>
        <v/>
      </c>
    </row>
    <row r="51" spans="1:17" ht="16.5" customHeight="1" x14ac:dyDescent="0.25">
      <c r="A51" s="47"/>
      <c r="B51" s="48"/>
      <c r="C51" s="48"/>
      <c r="D51" s="49"/>
      <c r="E51" s="48"/>
      <c r="F51" s="49"/>
      <c r="G51" s="41"/>
      <c r="H51" s="50" t="str">
        <f>IF($A51="","",SUMIFS(Warenbewegungen!$F$8:$F$507,Warenbewegungen!$D$8:$D$507,$A51,Warenbewegungen!$C$8:$C$507,"Eingang"))</f>
        <v/>
      </c>
      <c r="I51" s="50" t="str">
        <f>IF($A51="","",SUMIFS(Warenbewegungen!$F$8:$F$507,Warenbewegungen!$D$8:$D$507,$A51,Warenbewegungen!$C$8:$C$507,"Ausgang"))</f>
        <v/>
      </c>
      <c r="J51" s="51" t="str">
        <f t="shared" si="5"/>
        <v/>
      </c>
      <c r="K51" s="41"/>
      <c r="L51" s="49" t="str">
        <f t="shared" si="6"/>
        <v/>
      </c>
      <c r="M51" s="44"/>
      <c r="N51" s="44"/>
      <c r="O51" s="52" t="str">
        <f t="shared" si="7"/>
        <v/>
      </c>
      <c r="P51" s="53" t="str">
        <f t="shared" si="8"/>
        <v/>
      </c>
      <c r="Q51" s="50" t="str">
        <f t="shared" si="9"/>
        <v/>
      </c>
    </row>
    <row r="52" spans="1:17" ht="16.5" customHeight="1" x14ac:dyDescent="0.25">
      <c r="A52" s="38"/>
      <c r="B52" s="39"/>
      <c r="C52" s="39"/>
      <c r="D52" s="40"/>
      <c r="E52" s="39"/>
      <c r="F52" s="40"/>
      <c r="G52" s="41"/>
      <c r="H52" s="42" t="str">
        <f>IF($A52="","",SUMIFS(Warenbewegungen!$F$8:$F$507,Warenbewegungen!$D$8:$D$507,$A52,Warenbewegungen!$C$8:$C$507,"Eingang"))</f>
        <v/>
      </c>
      <c r="I52" s="42" t="str">
        <f>IF($A52="","",SUMIFS(Warenbewegungen!$F$8:$F$507,Warenbewegungen!$D$8:$D$507,$A52,Warenbewegungen!$C$8:$C$507,"Ausgang"))</f>
        <v/>
      </c>
      <c r="J52" s="43" t="str">
        <f t="shared" si="5"/>
        <v/>
      </c>
      <c r="K52" s="41"/>
      <c r="L52" s="40" t="str">
        <f t="shared" si="6"/>
        <v/>
      </c>
      <c r="M52" s="44"/>
      <c r="N52" s="44"/>
      <c r="O52" s="45" t="str">
        <f t="shared" si="7"/>
        <v/>
      </c>
      <c r="P52" s="46" t="str">
        <f t="shared" si="8"/>
        <v/>
      </c>
      <c r="Q52" s="42" t="str">
        <f t="shared" si="9"/>
        <v/>
      </c>
    </row>
    <row r="53" spans="1:17" ht="16.5" customHeight="1" x14ac:dyDescent="0.25">
      <c r="A53" s="47"/>
      <c r="B53" s="48"/>
      <c r="C53" s="48"/>
      <c r="D53" s="49"/>
      <c r="E53" s="48"/>
      <c r="F53" s="49"/>
      <c r="G53" s="41"/>
      <c r="H53" s="50" t="str">
        <f>IF($A53="","",SUMIFS(Warenbewegungen!$F$8:$F$507,Warenbewegungen!$D$8:$D$507,$A53,Warenbewegungen!$C$8:$C$507,"Eingang"))</f>
        <v/>
      </c>
      <c r="I53" s="50" t="str">
        <f>IF($A53="","",SUMIFS(Warenbewegungen!$F$8:$F$507,Warenbewegungen!$D$8:$D$507,$A53,Warenbewegungen!$C$8:$C$507,"Ausgang"))</f>
        <v/>
      </c>
      <c r="J53" s="51" t="str">
        <f t="shared" si="5"/>
        <v/>
      </c>
      <c r="K53" s="41"/>
      <c r="L53" s="49" t="str">
        <f t="shared" si="6"/>
        <v/>
      </c>
      <c r="M53" s="44"/>
      <c r="N53" s="44"/>
      <c r="O53" s="52" t="str">
        <f t="shared" si="7"/>
        <v/>
      </c>
      <c r="P53" s="53" t="str">
        <f t="shared" si="8"/>
        <v/>
      </c>
      <c r="Q53" s="50" t="str">
        <f t="shared" si="9"/>
        <v/>
      </c>
    </row>
    <row r="54" spans="1:17" ht="16.5" customHeight="1" x14ac:dyDescent="0.25">
      <c r="A54" s="38"/>
      <c r="B54" s="39"/>
      <c r="C54" s="39"/>
      <c r="D54" s="40"/>
      <c r="E54" s="39"/>
      <c r="F54" s="40"/>
      <c r="G54" s="41"/>
      <c r="H54" s="42" t="str">
        <f>IF($A54="","",SUMIFS(Warenbewegungen!$F$8:$F$507,Warenbewegungen!$D$8:$D$507,$A54,Warenbewegungen!$C$8:$C$507,"Eingang"))</f>
        <v/>
      </c>
      <c r="I54" s="42" t="str">
        <f>IF($A54="","",SUMIFS(Warenbewegungen!$F$8:$F$507,Warenbewegungen!$D$8:$D$507,$A54,Warenbewegungen!$C$8:$C$507,"Ausgang"))</f>
        <v/>
      </c>
      <c r="J54" s="43" t="str">
        <f t="shared" si="5"/>
        <v/>
      </c>
      <c r="K54" s="41"/>
      <c r="L54" s="40" t="str">
        <f t="shared" si="6"/>
        <v/>
      </c>
      <c r="M54" s="44"/>
      <c r="N54" s="44"/>
      <c r="O54" s="45" t="str">
        <f t="shared" si="7"/>
        <v/>
      </c>
      <c r="P54" s="46" t="str">
        <f t="shared" si="8"/>
        <v/>
      </c>
      <c r="Q54" s="42" t="str">
        <f t="shared" si="9"/>
        <v/>
      </c>
    </row>
    <row r="55" spans="1:17" ht="16.5" customHeight="1" x14ac:dyDescent="0.25">
      <c r="A55" s="47"/>
      <c r="B55" s="48"/>
      <c r="C55" s="48"/>
      <c r="D55" s="49"/>
      <c r="E55" s="48"/>
      <c r="F55" s="49"/>
      <c r="G55" s="41"/>
      <c r="H55" s="50" t="str">
        <f>IF($A55="","",SUMIFS(Warenbewegungen!$F$8:$F$507,Warenbewegungen!$D$8:$D$507,$A55,Warenbewegungen!$C$8:$C$507,"Eingang"))</f>
        <v/>
      </c>
      <c r="I55" s="50" t="str">
        <f>IF($A55="","",SUMIFS(Warenbewegungen!$F$8:$F$507,Warenbewegungen!$D$8:$D$507,$A55,Warenbewegungen!$C$8:$C$507,"Ausgang"))</f>
        <v/>
      </c>
      <c r="J55" s="51" t="str">
        <f t="shared" si="5"/>
        <v/>
      </c>
      <c r="K55" s="41"/>
      <c r="L55" s="49" t="str">
        <f t="shared" si="6"/>
        <v/>
      </c>
      <c r="M55" s="44"/>
      <c r="N55" s="44"/>
      <c r="O55" s="52" t="str">
        <f t="shared" si="7"/>
        <v/>
      </c>
      <c r="P55" s="53" t="str">
        <f t="shared" si="8"/>
        <v/>
      </c>
      <c r="Q55" s="50" t="str">
        <f t="shared" si="9"/>
        <v/>
      </c>
    </row>
    <row r="56" spans="1:17" ht="16.5" customHeight="1" x14ac:dyDescent="0.25">
      <c r="A56" s="38"/>
      <c r="B56" s="39"/>
      <c r="C56" s="39"/>
      <c r="D56" s="40"/>
      <c r="E56" s="39"/>
      <c r="F56" s="40"/>
      <c r="G56" s="41"/>
      <c r="H56" s="42" t="str">
        <f>IF($A56="","",SUMIFS(Warenbewegungen!$F$8:$F$507,Warenbewegungen!$D$8:$D$507,$A56,Warenbewegungen!$C$8:$C$507,"Eingang"))</f>
        <v/>
      </c>
      <c r="I56" s="42" t="str">
        <f>IF($A56="","",SUMIFS(Warenbewegungen!$F$8:$F$507,Warenbewegungen!$D$8:$D$507,$A56,Warenbewegungen!$C$8:$C$507,"Ausgang"))</f>
        <v/>
      </c>
      <c r="J56" s="43" t="str">
        <f t="shared" si="5"/>
        <v/>
      </c>
      <c r="K56" s="41"/>
      <c r="L56" s="40" t="str">
        <f t="shared" si="6"/>
        <v/>
      </c>
      <c r="M56" s="44"/>
      <c r="N56" s="44"/>
      <c r="O56" s="45" t="str">
        <f t="shared" si="7"/>
        <v/>
      </c>
      <c r="P56" s="46" t="str">
        <f t="shared" si="8"/>
        <v/>
      </c>
      <c r="Q56" s="42" t="str">
        <f t="shared" si="9"/>
        <v/>
      </c>
    </row>
    <row r="57" spans="1:17" ht="16.5" customHeight="1" x14ac:dyDescent="0.25">
      <c r="A57" s="47"/>
      <c r="B57" s="48"/>
      <c r="C57" s="48"/>
      <c r="D57" s="49"/>
      <c r="E57" s="48"/>
      <c r="F57" s="49"/>
      <c r="G57" s="41"/>
      <c r="H57" s="50" t="str">
        <f>IF($A57="","",SUMIFS(Warenbewegungen!$F$8:$F$507,Warenbewegungen!$D$8:$D$507,$A57,Warenbewegungen!$C$8:$C$507,"Eingang"))</f>
        <v/>
      </c>
      <c r="I57" s="50" t="str">
        <f>IF($A57="","",SUMIFS(Warenbewegungen!$F$8:$F$507,Warenbewegungen!$D$8:$D$507,$A57,Warenbewegungen!$C$8:$C$507,"Ausgang"))</f>
        <v/>
      </c>
      <c r="J57" s="51" t="str">
        <f t="shared" si="5"/>
        <v/>
      </c>
      <c r="K57" s="41"/>
      <c r="L57" s="49" t="str">
        <f t="shared" si="6"/>
        <v/>
      </c>
      <c r="M57" s="44"/>
      <c r="N57" s="44"/>
      <c r="O57" s="52" t="str">
        <f t="shared" si="7"/>
        <v/>
      </c>
      <c r="P57" s="53" t="str">
        <f t="shared" si="8"/>
        <v/>
      </c>
      <c r="Q57" s="50" t="str">
        <f t="shared" si="9"/>
        <v/>
      </c>
    </row>
    <row r="58" spans="1:17" ht="16.5" customHeight="1" x14ac:dyDescent="0.25">
      <c r="A58" s="38"/>
      <c r="B58" s="39"/>
      <c r="C58" s="39"/>
      <c r="D58" s="40"/>
      <c r="E58" s="39"/>
      <c r="F58" s="40"/>
      <c r="G58" s="41"/>
      <c r="H58" s="42" t="str">
        <f>IF($A58="","",SUMIFS(Warenbewegungen!$F$8:$F$507,Warenbewegungen!$D$8:$D$507,$A58,Warenbewegungen!$C$8:$C$507,"Eingang"))</f>
        <v/>
      </c>
      <c r="I58" s="42" t="str">
        <f>IF($A58="","",SUMIFS(Warenbewegungen!$F$8:$F$507,Warenbewegungen!$D$8:$D$507,$A58,Warenbewegungen!$C$8:$C$507,"Ausgang"))</f>
        <v/>
      </c>
      <c r="J58" s="43" t="str">
        <f t="shared" si="5"/>
        <v/>
      </c>
      <c r="K58" s="41"/>
      <c r="L58" s="40" t="str">
        <f t="shared" si="6"/>
        <v/>
      </c>
      <c r="M58" s="44"/>
      <c r="N58" s="44"/>
      <c r="O58" s="45" t="str">
        <f t="shared" si="7"/>
        <v/>
      </c>
      <c r="P58" s="46" t="str">
        <f t="shared" si="8"/>
        <v/>
      </c>
      <c r="Q58" s="42" t="str">
        <f t="shared" si="9"/>
        <v/>
      </c>
    </row>
    <row r="59" spans="1:17" ht="16.5" customHeight="1" x14ac:dyDescent="0.25">
      <c r="A59" s="47"/>
      <c r="B59" s="48"/>
      <c r="C59" s="48"/>
      <c r="D59" s="49"/>
      <c r="E59" s="48"/>
      <c r="F59" s="49"/>
      <c r="G59" s="41"/>
      <c r="H59" s="50" t="str">
        <f>IF($A59="","",SUMIFS(Warenbewegungen!$F$8:$F$507,Warenbewegungen!$D$8:$D$507,$A59,Warenbewegungen!$C$8:$C$507,"Eingang"))</f>
        <v/>
      </c>
      <c r="I59" s="50" t="str">
        <f>IF($A59="","",SUMIFS(Warenbewegungen!$F$8:$F$507,Warenbewegungen!$D$8:$D$507,$A59,Warenbewegungen!$C$8:$C$507,"Ausgang"))</f>
        <v/>
      </c>
      <c r="J59" s="51" t="str">
        <f t="shared" si="5"/>
        <v/>
      </c>
      <c r="K59" s="41"/>
      <c r="L59" s="49" t="str">
        <f t="shared" si="6"/>
        <v/>
      </c>
      <c r="M59" s="44"/>
      <c r="N59" s="44"/>
      <c r="O59" s="52" t="str">
        <f t="shared" si="7"/>
        <v/>
      </c>
      <c r="P59" s="53" t="str">
        <f t="shared" si="8"/>
        <v/>
      </c>
      <c r="Q59" s="50" t="str">
        <f t="shared" si="9"/>
        <v/>
      </c>
    </row>
    <row r="60" spans="1:17" ht="16.5" customHeight="1" x14ac:dyDescent="0.25">
      <c r="A60" s="38"/>
      <c r="B60" s="39"/>
      <c r="C60" s="39"/>
      <c r="D60" s="40"/>
      <c r="E60" s="39"/>
      <c r="F60" s="40"/>
      <c r="G60" s="41"/>
      <c r="H60" s="42" t="str">
        <f>IF($A60="","",SUMIFS(Warenbewegungen!$F$8:$F$507,Warenbewegungen!$D$8:$D$507,$A60,Warenbewegungen!$C$8:$C$507,"Eingang"))</f>
        <v/>
      </c>
      <c r="I60" s="42" t="str">
        <f>IF($A60="","",SUMIFS(Warenbewegungen!$F$8:$F$507,Warenbewegungen!$D$8:$D$507,$A60,Warenbewegungen!$C$8:$C$507,"Ausgang"))</f>
        <v/>
      </c>
      <c r="J60" s="43" t="str">
        <f t="shared" si="5"/>
        <v/>
      </c>
      <c r="K60" s="41"/>
      <c r="L60" s="40" t="str">
        <f t="shared" si="6"/>
        <v/>
      </c>
      <c r="M60" s="44"/>
      <c r="N60" s="44"/>
      <c r="O60" s="45" t="str">
        <f t="shared" si="7"/>
        <v/>
      </c>
      <c r="P60" s="46" t="str">
        <f t="shared" si="8"/>
        <v/>
      </c>
      <c r="Q60" s="42" t="str">
        <f t="shared" si="9"/>
        <v/>
      </c>
    </row>
    <row r="61" spans="1:17" ht="16.5" customHeight="1" x14ac:dyDescent="0.25">
      <c r="A61" s="47"/>
      <c r="B61" s="48"/>
      <c r="C61" s="48"/>
      <c r="D61" s="49"/>
      <c r="E61" s="48"/>
      <c r="F61" s="49"/>
      <c r="G61" s="41"/>
      <c r="H61" s="50" t="str">
        <f>IF($A61="","",SUMIFS(Warenbewegungen!$F$8:$F$507,Warenbewegungen!$D$8:$D$507,$A61,Warenbewegungen!$C$8:$C$507,"Eingang"))</f>
        <v/>
      </c>
      <c r="I61" s="50" t="str">
        <f>IF($A61="","",SUMIFS(Warenbewegungen!$F$8:$F$507,Warenbewegungen!$D$8:$D$507,$A61,Warenbewegungen!$C$8:$C$507,"Ausgang"))</f>
        <v/>
      </c>
      <c r="J61" s="51" t="str">
        <f t="shared" si="5"/>
        <v/>
      </c>
      <c r="K61" s="41"/>
      <c r="L61" s="49" t="str">
        <f t="shared" si="6"/>
        <v/>
      </c>
      <c r="M61" s="44"/>
      <c r="N61" s="44"/>
      <c r="O61" s="52" t="str">
        <f t="shared" si="7"/>
        <v/>
      </c>
      <c r="P61" s="53" t="str">
        <f t="shared" si="8"/>
        <v/>
      </c>
      <c r="Q61" s="50" t="str">
        <f t="shared" si="9"/>
        <v/>
      </c>
    </row>
    <row r="62" spans="1:17" ht="16.5" customHeight="1" x14ac:dyDescent="0.25">
      <c r="A62" s="38"/>
      <c r="B62" s="39"/>
      <c r="C62" s="39"/>
      <c r="D62" s="40"/>
      <c r="E62" s="39"/>
      <c r="F62" s="40"/>
      <c r="G62" s="41"/>
      <c r="H62" s="42" t="str">
        <f>IF($A62="","",SUMIFS(Warenbewegungen!$F$8:$F$507,Warenbewegungen!$D$8:$D$507,$A62,Warenbewegungen!$C$8:$C$507,"Eingang"))</f>
        <v/>
      </c>
      <c r="I62" s="42" t="str">
        <f>IF($A62="","",SUMIFS(Warenbewegungen!$F$8:$F$507,Warenbewegungen!$D$8:$D$507,$A62,Warenbewegungen!$C$8:$C$507,"Ausgang"))</f>
        <v/>
      </c>
      <c r="J62" s="43" t="str">
        <f t="shared" si="5"/>
        <v/>
      </c>
      <c r="K62" s="41"/>
      <c r="L62" s="40" t="str">
        <f t="shared" si="6"/>
        <v/>
      </c>
      <c r="M62" s="44"/>
      <c r="N62" s="44"/>
      <c r="O62" s="45" t="str">
        <f t="shared" si="7"/>
        <v/>
      </c>
      <c r="P62" s="46" t="str">
        <f t="shared" si="8"/>
        <v/>
      </c>
      <c r="Q62" s="42" t="str">
        <f t="shared" si="9"/>
        <v/>
      </c>
    </row>
    <row r="63" spans="1:17" ht="16.5" customHeight="1" x14ac:dyDescent="0.25">
      <c r="A63" s="47"/>
      <c r="B63" s="48"/>
      <c r="C63" s="48"/>
      <c r="D63" s="49"/>
      <c r="E63" s="48"/>
      <c r="F63" s="49"/>
      <c r="G63" s="41"/>
      <c r="H63" s="50" t="str">
        <f>IF($A63="","",SUMIFS(Warenbewegungen!$F$8:$F$507,Warenbewegungen!$D$8:$D$507,$A63,Warenbewegungen!$C$8:$C$507,"Eingang"))</f>
        <v/>
      </c>
      <c r="I63" s="50" t="str">
        <f>IF($A63="","",SUMIFS(Warenbewegungen!$F$8:$F$507,Warenbewegungen!$D$8:$D$507,$A63,Warenbewegungen!$C$8:$C$507,"Ausgang"))</f>
        <v/>
      </c>
      <c r="J63" s="51" t="str">
        <f t="shared" si="5"/>
        <v/>
      </c>
      <c r="K63" s="41"/>
      <c r="L63" s="49" t="str">
        <f t="shared" si="6"/>
        <v/>
      </c>
      <c r="M63" s="44"/>
      <c r="N63" s="44"/>
      <c r="O63" s="52" t="str">
        <f t="shared" si="7"/>
        <v/>
      </c>
      <c r="P63" s="53" t="str">
        <f t="shared" si="8"/>
        <v/>
      </c>
      <c r="Q63" s="50" t="str">
        <f t="shared" si="9"/>
        <v/>
      </c>
    </row>
    <row r="64" spans="1:17" ht="16.5" customHeight="1" x14ac:dyDescent="0.25">
      <c r="A64" s="38"/>
      <c r="B64" s="39"/>
      <c r="C64" s="39"/>
      <c r="D64" s="40"/>
      <c r="E64" s="39"/>
      <c r="F64" s="40"/>
      <c r="G64" s="41"/>
      <c r="H64" s="42" t="str">
        <f>IF($A64="","",SUMIFS(Warenbewegungen!$F$8:$F$507,Warenbewegungen!$D$8:$D$507,$A64,Warenbewegungen!$C$8:$C$507,"Eingang"))</f>
        <v/>
      </c>
      <c r="I64" s="42" t="str">
        <f>IF($A64="","",SUMIFS(Warenbewegungen!$F$8:$F$507,Warenbewegungen!$D$8:$D$507,$A64,Warenbewegungen!$C$8:$C$507,"Ausgang"))</f>
        <v/>
      </c>
      <c r="J64" s="43" t="str">
        <f t="shared" si="5"/>
        <v/>
      </c>
      <c r="K64" s="41"/>
      <c r="L64" s="40" t="str">
        <f t="shared" si="6"/>
        <v/>
      </c>
      <c r="M64" s="44"/>
      <c r="N64" s="44"/>
      <c r="O64" s="45" t="str">
        <f t="shared" si="7"/>
        <v/>
      </c>
      <c r="P64" s="46" t="str">
        <f t="shared" si="8"/>
        <v/>
      </c>
      <c r="Q64" s="42" t="str">
        <f t="shared" si="9"/>
        <v/>
      </c>
    </row>
    <row r="65" spans="1:17" ht="16.5" customHeight="1" x14ac:dyDescent="0.25">
      <c r="A65" s="47"/>
      <c r="B65" s="48"/>
      <c r="C65" s="48"/>
      <c r="D65" s="49"/>
      <c r="E65" s="48"/>
      <c r="F65" s="49"/>
      <c r="G65" s="41"/>
      <c r="H65" s="50" t="str">
        <f>IF($A65="","",SUMIFS(Warenbewegungen!$F$8:$F$507,Warenbewegungen!$D$8:$D$507,$A65,Warenbewegungen!$C$8:$C$507,"Eingang"))</f>
        <v/>
      </c>
      <c r="I65" s="50" t="str">
        <f>IF($A65="","",SUMIFS(Warenbewegungen!$F$8:$F$507,Warenbewegungen!$D$8:$D$507,$A65,Warenbewegungen!$C$8:$C$507,"Ausgang"))</f>
        <v/>
      </c>
      <c r="J65" s="51" t="str">
        <f t="shared" si="5"/>
        <v/>
      </c>
      <c r="K65" s="41"/>
      <c r="L65" s="49" t="str">
        <f t="shared" si="6"/>
        <v/>
      </c>
      <c r="M65" s="44"/>
      <c r="N65" s="44"/>
      <c r="O65" s="52" t="str">
        <f t="shared" si="7"/>
        <v/>
      </c>
      <c r="P65" s="53" t="str">
        <f t="shared" si="8"/>
        <v/>
      </c>
      <c r="Q65" s="50" t="str">
        <f t="shared" si="9"/>
        <v/>
      </c>
    </row>
    <row r="66" spans="1:17" ht="16.5" customHeight="1" x14ac:dyDescent="0.25">
      <c r="A66" s="38"/>
      <c r="B66" s="39"/>
      <c r="C66" s="39"/>
      <c r="D66" s="40"/>
      <c r="E66" s="39"/>
      <c r="F66" s="40"/>
      <c r="G66" s="41"/>
      <c r="H66" s="42" t="str">
        <f>IF($A66="","",SUMIFS(Warenbewegungen!$F$8:$F$507,Warenbewegungen!$D$8:$D$507,$A66,Warenbewegungen!$C$8:$C$507,"Eingang"))</f>
        <v/>
      </c>
      <c r="I66" s="42" t="str">
        <f>IF($A66="","",SUMIFS(Warenbewegungen!$F$8:$F$507,Warenbewegungen!$D$8:$D$507,$A66,Warenbewegungen!$C$8:$C$507,"Ausgang"))</f>
        <v/>
      </c>
      <c r="J66" s="43" t="str">
        <f t="shared" si="5"/>
        <v/>
      </c>
      <c r="K66" s="41"/>
      <c r="L66" s="40" t="str">
        <f t="shared" si="6"/>
        <v/>
      </c>
      <c r="M66" s="44"/>
      <c r="N66" s="44"/>
      <c r="O66" s="45" t="str">
        <f t="shared" si="7"/>
        <v/>
      </c>
      <c r="P66" s="46" t="str">
        <f t="shared" si="8"/>
        <v/>
      </c>
      <c r="Q66" s="42" t="str">
        <f t="shared" si="9"/>
        <v/>
      </c>
    </row>
    <row r="67" spans="1:17" ht="16.5" customHeight="1" x14ac:dyDescent="0.25">
      <c r="A67" s="47"/>
      <c r="B67" s="48"/>
      <c r="C67" s="48"/>
      <c r="D67" s="49"/>
      <c r="E67" s="48"/>
      <c r="F67" s="49"/>
      <c r="G67" s="41"/>
      <c r="H67" s="50" t="str">
        <f>IF($A67="","",SUMIFS(Warenbewegungen!$F$8:$F$507,Warenbewegungen!$D$8:$D$507,$A67,Warenbewegungen!$C$8:$C$507,"Eingang"))</f>
        <v/>
      </c>
      <c r="I67" s="50" t="str">
        <f>IF($A67="","",SUMIFS(Warenbewegungen!$F$8:$F$507,Warenbewegungen!$D$8:$D$507,$A67,Warenbewegungen!$C$8:$C$507,"Ausgang"))</f>
        <v/>
      </c>
      <c r="J67" s="51" t="str">
        <f t="shared" si="5"/>
        <v/>
      </c>
      <c r="K67" s="41"/>
      <c r="L67" s="49" t="str">
        <f t="shared" si="6"/>
        <v/>
      </c>
      <c r="M67" s="44"/>
      <c r="N67" s="44"/>
      <c r="O67" s="52" t="str">
        <f t="shared" si="7"/>
        <v/>
      </c>
      <c r="P67" s="53" t="str">
        <f t="shared" si="8"/>
        <v/>
      </c>
      <c r="Q67" s="50" t="str">
        <f t="shared" si="9"/>
        <v/>
      </c>
    </row>
    <row r="68" spans="1:17" ht="16.5" customHeight="1" x14ac:dyDescent="0.25">
      <c r="A68" s="38"/>
      <c r="B68" s="39"/>
      <c r="C68" s="39"/>
      <c r="D68" s="40"/>
      <c r="E68" s="39"/>
      <c r="F68" s="40"/>
      <c r="G68" s="41"/>
      <c r="H68" s="42" t="str">
        <f>IF($A68="","",SUMIFS(Warenbewegungen!$F$8:$F$507,Warenbewegungen!$D$8:$D$507,$A68,Warenbewegungen!$C$8:$C$507,"Eingang"))</f>
        <v/>
      </c>
      <c r="I68" s="42" t="str">
        <f>IF($A68="","",SUMIFS(Warenbewegungen!$F$8:$F$507,Warenbewegungen!$D$8:$D$507,$A68,Warenbewegungen!$C$8:$C$507,"Ausgang"))</f>
        <v/>
      </c>
      <c r="J68" s="43" t="str">
        <f t="shared" si="5"/>
        <v/>
      </c>
      <c r="K68" s="41"/>
      <c r="L68" s="40" t="str">
        <f t="shared" si="6"/>
        <v/>
      </c>
      <c r="M68" s="44"/>
      <c r="N68" s="44"/>
      <c r="O68" s="45" t="str">
        <f t="shared" si="7"/>
        <v/>
      </c>
      <c r="P68" s="46" t="str">
        <f t="shared" si="8"/>
        <v/>
      </c>
      <c r="Q68" s="42" t="str">
        <f t="shared" si="9"/>
        <v/>
      </c>
    </row>
    <row r="69" spans="1:17" ht="16.5" customHeight="1" x14ac:dyDescent="0.25">
      <c r="A69" s="47"/>
      <c r="B69" s="48"/>
      <c r="C69" s="48"/>
      <c r="D69" s="49"/>
      <c r="E69" s="48"/>
      <c r="F69" s="49"/>
      <c r="G69" s="41"/>
      <c r="H69" s="50" t="str">
        <f>IF($A69="","",SUMIFS(Warenbewegungen!$F$8:$F$507,Warenbewegungen!$D$8:$D$507,$A69,Warenbewegungen!$C$8:$C$507,"Eingang"))</f>
        <v/>
      </c>
      <c r="I69" s="50" t="str">
        <f>IF($A69="","",SUMIFS(Warenbewegungen!$F$8:$F$507,Warenbewegungen!$D$8:$D$507,$A69,Warenbewegungen!$C$8:$C$507,"Ausgang"))</f>
        <v/>
      </c>
      <c r="J69" s="51" t="str">
        <f t="shared" si="5"/>
        <v/>
      </c>
      <c r="K69" s="41"/>
      <c r="L69" s="49" t="str">
        <f t="shared" si="6"/>
        <v/>
      </c>
      <c r="M69" s="44"/>
      <c r="N69" s="44"/>
      <c r="O69" s="52" t="str">
        <f t="shared" si="7"/>
        <v/>
      </c>
      <c r="P69" s="53" t="str">
        <f t="shared" si="8"/>
        <v/>
      </c>
      <c r="Q69" s="50" t="str">
        <f t="shared" si="9"/>
        <v/>
      </c>
    </row>
    <row r="70" spans="1:17" ht="16.5" customHeight="1" x14ac:dyDescent="0.25">
      <c r="A70" s="38"/>
      <c r="B70" s="39"/>
      <c r="C70" s="39"/>
      <c r="D70" s="40"/>
      <c r="E70" s="39"/>
      <c r="F70" s="40"/>
      <c r="G70" s="41"/>
      <c r="H70" s="42" t="str">
        <f>IF($A70="","",SUMIFS(Warenbewegungen!$F$8:$F$507,Warenbewegungen!$D$8:$D$507,$A70,Warenbewegungen!$C$8:$C$507,"Eingang"))</f>
        <v/>
      </c>
      <c r="I70" s="42" t="str">
        <f>IF($A70="","",SUMIFS(Warenbewegungen!$F$8:$F$507,Warenbewegungen!$D$8:$D$507,$A70,Warenbewegungen!$C$8:$C$507,"Ausgang"))</f>
        <v/>
      </c>
      <c r="J70" s="43" t="str">
        <f t="shared" si="5"/>
        <v/>
      </c>
      <c r="K70" s="41"/>
      <c r="L70" s="40" t="str">
        <f t="shared" si="6"/>
        <v/>
      </c>
      <c r="M70" s="44"/>
      <c r="N70" s="44"/>
      <c r="O70" s="45" t="str">
        <f t="shared" si="7"/>
        <v/>
      </c>
      <c r="P70" s="46" t="str">
        <f t="shared" si="8"/>
        <v/>
      </c>
      <c r="Q70" s="42" t="str">
        <f t="shared" si="9"/>
        <v/>
      </c>
    </row>
    <row r="71" spans="1:17" ht="16.5" customHeight="1" x14ac:dyDescent="0.25">
      <c r="A71" s="47"/>
      <c r="B71" s="48"/>
      <c r="C71" s="48"/>
      <c r="D71" s="49"/>
      <c r="E71" s="48"/>
      <c r="F71" s="49"/>
      <c r="G71" s="41"/>
      <c r="H71" s="50" t="str">
        <f>IF($A71="","",SUMIFS(Warenbewegungen!$F$8:$F$507,Warenbewegungen!$D$8:$D$507,$A71,Warenbewegungen!$C$8:$C$507,"Eingang"))</f>
        <v/>
      </c>
      <c r="I71" s="50" t="str">
        <f>IF($A71="","",SUMIFS(Warenbewegungen!$F$8:$F$507,Warenbewegungen!$D$8:$D$507,$A71,Warenbewegungen!$C$8:$C$507,"Ausgang"))</f>
        <v/>
      </c>
      <c r="J71" s="51" t="str">
        <f t="shared" si="5"/>
        <v/>
      </c>
      <c r="K71" s="41"/>
      <c r="L71" s="49" t="str">
        <f t="shared" si="6"/>
        <v/>
      </c>
      <c r="M71" s="44"/>
      <c r="N71" s="44"/>
      <c r="O71" s="52" t="str">
        <f t="shared" si="7"/>
        <v/>
      </c>
      <c r="P71" s="53" t="str">
        <f t="shared" si="8"/>
        <v/>
      </c>
      <c r="Q71" s="50" t="str">
        <f t="shared" si="9"/>
        <v/>
      </c>
    </row>
    <row r="72" spans="1:17" ht="16.5" customHeight="1" x14ac:dyDescent="0.25">
      <c r="A72" s="38"/>
      <c r="B72" s="39"/>
      <c r="C72" s="39"/>
      <c r="D72" s="40"/>
      <c r="E72" s="39"/>
      <c r="F72" s="40"/>
      <c r="G72" s="41"/>
      <c r="H72" s="42" t="str">
        <f>IF($A72="","",SUMIFS(Warenbewegungen!$F$8:$F$507,Warenbewegungen!$D$8:$D$507,$A72,Warenbewegungen!$C$8:$C$507,"Eingang"))</f>
        <v/>
      </c>
      <c r="I72" s="42" t="str">
        <f>IF($A72="","",SUMIFS(Warenbewegungen!$F$8:$F$507,Warenbewegungen!$D$8:$D$507,$A72,Warenbewegungen!$C$8:$C$507,"Ausgang"))</f>
        <v/>
      </c>
      <c r="J72" s="43" t="str">
        <f t="shared" ref="J72:J107" si="10">IF($A72="","",$G72+$H72-$I72)</f>
        <v/>
      </c>
      <c r="K72" s="41"/>
      <c r="L72" s="40" t="str">
        <f t="shared" ref="L72:L107" si="11">IF($A72="","",IF($J72&lt;=0,"Nicht verfügbar",IF($J72&lt;$K72,"Nachbestellen",IF($J72&lt;$K72*1.25,"Beobachten","Bestand OK"))))</f>
        <v/>
      </c>
      <c r="M72" s="44"/>
      <c r="N72" s="44"/>
      <c r="O72" s="45" t="str">
        <f t="shared" ref="O72:O107" si="12">IF($A72="","",$J72*$M72)</f>
        <v/>
      </c>
      <c r="P72" s="46" t="str">
        <f t="shared" ref="P72:P107" si="13">IF($A72="","",IFERROR(($N72-$M72)/$N72,0))</f>
        <v/>
      </c>
      <c r="Q72" s="42" t="str">
        <f t="shared" ref="Q72:Q107" si="14">IF($A72="","",IF($J72&lt;$K72,CEILING(($K72*2)-$J72,5),0))</f>
        <v/>
      </c>
    </row>
    <row r="73" spans="1:17" ht="16.5" customHeight="1" x14ac:dyDescent="0.25">
      <c r="A73" s="47"/>
      <c r="B73" s="48"/>
      <c r="C73" s="48"/>
      <c r="D73" s="49"/>
      <c r="E73" s="48"/>
      <c r="F73" s="49"/>
      <c r="G73" s="41"/>
      <c r="H73" s="50" t="str">
        <f>IF($A73="","",SUMIFS(Warenbewegungen!$F$8:$F$507,Warenbewegungen!$D$8:$D$507,$A73,Warenbewegungen!$C$8:$C$507,"Eingang"))</f>
        <v/>
      </c>
      <c r="I73" s="50" t="str">
        <f>IF($A73="","",SUMIFS(Warenbewegungen!$F$8:$F$507,Warenbewegungen!$D$8:$D$507,$A73,Warenbewegungen!$C$8:$C$507,"Ausgang"))</f>
        <v/>
      </c>
      <c r="J73" s="51" t="str">
        <f t="shared" si="10"/>
        <v/>
      </c>
      <c r="K73" s="41"/>
      <c r="L73" s="49" t="str">
        <f t="shared" si="11"/>
        <v/>
      </c>
      <c r="M73" s="44"/>
      <c r="N73" s="44"/>
      <c r="O73" s="52" t="str">
        <f t="shared" si="12"/>
        <v/>
      </c>
      <c r="P73" s="53" t="str">
        <f t="shared" si="13"/>
        <v/>
      </c>
      <c r="Q73" s="50" t="str">
        <f t="shared" si="14"/>
        <v/>
      </c>
    </row>
    <row r="74" spans="1:17" ht="16.5" customHeight="1" x14ac:dyDescent="0.25">
      <c r="A74" s="38"/>
      <c r="B74" s="39"/>
      <c r="C74" s="39"/>
      <c r="D74" s="40"/>
      <c r="E74" s="39"/>
      <c r="F74" s="40"/>
      <c r="G74" s="41"/>
      <c r="H74" s="42" t="str">
        <f>IF($A74="","",SUMIFS(Warenbewegungen!$F$8:$F$507,Warenbewegungen!$D$8:$D$507,$A74,Warenbewegungen!$C$8:$C$507,"Eingang"))</f>
        <v/>
      </c>
      <c r="I74" s="42" t="str">
        <f>IF($A74="","",SUMIFS(Warenbewegungen!$F$8:$F$507,Warenbewegungen!$D$8:$D$507,$A74,Warenbewegungen!$C$8:$C$507,"Ausgang"))</f>
        <v/>
      </c>
      <c r="J74" s="43" t="str">
        <f t="shared" si="10"/>
        <v/>
      </c>
      <c r="K74" s="41"/>
      <c r="L74" s="40" t="str">
        <f t="shared" si="11"/>
        <v/>
      </c>
      <c r="M74" s="44"/>
      <c r="N74" s="44"/>
      <c r="O74" s="45" t="str">
        <f t="shared" si="12"/>
        <v/>
      </c>
      <c r="P74" s="46" t="str">
        <f t="shared" si="13"/>
        <v/>
      </c>
      <c r="Q74" s="42" t="str">
        <f t="shared" si="14"/>
        <v/>
      </c>
    </row>
    <row r="75" spans="1:17" ht="16.5" customHeight="1" x14ac:dyDescent="0.25">
      <c r="A75" s="47"/>
      <c r="B75" s="48"/>
      <c r="C75" s="48"/>
      <c r="D75" s="49"/>
      <c r="E75" s="48"/>
      <c r="F75" s="49"/>
      <c r="G75" s="41"/>
      <c r="H75" s="50" t="str">
        <f>IF($A75="","",SUMIFS(Warenbewegungen!$F$8:$F$507,Warenbewegungen!$D$8:$D$507,$A75,Warenbewegungen!$C$8:$C$507,"Eingang"))</f>
        <v/>
      </c>
      <c r="I75" s="50" t="str">
        <f>IF($A75="","",SUMIFS(Warenbewegungen!$F$8:$F$507,Warenbewegungen!$D$8:$D$507,$A75,Warenbewegungen!$C$8:$C$507,"Ausgang"))</f>
        <v/>
      </c>
      <c r="J75" s="51" t="str">
        <f t="shared" si="10"/>
        <v/>
      </c>
      <c r="K75" s="41"/>
      <c r="L75" s="49" t="str">
        <f t="shared" si="11"/>
        <v/>
      </c>
      <c r="M75" s="44"/>
      <c r="N75" s="44"/>
      <c r="O75" s="52" t="str">
        <f t="shared" si="12"/>
        <v/>
      </c>
      <c r="P75" s="53" t="str">
        <f t="shared" si="13"/>
        <v/>
      </c>
      <c r="Q75" s="50" t="str">
        <f t="shared" si="14"/>
        <v/>
      </c>
    </row>
    <row r="76" spans="1:17" ht="16.5" customHeight="1" x14ac:dyDescent="0.25">
      <c r="A76" s="38"/>
      <c r="B76" s="39"/>
      <c r="C76" s="39"/>
      <c r="D76" s="40"/>
      <c r="E76" s="39"/>
      <c r="F76" s="40"/>
      <c r="G76" s="41"/>
      <c r="H76" s="42" t="str">
        <f>IF($A76="","",SUMIFS(Warenbewegungen!$F$8:$F$507,Warenbewegungen!$D$8:$D$507,$A76,Warenbewegungen!$C$8:$C$507,"Eingang"))</f>
        <v/>
      </c>
      <c r="I76" s="42" t="str">
        <f>IF($A76="","",SUMIFS(Warenbewegungen!$F$8:$F$507,Warenbewegungen!$D$8:$D$507,$A76,Warenbewegungen!$C$8:$C$507,"Ausgang"))</f>
        <v/>
      </c>
      <c r="J76" s="43" t="str">
        <f t="shared" si="10"/>
        <v/>
      </c>
      <c r="K76" s="41"/>
      <c r="L76" s="40" t="str">
        <f t="shared" si="11"/>
        <v/>
      </c>
      <c r="M76" s="44"/>
      <c r="N76" s="44"/>
      <c r="O76" s="45" t="str">
        <f t="shared" si="12"/>
        <v/>
      </c>
      <c r="P76" s="46" t="str">
        <f t="shared" si="13"/>
        <v/>
      </c>
      <c r="Q76" s="42" t="str">
        <f t="shared" si="14"/>
        <v/>
      </c>
    </row>
    <row r="77" spans="1:17" ht="16.5" customHeight="1" x14ac:dyDescent="0.25">
      <c r="A77" s="47"/>
      <c r="B77" s="48"/>
      <c r="C77" s="48"/>
      <c r="D77" s="49"/>
      <c r="E77" s="48"/>
      <c r="F77" s="49"/>
      <c r="G77" s="41"/>
      <c r="H77" s="50" t="str">
        <f>IF($A77="","",SUMIFS(Warenbewegungen!$F$8:$F$507,Warenbewegungen!$D$8:$D$507,$A77,Warenbewegungen!$C$8:$C$507,"Eingang"))</f>
        <v/>
      </c>
      <c r="I77" s="50" t="str">
        <f>IF($A77="","",SUMIFS(Warenbewegungen!$F$8:$F$507,Warenbewegungen!$D$8:$D$507,$A77,Warenbewegungen!$C$8:$C$507,"Ausgang"))</f>
        <v/>
      </c>
      <c r="J77" s="51" t="str">
        <f t="shared" si="10"/>
        <v/>
      </c>
      <c r="K77" s="41"/>
      <c r="L77" s="49" t="str">
        <f t="shared" si="11"/>
        <v/>
      </c>
      <c r="M77" s="44"/>
      <c r="N77" s="44"/>
      <c r="O77" s="52" t="str">
        <f t="shared" si="12"/>
        <v/>
      </c>
      <c r="P77" s="53" t="str">
        <f t="shared" si="13"/>
        <v/>
      </c>
      <c r="Q77" s="50" t="str">
        <f t="shared" si="14"/>
        <v/>
      </c>
    </row>
    <row r="78" spans="1:17" ht="16.5" customHeight="1" x14ac:dyDescent="0.25">
      <c r="A78" s="38"/>
      <c r="B78" s="39"/>
      <c r="C78" s="39"/>
      <c r="D78" s="40"/>
      <c r="E78" s="39"/>
      <c r="F78" s="40"/>
      <c r="G78" s="41"/>
      <c r="H78" s="42" t="str">
        <f>IF($A78="","",SUMIFS(Warenbewegungen!$F$8:$F$507,Warenbewegungen!$D$8:$D$507,$A78,Warenbewegungen!$C$8:$C$507,"Eingang"))</f>
        <v/>
      </c>
      <c r="I78" s="42" t="str">
        <f>IF($A78="","",SUMIFS(Warenbewegungen!$F$8:$F$507,Warenbewegungen!$D$8:$D$507,$A78,Warenbewegungen!$C$8:$C$507,"Ausgang"))</f>
        <v/>
      </c>
      <c r="J78" s="43" t="str">
        <f t="shared" si="10"/>
        <v/>
      </c>
      <c r="K78" s="41"/>
      <c r="L78" s="40" t="str">
        <f t="shared" si="11"/>
        <v/>
      </c>
      <c r="M78" s="44"/>
      <c r="N78" s="44"/>
      <c r="O78" s="45" t="str">
        <f t="shared" si="12"/>
        <v/>
      </c>
      <c r="P78" s="46" t="str">
        <f t="shared" si="13"/>
        <v/>
      </c>
      <c r="Q78" s="42" t="str">
        <f t="shared" si="14"/>
        <v/>
      </c>
    </row>
    <row r="79" spans="1:17" ht="16.5" customHeight="1" x14ac:dyDescent="0.25">
      <c r="A79" s="47"/>
      <c r="B79" s="48"/>
      <c r="C79" s="48"/>
      <c r="D79" s="49"/>
      <c r="E79" s="48"/>
      <c r="F79" s="49"/>
      <c r="G79" s="41"/>
      <c r="H79" s="50" t="str">
        <f>IF($A79="","",SUMIFS(Warenbewegungen!$F$8:$F$507,Warenbewegungen!$D$8:$D$507,$A79,Warenbewegungen!$C$8:$C$507,"Eingang"))</f>
        <v/>
      </c>
      <c r="I79" s="50" t="str">
        <f>IF($A79="","",SUMIFS(Warenbewegungen!$F$8:$F$507,Warenbewegungen!$D$8:$D$507,$A79,Warenbewegungen!$C$8:$C$507,"Ausgang"))</f>
        <v/>
      </c>
      <c r="J79" s="51" t="str">
        <f t="shared" si="10"/>
        <v/>
      </c>
      <c r="K79" s="41"/>
      <c r="L79" s="49" t="str">
        <f t="shared" si="11"/>
        <v/>
      </c>
      <c r="M79" s="44"/>
      <c r="N79" s="44"/>
      <c r="O79" s="52" t="str">
        <f t="shared" si="12"/>
        <v/>
      </c>
      <c r="P79" s="53" t="str">
        <f t="shared" si="13"/>
        <v/>
      </c>
      <c r="Q79" s="50" t="str">
        <f t="shared" si="14"/>
        <v/>
      </c>
    </row>
    <row r="80" spans="1:17" ht="16.5" customHeight="1" x14ac:dyDescent="0.25">
      <c r="A80" s="38"/>
      <c r="B80" s="39"/>
      <c r="C80" s="39"/>
      <c r="D80" s="40"/>
      <c r="E80" s="39"/>
      <c r="F80" s="40"/>
      <c r="G80" s="41"/>
      <c r="H80" s="42" t="str">
        <f>IF($A80="","",SUMIFS(Warenbewegungen!$F$8:$F$507,Warenbewegungen!$D$8:$D$507,$A80,Warenbewegungen!$C$8:$C$507,"Eingang"))</f>
        <v/>
      </c>
      <c r="I80" s="42" t="str">
        <f>IF($A80="","",SUMIFS(Warenbewegungen!$F$8:$F$507,Warenbewegungen!$D$8:$D$507,$A80,Warenbewegungen!$C$8:$C$507,"Ausgang"))</f>
        <v/>
      </c>
      <c r="J80" s="43" t="str">
        <f t="shared" si="10"/>
        <v/>
      </c>
      <c r="K80" s="41"/>
      <c r="L80" s="40" t="str">
        <f t="shared" si="11"/>
        <v/>
      </c>
      <c r="M80" s="44"/>
      <c r="N80" s="44"/>
      <c r="O80" s="45" t="str">
        <f t="shared" si="12"/>
        <v/>
      </c>
      <c r="P80" s="46" t="str">
        <f t="shared" si="13"/>
        <v/>
      </c>
      <c r="Q80" s="42" t="str">
        <f t="shared" si="14"/>
        <v/>
      </c>
    </row>
    <row r="81" spans="1:17" ht="16.5" customHeight="1" x14ac:dyDescent="0.25">
      <c r="A81" s="47"/>
      <c r="B81" s="48"/>
      <c r="C81" s="48"/>
      <c r="D81" s="49"/>
      <c r="E81" s="48"/>
      <c r="F81" s="49"/>
      <c r="G81" s="41"/>
      <c r="H81" s="50" t="str">
        <f>IF($A81="","",SUMIFS(Warenbewegungen!$F$8:$F$507,Warenbewegungen!$D$8:$D$507,$A81,Warenbewegungen!$C$8:$C$507,"Eingang"))</f>
        <v/>
      </c>
      <c r="I81" s="50" t="str">
        <f>IF($A81="","",SUMIFS(Warenbewegungen!$F$8:$F$507,Warenbewegungen!$D$8:$D$507,$A81,Warenbewegungen!$C$8:$C$507,"Ausgang"))</f>
        <v/>
      </c>
      <c r="J81" s="51" t="str">
        <f t="shared" si="10"/>
        <v/>
      </c>
      <c r="K81" s="41"/>
      <c r="L81" s="49" t="str">
        <f t="shared" si="11"/>
        <v/>
      </c>
      <c r="M81" s="44"/>
      <c r="N81" s="44"/>
      <c r="O81" s="52" t="str">
        <f t="shared" si="12"/>
        <v/>
      </c>
      <c r="P81" s="53" t="str">
        <f t="shared" si="13"/>
        <v/>
      </c>
      <c r="Q81" s="50" t="str">
        <f t="shared" si="14"/>
        <v/>
      </c>
    </row>
    <row r="82" spans="1:17" ht="16.5" customHeight="1" x14ac:dyDescent="0.25">
      <c r="A82" s="38"/>
      <c r="B82" s="39"/>
      <c r="C82" s="39"/>
      <c r="D82" s="40"/>
      <c r="E82" s="39"/>
      <c r="F82" s="40"/>
      <c r="G82" s="41"/>
      <c r="H82" s="42" t="str">
        <f>IF($A82="","",SUMIFS(Warenbewegungen!$F$8:$F$507,Warenbewegungen!$D$8:$D$507,$A82,Warenbewegungen!$C$8:$C$507,"Eingang"))</f>
        <v/>
      </c>
      <c r="I82" s="42" t="str">
        <f>IF($A82="","",SUMIFS(Warenbewegungen!$F$8:$F$507,Warenbewegungen!$D$8:$D$507,$A82,Warenbewegungen!$C$8:$C$507,"Ausgang"))</f>
        <v/>
      </c>
      <c r="J82" s="43" t="str">
        <f t="shared" si="10"/>
        <v/>
      </c>
      <c r="K82" s="41"/>
      <c r="L82" s="40" t="str">
        <f t="shared" si="11"/>
        <v/>
      </c>
      <c r="M82" s="44"/>
      <c r="N82" s="44"/>
      <c r="O82" s="45" t="str">
        <f t="shared" si="12"/>
        <v/>
      </c>
      <c r="P82" s="46" t="str">
        <f t="shared" si="13"/>
        <v/>
      </c>
      <c r="Q82" s="42" t="str">
        <f t="shared" si="14"/>
        <v/>
      </c>
    </row>
    <row r="83" spans="1:17" ht="16.5" customHeight="1" x14ac:dyDescent="0.25">
      <c r="A83" s="47"/>
      <c r="B83" s="48"/>
      <c r="C83" s="48"/>
      <c r="D83" s="49"/>
      <c r="E83" s="48"/>
      <c r="F83" s="49"/>
      <c r="G83" s="41"/>
      <c r="H83" s="50" t="str">
        <f>IF($A83="","",SUMIFS(Warenbewegungen!$F$8:$F$507,Warenbewegungen!$D$8:$D$507,$A83,Warenbewegungen!$C$8:$C$507,"Eingang"))</f>
        <v/>
      </c>
      <c r="I83" s="50" t="str">
        <f>IF($A83="","",SUMIFS(Warenbewegungen!$F$8:$F$507,Warenbewegungen!$D$8:$D$507,$A83,Warenbewegungen!$C$8:$C$507,"Ausgang"))</f>
        <v/>
      </c>
      <c r="J83" s="51" t="str">
        <f t="shared" si="10"/>
        <v/>
      </c>
      <c r="K83" s="41"/>
      <c r="L83" s="49" t="str">
        <f t="shared" si="11"/>
        <v/>
      </c>
      <c r="M83" s="44"/>
      <c r="N83" s="44"/>
      <c r="O83" s="52" t="str">
        <f t="shared" si="12"/>
        <v/>
      </c>
      <c r="P83" s="53" t="str">
        <f t="shared" si="13"/>
        <v/>
      </c>
      <c r="Q83" s="50" t="str">
        <f t="shared" si="14"/>
        <v/>
      </c>
    </row>
    <row r="84" spans="1:17" ht="16.5" customHeight="1" x14ac:dyDescent="0.25">
      <c r="A84" s="38"/>
      <c r="B84" s="39"/>
      <c r="C84" s="39"/>
      <c r="D84" s="40"/>
      <c r="E84" s="39"/>
      <c r="F84" s="40"/>
      <c r="G84" s="41"/>
      <c r="H84" s="42" t="str">
        <f>IF($A84="","",SUMIFS(Warenbewegungen!$F$8:$F$507,Warenbewegungen!$D$8:$D$507,$A84,Warenbewegungen!$C$8:$C$507,"Eingang"))</f>
        <v/>
      </c>
      <c r="I84" s="42" t="str">
        <f>IF($A84="","",SUMIFS(Warenbewegungen!$F$8:$F$507,Warenbewegungen!$D$8:$D$507,$A84,Warenbewegungen!$C$8:$C$507,"Ausgang"))</f>
        <v/>
      </c>
      <c r="J84" s="43" t="str">
        <f t="shared" si="10"/>
        <v/>
      </c>
      <c r="K84" s="41"/>
      <c r="L84" s="40" t="str">
        <f t="shared" si="11"/>
        <v/>
      </c>
      <c r="M84" s="44"/>
      <c r="N84" s="44"/>
      <c r="O84" s="45" t="str">
        <f t="shared" si="12"/>
        <v/>
      </c>
      <c r="P84" s="46" t="str">
        <f t="shared" si="13"/>
        <v/>
      </c>
      <c r="Q84" s="42" t="str">
        <f t="shared" si="14"/>
        <v/>
      </c>
    </row>
    <row r="85" spans="1:17" ht="16.5" customHeight="1" x14ac:dyDescent="0.25">
      <c r="A85" s="47"/>
      <c r="B85" s="48"/>
      <c r="C85" s="48"/>
      <c r="D85" s="49"/>
      <c r="E85" s="48"/>
      <c r="F85" s="49"/>
      <c r="G85" s="41"/>
      <c r="H85" s="50" t="str">
        <f>IF($A85="","",SUMIFS(Warenbewegungen!$F$8:$F$507,Warenbewegungen!$D$8:$D$507,$A85,Warenbewegungen!$C$8:$C$507,"Eingang"))</f>
        <v/>
      </c>
      <c r="I85" s="50" t="str">
        <f>IF($A85="","",SUMIFS(Warenbewegungen!$F$8:$F$507,Warenbewegungen!$D$8:$D$507,$A85,Warenbewegungen!$C$8:$C$507,"Ausgang"))</f>
        <v/>
      </c>
      <c r="J85" s="51" t="str">
        <f t="shared" si="10"/>
        <v/>
      </c>
      <c r="K85" s="41"/>
      <c r="L85" s="49" t="str">
        <f t="shared" si="11"/>
        <v/>
      </c>
      <c r="M85" s="44"/>
      <c r="N85" s="44"/>
      <c r="O85" s="52" t="str">
        <f t="shared" si="12"/>
        <v/>
      </c>
      <c r="P85" s="53" t="str">
        <f t="shared" si="13"/>
        <v/>
      </c>
      <c r="Q85" s="50" t="str">
        <f t="shared" si="14"/>
        <v/>
      </c>
    </row>
    <row r="86" spans="1:17" ht="16.5" customHeight="1" x14ac:dyDescent="0.25">
      <c r="A86" s="38"/>
      <c r="B86" s="39"/>
      <c r="C86" s="39"/>
      <c r="D86" s="40"/>
      <c r="E86" s="39"/>
      <c r="F86" s="40"/>
      <c r="G86" s="41"/>
      <c r="H86" s="42" t="str">
        <f>IF($A86="","",SUMIFS(Warenbewegungen!$F$8:$F$507,Warenbewegungen!$D$8:$D$507,$A86,Warenbewegungen!$C$8:$C$507,"Eingang"))</f>
        <v/>
      </c>
      <c r="I86" s="42" t="str">
        <f>IF($A86="","",SUMIFS(Warenbewegungen!$F$8:$F$507,Warenbewegungen!$D$8:$D$507,$A86,Warenbewegungen!$C$8:$C$507,"Ausgang"))</f>
        <v/>
      </c>
      <c r="J86" s="43" t="str">
        <f t="shared" si="10"/>
        <v/>
      </c>
      <c r="K86" s="41"/>
      <c r="L86" s="40" t="str">
        <f t="shared" si="11"/>
        <v/>
      </c>
      <c r="M86" s="44"/>
      <c r="N86" s="44"/>
      <c r="O86" s="45" t="str">
        <f t="shared" si="12"/>
        <v/>
      </c>
      <c r="P86" s="46" t="str">
        <f t="shared" si="13"/>
        <v/>
      </c>
      <c r="Q86" s="42" t="str">
        <f t="shared" si="14"/>
        <v/>
      </c>
    </row>
    <row r="87" spans="1:17" ht="16.5" customHeight="1" x14ac:dyDescent="0.25">
      <c r="A87" s="47"/>
      <c r="B87" s="48"/>
      <c r="C87" s="48"/>
      <c r="D87" s="49"/>
      <c r="E87" s="48"/>
      <c r="F87" s="49"/>
      <c r="G87" s="41"/>
      <c r="H87" s="50" t="str">
        <f>IF($A87="","",SUMIFS(Warenbewegungen!$F$8:$F$507,Warenbewegungen!$D$8:$D$507,$A87,Warenbewegungen!$C$8:$C$507,"Eingang"))</f>
        <v/>
      </c>
      <c r="I87" s="50" t="str">
        <f>IF($A87="","",SUMIFS(Warenbewegungen!$F$8:$F$507,Warenbewegungen!$D$8:$D$507,$A87,Warenbewegungen!$C$8:$C$507,"Ausgang"))</f>
        <v/>
      </c>
      <c r="J87" s="51" t="str">
        <f t="shared" si="10"/>
        <v/>
      </c>
      <c r="K87" s="41"/>
      <c r="L87" s="49" t="str">
        <f t="shared" si="11"/>
        <v/>
      </c>
      <c r="M87" s="44"/>
      <c r="N87" s="44"/>
      <c r="O87" s="52" t="str">
        <f t="shared" si="12"/>
        <v/>
      </c>
      <c r="P87" s="53" t="str">
        <f t="shared" si="13"/>
        <v/>
      </c>
      <c r="Q87" s="50" t="str">
        <f t="shared" si="14"/>
        <v/>
      </c>
    </row>
    <row r="88" spans="1:17" ht="16.5" customHeight="1" x14ac:dyDescent="0.25">
      <c r="A88" s="38"/>
      <c r="B88" s="39"/>
      <c r="C88" s="39"/>
      <c r="D88" s="40"/>
      <c r="E88" s="39"/>
      <c r="F88" s="40"/>
      <c r="G88" s="41"/>
      <c r="H88" s="42" t="str">
        <f>IF($A88="","",SUMIFS(Warenbewegungen!$F$8:$F$507,Warenbewegungen!$D$8:$D$507,$A88,Warenbewegungen!$C$8:$C$507,"Eingang"))</f>
        <v/>
      </c>
      <c r="I88" s="42" t="str">
        <f>IF($A88="","",SUMIFS(Warenbewegungen!$F$8:$F$507,Warenbewegungen!$D$8:$D$507,$A88,Warenbewegungen!$C$8:$C$507,"Ausgang"))</f>
        <v/>
      </c>
      <c r="J88" s="43" t="str">
        <f t="shared" si="10"/>
        <v/>
      </c>
      <c r="K88" s="41"/>
      <c r="L88" s="40" t="str">
        <f t="shared" si="11"/>
        <v/>
      </c>
      <c r="M88" s="44"/>
      <c r="N88" s="44"/>
      <c r="O88" s="45" t="str">
        <f t="shared" si="12"/>
        <v/>
      </c>
      <c r="P88" s="46" t="str">
        <f t="shared" si="13"/>
        <v/>
      </c>
      <c r="Q88" s="42" t="str">
        <f t="shared" si="14"/>
        <v/>
      </c>
    </row>
    <row r="89" spans="1:17" ht="16.5" customHeight="1" x14ac:dyDescent="0.25">
      <c r="A89" s="47"/>
      <c r="B89" s="48"/>
      <c r="C89" s="48"/>
      <c r="D89" s="49"/>
      <c r="E89" s="48"/>
      <c r="F89" s="49"/>
      <c r="G89" s="41"/>
      <c r="H89" s="50" t="str">
        <f>IF($A89="","",SUMIFS(Warenbewegungen!$F$8:$F$507,Warenbewegungen!$D$8:$D$507,$A89,Warenbewegungen!$C$8:$C$507,"Eingang"))</f>
        <v/>
      </c>
      <c r="I89" s="50" t="str">
        <f>IF($A89="","",SUMIFS(Warenbewegungen!$F$8:$F$507,Warenbewegungen!$D$8:$D$507,$A89,Warenbewegungen!$C$8:$C$507,"Ausgang"))</f>
        <v/>
      </c>
      <c r="J89" s="51" t="str">
        <f t="shared" si="10"/>
        <v/>
      </c>
      <c r="K89" s="41"/>
      <c r="L89" s="49" t="str">
        <f t="shared" si="11"/>
        <v/>
      </c>
      <c r="M89" s="44"/>
      <c r="N89" s="44"/>
      <c r="O89" s="52" t="str">
        <f t="shared" si="12"/>
        <v/>
      </c>
      <c r="P89" s="53" t="str">
        <f t="shared" si="13"/>
        <v/>
      </c>
      <c r="Q89" s="50" t="str">
        <f t="shared" si="14"/>
        <v/>
      </c>
    </row>
    <row r="90" spans="1:17" ht="16.5" customHeight="1" x14ac:dyDescent="0.25">
      <c r="A90" s="38"/>
      <c r="B90" s="39"/>
      <c r="C90" s="39"/>
      <c r="D90" s="40"/>
      <c r="E90" s="39"/>
      <c r="F90" s="40"/>
      <c r="G90" s="41"/>
      <c r="H90" s="42" t="str">
        <f>IF($A90="","",SUMIFS(Warenbewegungen!$F$8:$F$507,Warenbewegungen!$D$8:$D$507,$A90,Warenbewegungen!$C$8:$C$507,"Eingang"))</f>
        <v/>
      </c>
      <c r="I90" s="42" t="str">
        <f>IF($A90="","",SUMIFS(Warenbewegungen!$F$8:$F$507,Warenbewegungen!$D$8:$D$507,$A90,Warenbewegungen!$C$8:$C$507,"Ausgang"))</f>
        <v/>
      </c>
      <c r="J90" s="43" t="str">
        <f t="shared" si="10"/>
        <v/>
      </c>
      <c r="K90" s="41"/>
      <c r="L90" s="40" t="str">
        <f t="shared" si="11"/>
        <v/>
      </c>
      <c r="M90" s="44"/>
      <c r="N90" s="44"/>
      <c r="O90" s="45" t="str">
        <f t="shared" si="12"/>
        <v/>
      </c>
      <c r="P90" s="46" t="str">
        <f t="shared" si="13"/>
        <v/>
      </c>
      <c r="Q90" s="42" t="str">
        <f t="shared" si="14"/>
        <v/>
      </c>
    </row>
    <row r="91" spans="1:17" ht="16.5" customHeight="1" x14ac:dyDescent="0.25">
      <c r="A91" s="47"/>
      <c r="B91" s="48"/>
      <c r="C91" s="48"/>
      <c r="D91" s="49"/>
      <c r="E91" s="48"/>
      <c r="F91" s="49"/>
      <c r="G91" s="41"/>
      <c r="H91" s="50" t="str">
        <f>IF($A91="","",SUMIFS(Warenbewegungen!$F$8:$F$507,Warenbewegungen!$D$8:$D$507,$A91,Warenbewegungen!$C$8:$C$507,"Eingang"))</f>
        <v/>
      </c>
      <c r="I91" s="50" t="str">
        <f>IF($A91="","",SUMIFS(Warenbewegungen!$F$8:$F$507,Warenbewegungen!$D$8:$D$507,$A91,Warenbewegungen!$C$8:$C$507,"Ausgang"))</f>
        <v/>
      </c>
      <c r="J91" s="51" t="str">
        <f t="shared" si="10"/>
        <v/>
      </c>
      <c r="K91" s="41"/>
      <c r="L91" s="49" t="str">
        <f t="shared" si="11"/>
        <v/>
      </c>
      <c r="M91" s="44"/>
      <c r="N91" s="44"/>
      <c r="O91" s="52" t="str">
        <f t="shared" si="12"/>
        <v/>
      </c>
      <c r="P91" s="53" t="str">
        <f t="shared" si="13"/>
        <v/>
      </c>
      <c r="Q91" s="50" t="str">
        <f t="shared" si="14"/>
        <v/>
      </c>
    </row>
    <row r="92" spans="1:17" ht="16.5" customHeight="1" x14ac:dyDescent="0.25">
      <c r="A92" s="38"/>
      <c r="B92" s="39"/>
      <c r="C92" s="39"/>
      <c r="D92" s="40"/>
      <c r="E92" s="39"/>
      <c r="F92" s="40"/>
      <c r="G92" s="41"/>
      <c r="H92" s="42" t="str">
        <f>IF($A92="","",SUMIFS(Warenbewegungen!$F$8:$F$507,Warenbewegungen!$D$8:$D$507,$A92,Warenbewegungen!$C$8:$C$507,"Eingang"))</f>
        <v/>
      </c>
      <c r="I92" s="42" t="str">
        <f>IF($A92="","",SUMIFS(Warenbewegungen!$F$8:$F$507,Warenbewegungen!$D$8:$D$507,$A92,Warenbewegungen!$C$8:$C$507,"Ausgang"))</f>
        <v/>
      </c>
      <c r="J92" s="43" t="str">
        <f t="shared" si="10"/>
        <v/>
      </c>
      <c r="K92" s="41"/>
      <c r="L92" s="40" t="str">
        <f t="shared" si="11"/>
        <v/>
      </c>
      <c r="M92" s="44"/>
      <c r="N92" s="44"/>
      <c r="O92" s="45" t="str">
        <f t="shared" si="12"/>
        <v/>
      </c>
      <c r="P92" s="46" t="str">
        <f t="shared" si="13"/>
        <v/>
      </c>
      <c r="Q92" s="42" t="str">
        <f t="shared" si="14"/>
        <v/>
      </c>
    </row>
    <row r="93" spans="1:17" ht="16.5" customHeight="1" x14ac:dyDescent="0.25">
      <c r="A93" s="47"/>
      <c r="B93" s="48"/>
      <c r="C93" s="48"/>
      <c r="D93" s="49"/>
      <c r="E93" s="48"/>
      <c r="F93" s="49"/>
      <c r="G93" s="41"/>
      <c r="H93" s="50" t="str">
        <f>IF($A93="","",SUMIFS(Warenbewegungen!$F$8:$F$507,Warenbewegungen!$D$8:$D$507,$A93,Warenbewegungen!$C$8:$C$507,"Eingang"))</f>
        <v/>
      </c>
      <c r="I93" s="50" t="str">
        <f>IF($A93="","",SUMIFS(Warenbewegungen!$F$8:$F$507,Warenbewegungen!$D$8:$D$507,$A93,Warenbewegungen!$C$8:$C$507,"Ausgang"))</f>
        <v/>
      </c>
      <c r="J93" s="51" t="str">
        <f t="shared" si="10"/>
        <v/>
      </c>
      <c r="K93" s="41"/>
      <c r="L93" s="49" t="str">
        <f t="shared" si="11"/>
        <v/>
      </c>
      <c r="M93" s="44"/>
      <c r="N93" s="44"/>
      <c r="O93" s="52" t="str">
        <f t="shared" si="12"/>
        <v/>
      </c>
      <c r="P93" s="53" t="str">
        <f t="shared" si="13"/>
        <v/>
      </c>
      <c r="Q93" s="50" t="str">
        <f t="shared" si="14"/>
        <v/>
      </c>
    </row>
    <row r="94" spans="1:17" ht="16.5" customHeight="1" x14ac:dyDescent="0.25">
      <c r="A94" s="38"/>
      <c r="B94" s="39"/>
      <c r="C94" s="39"/>
      <c r="D94" s="40"/>
      <c r="E94" s="39"/>
      <c r="F94" s="40"/>
      <c r="G94" s="41"/>
      <c r="H94" s="42" t="str">
        <f>IF($A94="","",SUMIFS(Warenbewegungen!$F$8:$F$507,Warenbewegungen!$D$8:$D$507,$A94,Warenbewegungen!$C$8:$C$507,"Eingang"))</f>
        <v/>
      </c>
      <c r="I94" s="42" t="str">
        <f>IF($A94="","",SUMIFS(Warenbewegungen!$F$8:$F$507,Warenbewegungen!$D$8:$D$507,$A94,Warenbewegungen!$C$8:$C$507,"Ausgang"))</f>
        <v/>
      </c>
      <c r="J94" s="43" t="str">
        <f t="shared" si="10"/>
        <v/>
      </c>
      <c r="K94" s="41"/>
      <c r="L94" s="40" t="str">
        <f t="shared" si="11"/>
        <v/>
      </c>
      <c r="M94" s="44"/>
      <c r="N94" s="44"/>
      <c r="O94" s="45" t="str">
        <f t="shared" si="12"/>
        <v/>
      </c>
      <c r="P94" s="46" t="str">
        <f t="shared" si="13"/>
        <v/>
      </c>
      <c r="Q94" s="42" t="str">
        <f t="shared" si="14"/>
        <v/>
      </c>
    </row>
    <row r="95" spans="1:17" ht="16.5" customHeight="1" x14ac:dyDescent="0.25">
      <c r="A95" s="47"/>
      <c r="B95" s="48"/>
      <c r="C95" s="48"/>
      <c r="D95" s="49"/>
      <c r="E95" s="48"/>
      <c r="F95" s="49"/>
      <c r="G95" s="41"/>
      <c r="H95" s="50" t="str">
        <f>IF($A95="","",SUMIFS(Warenbewegungen!$F$8:$F$507,Warenbewegungen!$D$8:$D$507,$A95,Warenbewegungen!$C$8:$C$507,"Eingang"))</f>
        <v/>
      </c>
      <c r="I95" s="50" t="str">
        <f>IF($A95="","",SUMIFS(Warenbewegungen!$F$8:$F$507,Warenbewegungen!$D$8:$D$507,$A95,Warenbewegungen!$C$8:$C$507,"Ausgang"))</f>
        <v/>
      </c>
      <c r="J95" s="51" t="str">
        <f t="shared" si="10"/>
        <v/>
      </c>
      <c r="K95" s="41"/>
      <c r="L95" s="49" t="str">
        <f t="shared" si="11"/>
        <v/>
      </c>
      <c r="M95" s="44"/>
      <c r="N95" s="44"/>
      <c r="O95" s="52" t="str">
        <f t="shared" si="12"/>
        <v/>
      </c>
      <c r="P95" s="53" t="str">
        <f t="shared" si="13"/>
        <v/>
      </c>
      <c r="Q95" s="50" t="str">
        <f t="shared" si="14"/>
        <v/>
      </c>
    </row>
    <row r="96" spans="1:17" ht="16.5" customHeight="1" x14ac:dyDescent="0.25">
      <c r="A96" s="38"/>
      <c r="B96" s="39"/>
      <c r="C96" s="39"/>
      <c r="D96" s="40"/>
      <c r="E96" s="39"/>
      <c r="F96" s="40"/>
      <c r="G96" s="41"/>
      <c r="H96" s="42" t="str">
        <f>IF($A96="","",SUMIFS(Warenbewegungen!$F$8:$F$507,Warenbewegungen!$D$8:$D$507,$A96,Warenbewegungen!$C$8:$C$507,"Eingang"))</f>
        <v/>
      </c>
      <c r="I96" s="42" t="str">
        <f>IF($A96="","",SUMIFS(Warenbewegungen!$F$8:$F$507,Warenbewegungen!$D$8:$D$507,$A96,Warenbewegungen!$C$8:$C$507,"Ausgang"))</f>
        <v/>
      </c>
      <c r="J96" s="43" t="str">
        <f t="shared" si="10"/>
        <v/>
      </c>
      <c r="K96" s="41"/>
      <c r="L96" s="40" t="str">
        <f t="shared" si="11"/>
        <v/>
      </c>
      <c r="M96" s="44"/>
      <c r="N96" s="44"/>
      <c r="O96" s="45" t="str">
        <f t="shared" si="12"/>
        <v/>
      </c>
      <c r="P96" s="46" t="str">
        <f t="shared" si="13"/>
        <v/>
      </c>
      <c r="Q96" s="42" t="str">
        <f t="shared" si="14"/>
        <v/>
      </c>
    </row>
    <row r="97" spans="1:17" ht="16.5" customHeight="1" x14ac:dyDescent="0.25">
      <c r="A97" s="47"/>
      <c r="B97" s="48"/>
      <c r="C97" s="48"/>
      <c r="D97" s="49"/>
      <c r="E97" s="48"/>
      <c r="F97" s="49"/>
      <c r="G97" s="41"/>
      <c r="H97" s="50" t="str">
        <f>IF($A97="","",SUMIFS(Warenbewegungen!$F$8:$F$507,Warenbewegungen!$D$8:$D$507,$A97,Warenbewegungen!$C$8:$C$507,"Eingang"))</f>
        <v/>
      </c>
      <c r="I97" s="50" t="str">
        <f>IF($A97="","",SUMIFS(Warenbewegungen!$F$8:$F$507,Warenbewegungen!$D$8:$D$507,$A97,Warenbewegungen!$C$8:$C$507,"Ausgang"))</f>
        <v/>
      </c>
      <c r="J97" s="51" t="str">
        <f t="shared" si="10"/>
        <v/>
      </c>
      <c r="K97" s="41"/>
      <c r="L97" s="49" t="str">
        <f t="shared" si="11"/>
        <v/>
      </c>
      <c r="M97" s="44"/>
      <c r="N97" s="44"/>
      <c r="O97" s="52" t="str">
        <f t="shared" si="12"/>
        <v/>
      </c>
      <c r="P97" s="53" t="str">
        <f t="shared" si="13"/>
        <v/>
      </c>
      <c r="Q97" s="50" t="str">
        <f t="shared" si="14"/>
        <v/>
      </c>
    </row>
    <row r="98" spans="1:17" ht="16.5" customHeight="1" x14ac:dyDescent="0.25">
      <c r="A98" s="38"/>
      <c r="B98" s="39"/>
      <c r="C98" s="39"/>
      <c r="D98" s="40"/>
      <c r="E98" s="39"/>
      <c r="F98" s="40"/>
      <c r="G98" s="41"/>
      <c r="H98" s="42" t="str">
        <f>IF($A98="","",SUMIFS(Warenbewegungen!$F$8:$F$507,Warenbewegungen!$D$8:$D$507,$A98,Warenbewegungen!$C$8:$C$507,"Eingang"))</f>
        <v/>
      </c>
      <c r="I98" s="42" t="str">
        <f>IF($A98="","",SUMIFS(Warenbewegungen!$F$8:$F$507,Warenbewegungen!$D$8:$D$507,$A98,Warenbewegungen!$C$8:$C$507,"Ausgang"))</f>
        <v/>
      </c>
      <c r="J98" s="43" t="str">
        <f t="shared" si="10"/>
        <v/>
      </c>
      <c r="K98" s="41"/>
      <c r="L98" s="40" t="str">
        <f t="shared" si="11"/>
        <v/>
      </c>
      <c r="M98" s="44"/>
      <c r="N98" s="44"/>
      <c r="O98" s="45" t="str">
        <f t="shared" si="12"/>
        <v/>
      </c>
      <c r="P98" s="46" t="str">
        <f t="shared" si="13"/>
        <v/>
      </c>
      <c r="Q98" s="42" t="str">
        <f t="shared" si="14"/>
        <v/>
      </c>
    </row>
    <row r="99" spans="1:17" ht="16.5" customHeight="1" x14ac:dyDescent="0.25">
      <c r="A99" s="47"/>
      <c r="B99" s="48"/>
      <c r="C99" s="48"/>
      <c r="D99" s="49"/>
      <c r="E99" s="48"/>
      <c r="F99" s="49"/>
      <c r="G99" s="41"/>
      <c r="H99" s="50" t="str">
        <f>IF($A99="","",SUMIFS(Warenbewegungen!$F$8:$F$507,Warenbewegungen!$D$8:$D$507,$A99,Warenbewegungen!$C$8:$C$507,"Eingang"))</f>
        <v/>
      </c>
      <c r="I99" s="50" t="str">
        <f>IF($A99="","",SUMIFS(Warenbewegungen!$F$8:$F$507,Warenbewegungen!$D$8:$D$507,$A99,Warenbewegungen!$C$8:$C$507,"Ausgang"))</f>
        <v/>
      </c>
      <c r="J99" s="51" t="str">
        <f t="shared" si="10"/>
        <v/>
      </c>
      <c r="K99" s="41"/>
      <c r="L99" s="49" t="str">
        <f t="shared" si="11"/>
        <v/>
      </c>
      <c r="M99" s="44"/>
      <c r="N99" s="44"/>
      <c r="O99" s="52" t="str">
        <f t="shared" si="12"/>
        <v/>
      </c>
      <c r="P99" s="53" t="str">
        <f t="shared" si="13"/>
        <v/>
      </c>
      <c r="Q99" s="50" t="str">
        <f t="shared" si="14"/>
        <v/>
      </c>
    </row>
    <row r="100" spans="1:17" ht="16.5" customHeight="1" x14ac:dyDescent="0.25">
      <c r="A100" s="38"/>
      <c r="B100" s="39"/>
      <c r="C100" s="39"/>
      <c r="D100" s="40"/>
      <c r="E100" s="39"/>
      <c r="F100" s="40"/>
      <c r="G100" s="41"/>
      <c r="H100" s="42" t="str">
        <f>IF($A100="","",SUMIFS(Warenbewegungen!$F$8:$F$507,Warenbewegungen!$D$8:$D$507,$A100,Warenbewegungen!$C$8:$C$507,"Eingang"))</f>
        <v/>
      </c>
      <c r="I100" s="42" t="str">
        <f>IF($A100="","",SUMIFS(Warenbewegungen!$F$8:$F$507,Warenbewegungen!$D$8:$D$507,$A100,Warenbewegungen!$C$8:$C$507,"Ausgang"))</f>
        <v/>
      </c>
      <c r="J100" s="43" t="str">
        <f t="shared" si="10"/>
        <v/>
      </c>
      <c r="K100" s="41"/>
      <c r="L100" s="40" t="str">
        <f t="shared" si="11"/>
        <v/>
      </c>
      <c r="M100" s="44"/>
      <c r="N100" s="44"/>
      <c r="O100" s="45" t="str">
        <f t="shared" si="12"/>
        <v/>
      </c>
      <c r="P100" s="46" t="str">
        <f t="shared" si="13"/>
        <v/>
      </c>
      <c r="Q100" s="42" t="str">
        <f t="shared" si="14"/>
        <v/>
      </c>
    </row>
    <row r="101" spans="1:17" ht="16.5" customHeight="1" x14ac:dyDescent="0.25">
      <c r="A101" s="47"/>
      <c r="B101" s="48"/>
      <c r="C101" s="48"/>
      <c r="D101" s="49"/>
      <c r="E101" s="48"/>
      <c r="F101" s="49"/>
      <c r="G101" s="41"/>
      <c r="H101" s="50" t="str">
        <f>IF($A101="","",SUMIFS(Warenbewegungen!$F$8:$F$507,Warenbewegungen!$D$8:$D$507,$A101,Warenbewegungen!$C$8:$C$507,"Eingang"))</f>
        <v/>
      </c>
      <c r="I101" s="50" t="str">
        <f>IF($A101="","",SUMIFS(Warenbewegungen!$F$8:$F$507,Warenbewegungen!$D$8:$D$507,$A101,Warenbewegungen!$C$8:$C$507,"Ausgang"))</f>
        <v/>
      </c>
      <c r="J101" s="51" t="str">
        <f t="shared" si="10"/>
        <v/>
      </c>
      <c r="K101" s="41"/>
      <c r="L101" s="49" t="str">
        <f t="shared" si="11"/>
        <v/>
      </c>
      <c r="M101" s="44"/>
      <c r="N101" s="44"/>
      <c r="O101" s="52" t="str">
        <f t="shared" si="12"/>
        <v/>
      </c>
      <c r="P101" s="53" t="str">
        <f t="shared" si="13"/>
        <v/>
      </c>
      <c r="Q101" s="50" t="str">
        <f t="shared" si="14"/>
        <v/>
      </c>
    </row>
    <row r="102" spans="1:17" ht="16.5" customHeight="1" x14ac:dyDescent="0.25">
      <c r="A102" s="38"/>
      <c r="B102" s="39"/>
      <c r="C102" s="39"/>
      <c r="D102" s="40"/>
      <c r="E102" s="39"/>
      <c r="F102" s="40"/>
      <c r="G102" s="41"/>
      <c r="H102" s="42" t="str">
        <f>IF($A102="","",SUMIFS(Warenbewegungen!$F$8:$F$507,Warenbewegungen!$D$8:$D$507,$A102,Warenbewegungen!$C$8:$C$507,"Eingang"))</f>
        <v/>
      </c>
      <c r="I102" s="42" t="str">
        <f>IF($A102="","",SUMIFS(Warenbewegungen!$F$8:$F$507,Warenbewegungen!$D$8:$D$507,$A102,Warenbewegungen!$C$8:$C$507,"Ausgang"))</f>
        <v/>
      </c>
      <c r="J102" s="43" t="str">
        <f t="shared" si="10"/>
        <v/>
      </c>
      <c r="K102" s="41"/>
      <c r="L102" s="40" t="str">
        <f t="shared" si="11"/>
        <v/>
      </c>
      <c r="M102" s="44"/>
      <c r="N102" s="44"/>
      <c r="O102" s="45" t="str">
        <f t="shared" si="12"/>
        <v/>
      </c>
      <c r="P102" s="46" t="str">
        <f t="shared" si="13"/>
        <v/>
      </c>
      <c r="Q102" s="42" t="str">
        <f t="shared" si="14"/>
        <v/>
      </c>
    </row>
    <row r="103" spans="1:17" ht="16.5" customHeight="1" x14ac:dyDescent="0.25">
      <c r="A103" s="47"/>
      <c r="B103" s="48"/>
      <c r="C103" s="48"/>
      <c r="D103" s="49"/>
      <c r="E103" s="48"/>
      <c r="F103" s="49"/>
      <c r="G103" s="41"/>
      <c r="H103" s="50" t="str">
        <f>IF($A103="","",SUMIFS(Warenbewegungen!$F$8:$F$507,Warenbewegungen!$D$8:$D$507,$A103,Warenbewegungen!$C$8:$C$507,"Eingang"))</f>
        <v/>
      </c>
      <c r="I103" s="50" t="str">
        <f>IF($A103="","",SUMIFS(Warenbewegungen!$F$8:$F$507,Warenbewegungen!$D$8:$D$507,$A103,Warenbewegungen!$C$8:$C$507,"Ausgang"))</f>
        <v/>
      </c>
      <c r="J103" s="51" t="str">
        <f t="shared" si="10"/>
        <v/>
      </c>
      <c r="K103" s="41"/>
      <c r="L103" s="49" t="str">
        <f t="shared" si="11"/>
        <v/>
      </c>
      <c r="M103" s="44"/>
      <c r="N103" s="44"/>
      <c r="O103" s="52" t="str">
        <f t="shared" si="12"/>
        <v/>
      </c>
      <c r="P103" s="53" t="str">
        <f t="shared" si="13"/>
        <v/>
      </c>
      <c r="Q103" s="50" t="str">
        <f t="shared" si="14"/>
        <v/>
      </c>
    </row>
    <row r="104" spans="1:17" ht="16.5" customHeight="1" x14ac:dyDescent="0.25">
      <c r="A104" s="38"/>
      <c r="B104" s="39"/>
      <c r="C104" s="39"/>
      <c r="D104" s="40"/>
      <c r="E104" s="39"/>
      <c r="F104" s="40"/>
      <c r="G104" s="41"/>
      <c r="H104" s="42" t="str">
        <f>IF($A104="","",SUMIFS(Warenbewegungen!$F$8:$F$507,Warenbewegungen!$D$8:$D$507,$A104,Warenbewegungen!$C$8:$C$507,"Eingang"))</f>
        <v/>
      </c>
      <c r="I104" s="42" t="str">
        <f>IF($A104="","",SUMIFS(Warenbewegungen!$F$8:$F$507,Warenbewegungen!$D$8:$D$507,$A104,Warenbewegungen!$C$8:$C$507,"Ausgang"))</f>
        <v/>
      </c>
      <c r="J104" s="43" t="str">
        <f t="shared" si="10"/>
        <v/>
      </c>
      <c r="K104" s="41"/>
      <c r="L104" s="40" t="str">
        <f t="shared" si="11"/>
        <v/>
      </c>
      <c r="M104" s="44"/>
      <c r="N104" s="44"/>
      <c r="O104" s="45" t="str">
        <f t="shared" si="12"/>
        <v/>
      </c>
      <c r="P104" s="46" t="str">
        <f t="shared" si="13"/>
        <v/>
      </c>
      <c r="Q104" s="42" t="str">
        <f t="shared" si="14"/>
        <v/>
      </c>
    </row>
    <row r="105" spans="1:17" ht="16.5" customHeight="1" x14ac:dyDescent="0.25">
      <c r="A105" s="47"/>
      <c r="B105" s="48"/>
      <c r="C105" s="48"/>
      <c r="D105" s="49"/>
      <c r="E105" s="48"/>
      <c r="F105" s="49"/>
      <c r="G105" s="41"/>
      <c r="H105" s="50" t="str">
        <f>IF($A105="","",SUMIFS(Warenbewegungen!$F$8:$F$507,Warenbewegungen!$D$8:$D$507,$A105,Warenbewegungen!$C$8:$C$507,"Eingang"))</f>
        <v/>
      </c>
      <c r="I105" s="50" t="str">
        <f>IF($A105="","",SUMIFS(Warenbewegungen!$F$8:$F$507,Warenbewegungen!$D$8:$D$507,$A105,Warenbewegungen!$C$8:$C$507,"Ausgang"))</f>
        <v/>
      </c>
      <c r="J105" s="51" t="str">
        <f t="shared" si="10"/>
        <v/>
      </c>
      <c r="K105" s="41"/>
      <c r="L105" s="49" t="str">
        <f t="shared" si="11"/>
        <v/>
      </c>
      <c r="M105" s="44"/>
      <c r="N105" s="44"/>
      <c r="O105" s="52" t="str">
        <f t="shared" si="12"/>
        <v/>
      </c>
      <c r="P105" s="53" t="str">
        <f t="shared" si="13"/>
        <v/>
      </c>
      <c r="Q105" s="50" t="str">
        <f t="shared" si="14"/>
        <v/>
      </c>
    </row>
    <row r="106" spans="1:17" ht="16.5" customHeight="1" x14ac:dyDescent="0.25">
      <c r="A106" s="38"/>
      <c r="B106" s="39"/>
      <c r="C106" s="39"/>
      <c r="D106" s="40"/>
      <c r="E106" s="39"/>
      <c r="F106" s="40"/>
      <c r="G106" s="41"/>
      <c r="H106" s="42" t="str">
        <f>IF($A106="","",SUMIFS(Warenbewegungen!$F$8:$F$507,Warenbewegungen!$D$8:$D$507,$A106,Warenbewegungen!$C$8:$C$507,"Eingang"))</f>
        <v/>
      </c>
      <c r="I106" s="42" t="str">
        <f>IF($A106="","",SUMIFS(Warenbewegungen!$F$8:$F$507,Warenbewegungen!$D$8:$D$507,$A106,Warenbewegungen!$C$8:$C$507,"Ausgang"))</f>
        <v/>
      </c>
      <c r="J106" s="43" t="str">
        <f t="shared" si="10"/>
        <v/>
      </c>
      <c r="K106" s="41"/>
      <c r="L106" s="40" t="str">
        <f t="shared" si="11"/>
        <v/>
      </c>
      <c r="M106" s="44"/>
      <c r="N106" s="44"/>
      <c r="O106" s="45" t="str">
        <f t="shared" si="12"/>
        <v/>
      </c>
      <c r="P106" s="46" t="str">
        <f t="shared" si="13"/>
        <v/>
      </c>
      <c r="Q106" s="42" t="str">
        <f t="shared" si="14"/>
        <v/>
      </c>
    </row>
    <row r="107" spans="1:17" ht="16.5" customHeight="1" x14ac:dyDescent="0.25">
      <c r="A107" s="47"/>
      <c r="B107" s="48"/>
      <c r="C107" s="48"/>
      <c r="D107" s="49"/>
      <c r="E107" s="48"/>
      <c r="F107" s="49"/>
      <c r="G107" s="41"/>
      <c r="H107" s="50" t="str">
        <f>IF($A107="","",SUMIFS(Warenbewegungen!$F$8:$F$507,Warenbewegungen!$D$8:$D$507,$A107,Warenbewegungen!$C$8:$C$507,"Eingang"))</f>
        <v/>
      </c>
      <c r="I107" s="50" t="str">
        <f>IF($A107="","",SUMIFS(Warenbewegungen!$F$8:$F$507,Warenbewegungen!$D$8:$D$507,$A107,Warenbewegungen!$C$8:$C$507,"Ausgang"))</f>
        <v/>
      </c>
      <c r="J107" s="51" t="str">
        <f t="shared" si="10"/>
        <v/>
      </c>
      <c r="K107" s="41"/>
      <c r="L107" s="49" t="str">
        <f t="shared" si="11"/>
        <v/>
      </c>
      <c r="M107" s="44"/>
      <c r="N107" s="44"/>
      <c r="O107" s="52" t="str">
        <f t="shared" si="12"/>
        <v/>
      </c>
      <c r="P107" s="53" t="str">
        <f t="shared" si="13"/>
        <v/>
      </c>
      <c r="Q107" s="50" t="str">
        <f t="shared" si="14"/>
        <v/>
      </c>
    </row>
    <row r="108" spans="1:17" ht="21.75" customHeight="1" x14ac:dyDescent="0.25">
      <c r="A108" s="54"/>
      <c r="B108" s="55" t="s">
        <v>170</v>
      </c>
      <c r="C108" s="54"/>
      <c r="D108" s="54"/>
      <c r="E108" s="54"/>
      <c r="F108" s="54"/>
      <c r="G108" s="54"/>
      <c r="H108" s="54"/>
      <c r="I108" s="54"/>
      <c r="J108" s="56">
        <f>SUM(J8:J107)</f>
        <v>4779</v>
      </c>
      <c r="K108" s="54"/>
      <c r="L108" s="54"/>
      <c r="M108" s="54"/>
      <c r="N108" s="54"/>
      <c r="O108" s="57">
        <f>SUM(O8:O107)</f>
        <v>33250.65</v>
      </c>
      <c r="P108" s="58">
        <f>IFERROR(AVERAGEIF(P8:P107,"&gt;0"),0)</f>
        <v>0.4723538519065642</v>
      </c>
      <c r="Q108" s="54"/>
    </row>
  </sheetData>
  <autoFilter ref="A7:Q107" xr:uid="{00000000-0009-0000-0000-000001000000}"/>
  <mergeCells count="3">
    <mergeCell ref="A1:Q1"/>
    <mergeCell ref="A2:Q2"/>
    <mergeCell ref="A3:Q3"/>
  </mergeCells>
  <conditionalFormatting sqref="J8:J107">
    <cfRule type="expression" dxfId="6" priority="7">
      <formula>AND($A8&lt;&gt;"",$J8&lt;$K8)</formula>
    </cfRule>
  </conditionalFormatting>
  <conditionalFormatting sqref="L8:L107">
    <cfRule type="cellIs" dxfId="5" priority="2" operator="equal">
      <formula>"Bestand OK"</formula>
    </cfRule>
    <cfRule type="cellIs" dxfId="4" priority="3" operator="equal">
      <formula>"Beobachten"</formula>
    </cfRule>
    <cfRule type="cellIs" dxfId="3" priority="4" operator="equal">
      <formula>"Nachbestellen"</formula>
    </cfRule>
    <cfRule type="cellIs" dxfId="2" priority="5" operator="equal">
      <formula>"Nicht verfügbar"</formula>
    </cfRule>
  </conditionalFormatting>
  <conditionalFormatting sqref="O8:O107">
    <cfRule type="dataBar" priority="6">
      <dataBar>
        <cfvo type="num" val="0"/>
        <cfvo type="max"/>
        <color rgb="FF2E7D8A"/>
      </dataBar>
      <extLst>
        <ext xmlns:x14="http://schemas.microsoft.com/office/spreadsheetml/2009/9/main" uri="{B025F937-C7B1-47D3-B67F-A62EFF666E3E}">
          <x14:id>{B190BCED-2A59-47ED-A720-1CB6576AE090}</x14:id>
        </ext>
      </extLst>
    </cfRule>
  </conditionalFormatting>
  <dataValidations count="2">
    <dataValidation type="list" allowBlank="1" sqref="C8:C107" xr:uid="{00000000-0002-0000-0100-000000000000}">
      <formula1>"Bürobedarf,Verpackung,Werkzeug,Elektro,Reinigung,Lager &amp; Transport"</formula1>
      <formula2>0</formula2>
    </dataValidation>
    <dataValidation type="list" allowBlank="1" sqref="D8:D107" xr:uid="{00000000-0002-0000-0100-000001000000}">
      <formula1>"Stück,Paket,Pack,Karton,Rolle,Set,Kanister,Palette,Liter,Kilogramm"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90BCED-2A59-47ED-A720-1CB6576AE090}">
            <x14:dataBar axisPosition="none">
              <x14:cfvo type="num">
                <xm:f>0</xm:f>
              </x14:cfvo>
              <x14:cfvo type="max"/>
              <x14:negativeFillColor rgb="FF2E7D8A"/>
            </x14:dataBar>
          </x14:cfRule>
          <xm:sqref>O8:O107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2000000}">
          <x14:formula1>
            <xm:f>Lieferanten!$B$8:$B$37</xm:f>
          </x14:formula1>
          <x14:formula2>
            <xm:f>0</xm:f>
          </x14:formula2>
          <xm:sqref>E8:E107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D8A"/>
    <pageSetUpPr fitToPage="1"/>
  </sheetPr>
  <dimension ref="A1:L508"/>
  <sheetViews>
    <sheetView showGridLines="0" zoomScaleNormal="100" workbookViewId="0">
      <pane ySplit="7" topLeftCell="A8" activePane="bottomLeft" state="frozen"/>
      <selection pane="bottomLeft"/>
    </sheetView>
  </sheetViews>
  <sheetFormatPr baseColWidth="10" defaultColWidth="8.7109375" defaultRowHeight="15" x14ac:dyDescent="0.25"/>
  <cols>
    <col min="1" max="1" width="11" customWidth="1"/>
    <col min="2" max="2" width="14" customWidth="1"/>
    <col min="3" max="3" width="12" customWidth="1"/>
    <col min="4" max="4" width="10" customWidth="1"/>
    <col min="5" max="5" width="34" customWidth="1"/>
    <col min="6" max="6" width="8" customWidth="1"/>
    <col min="7" max="7" width="9" customWidth="1"/>
    <col min="8" max="8" width="11" customWidth="1"/>
    <col min="9" max="10" width="13" customWidth="1"/>
    <col min="11" max="11" width="30" customWidth="1"/>
    <col min="12" max="12" width="24" customWidth="1"/>
  </cols>
  <sheetData>
    <row r="1" spans="1:12" ht="7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0" customHeight="1" x14ac:dyDescent="0.25">
      <c r="A2" s="9" t="s">
        <v>171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75" customHeight="1" x14ac:dyDescent="0.25">
      <c r="A3" s="8" t="s">
        <v>172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3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7" spans="1:12" ht="31.5" customHeight="1" x14ac:dyDescent="0.25">
      <c r="A7" s="37" t="s">
        <v>173</v>
      </c>
      <c r="B7" s="37" t="s">
        <v>174</v>
      </c>
      <c r="C7" s="37" t="s">
        <v>175</v>
      </c>
      <c r="D7" s="37" t="s">
        <v>45</v>
      </c>
      <c r="E7" s="37" t="s">
        <v>46</v>
      </c>
      <c r="F7" s="37" t="s">
        <v>176</v>
      </c>
      <c r="G7" s="37" t="s">
        <v>48</v>
      </c>
      <c r="H7" s="37" t="s">
        <v>177</v>
      </c>
      <c r="I7" s="37" t="s">
        <v>178</v>
      </c>
      <c r="J7" s="37" t="s">
        <v>179</v>
      </c>
      <c r="K7" s="37" t="s">
        <v>180</v>
      </c>
      <c r="L7" s="37" t="s">
        <v>181</v>
      </c>
    </row>
    <row r="8" spans="1:12" ht="16.5" customHeight="1" x14ac:dyDescent="0.25">
      <c r="A8" s="59">
        <v>46034</v>
      </c>
      <c r="B8" s="60" t="s">
        <v>182</v>
      </c>
      <c r="C8" s="61" t="s">
        <v>183</v>
      </c>
      <c r="D8" s="62" t="s">
        <v>61</v>
      </c>
      <c r="E8" s="39" t="str">
        <f>IF($D8="","",IFERROR(INDEX(Artikelstamm!$B$8:$B$107,MATCH($D8,Artikelstamm!$A$8:$A$107,0)),"⚠ Artikelnr. unbekannt"))</f>
        <v>Kopierpapier A4, 80 g/m², weiß</v>
      </c>
      <c r="F8" s="41">
        <v>40</v>
      </c>
      <c r="G8" s="40" t="str">
        <f>IF($D8="","",IFERROR(INDEX(Artikelstamm!$D$8:$D$107,MATCH($D8,Artikelstamm!$A$8:$A$107,0)),""))</f>
        <v>Paket</v>
      </c>
      <c r="H8" s="45">
        <f>IF($D8="","",IFERROR(INDEX(IF($C8="Eingang",Artikelstamm!$M$8:$M$107,Artikelstamm!$N$8:$N$107),MATCH($D8,Artikelstamm!$A$8:$A$107,0)),0))</f>
        <v>5.9</v>
      </c>
      <c r="I8" s="45">
        <f t="shared" ref="I8:I71" si="0">IF($D8="","",$F8*$H8)</f>
        <v>236</v>
      </c>
      <c r="J8" s="63">
        <f>IF($D8="","",IF($C8="Ausgang",$F8*IFERROR(INDEX(Artikelstamm!$M$8:$M$107,MATCH($D8,Artikelstamm!$A$8:$A$107,0)),0),0))</f>
        <v>138</v>
      </c>
      <c r="K8" s="64" t="s">
        <v>184</v>
      </c>
      <c r="L8" s="64" t="s">
        <v>185</v>
      </c>
    </row>
    <row r="9" spans="1:12" ht="16.5" customHeight="1" x14ac:dyDescent="0.25">
      <c r="A9" s="59">
        <v>46034</v>
      </c>
      <c r="B9" s="60" t="s">
        <v>186</v>
      </c>
      <c r="C9" s="61" t="s">
        <v>183</v>
      </c>
      <c r="D9" s="62" t="s">
        <v>87</v>
      </c>
      <c r="E9" s="48" t="str">
        <f>IF($D9="","",IFERROR(INDEX(Artikelstamm!$B$8:$B$107,MATCH($D9,Artikelstamm!$A$8:$A$107,0)),"⚠ Artikelnr. unbekannt"))</f>
        <v>Klebeband transparent 50 mm × 66 m</v>
      </c>
      <c r="F9" s="41">
        <v>20</v>
      </c>
      <c r="G9" s="49" t="str">
        <f>IF($D9="","",IFERROR(INDEX(Artikelstamm!$D$8:$D$107,MATCH($D9,Artikelstamm!$A$8:$A$107,0)),""))</f>
        <v>Rolle</v>
      </c>
      <c r="H9" s="52">
        <f>IF($D9="","",IFERROR(INDEX(IF($C9="Eingang",Artikelstamm!$M$8:$M$107,Artikelstamm!$N$8:$N$107),MATCH($D9,Artikelstamm!$A$8:$A$107,0)),0))</f>
        <v>2.4500000000000002</v>
      </c>
      <c r="I9" s="52">
        <f t="shared" si="0"/>
        <v>49</v>
      </c>
      <c r="J9" s="65">
        <f>IF($D9="","",IF($C9="Ausgang",$F9*IFERROR(INDEX(Artikelstamm!$M$8:$M$107,MATCH($D9,Artikelstamm!$A$8:$A$107,0)),0),0))</f>
        <v>22</v>
      </c>
      <c r="K9" s="64" t="s">
        <v>187</v>
      </c>
      <c r="L9" s="64" t="s">
        <v>188</v>
      </c>
    </row>
    <row r="10" spans="1:12" ht="16.5" customHeight="1" x14ac:dyDescent="0.25">
      <c r="A10" s="59">
        <v>46034</v>
      </c>
      <c r="B10" s="60" t="s">
        <v>189</v>
      </c>
      <c r="C10" s="61" t="s">
        <v>183</v>
      </c>
      <c r="D10" s="62" t="s">
        <v>79</v>
      </c>
      <c r="E10" s="39" t="str">
        <f>IF($D10="","",IFERROR(INDEX(Artikelstamm!$B$8:$B$107,MATCH($D10,Artikelstamm!$A$8:$A$107,0)),"⚠ Artikelnr. unbekannt"))</f>
        <v>Etiketten 105 × 48 mm, 100 Blatt</v>
      </c>
      <c r="F10" s="41">
        <v>30</v>
      </c>
      <c r="G10" s="40" t="str">
        <f>IF($D10="","",IFERROR(INDEX(Artikelstamm!$D$8:$D$107,MATCH($D10,Artikelstamm!$A$8:$A$107,0)),""))</f>
        <v>Pack</v>
      </c>
      <c r="H10" s="45">
        <f>IF($D10="","",IFERROR(INDEX(IF($C10="Eingang",Artikelstamm!$M$8:$M$107,Artikelstamm!$N$8:$N$107),MATCH($D10,Artikelstamm!$A$8:$A$107,0)),0))</f>
        <v>12.2</v>
      </c>
      <c r="I10" s="45">
        <f t="shared" si="0"/>
        <v>366</v>
      </c>
      <c r="J10" s="63">
        <f>IF($D10="","",IF($C10="Ausgang",$F10*IFERROR(INDEX(Artikelstamm!$M$8:$M$107,MATCH($D10,Artikelstamm!$A$8:$A$107,0)),0),0))</f>
        <v>192</v>
      </c>
      <c r="K10" s="64" t="s">
        <v>190</v>
      </c>
      <c r="L10" s="64" t="s">
        <v>191</v>
      </c>
    </row>
    <row r="11" spans="1:12" ht="16.5" customHeight="1" x14ac:dyDescent="0.25">
      <c r="A11" s="59">
        <v>46034</v>
      </c>
      <c r="B11" s="60" t="s">
        <v>192</v>
      </c>
      <c r="C11" s="61" t="s">
        <v>183</v>
      </c>
      <c r="D11" s="62" t="s">
        <v>61</v>
      </c>
      <c r="E11" s="48" t="str">
        <f>IF($D11="","",IFERROR(INDEX(Artikelstamm!$B$8:$B$107,MATCH($D11,Artikelstamm!$A$8:$A$107,0)),"⚠ Artikelnr. unbekannt"))</f>
        <v>Kopierpapier A4, 80 g/m², weiß</v>
      </c>
      <c r="F11" s="41">
        <v>50</v>
      </c>
      <c r="G11" s="49" t="str">
        <f>IF($D11="","",IFERROR(INDEX(Artikelstamm!$D$8:$D$107,MATCH($D11,Artikelstamm!$A$8:$A$107,0)),""))</f>
        <v>Paket</v>
      </c>
      <c r="H11" s="52">
        <f>IF($D11="","",IFERROR(INDEX(IF($C11="Eingang",Artikelstamm!$M$8:$M$107,Artikelstamm!$N$8:$N$107),MATCH($D11,Artikelstamm!$A$8:$A$107,0)),0))</f>
        <v>5.9</v>
      </c>
      <c r="I11" s="52">
        <f t="shared" si="0"/>
        <v>295</v>
      </c>
      <c r="J11" s="65">
        <f>IF($D11="","",IF($C11="Ausgang",$F11*IFERROR(INDEX(Artikelstamm!$M$8:$M$107,MATCH($D11,Artikelstamm!$A$8:$A$107,0)),0),0))</f>
        <v>172.5</v>
      </c>
      <c r="K11" s="64" t="s">
        <v>193</v>
      </c>
      <c r="L11" s="64" t="s">
        <v>185</v>
      </c>
    </row>
    <row r="12" spans="1:12" ht="16.5" customHeight="1" x14ac:dyDescent="0.25">
      <c r="A12" s="59">
        <v>46035</v>
      </c>
      <c r="B12" s="60" t="s">
        <v>194</v>
      </c>
      <c r="C12" s="61" t="s">
        <v>195</v>
      </c>
      <c r="D12" s="62" t="s">
        <v>139</v>
      </c>
      <c r="E12" s="39" t="str">
        <f>IF($D12="","",IFERROR(INDEX(Artikelstamm!$B$8:$B$107,MATCH($D12,Artikelstamm!$A$8:$A$107,0)),"⚠ Artikelnr. unbekannt"))</f>
        <v>Handreiniger 500 ml, Spender</v>
      </c>
      <c r="F12" s="41">
        <v>40</v>
      </c>
      <c r="G12" s="40" t="str">
        <f>IF($D12="","",IFERROR(INDEX(Artikelstamm!$D$8:$D$107,MATCH($D12,Artikelstamm!$A$8:$A$107,0)),""))</f>
        <v>Stück</v>
      </c>
      <c r="H12" s="45">
        <f>IF($D12="","",IFERROR(INDEX(IF($C12="Eingang",Artikelstamm!$M$8:$M$107,Artikelstamm!$N$8:$N$107),MATCH($D12,Artikelstamm!$A$8:$A$107,0)),0))</f>
        <v>3.1</v>
      </c>
      <c r="I12" s="45">
        <f t="shared" si="0"/>
        <v>124</v>
      </c>
      <c r="J12" s="63">
        <f>IF($D12="","",IF($C12="Ausgang",$F12*IFERROR(INDEX(Artikelstamm!$M$8:$M$107,MATCH($D12,Artikelstamm!$A$8:$A$107,0)),0),0))</f>
        <v>0</v>
      </c>
      <c r="K12" s="64" t="s">
        <v>142</v>
      </c>
      <c r="L12" s="64"/>
    </row>
    <row r="13" spans="1:12" ht="16.5" customHeight="1" x14ac:dyDescent="0.25">
      <c r="A13" s="59">
        <v>46036</v>
      </c>
      <c r="B13" s="60" t="s">
        <v>196</v>
      </c>
      <c r="C13" s="61" t="s">
        <v>183</v>
      </c>
      <c r="D13" s="62" t="s">
        <v>154</v>
      </c>
      <c r="E13" s="48" t="str">
        <f>IF($D13="","",IFERROR(INDEX(Artikelstamm!$B$8:$B$107,MATCH($D13,Artikelstamm!$A$8:$A$107,0)),"⚠ Artikelnr. unbekannt"))</f>
        <v>Mikrofasertuch, 10er-Pack</v>
      </c>
      <c r="F13" s="41">
        <v>15</v>
      </c>
      <c r="G13" s="49" t="str">
        <f>IF($D13="","",IFERROR(INDEX(Artikelstamm!$D$8:$D$107,MATCH($D13,Artikelstamm!$A$8:$A$107,0)),""))</f>
        <v>Pack</v>
      </c>
      <c r="H13" s="52">
        <f>IF($D13="","",IFERROR(INDEX(IF($C13="Eingang",Artikelstamm!$M$8:$M$107,Artikelstamm!$N$8:$N$107),MATCH($D13,Artikelstamm!$A$8:$A$107,0)),0))</f>
        <v>10.6</v>
      </c>
      <c r="I13" s="52">
        <f t="shared" si="0"/>
        <v>159</v>
      </c>
      <c r="J13" s="65">
        <f>IF($D13="","",IF($C13="Ausgang",$F13*IFERROR(INDEX(Artikelstamm!$M$8:$M$107,MATCH($D13,Artikelstamm!$A$8:$A$107,0)),0),0))</f>
        <v>79.5</v>
      </c>
      <c r="K13" s="64" t="s">
        <v>197</v>
      </c>
      <c r="L13" s="64"/>
    </row>
    <row r="14" spans="1:12" ht="16.5" customHeight="1" x14ac:dyDescent="0.25">
      <c r="A14" s="59">
        <v>46037</v>
      </c>
      <c r="B14" s="60" t="s">
        <v>198</v>
      </c>
      <c r="C14" s="61" t="s">
        <v>183</v>
      </c>
      <c r="D14" s="62" t="s">
        <v>109</v>
      </c>
      <c r="E14" s="39" t="str">
        <f>IF($D14="","",IFERROR(INDEX(Artikelstamm!$B$8:$B$107,MATCH($D14,Artikelstamm!$A$8:$A$107,0)),"⚠ Artikelnr. unbekannt"))</f>
        <v>Bit-Satz 32-teilig</v>
      </c>
      <c r="F14" s="41">
        <v>5</v>
      </c>
      <c r="G14" s="40" t="str">
        <f>IF($D14="","",IFERROR(INDEX(Artikelstamm!$D$8:$D$107,MATCH($D14,Artikelstamm!$A$8:$A$107,0)),""))</f>
        <v>Set</v>
      </c>
      <c r="H14" s="45">
        <f>IF($D14="","",IFERROR(INDEX(IF($C14="Eingang",Artikelstamm!$M$8:$M$107,Artikelstamm!$N$8:$N$107),MATCH($D14,Artikelstamm!$A$8:$A$107,0)),0))</f>
        <v>23.9</v>
      </c>
      <c r="I14" s="45">
        <f t="shared" si="0"/>
        <v>119.5</v>
      </c>
      <c r="J14" s="63">
        <f>IF($D14="","",IF($C14="Ausgang",$F14*IFERROR(INDEX(Artikelstamm!$M$8:$M$107,MATCH($D14,Artikelstamm!$A$8:$A$107,0)),0),0))</f>
        <v>62</v>
      </c>
      <c r="K14" s="64" t="s">
        <v>193</v>
      </c>
      <c r="L14" s="64" t="s">
        <v>188</v>
      </c>
    </row>
    <row r="15" spans="1:12" ht="16.5" customHeight="1" x14ac:dyDescent="0.25">
      <c r="A15" s="59">
        <v>46041</v>
      </c>
      <c r="B15" s="60" t="s">
        <v>199</v>
      </c>
      <c r="C15" s="61" t="s">
        <v>183</v>
      </c>
      <c r="D15" s="62" t="s">
        <v>119</v>
      </c>
      <c r="E15" s="48" t="str">
        <f>IF($D15="","",IFERROR(INDEX(Artikelstamm!$B$8:$B$107,MATCH($D15,Artikelstamm!$A$8:$A$107,0)),"⚠ Artikelnr. unbekannt"))</f>
        <v>Werkzeugkoffer 24-teilig</v>
      </c>
      <c r="F15" s="41">
        <v>8</v>
      </c>
      <c r="G15" s="49" t="str">
        <f>IF($D15="","",IFERROR(INDEX(Artikelstamm!$D$8:$D$107,MATCH($D15,Artikelstamm!$A$8:$A$107,0)),""))</f>
        <v>Stück</v>
      </c>
      <c r="H15" s="52">
        <f>IF($D15="","",IFERROR(INDEX(IF($C15="Eingang",Artikelstamm!$M$8:$M$107,Artikelstamm!$N$8:$N$107),MATCH($D15,Artikelstamm!$A$8:$A$107,0)),0))</f>
        <v>79</v>
      </c>
      <c r="I15" s="52">
        <f t="shared" si="0"/>
        <v>632</v>
      </c>
      <c r="J15" s="65">
        <f>IF($D15="","",IF($C15="Ausgang",$F15*IFERROR(INDEX(Artikelstamm!$M$8:$M$107,MATCH($D15,Artikelstamm!$A$8:$A$107,0)),0),0))</f>
        <v>340</v>
      </c>
      <c r="K15" s="64" t="s">
        <v>193</v>
      </c>
      <c r="L15" s="64" t="s">
        <v>191</v>
      </c>
    </row>
    <row r="16" spans="1:12" ht="16.5" customHeight="1" x14ac:dyDescent="0.25">
      <c r="A16" s="59">
        <v>46041</v>
      </c>
      <c r="B16" s="60" t="s">
        <v>200</v>
      </c>
      <c r="C16" s="61" t="s">
        <v>183</v>
      </c>
      <c r="D16" s="62" t="s">
        <v>130</v>
      </c>
      <c r="E16" s="39" t="str">
        <f>IF($D16="","",IFERROR(INDEX(Artikelstamm!$B$8:$B$107,MATCH($D16,Artikelstamm!$A$8:$A$107,0)),"⚠ Artikelnr. unbekannt"))</f>
        <v>Batterien AA, 10er-Pack</v>
      </c>
      <c r="F16" s="41">
        <v>50</v>
      </c>
      <c r="G16" s="40" t="str">
        <f>IF($D16="","",IFERROR(INDEX(Artikelstamm!$D$8:$D$107,MATCH($D16,Artikelstamm!$A$8:$A$107,0)),""))</f>
        <v>Pack</v>
      </c>
      <c r="H16" s="45">
        <f>IF($D16="","",IFERROR(INDEX(IF($C16="Eingang",Artikelstamm!$M$8:$M$107,Artikelstamm!$N$8:$N$107),MATCH($D16,Artikelstamm!$A$8:$A$107,0)),0))</f>
        <v>8.9</v>
      </c>
      <c r="I16" s="45">
        <f t="shared" si="0"/>
        <v>445</v>
      </c>
      <c r="J16" s="63">
        <f>IF($D16="","",IF($C16="Ausgang",$F16*IFERROR(INDEX(Artikelstamm!$M$8:$M$107,MATCH($D16,Artikelstamm!$A$8:$A$107,0)),0),0))</f>
        <v>227.5</v>
      </c>
      <c r="K16" s="64" t="s">
        <v>187</v>
      </c>
      <c r="L16" s="64" t="s">
        <v>191</v>
      </c>
    </row>
    <row r="17" spans="1:12" ht="16.5" customHeight="1" x14ac:dyDescent="0.25">
      <c r="A17" s="59">
        <v>46041</v>
      </c>
      <c r="B17" s="60" t="s">
        <v>201</v>
      </c>
      <c r="C17" s="61" t="s">
        <v>183</v>
      </c>
      <c r="D17" s="62" t="s">
        <v>154</v>
      </c>
      <c r="E17" s="48" t="str">
        <f>IF($D17="","",IFERROR(INDEX(Artikelstamm!$B$8:$B$107,MATCH($D17,Artikelstamm!$A$8:$A$107,0)),"⚠ Artikelnr. unbekannt"))</f>
        <v>Mikrofasertuch, 10er-Pack</v>
      </c>
      <c r="F17" s="41">
        <v>50</v>
      </c>
      <c r="G17" s="49" t="str">
        <f>IF($D17="","",IFERROR(INDEX(Artikelstamm!$D$8:$D$107,MATCH($D17,Artikelstamm!$A$8:$A$107,0)),""))</f>
        <v>Pack</v>
      </c>
      <c r="H17" s="52">
        <f>IF($D17="","",IFERROR(INDEX(IF($C17="Eingang",Artikelstamm!$M$8:$M$107,Artikelstamm!$N$8:$N$107),MATCH($D17,Artikelstamm!$A$8:$A$107,0)),0))</f>
        <v>10.6</v>
      </c>
      <c r="I17" s="52">
        <f t="shared" si="0"/>
        <v>530</v>
      </c>
      <c r="J17" s="65">
        <f>IF($D17="","",IF($C17="Ausgang",$F17*IFERROR(INDEX(Artikelstamm!$M$8:$M$107,MATCH($D17,Artikelstamm!$A$8:$A$107,0)),0),0))</f>
        <v>265</v>
      </c>
      <c r="K17" s="64" t="s">
        <v>193</v>
      </c>
      <c r="L17" s="64" t="s">
        <v>188</v>
      </c>
    </row>
    <row r="18" spans="1:12" ht="16.5" customHeight="1" x14ac:dyDescent="0.25">
      <c r="A18" s="59">
        <v>46041</v>
      </c>
      <c r="B18" s="60" t="s">
        <v>202</v>
      </c>
      <c r="C18" s="61" t="s">
        <v>183</v>
      </c>
      <c r="D18" s="62" t="s">
        <v>161</v>
      </c>
      <c r="E18" s="39" t="str">
        <f>IF($D18="","",IFERROR(INDEX(Artikelstamm!$B$8:$B$107,MATCH($D18,Artikelstamm!$A$8:$A$107,0)),"⚠ Artikelnr. unbekannt"))</f>
        <v>Lagerkiste stapelbar 600 × 400 mm</v>
      </c>
      <c r="F18" s="41">
        <v>2</v>
      </c>
      <c r="G18" s="40" t="str">
        <f>IF($D18="","",IFERROR(INDEX(Artikelstamm!$D$8:$D$107,MATCH($D18,Artikelstamm!$A$8:$A$107,0)),""))</f>
        <v>Stück</v>
      </c>
      <c r="H18" s="45">
        <f>IF($D18="","",IFERROR(INDEX(IF($C18="Eingang",Artikelstamm!$M$8:$M$107,Artikelstamm!$N$8:$N$107),MATCH($D18,Artikelstamm!$A$8:$A$107,0)),0))</f>
        <v>15.8</v>
      </c>
      <c r="I18" s="45">
        <f t="shared" si="0"/>
        <v>31.6</v>
      </c>
      <c r="J18" s="63">
        <f>IF($D18="","",IF($C18="Ausgang",$F18*IFERROR(INDEX(Artikelstamm!$M$8:$M$107,MATCH($D18,Artikelstamm!$A$8:$A$107,0)),0),0))</f>
        <v>16.399999999999999</v>
      </c>
      <c r="K18" s="64" t="s">
        <v>193</v>
      </c>
      <c r="L18" s="64" t="s">
        <v>188</v>
      </c>
    </row>
    <row r="19" spans="1:12" ht="16.5" customHeight="1" x14ac:dyDescent="0.25">
      <c r="A19" s="59">
        <v>46041</v>
      </c>
      <c r="B19" s="60" t="s">
        <v>203</v>
      </c>
      <c r="C19" s="61" t="s">
        <v>183</v>
      </c>
      <c r="D19" s="62" t="s">
        <v>167</v>
      </c>
      <c r="E19" s="48" t="str">
        <f>IF($D19="","",IFERROR(INDEX(Artikelstamm!$B$8:$B$107,MATCH($D19,Artikelstamm!$A$8:$A$107,0)),"⚠ Artikelnr. unbekannt"))</f>
        <v>Sicherheitshandschuhe Gr. 9, 12 Paar</v>
      </c>
      <c r="F19" s="41">
        <v>3</v>
      </c>
      <c r="G19" s="49" t="str">
        <f>IF($D19="","",IFERROR(INDEX(Artikelstamm!$D$8:$D$107,MATCH($D19,Artikelstamm!$A$8:$A$107,0)),""))</f>
        <v>Pack</v>
      </c>
      <c r="H19" s="52">
        <f>IF($D19="","",IFERROR(INDEX(IF($C19="Eingang",Artikelstamm!$M$8:$M$107,Artikelstamm!$N$8:$N$107),MATCH($D19,Artikelstamm!$A$8:$A$107,0)),0))</f>
        <v>21.9</v>
      </c>
      <c r="I19" s="52">
        <f t="shared" si="0"/>
        <v>65.699999999999989</v>
      </c>
      <c r="J19" s="65">
        <f>IF($D19="","",IF($C19="Ausgang",$F19*IFERROR(INDEX(Artikelstamm!$M$8:$M$107,MATCH($D19,Artikelstamm!$A$8:$A$107,0)),0),0))</f>
        <v>35.700000000000003</v>
      </c>
      <c r="K19" s="64" t="s">
        <v>187</v>
      </c>
      <c r="L19" s="64" t="s">
        <v>191</v>
      </c>
    </row>
    <row r="20" spans="1:12" ht="16.5" customHeight="1" x14ac:dyDescent="0.25">
      <c r="A20" s="59">
        <v>46041</v>
      </c>
      <c r="B20" s="60" t="s">
        <v>204</v>
      </c>
      <c r="C20" s="61" t="s">
        <v>195</v>
      </c>
      <c r="D20" s="62" t="s">
        <v>113</v>
      </c>
      <c r="E20" s="39" t="str">
        <f>IF($D20="","",IFERROR(INDEX(Artikelstamm!$B$8:$B$107,MATCH($D20,Artikelstamm!$A$8:$A$107,0)),"⚠ Artikelnr. unbekannt"))</f>
        <v>Maßband 5 m, magnetisch</v>
      </c>
      <c r="F20" s="41">
        <v>10</v>
      </c>
      <c r="G20" s="40" t="str">
        <f>IF($D20="","",IFERROR(INDEX(Artikelstamm!$D$8:$D$107,MATCH($D20,Artikelstamm!$A$8:$A$107,0)),""))</f>
        <v>Stück</v>
      </c>
      <c r="H20" s="45">
        <f>IF($D20="","",IFERROR(INDEX(IF($C20="Eingang",Artikelstamm!$M$8:$M$107,Artikelstamm!$N$8:$N$107),MATCH($D20,Artikelstamm!$A$8:$A$107,0)),0))</f>
        <v>6.75</v>
      </c>
      <c r="I20" s="45">
        <f t="shared" si="0"/>
        <v>67.5</v>
      </c>
      <c r="J20" s="63">
        <f>IF($D20="","",IF($C20="Ausgang",$F20*IFERROR(INDEX(Artikelstamm!$M$8:$M$107,MATCH($D20,Artikelstamm!$A$8:$A$107,0)),0),0))</f>
        <v>0</v>
      </c>
      <c r="K20" s="64" t="s">
        <v>107</v>
      </c>
      <c r="L20" s="64"/>
    </row>
    <row r="21" spans="1:12" ht="16.5" customHeight="1" x14ac:dyDescent="0.25">
      <c r="A21" s="59">
        <v>46041</v>
      </c>
      <c r="B21" s="60" t="s">
        <v>205</v>
      </c>
      <c r="C21" s="61" t="s">
        <v>195</v>
      </c>
      <c r="D21" s="62" t="s">
        <v>75</v>
      </c>
      <c r="E21" s="48" t="str">
        <f>IF($D21="","",IFERROR(INDEX(Artikelstamm!$B$8:$B$107,MATCH($D21,Artikelstamm!$A$8:$A$107,0)),"⚠ Artikelnr. unbekannt"))</f>
        <v>Kugelschreiber blau, 50er-Box</v>
      </c>
      <c r="F21" s="41">
        <v>80</v>
      </c>
      <c r="G21" s="49" t="str">
        <f>IF($D21="","",IFERROR(INDEX(Artikelstamm!$D$8:$D$107,MATCH($D21,Artikelstamm!$A$8:$A$107,0)),""))</f>
        <v>Karton</v>
      </c>
      <c r="H21" s="52">
        <f>IF($D21="","",IFERROR(INDEX(IF($C21="Eingang",Artikelstamm!$M$8:$M$107,Artikelstamm!$N$8:$N$107),MATCH($D21,Artikelstamm!$A$8:$A$107,0)),0))</f>
        <v>9.8000000000000007</v>
      </c>
      <c r="I21" s="52">
        <f t="shared" si="0"/>
        <v>784</v>
      </c>
      <c r="J21" s="65">
        <f>IF($D21="","",IF($C21="Ausgang",$F21*IFERROR(INDEX(Artikelstamm!$M$8:$M$107,MATCH($D21,Artikelstamm!$A$8:$A$107,0)),0),0))</f>
        <v>0</v>
      </c>
      <c r="K21" s="64" t="s">
        <v>65</v>
      </c>
      <c r="L21" s="64" t="s">
        <v>206</v>
      </c>
    </row>
    <row r="22" spans="1:12" ht="16.5" customHeight="1" x14ac:dyDescent="0.25">
      <c r="A22" s="59">
        <v>46045</v>
      </c>
      <c r="B22" s="60" t="s">
        <v>207</v>
      </c>
      <c r="C22" s="61" t="s">
        <v>183</v>
      </c>
      <c r="D22" s="62" t="s">
        <v>91</v>
      </c>
      <c r="E22" s="39" t="str">
        <f>IF($D22="","",IFERROR(INDEX(Artikelstamm!$B$8:$B$107,MATCH($D22,Artikelstamm!$A$8:$A$107,0)),"⚠ Artikelnr. unbekannt"))</f>
        <v>Luftpolsterfolie 100 cm × 50 m</v>
      </c>
      <c r="F22" s="41">
        <v>40</v>
      </c>
      <c r="G22" s="40" t="str">
        <f>IF($D22="","",IFERROR(INDEX(Artikelstamm!$D$8:$D$107,MATCH($D22,Artikelstamm!$A$8:$A$107,0)),""))</f>
        <v>Rolle</v>
      </c>
      <c r="H22" s="45">
        <f>IF($D22="","",IFERROR(INDEX(IF($C22="Eingang",Artikelstamm!$M$8:$M$107,Artikelstamm!$N$8:$N$107),MATCH($D22,Artikelstamm!$A$8:$A$107,0)),0))</f>
        <v>26.9</v>
      </c>
      <c r="I22" s="45">
        <f t="shared" si="0"/>
        <v>1076</v>
      </c>
      <c r="J22" s="63">
        <f>IF($D22="","",IF($C22="Ausgang",$F22*IFERROR(INDEX(Artikelstamm!$M$8:$M$107,MATCH($D22,Artikelstamm!$A$8:$A$107,0)),0),0))</f>
        <v>596</v>
      </c>
      <c r="K22" s="64" t="s">
        <v>197</v>
      </c>
      <c r="L22" s="64" t="s">
        <v>188</v>
      </c>
    </row>
    <row r="23" spans="1:12" ht="16.5" customHeight="1" x14ac:dyDescent="0.25">
      <c r="A23" s="59">
        <v>46048</v>
      </c>
      <c r="B23" s="60" t="s">
        <v>208</v>
      </c>
      <c r="C23" s="61" t="s">
        <v>183</v>
      </c>
      <c r="D23" s="62" t="s">
        <v>133</v>
      </c>
      <c r="E23" s="48" t="str">
        <f>IF($D23="","",IFERROR(INDEX(Artikelstamm!$B$8:$B$107,MATCH($D23,Artikelstamm!$A$8:$A$107,0)),"⚠ Artikelnr. unbekannt"))</f>
        <v>Steckdosenleiste 6-fach mit Schalter</v>
      </c>
      <c r="F23" s="41">
        <v>40</v>
      </c>
      <c r="G23" s="49" t="str">
        <f>IF($D23="","",IFERROR(INDEX(Artikelstamm!$D$8:$D$107,MATCH($D23,Artikelstamm!$A$8:$A$107,0)),""))</f>
        <v>Stück</v>
      </c>
      <c r="H23" s="52">
        <f>IF($D23="","",IFERROR(INDEX(IF($C23="Eingang",Artikelstamm!$M$8:$M$107,Artikelstamm!$N$8:$N$107),MATCH($D23,Artikelstamm!$A$8:$A$107,0)),0))</f>
        <v>18.2</v>
      </c>
      <c r="I23" s="52">
        <f t="shared" si="0"/>
        <v>728</v>
      </c>
      <c r="J23" s="65">
        <f>IF($D23="","",IF($C23="Ausgang",$F23*IFERROR(INDEX(Artikelstamm!$M$8:$M$107,MATCH($D23,Artikelstamm!$A$8:$A$107,0)),0),0))</f>
        <v>384</v>
      </c>
      <c r="K23" s="64" t="s">
        <v>209</v>
      </c>
      <c r="L23" s="64" t="s">
        <v>210</v>
      </c>
    </row>
    <row r="24" spans="1:12" ht="16.5" customHeight="1" x14ac:dyDescent="0.25">
      <c r="A24" s="59">
        <v>46048</v>
      </c>
      <c r="B24" s="60" t="s">
        <v>211</v>
      </c>
      <c r="C24" s="61" t="s">
        <v>183</v>
      </c>
      <c r="D24" s="62" t="s">
        <v>119</v>
      </c>
      <c r="E24" s="39" t="str">
        <f>IF($D24="","",IFERROR(INDEX(Artikelstamm!$B$8:$B$107,MATCH($D24,Artikelstamm!$A$8:$A$107,0)),"⚠ Artikelnr. unbekannt"))</f>
        <v>Werkzeugkoffer 24-teilig</v>
      </c>
      <c r="F24" s="41">
        <v>7</v>
      </c>
      <c r="G24" s="40" t="str">
        <f>IF($D24="","",IFERROR(INDEX(Artikelstamm!$D$8:$D$107,MATCH($D24,Artikelstamm!$A$8:$A$107,0)),""))</f>
        <v>Stück</v>
      </c>
      <c r="H24" s="45">
        <f>IF($D24="","",IFERROR(INDEX(IF($C24="Eingang",Artikelstamm!$M$8:$M$107,Artikelstamm!$N$8:$N$107),MATCH($D24,Artikelstamm!$A$8:$A$107,0)),0))</f>
        <v>79</v>
      </c>
      <c r="I24" s="45">
        <f t="shared" si="0"/>
        <v>553</v>
      </c>
      <c r="J24" s="63">
        <f>IF($D24="","",IF($C24="Ausgang",$F24*IFERROR(INDEX(Artikelstamm!$M$8:$M$107,MATCH($D24,Artikelstamm!$A$8:$A$107,0)),0),0))</f>
        <v>297.5</v>
      </c>
      <c r="K24" s="64" t="s">
        <v>187</v>
      </c>
      <c r="L24" s="64" t="s">
        <v>188</v>
      </c>
    </row>
    <row r="25" spans="1:12" ht="16.5" customHeight="1" x14ac:dyDescent="0.25">
      <c r="A25" s="59">
        <v>46048</v>
      </c>
      <c r="B25" s="60" t="s">
        <v>212</v>
      </c>
      <c r="C25" s="61" t="s">
        <v>195</v>
      </c>
      <c r="D25" s="62" t="s">
        <v>67</v>
      </c>
      <c r="E25" s="48" t="str">
        <f>IF($D25="","",IFERROR(INDEX(Artikelstamm!$B$8:$B$107,MATCH($D25,Artikelstamm!$A$8:$A$107,0)),"⚠ Artikelnr. unbekannt"))</f>
        <v>Ordner breit, Rückenbreite 80 mm</v>
      </c>
      <c r="F25" s="41">
        <v>60</v>
      </c>
      <c r="G25" s="49" t="str">
        <f>IF($D25="","",IFERROR(INDEX(Artikelstamm!$D$8:$D$107,MATCH($D25,Artikelstamm!$A$8:$A$107,0)),""))</f>
        <v>Stück</v>
      </c>
      <c r="H25" s="52">
        <f>IF($D25="","",IFERROR(INDEX(IF($C25="Eingang",Artikelstamm!$M$8:$M$107,Artikelstamm!$N$8:$N$107),MATCH($D25,Artikelstamm!$A$8:$A$107,0)),0))</f>
        <v>1.85</v>
      </c>
      <c r="I25" s="52">
        <f t="shared" si="0"/>
        <v>111</v>
      </c>
      <c r="J25" s="65">
        <f>IF($D25="","",IF($C25="Ausgang",$F25*IFERROR(INDEX(Artikelstamm!$M$8:$M$107,MATCH($D25,Artikelstamm!$A$8:$A$107,0)),0),0))</f>
        <v>0</v>
      </c>
      <c r="K25" s="64" t="s">
        <v>65</v>
      </c>
      <c r="L25" s="64"/>
    </row>
    <row r="26" spans="1:12" ht="16.5" customHeight="1" x14ac:dyDescent="0.25">
      <c r="A26" s="59">
        <v>46048</v>
      </c>
      <c r="B26" s="60" t="s">
        <v>213</v>
      </c>
      <c r="C26" s="61" t="s">
        <v>195</v>
      </c>
      <c r="D26" s="62" t="s">
        <v>133</v>
      </c>
      <c r="E26" s="39" t="str">
        <f>IF($D26="","",IFERROR(INDEX(Artikelstamm!$B$8:$B$107,MATCH($D26,Artikelstamm!$A$8:$A$107,0)),"⚠ Artikelnr. unbekannt"))</f>
        <v>Steckdosenleiste 6-fach mit Schalter</v>
      </c>
      <c r="F26" s="41">
        <v>40</v>
      </c>
      <c r="G26" s="40" t="str">
        <f>IF($D26="","",IFERROR(INDEX(Artikelstamm!$D$8:$D$107,MATCH($D26,Artikelstamm!$A$8:$A$107,0)),""))</f>
        <v>Stück</v>
      </c>
      <c r="H26" s="45">
        <f>IF($D26="","",IFERROR(INDEX(IF($C26="Eingang",Artikelstamm!$M$8:$M$107,Artikelstamm!$N$8:$N$107),MATCH($D26,Artikelstamm!$A$8:$A$107,0)),0))</f>
        <v>9.6</v>
      </c>
      <c r="I26" s="45">
        <f t="shared" si="0"/>
        <v>384</v>
      </c>
      <c r="J26" s="63">
        <f>IF($D26="","",IF($C26="Ausgang",$F26*IFERROR(INDEX(Artikelstamm!$M$8:$M$107,MATCH($D26,Artikelstamm!$A$8:$A$107,0)),0),0))</f>
        <v>0</v>
      </c>
      <c r="K26" s="64" t="s">
        <v>125</v>
      </c>
      <c r="L26" s="64" t="s">
        <v>214</v>
      </c>
    </row>
    <row r="27" spans="1:12" ht="16.5" customHeight="1" x14ac:dyDescent="0.25">
      <c r="A27" s="59">
        <v>46048</v>
      </c>
      <c r="B27" s="60" t="s">
        <v>215</v>
      </c>
      <c r="C27" s="61" t="s">
        <v>195</v>
      </c>
      <c r="D27" s="62" t="s">
        <v>147</v>
      </c>
      <c r="E27" s="48" t="str">
        <f>IF($D27="","",IFERROR(INDEX(Artikelstamm!$B$8:$B$107,MATCH($D27,Artikelstamm!$A$8:$A$107,0)),"⚠ Artikelnr. unbekannt"))</f>
        <v>Allzweckreiniger 5 l, Konzentrat</v>
      </c>
      <c r="F27" s="41">
        <v>150</v>
      </c>
      <c r="G27" s="49" t="str">
        <f>IF($D27="","",IFERROR(INDEX(Artikelstamm!$D$8:$D$107,MATCH($D27,Artikelstamm!$A$8:$A$107,0)),""))</f>
        <v>Kanister</v>
      </c>
      <c r="H27" s="52">
        <f>IF($D27="","",IFERROR(INDEX(IF($C27="Eingang",Artikelstamm!$M$8:$M$107,Artikelstamm!$N$8:$N$107),MATCH($D27,Artikelstamm!$A$8:$A$107,0)),0))</f>
        <v>12.75</v>
      </c>
      <c r="I27" s="52">
        <f t="shared" si="0"/>
        <v>1912.5</v>
      </c>
      <c r="J27" s="65">
        <f>IF($D27="","",IF($C27="Ausgang",$F27*IFERROR(INDEX(Artikelstamm!$M$8:$M$107,MATCH($D27,Artikelstamm!$A$8:$A$107,0)),0),0))</f>
        <v>0</v>
      </c>
      <c r="K27" s="64" t="s">
        <v>142</v>
      </c>
      <c r="L27" s="64"/>
    </row>
    <row r="28" spans="1:12" ht="16.5" customHeight="1" x14ac:dyDescent="0.25">
      <c r="A28" s="59">
        <v>46048</v>
      </c>
      <c r="B28" s="60" t="s">
        <v>216</v>
      </c>
      <c r="C28" s="61" t="s">
        <v>195</v>
      </c>
      <c r="D28" s="62" t="s">
        <v>122</v>
      </c>
      <c r="E28" s="39" t="str">
        <f>IF($D28="","",IFERROR(INDEX(Artikelstamm!$B$8:$B$107,MATCH($D28,Artikelstamm!$A$8:$A$107,0)),"⚠ Artikelnr. unbekannt"))</f>
        <v>LED-Röhre 120 cm, 18 W, 4000 K</v>
      </c>
      <c r="F28" s="41">
        <v>60</v>
      </c>
      <c r="G28" s="40" t="str">
        <f>IF($D28="","",IFERROR(INDEX(Artikelstamm!$D$8:$D$107,MATCH($D28,Artikelstamm!$A$8:$A$107,0)),""))</f>
        <v>Stück</v>
      </c>
      <c r="H28" s="45">
        <f>IF($D28="","",IFERROR(INDEX(IF($C28="Eingang",Artikelstamm!$M$8:$M$107,Artikelstamm!$N$8:$N$107),MATCH($D28,Artikelstamm!$A$8:$A$107,0)),0))</f>
        <v>7.9</v>
      </c>
      <c r="I28" s="45">
        <f t="shared" si="0"/>
        <v>474</v>
      </c>
      <c r="J28" s="63">
        <f>IF($D28="","",IF($C28="Ausgang",$F28*IFERROR(INDEX(Artikelstamm!$M$8:$M$107,MATCH($D28,Artikelstamm!$A$8:$A$107,0)),0),0))</f>
        <v>0</v>
      </c>
      <c r="K28" s="64" t="s">
        <v>125</v>
      </c>
      <c r="L28" s="64"/>
    </row>
    <row r="29" spans="1:12" ht="16.5" customHeight="1" x14ac:dyDescent="0.25">
      <c r="A29" s="59">
        <v>46049</v>
      </c>
      <c r="B29" s="60" t="s">
        <v>217</v>
      </c>
      <c r="C29" s="61" t="s">
        <v>183</v>
      </c>
      <c r="D29" s="62" t="s">
        <v>116</v>
      </c>
      <c r="E29" s="48" t="str">
        <f>IF($D29="","",IFERROR(INDEX(Artikelstamm!$B$8:$B$107,MATCH($D29,Artikelstamm!$A$8:$A$107,0)),"⚠ Artikelnr. unbekannt"))</f>
        <v>Cuttermesser 18 mm, Metallgehäuse</v>
      </c>
      <c r="F29" s="41">
        <v>8</v>
      </c>
      <c r="G29" s="49" t="str">
        <f>IF($D29="","",IFERROR(INDEX(Artikelstamm!$D$8:$D$107,MATCH($D29,Artikelstamm!$A$8:$A$107,0)),""))</f>
        <v>Stück</v>
      </c>
      <c r="H29" s="52">
        <f>IF($D29="","",IFERROR(INDEX(IF($C29="Eingang",Artikelstamm!$M$8:$M$107,Artikelstamm!$N$8:$N$107),MATCH($D29,Artikelstamm!$A$8:$A$107,0)),0))</f>
        <v>6.9</v>
      </c>
      <c r="I29" s="52">
        <f t="shared" si="0"/>
        <v>55.2</v>
      </c>
      <c r="J29" s="65">
        <f>IF($D29="","",IF($C29="Ausgang",$F29*IFERROR(INDEX(Artikelstamm!$M$8:$M$107,MATCH($D29,Artikelstamm!$A$8:$A$107,0)),0),0))</f>
        <v>25.6</v>
      </c>
      <c r="K29" s="64" t="s">
        <v>187</v>
      </c>
      <c r="L29" s="64" t="s">
        <v>188</v>
      </c>
    </row>
    <row r="30" spans="1:12" ht="16.5" customHeight="1" x14ac:dyDescent="0.25">
      <c r="A30" s="59">
        <v>46050</v>
      </c>
      <c r="B30" s="60" t="s">
        <v>218</v>
      </c>
      <c r="C30" s="61" t="s">
        <v>183</v>
      </c>
      <c r="D30" s="62" t="s">
        <v>116</v>
      </c>
      <c r="E30" s="39" t="str">
        <f>IF($D30="","",IFERROR(INDEX(Artikelstamm!$B$8:$B$107,MATCH($D30,Artikelstamm!$A$8:$A$107,0)),"⚠ Artikelnr. unbekannt"))</f>
        <v>Cuttermesser 18 mm, Metallgehäuse</v>
      </c>
      <c r="F30" s="41">
        <v>2</v>
      </c>
      <c r="G30" s="40" t="str">
        <f>IF($D30="","",IFERROR(INDEX(Artikelstamm!$D$8:$D$107,MATCH($D30,Artikelstamm!$A$8:$A$107,0)),""))</f>
        <v>Stück</v>
      </c>
      <c r="H30" s="45">
        <f>IF($D30="","",IFERROR(INDEX(IF($C30="Eingang",Artikelstamm!$M$8:$M$107,Artikelstamm!$N$8:$N$107),MATCH($D30,Artikelstamm!$A$8:$A$107,0)),0))</f>
        <v>6.9</v>
      </c>
      <c r="I30" s="45">
        <f t="shared" si="0"/>
        <v>13.8</v>
      </c>
      <c r="J30" s="63">
        <f>IF($D30="","",IF($C30="Ausgang",$F30*IFERROR(INDEX(Artikelstamm!$M$8:$M$107,MATCH($D30,Artikelstamm!$A$8:$A$107,0)),0),0))</f>
        <v>6.4</v>
      </c>
      <c r="K30" s="64" t="s">
        <v>184</v>
      </c>
      <c r="L30" s="64" t="s">
        <v>185</v>
      </c>
    </row>
    <row r="31" spans="1:12" ht="16.5" customHeight="1" x14ac:dyDescent="0.25">
      <c r="A31" s="59">
        <v>46050</v>
      </c>
      <c r="B31" s="60" t="s">
        <v>219</v>
      </c>
      <c r="C31" s="61" t="s">
        <v>183</v>
      </c>
      <c r="D31" s="62" t="s">
        <v>157</v>
      </c>
      <c r="E31" s="48" t="str">
        <f>IF($D31="","",IFERROR(INDEX(Artikelstamm!$B$8:$B$107,MATCH($D31,Artikelstamm!$A$8:$A$107,0)),"⚠ Artikelnr. unbekannt"))</f>
        <v>Transportrolli, klappbar, 150 kg</v>
      </c>
      <c r="F31" s="41">
        <v>3</v>
      </c>
      <c r="G31" s="49" t="str">
        <f>IF($D31="","",IFERROR(INDEX(Artikelstamm!$D$8:$D$107,MATCH($D31,Artikelstamm!$A$8:$A$107,0)),""))</f>
        <v>Stück</v>
      </c>
      <c r="H31" s="52">
        <f>IF($D31="","",IFERROR(INDEX(IF($C31="Eingang",Artikelstamm!$M$8:$M$107,Artikelstamm!$N$8:$N$107),MATCH($D31,Artikelstamm!$A$8:$A$107,0)),0))</f>
        <v>98</v>
      </c>
      <c r="I31" s="52">
        <f t="shared" si="0"/>
        <v>294</v>
      </c>
      <c r="J31" s="65">
        <f>IF($D31="","",IF($C31="Ausgang",$F31*IFERROR(INDEX(Artikelstamm!$M$8:$M$107,MATCH($D31,Artikelstamm!$A$8:$A$107,0)),0),0))</f>
        <v>162</v>
      </c>
      <c r="K31" s="64" t="s">
        <v>190</v>
      </c>
      <c r="L31" s="64" t="s">
        <v>210</v>
      </c>
    </row>
    <row r="32" spans="1:12" ht="16.5" customHeight="1" x14ac:dyDescent="0.25">
      <c r="A32" s="59">
        <v>46052</v>
      </c>
      <c r="B32" s="60" t="s">
        <v>220</v>
      </c>
      <c r="C32" s="61" t="s">
        <v>183</v>
      </c>
      <c r="D32" s="62" t="s">
        <v>67</v>
      </c>
      <c r="E32" s="39" t="str">
        <f>IF($D32="","",IFERROR(INDEX(Artikelstamm!$B$8:$B$107,MATCH($D32,Artikelstamm!$A$8:$A$107,0)),"⚠ Artikelnr. unbekannt"))</f>
        <v>Ordner breit, Rückenbreite 80 mm</v>
      </c>
      <c r="F32" s="41">
        <v>50</v>
      </c>
      <c r="G32" s="40" t="str">
        <f>IF($D32="","",IFERROR(INDEX(Artikelstamm!$D$8:$D$107,MATCH($D32,Artikelstamm!$A$8:$A$107,0)),""))</f>
        <v>Stück</v>
      </c>
      <c r="H32" s="45">
        <f>IF($D32="","",IFERROR(INDEX(IF($C32="Eingang",Artikelstamm!$M$8:$M$107,Artikelstamm!$N$8:$N$107),MATCH($D32,Artikelstamm!$A$8:$A$107,0)),0))</f>
        <v>3.6</v>
      </c>
      <c r="I32" s="45">
        <f t="shared" si="0"/>
        <v>180</v>
      </c>
      <c r="J32" s="63">
        <f>IF($D32="","",IF($C32="Ausgang",$F32*IFERROR(INDEX(Artikelstamm!$M$8:$M$107,MATCH($D32,Artikelstamm!$A$8:$A$107,0)),0),0))</f>
        <v>92.5</v>
      </c>
      <c r="K32" s="64" t="s">
        <v>221</v>
      </c>
      <c r="L32" s="64"/>
    </row>
    <row r="33" spans="1:12" ht="16.5" customHeight="1" x14ac:dyDescent="0.25">
      <c r="A33" s="59">
        <v>46052</v>
      </c>
      <c r="B33" s="60" t="s">
        <v>222</v>
      </c>
      <c r="C33" s="61" t="s">
        <v>195</v>
      </c>
      <c r="D33" s="62" t="s">
        <v>139</v>
      </c>
      <c r="E33" s="48" t="str">
        <f>IF($D33="","",IFERROR(INDEX(Artikelstamm!$B$8:$B$107,MATCH($D33,Artikelstamm!$A$8:$A$107,0)),"⚠ Artikelnr. unbekannt"))</f>
        <v>Handreiniger 500 ml, Spender</v>
      </c>
      <c r="F33" s="41">
        <v>150</v>
      </c>
      <c r="G33" s="49" t="str">
        <f>IF($D33="","",IFERROR(INDEX(Artikelstamm!$D$8:$D$107,MATCH($D33,Artikelstamm!$A$8:$A$107,0)),""))</f>
        <v>Stück</v>
      </c>
      <c r="H33" s="52">
        <f>IF($D33="","",IFERROR(INDEX(IF($C33="Eingang",Artikelstamm!$M$8:$M$107,Artikelstamm!$N$8:$N$107),MATCH($D33,Artikelstamm!$A$8:$A$107,0)),0))</f>
        <v>3.1</v>
      </c>
      <c r="I33" s="52">
        <f t="shared" si="0"/>
        <v>465</v>
      </c>
      <c r="J33" s="65">
        <f>IF($D33="","",IF($C33="Ausgang",$F33*IFERROR(INDEX(Artikelstamm!$M$8:$M$107,MATCH($D33,Artikelstamm!$A$8:$A$107,0)),0),0))</f>
        <v>0</v>
      </c>
      <c r="K33" s="64" t="s">
        <v>142</v>
      </c>
      <c r="L33" s="64"/>
    </row>
    <row r="34" spans="1:12" ht="16.5" customHeight="1" x14ac:dyDescent="0.25">
      <c r="A34" s="59">
        <v>46055</v>
      </c>
      <c r="B34" s="60" t="s">
        <v>223</v>
      </c>
      <c r="C34" s="61" t="s">
        <v>195</v>
      </c>
      <c r="D34" s="62" t="s">
        <v>127</v>
      </c>
      <c r="E34" s="39" t="str">
        <f>IF($D34="","",IFERROR(INDEX(Artikelstamm!$B$8:$B$107,MATCH($D34,Artikelstamm!$A$8:$A$107,0)),"⚠ Artikelnr. unbekannt"))</f>
        <v>Verlängerungskabel 10 m, 3-fach</v>
      </c>
      <c r="F34" s="41">
        <v>120</v>
      </c>
      <c r="G34" s="40" t="str">
        <f>IF($D34="","",IFERROR(INDEX(Artikelstamm!$D$8:$D$107,MATCH($D34,Artikelstamm!$A$8:$A$107,0)),""))</f>
        <v>Stück</v>
      </c>
      <c r="H34" s="45">
        <f>IF($D34="","",IFERROR(INDEX(IF($C34="Eingang",Artikelstamm!$M$8:$M$107,Artikelstamm!$N$8:$N$107),MATCH($D34,Artikelstamm!$A$8:$A$107,0)),0))</f>
        <v>13.2</v>
      </c>
      <c r="I34" s="45">
        <f t="shared" si="0"/>
        <v>1584</v>
      </c>
      <c r="J34" s="63">
        <f>IF($D34="","",IF($C34="Ausgang",$F34*IFERROR(INDEX(Artikelstamm!$M$8:$M$107,MATCH($D34,Artikelstamm!$A$8:$A$107,0)),0),0))</f>
        <v>0</v>
      </c>
      <c r="K34" s="64" t="s">
        <v>125</v>
      </c>
      <c r="L34" s="64"/>
    </row>
    <row r="35" spans="1:12" ht="16.5" customHeight="1" x14ac:dyDescent="0.25">
      <c r="A35" s="59">
        <v>46056</v>
      </c>
      <c r="B35" s="60" t="s">
        <v>224</v>
      </c>
      <c r="C35" s="61" t="s">
        <v>183</v>
      </c>
      <c r="D35" s="62" t="s">
        <v>139</v>
      </c>
      <c r="E35" s="48" t="str">
        <f>IF($D35="","",IFERROR(INDEX(Artikelstamm!$B$8:$B$107,MATCH($D35,Artikelstamm!$A$8:$A$107,0)),"⚠ Artikelnr. unbekannt"))</f>
        <v>Handreiniger 500 ml, Spender</v>
      </c>
      <c r="F35" s="41">
        <v>50</v>
      </c>
      <c r="G35" s="49" t="str">
        <f>IF($D35="","",IFERROR(INDEX(Artikelstamm!$D$8:$D$107,MATCH($D35,Artikelstamm!$A$8:$A$107,0)),""))</f>
        <v>Stück</v>
      </c>
      <c r="H35" s="52">
        <f>IF($D35="","",IFERROR(INDEX(IF($C35="Eingang",Artikelstamm!$M$8:$M$107,Artikelstamm!$N$8:$N$107),MATCH($D35,Artikelstamm!$A$8:$A$107,0)),0))</f>
        <v>6.2</v>
      </c>
      <c r="I35" s="52">
        <f t="shared" si="0"/>
        <v>310</v>
      </c>
      <c r="J35" s="65">
        <f>IF($D35="","",IF($C35="Ausgang",$F35*IFERROR(INDEX(Artikelstamm!$M$8:$M$107,MATCH($D35,Artikelstamm!$A$8:$A$107,0)),0),0))</f>
        <v>155</v>
      </c>
      <c r="K35" s="64" t="s">
        <v>184</v>
      </c>
      <c r="L35" s="64" t="s">
        <v>210</v>
      </c>
    </row>
    <row r="36" spans="1:12" ht="16.5" customHeight="1" x14ac:dyDescent="0.25">
      <c r="A36" s="59">
        <v>46056</v>
      </c>
      <c r="B36" s="60" t="s">
        <v>225</v>
      </c>
      <c r="C36" s="61" t="s">
        <v>183</v>
      </c>
      <c r="D36" s="62" t="s">
        <v>127</v>
      </c>
      <c r="E36" s="39" t="str">
        <f>IF($D36="","",IFERROR(INDEX(Artikelstamm!$B$8:$B$107,MATCH($D36,Artikelstamm!$A$8:$A$107,0)),"⚠ Artikelnr. unbekannt"))</f>
        <v>Verlängerungskabel 10 m, 3-fach</v>
      </c>
      <c r="F36" s="41">
        <v>50</v>
      </c>
      <c r="G36" s="40" t="str">
        <f>IF($D36="","",IFERROR(INDEX(Artikelstamm!$D$8:$D$107,MATCH($D36,Artikelstamm!$A$8:$A$107,0)),""))</f>
        <v>Stück</v>
      </c>
      <c r="H36" s="45">
        <f>IF($D36="","",IFERROR(INDEX(IF($C36="Eingang",Artikelstamm!$M$8:$M$107,Artikelstamm!$N$8:$N$107),MATCH($D36,Artikelstamm!$A$8:$A$107,0)),0))</f>
        <v>24.9</v>
      </c>
      <c r="I36" s="45">
        <f t="shared" si="0"/>
        <v>1245</v>
      </c>
      <c r="J36" s="63">
        <f>IF($D36="","",IF($C36="Ausgang",$F36*IFERROR(INDEX(Artikelstamm!$M$8:$M$107,MATCH($D36,Artikelstamm!$A$8:$A$107,0)),0),0))</f>
        <v>660</v>
      </c>
      <c r="K36" s="64" t="s">
        <v>221</v>
      </c>
      <c r="L36" s="64" t="s">
        <v>185</v>
      </c>
    </row>
    <row r="37" spans="1:12" ht="16.5" customHeight="1" x14ac:dyDescent="0.25">
      <c r="A37" s="59">
        <v>46056</v>
      </c>
      <c r="B37" s="60" t="s">
        <v>226</v>
      </c>
      <c r="C37" s="61" t="s">
        <v>183</v>
      </c>
      <c r="D37" s="62" t="s">
        <v>87</v>
      </c>
      <c r="E37" s="48" t="str">
        <f>IF($D37="","",IFERROR(INDEX(Artikelstamm!$B$8:$B$107,MATCH($D37,Artikelstamm!$A$8:$A$107,0)),"⚠ Artikelnr. unbekannt"))</f>
        <v>Klebeband transparent 50 mm × 66 m</v>
      </c>
      <c r="F37" s="41">
        <v>50</v>
      </c>
      <c r="G37" s="49" t="str">
        <f>IF($D37="","",IFERROR(INDEX(Artikelstamm!$D$8:$D$107,MATCH($D37,Artikelstamm!$A$8:$A$107,0)),""))</f>
        <v>Rolle</v>
      </c>
      <c r="H37" s="52">
        <f>IF($D37="","",IFERROR(INDEX(IF($C37="Eingang",Artikelstamm!$M$8:$M$107,Artikelstamm!$N$8:$N$107),MATCH($D37,Artikelstamm!$A$8:$A$107,0)),0))</f>
        <v>2.4500000000000002</v>
      </c>
      <c r="I37" s="52">
        <f t="shared" si="0"/>
        <v>122.50000000000001</v>
      </c>
      <c r="J37" s="65">
        <f>IF($D37="","",IF($C37="Ausgang",$F37*IFERROR(INDEX(Artikelstamm!$M$8:$M$107,MATCH($D37,Artikelstamm!$A$8:$A$107,0)),0),0))</f>
        <v>55.000000000000007</v>
      </c>
      <c r="K37" s="64" t="s">
        <v>187</v>
      </c>
      <c r="L37" s="64" t="s">
        <v>185</v>
      </c>
    </row>
    <row r="38" spans="1:12" ht="16.5" customHeight="1" x14ac:dyDescent="0.25">
      <c r="A38" s="59">
        <v>46057</v>
      </c>
      <c r="B38" s="60" t="s">
        <v>227</v>
      </c>
      <c r="C38" s="61" t="s">
        <v>183</v>
      </c>
      <c r="D38" s="62" t="s">
        <v>104</v>
      </c>
      <c r="E38" s="39" t="str">
        <f>IF($D38="","",IFERROR(INDEX(Artikelstamm!$B$8:$B$107,MATCH($D38,Artikelstamm!$A$8:$A$107,0)),"⚠ Artikelnr. unbekannt"))</f>
        <v>Akkuschrauber 18 V, 2,0 Ah</v>
      </c>
      <c r="F38" s="41">
        <v>6</v>
      </c>
      <c r="G38" s="40" t="str">
        <f>IF($D38="","",IFERROR(INDEX(Artikelstamm!$D$8:$D$107,MATCH($D38,Artikelstamm!$A$8:$A$107,0)),""))</f>
        <v>Stück</v>
      </c>
      <c r="H38" s="45">
        <f>IF($D38="","",IFERROR(INDEX(IF($C38="Eingang",Artikelstamm!$M$8:$M$107,Artikelstamm!$N$8:$N$107),MATCH($D38,Artikelstamm!$A$8:$A$107,0)),0))</f>
        <v>119</v>
      </c>
      <c r="I38" s="45">
        <f t="shared" si="0"/>
        <v>714</v>
      </c>
      <c r="J38" s="63">
        <f>IF($D38="","",IF($C38="Ausgang",$F38*IFERROR(INDEX(Artikelstamm!$M$8:$M$107,MATCH($D38,Artikelstamm!$A$8:$A$107,0)),0),0))</f>
        <v>408</v>
      </c>
      <c r="K38" s="64" t="s">
        <v>184</v>
      </c>
      <c r="L38" s="64" t="s">
        <v>191</v>
      </c>
    </row>
    <row r="39" spans="1:12" ht="16.5" customHeight="1" x14ac:dyDescent="0.25">
      <c r="A39" s="59">
        <v>46057</v>
      </c>
      <c r="B39" s="60" t="s">
        <v>228</v>
      </c>
      <c r="C39" s="61" t="s">
        <v>183</v>
      </c>
      <c r="D39" s="62" t="s">
        <v>151</v>
      </c>
      <c r="E39" s="48" t="str">
        <f>IF($D39="","",IFERROR(INDEX(Artikelstamm!$B$8:$B$107,MATCH($D39,Artikelstamm!$A$8:$A$107,0)),"⚠ Artikelnr. unbekannt"))</f>
        <v>Müllbeutel 120 l, 25er-Rolle</v>
      </c>
      <c r="F39" s="41">
        <v>15</v>
      </c>
      <c r="G39" s="49" t="str">
        <f>IF($D39="","",IFERROR(INDEX(Artikelstamm!$D$8:$D$107,MATCH($D39,Artikelstamm!$A$8:$A$107,0)),""))</f>
        <v>Rolle</v>
      </c>
      <c r="H39" s="52">
        <f>IF($D39="","",IFERROR(INDEX(IF($C39="Eingang",Artikelstamm!$M$8:$M$107,Artikelstamm!$N$8:$N$107),MATCH($D39,Artikelstamm!$A$8:$A$107,0)),0))</f>
        <v>9.4</v>
      </c>
      <c r="I39" s="52">
        <f t="shared" si="0"/>
        <v>141</v>
      </c>
      <c r="J39" s="65">
        <f>IF($D39="","",IF($C39="Ausgang",$F39*IFERROR(INDEX(Artikelstamm!$M$8:$M$107,MATCH($D39,Artikelstamm!$A$8:$A$107,0)),0),0))</f>
        <v>73.5</v>
      </c>
      <c r="K39" s="64" t="s">
        <v>193</v>
      </c>
      <c r="L39" s="64" t="s">
        <v>210</v>
      </c>
    </row>
    <row r="40" spans="1:12" ht="16.5" customHeight="1" x14ac:dyDescent="0.25">
      <c r="A40" s="59">
        <v>46057</v>
      </c>
      <c r="B40" s="60" t="s">
        <v>229</v>
      </c>
      <c r="C40" s="61" t="s">
        <v>195</v>
      </c>
      <c r="D40" s="62" t="s">
        <v>71</v>
      </c>
      <c r="E40" s="39" t="str">
        <f>IF($D40="","",IFERROR(INDEX(Artikelstamm!$B$8:$B$107,MATCH($D40,Artikelstamm!$A$8:$A$107,0)),"⚠ Artikelnr. unbekannt"))</f>
        <v>Haftnotizen 76 × 76 mm, 12er-Pack</v>
      </c>
      <c r="F40" s="41">
        <v>150</v>
      </c>
      <c r="G40" s="40" t="str">
        <f>IF($D40="","",IFERROR(INDEX(Artikelstamm!$D$8:$D$107,MATCH($D40,Artikelstamm!$A$8:$A$107,0)),""))</f>
        <v>Pack</v>
      </c>
      <c r="H40" s="45">
        <f>IF($D40="","",IFERROR(INDEX(IF($C40="Eingang",Artikelstamm!$M$8:$M$107,Artikelstamm!$N$8:$N$107),MATCH($D40,Artikelstamm!$A$8:$A$107,0)),0))</f>
        <v>4.2</v>
      </c>
      <c r="I40" s="45">
        <f t="shared" si="0"/>
        <v>630</v>
      </c>
      <c r="J40" s="63">
        <f>IF($D40="","",IF($C40="Ausgang",$F40*IFERROR(INDEX(Artikelstamm!$M$8:$M$107,MATCH($D40,Artikelstamm!$A$8:$A$107,0)),0),0))</f>
        <v>0</v>
      </c>
      <c r="K40" s="64" t="s">
        <v>65</v>
      </c>
      <c r="L40" s="64" t="s">
        <v>206</v>
      </c>
    </row>
    <row r="41" spans="1:12" ht="16.5" customHeight="1" x14ac:dyDescent="0.25">
      <c r="A41" s="59">
        <v>46058</v>
      </c>
      <c r="B41" s="60" t="s">
        <v>230</v>
      </c>
      <c r="C41" s="61" t="s">
        <v>183</v>
      </c>
      <c r="D41" s="62" t="s">
        <v>147</v>
      </c>
      <c r="E41" s="48" t="str">
        <f>IF($D41="","",IFERROR(INDEX(Artikelstamm!$B$8:$B$107,MATCH($D41,Artikelstamm!$A$8:$A$107,0)),"⚠ Artikelnr. unbekannt"))</f>
        <v>Allzweckreiniger 5 l, Konzentrat</v>
      </c>
      <c r="F41" s="41">
        <v>30</v>
      </c>
      <c r="G41" s="49" t="str">
        <f>IF($D41="","",IFERROR(INDEX(Artikelstamm!$D$8:$D$107,MATCH($D41,Artikelstamm!$A$8:$A$107,0)),""))</f>
        <v>Kanister</v>
      </c>
      <c r="H41" s="52">
        <f>IF($D41="","",IFERROR(INDEX(IF($C41="Eingang",Artikelstamm!$M$8:$M$107,Artikelstamm!$N$8:$N$107),MATCH($D41,Artikelstamm!$A$8:$A$107,0)),0))</f>
        <v>22.5</v>
      </c>
      <c r="I41" s="52">
        <f t="shared" si="0"/>
        <v>675</v>
      </c>
      <c r="J41" s="65">
        <f>IF($D41="","",IF($C41="Ausgang",$F41*IFERROR(INDEX(Artikelstamm!$M$8:$M$107,MATCH($D41,Artikelstamm!$A$8:$A$107,0)),0),0))</f>
        <v>382.5</v>
      </c>
      <c r="K41" s="64" t="s">
        <v>184</v>
      </c>
      <c r="L41" s="64" t="s">
        <v>191</v>
      </c>
    </row>
    <row r="42" spans="1:12" ht="16.5" customHeight="1" x14ac:dyDescent="0.25">
      <c r="A42" s="59">
        <v>46059</v>
      </c>
      <c r="B42" s="60" t="s">
        <v>231</v>
      </c>
      <c r="C42" s="61" t="s">
        <v>183</v>
      </c>
      <c r="D42" s="62" t="s">
        <v>94</v>
      </c>
      <c r="E42" s="39" t="str">
        <f>IF($D42="","",IFERROR(INDEX(Artikelstamm!$B$8:$B$107,MATCH($D42,Artikelstamm!$A$8:$A$107,0)),"⚠ Artikelnr. unbekannt"))</f>
        <v>Stretchfolie 500 mm, 23 µm</v>
      </c>
      <c r="F42" s="41">
        <v>30</v>
      </c>
      <c r="G42" s="40" t="str">
        <f>IF($D42="","",IFERROR(INDEX(Artikelstamm!$D$8:$D$107,MATCH($D42,Artikelstamm!$A$8:$A$107,0)),""))</f>
        <v>Rolle</v>
      </c>
      <c r="H42" s="45">
        <f>IF($D42="","",IFERROR(INDEX(IF($C42="Eingang",Artikelstamm!$M$8:$M$107,Artikelstamm!$N$8:$N$107),MATCH($D42,Artikelstamm!$A$8:$A$107,0)),0))</f>
        <v>7.4</v>
      </c>
      <c r="I42" s="45">
        <f t="shared" si="0"/>
        <v>222</v>
      </c>
      <c r="J42" s="63">
        <f>IF($D42="","",IF($C42="Ausgang",$F42*IFERROR(INDEX(Artikelstamm!$M$8:$M$107,MATCH($D42,Artikelstamm!$A$8:$A$107,0)),0),0))</f>
        <v>118.5</v>
      </c>
      <c r="K42" s="64" t="s">
        <v>232</v>
      </c>
      <c r="L42" s="64"/>
    </row>
    <row r="43" spans="1:12" ht="16.5" customHeight="1" x14ac:dyDescent="0.25">
      <c r="A43" s="59">
        <v>46062</v>
      </c>
      <c r="B43" s="60" t="s">
        <v>233</v>
      </c>
      <c r="C43" s="61" t="s">
        <v>183</v>
      </c>
      <c r="D43" s="62" t="s">
        <v>161</v>
      </c>
      <c r="E43" s="48" t="str">
        <f>IF($D43="","",IFERROR(INDEX(Artikelstamm!$B$8:$B$107,MATCH($D43,Artikelstamm!$A$8:$A$107,0)),"⚠ Artikelnr. unbekannt"))</f>
        <v>Lagerkiste stapelbar 600 × 400 mm</v>
      </c>
      <c r="F43" s="41">
        <v>8</v>
      </c>
      <c r="G43" s="49" t="str">
        <f>IF($D43="","",IFERROR(INDEX(Artikelstamm!$D$8:$D$107,MATCH($D43,Artikelstamm!$A$8:$A$107,0)),""))</f>
        <v>Stück</v>
      </c>
      <c r="H43" s="52">
        <f>IF($D43="","",IFERROR(INDEX(IF($C43="Eingang",Artikelstamm!$M$8:$M$107,Artikelstamm!$N$8:$N$107),MATCH($D43,Artikelstamm!$A$8:$A$107,0)),0))</f>
        <v>15.8</v>
      </c>
      <c r="I43" s="52">
        <f t="shared" si="0"/>
        <v>126.4</v>
      </c>
      <c r="J43" s="65">
        <f>IF($D43="","",IF($C43="Ausgang",$F43*IFERROR(INDEX(Artikelstamm!$M$8:$M$107,MATCH($D43,Artikelstamm!$A$8:$A$107,0)),0),0))</f>
        <v>65.599999999999994</v>
      </c>
      <c r="K43" s="64" t="s">
        <v>197</v>
      </c>
      <c r="L43" s="64" t="s">
        <v>210</v>
      </c>
    </row>
    <row r="44" spans="1:12" ht="16.5" customHeight="1" x14ac:dyDescent="0.25">
      <c r="A44" s="59">
        <v>46064</v>
      </c>
      <c r="B44" s="60" t="s">
        <v>234</v>
      </c>
      <c r="C44" s="61" t="s">
        <v>195</v>
      </c>
      <c r="D44" s="62" t="s">
        <v>130</v>
      </c>
      <c r="E44" s="39" t="str">
        <f>IF($D44="","",IFERROR(INDEX(Artikelstamm!$B$8:$B$107,MATCH($D44,Artikelstamm!$A$8:$A$107,0)),"⚠ Artikelnr. unbekannt"))</f>
        <v>Batterien AA, 10er-Pack</v>
      </c>
      <c r="F44" s="41">
        <v>100</v>
      </c>
      <c r="G44" s="40" t="str">
        <f>IF($D44="","",IFERROR(INDEX(Artikelstamm!$D$8:$D$107,MATCH($D44,Artikelstamm!$A$8:$A$107,0)),""))</f>
        <v>Pack</v>
      </c>
      <c r="H44" s="45">
        <f>IF($D44="","",IFERROR(INDEX(IF($C44="Eingang",Artikelstamm!$M$8:$M$107,Artikelstamm!$N$8:$N$107),MATCH($D44,Artikelstamm!$A$8:$A$107,0)),0))</f>
        <v>4.55</v>
      </c>
      <c r="I44" s="45">
        <f t="shared" si="0"/>
        <v>455</v>
      </c>
      <c r="J44" s="63">
        <f>IF($D44="","",IF($C44="Ausgang",$F44*IFERROR(INDEX(Artikelstamm!$M$8:$M$107,MATCH($D44,Artikelstamm!$A$8:$A$107,0)),0),0))</f>
        <v>0</v>
      </c>
      <c r="K44" s="64" t="s">
        <v>125</v>
      </c>
      <c r="L44" s="64" t="s">
        <v>235</v>
      </c>
    </row>
    <row r="45" spans="1:12" ht="16.5" customHeight="1" x14ac:dyDescent="0.25">
      <c r="A45" s="59">
        <v>46065</v>
      </c>
      <c r="B45" s="60" t="s">
        <v>236</v>
      </c>
      <c r="C45" s="61" t="s">
        <v>195</v>
      </c>
      <c r="D45" s="62" t="s">
        <v>67</v>
      </c>
      <c r="E45" s="48" t="str">
        <f>IF($D45="","",IFERROR(INDEX(Artikelstamm!$B$8:$B$107,MATCH($D45,Artikelstamm!$A$8:$A$107,0)),"⚠ Artikelnr. unbekannt"))</f>
        <v>Ordner breit, Rückenbreite 80 mm</v>
      </c>
      <c r="F45" s="41">
        <v>150</v>
      </c>
      <c r="G45" s="49" t="str">
        <f>IF($D45="","",IFERROR(INDEX(Artikelstamm!$D$8:$D$107,MATCH($D45,Artikelstamm!$A$8:$A$107,0)),""))</f>
        <v>Stück</v>
      </c>
      <c r="H45" s="52">
        <f>IF($D45="","",IFERROR(INDEX(IF($C45="Eingang",Artikelstamm!$M$8:$M$107,Artikelstamm!$N$8:$N$107),MATCH($D45,Artikelstamm!$A$8:$A$107,0)),0))</f>
        <v>1.85</v>
      </c>
      <c r="I45" s="52">
        <f t="shared" si="0"/>
        <v>277.5</v>
      </c>
      <c r="J45" s="65">
        <f>IF($D45="","",IF($C45="Ausgang",$F45*IFERROR(INDEX(Artikelstamm!$M$8:$M$107,MATCH($D45,Artikelstamm!$A$8:$A$107,0)),0),0))</f>
        <v>0</v>
      </c>
      <c r="K45" s="64" t="s">
        <v>65</v>
      </c>
      <c r="L45" s="64" t="s">
        <v>214</v>
      </c>
    </row>
    <row r="46" spans="1:12" ht="16.5" customHeight="1" x14ac:dyDescent="0.25">
      <c r="A46" s="59">
        <v>46066</v>
      </c>
      <c r="B46" s="60" t="s">
        <v>237</v>
      </c>
      <c r="C46" s="61" t="s">
        <v>183</v>
      </c>
      <c r="D46" s="62" t="s">
        <v>127</v>
      </c>
      <c r="E46" s="39" t="str">
        <f>IF($D46="","",IFERROR(INDEX(Artikelstamm!$B$8:$B$107,MATCH($D46,Artikelstamm!$A$8:$A$107,0)),"⚠ Artikelnr. unbekannt"))</f>
        <v>Verlängerungskabel 10 m, 3-fach</v>
      </c>
      <c r="F46" s="41">
        <v>25</v>
      </c>
      <c r="G46" s="40" t="str">
        <f>IF($D46="","",IFERROR(INDEX(Artikelstamm!$D$8:$D$107,MATCH($D46,Artikelstamm!$A$8:$A$107,0)),""))</f>
        <v>Stück</v>
      </c>
      <c r="H46" s="45">
        <f>IF($D46="","",IFERROR(INDEX(IF($C46="Eingang",Artikelstamm!$M$8:$M$107,Artikelstamm!$N$8:$N$107),MATCH($D46,Artikelstamm!$A$8:$A$107,0)),0))</f>
        <v>24.9</v>
      </c>
      <c r="I46" s="45">
        <f t="shared" si="0"/>
        <v>622.5</v>
      </c>
      <c r="J46" s="63">
        <f>IF($D46="","",IF($C46="Ausgang",$F46*IFERROR(INDEX(Artikelstamm!$M$8:$M$107,MATCH($D46,Artikelstamm!$A$8:$A$107,0)),0),0))</f>
        <v>330</v>
      </c>
      <c r="K46" s="64" t="s">
        <v>184</v>
      </c>
      <c r="L46" s="64"/>
    </row>
    <row r="47" spans="1:12" ht="16.5" customHeight="1" x14ac:dyDescent="0.25">
      <c r="A47" s="59">
        <v>46066</v>
      </c>
      <c r="B47" s="60" t="s">
        <v>238</v>
      </c>
      <c r="C47" s="61" t="s">
        <v>183</v>
      </c>
      <c r="D47" s="62" t="s">
        <v>164</v>
      </c>
      <c r="E47" s="48" t="str">
        <f>IF($D47="","",IFERROR(INDEX(Artikelstamm!$B$8:$B$107,MATCH($D47,Artikelstamm!$A$8:$A$107,0)),"⚠ Artikelnr. unbekannt"))</f>
        <v>Regalboden 1000 × 400 mm, verzinkt</v>
      </c>
      <c r="F47" s="41">
        <v>4</v>
      </c>
      <c r="G47" s="49" t="str">
        <f>IF($D47="","",IFERROR(INDEX(Artikelstamm!$D$8:$D$107,MATCH($D47,Artikelstamm!$A$8:$A$107,0)),""))</f>
        <v>Stück</v>
      </c>
      <c r="H47" s="52">
        <f>IF($D47="","",IFERROR(INDEX(IF($C47="Eingang",Artikelstamm!$M$8:$M$107,Artikelstamm!$N$8:$N$107),MATCH($D47,Artikelstamm!$A$8:$A$107,0)),0))</f>
        <v>28.4</v>
      </c>
      <c r="I47" s="52">
        <f t="shared" si="0"/>
        <v>113.6</v>
      </c>
      <c r="J47" s="65">
        <f>IF($D47="","",IF($C47="Ausgang",$F47*IFERROR(INDEX(Artikelstamm!$M$8:$M$107,MATCH($D47,Artikelstamm!$A$8:$A$107,0)),0),0))</f>
        <v>62.4</v>
      </c>
      <c r="K47" s="64" t="s">
        <v>197</v>
      </c>
      <c r="L47" s="64" t="s">
        <v>210</v>
      </c>
    </row>
    <row r="48" spans="1:12" ht="16.5" customHeight="1" x14ac:dyDescent="0.25">
      <c r="A48" s="59">
        <v>46069</v>
      </c>
      <c r="B48" s="60" t="s">
        <v>239</v>
      </c>
      <c r="C48" s="61" t="s">
        <v>183</v>
      </c>
      <c r="D48" s="62" t="s">
        <v>75</v>
      </c>
      <c r="E48" s="39" t="str">
        <f>IF($D48="","",IFERROR(INDEX(Artikelstamm!$B$8:$B$107,MATCH($D48,Artikelstamm!$A$8:$A$107,0)),"⚠ Artikelnr. unbekannt"))</f>
        <v>Kugelschreiber blau, 50er-Box</v>
      </c>
      <c r="F48" s="41">
        <v>30</v>
      </c>
      <c r="G48" s="40" t="str">
        <f>IF($D48="","",IFERROR(INDEX(Artikelstamm!$D$8:$D$107,MATCH($D48,Artikelstamm!$A$8:$A$107,0)),""))</f>
        <v>Karton</v>
      </c>
      <c r="H48" s="45">
        <f>IF($D48="","",IFERROR(INDEX(IF($C48="Eingang",Artikelstamm!$M$8:$M$107,Artikelstamm!$N$8:$N$107),MATCH($D48,Artikelstamm!$A$8:$A$107,0)),0))</f>
        <v>18.5</v>
      </c>
      <c r="I48" s="45">
        <f t="shared" si="0"/>
        <v>555</v>
      </c>
      <c r="J48" s="63">
        <f>IF($D48="","",IF($C48="Ausgang",$F48*IFERROR(INDEX(Artikelstamm!$M$8:$M$107,MATCH($D48,Artikelstamm!$A$8:$A$107,0)),0),0))</f>
        <v>294</v>
      </c>
      <c r="K48" s="64" t="s">
        <v>190</v>
      </c>
      <c r="L48" s="64" t="s">
        <v>210</v>
      </c>
    </row>
    <row r="49" spans="1:12" ht="16.5" customHeight="1" x14ac:dyDescent="0.25">
      <c r="A49" s="59">
        <v>46069</v>
      </c>
      <c r="B49" s="60" t="s">
        <v>240</v>
      </c>
      <c r="C49" s="61" t="s">
        <v>183</v>
      </c>
      <c r="D49" s="62" t="s">
        <v>101</v>
      </c>
      <c r="E49" s="48" t="str">
        <f>IF($D49="","",IFERROR(INDEX(Artikelstamm!$B$8:$B$107,MATCH($D49,Artikelstamm!$A$8:$A$107,0)),"⚠ Artikelnr. unbekannt"))</f>
        <v>Palette Holz 1200 × 800 mm</v>
      </c>
      <c r="F49" s="41">
        <v>20</v>
      </c>
      <c r="G49" s="49" t="str">
        <f>IF($D49="","",IFERROR(INDEX(Artikelstamm!$D$8:$D$107,MATCH($D49,Artikelstamm!$A$8:$A$107,0)),""))</f>
        <v>Stück</v>
      </c>
      <c r="H49" s="52">
        <f>IF($D49="","",IFERROR(INDEX(IF($C49="Eingang",Artikelstamm!$M$8:$M$107,Artikelstamm!$N$8:$N$107),MATCH($D49,Artikelstamm!$A$8:$A$107,0)),0))</f>
        <v>19.8</v>
      </c>
      <c r="I49" s="52">
        <f t="shared" si="0"/>
        <v>396</v>
      </c>
      <c r="J49" s="65">
        <f>IF($D49="","",IF($C49="Ausgang",$F49*IFERROR(INDEX(Artikelstamm!$M$8:$M$107,MATCH($D49,Artikelstamm!$A$8:$A$107,0)),0),0))</f>
        <v>230</v>
      </c>
      <c r="K49" s="64" t="s">
        <v>232</v>
      </c>
      <c r="L49" s="64" t="s">
        <v>188</v>
      </c>
    </row>
    <row r="50" spans="1:12" ht="16.5" customHeight="1" x14ac:dyDescent="0.25">
      <c r="A50" s="59">
        <v>46069</v>
      </c>
      <c r="B50" s="60" t="s">
        <v>241</v>
      </c>
      <c r="C50" s="61" t="s">
        <v>183</v>
      </c>
      <c r="D50" s="62" t="s">
        <v>87</v>
      </c>
      <c r="E50" s="39" t="str">
        <f>IF($D50="","",IFERROR(INDEX(Artikelstamm!$B$8:$B$107,MATCH($D50,Artikelstamm!$A$8:$A$107,0)),"⚠ Artikelnr. unbekannt"))</f>
        <v>Klebeband transparent 50 mm × 66 m</v>
      </c>
      <c r="F50" s="41">
        <v>20</v>
      </c>
      <c r="G50" s="40" t="str">
        <f>IF($D50="","",IFERROR(INDEX(Artikelstamm!$D$8:$D$107,MATCH($D50,Artikelstamm!$A$8:$A$107,0)),""))</f>
        <v>Rolle</v>
      </c>
      <c r="H50" s="45">
        <f>IF($D50="","",IFERROR(INDEX(IF($C50="Eingang",Artikelstamm!$M$8:$M$107,Artikelstamm!$N$8:$N$107),MATCH($D50,Artikelstamm!$A$8:$A$107,0)),0))</f>
        <v>2.4500000000000002</v>
      </c>
      <c r="I50" s="45">
        <f t="shared" si="0"/>
        <v>49</v>
      </c>
      <c r="J50" s="63">
        <f>IF($D50="","",IF($C50="Ausgang",$F50*IFERROR(INDEX(Artikelstamm!$M$8:$M$107,MATCH($D50,Artikelstamm!$A$8:$A$107,0)),0),0))</f>
        <v>22</v>
      </c>
      <c r="K50" s="64" t="s">
        <v>209</v>
      </c>
      <c r="L50" s="64" t="s">
        <v>210</v>
      </c>
    </row>
    <row r="51" spans="1:12" ht="16.5" customHeight="1" x14ac:dyDescent="0.25">
      <c r="A51" s="59">
        <v>46069</v>
      </c>
      <c r="B51" s="60" t="s">
        <v>242</v>
      </c>
      <c r="C51" s="61" t="s">
        <v>183</v>
      </c>
      <c r="D51" s="62" t="s">
        <v>79</v>
      </c>
      <c r="E51" s="48" t="str">
        <f>IF($D51="","",IFERROR(INDEX(Artikelstamm!$B$8:$B$107,MATCH($D51,Artikelstamm!$A$8:$A$107,0)),"⚠ Artikelnr. unbekannt"))</f>
        <v>Etiketten 105 × 48 mm, 100 Blatt</v>
      </c>
      <c r="F51" s="41">
        <v>15</v>
      </c>
      <c r="G51" s="49" t="str">
        <f>IF($D51="","",IFERROR(INDEX(Artikelstamm!$D$8:$D$107,MATCH($D51,Artikelstamm!$A$8:$A$107,0)),""))</f>
        <v>Pack</v>
      </c>
      <c r="H51" s="52">
        <f>IF($D51="","",IFERROR(INDEX(IF($C51="Eingang",Artikelstamm!$M$8:$M$107,Artikelstamm!$N$8:$N$107),MATCH($D51,Artikelstamm!$A$8:$A$107,0)),0))</f>
        <v>12.2</v>
      </c>
      <c r="I51" s="52">
        <f t="shared" si="0"/>
        <v>183</v>
      </c>
      <c r="J51" s="65">
        <f>IF($D51="","",IF($C51="Ausgang",$F51*IFERROR(INDEX(Artikelstamm!$M$8:$M$107,MATCH($D51,Artikelstamm!$A$8:$A$107,0)),0),0))</f>
        <v>96</v>
      </c>
      <c r="K51" s="64" t="s">
        <v>221</v>
      </c>
      <c r="L51" s="64"/>
    </row>
    <row r="52" spans="1:12" ht="16.5" customHeight="1" x14ac:dyDescent="0.25">
      <c r="A52" s="59">
        <v>46069</v>
      </c>
      <c r="B52" s="60" t="s">
        <v>243</v>
      </c>
      <c r="C52" s="61" t="s">
        <v>195</v>
      </c>
      <c r="D52" s="62" t="s">
        <v>136</v>
      </c>
      <c r="E52" s="39" t="str">
        <f>IF($D52="","",IFERROR(INDEX(Artikelstamm!$B$8:$B$107,MATCH($D52,Artikelstamm!$A$8:$A$107,0)),"⚠ Artikelnr. unbekannt"))</f>
        <v>Bewegungsmelder 180°, Aufputz</v>
      </c>
      <c r="F52" s="41">
        <v>60</v>
      </c>
      <c r="G52" s="40" t="str">
        <f>IF($D52="","",IFERROR(INDEX(Artikelstamm!$D$8:$D$107,MATCH($D52,Artikelstamm!$A$8:$A$107,0)),""))</f>
        <v>Stück</v>
      </c>
      <c r="H52" s="45">
        <f>IF($D52="","",IFERROR(INDEX(IF($C52="Eingang",Artikelstamm!$M$8:$M$107,Artikelstamm!$N$8:$N$107),MATCH($D52,Artikelstamm!$A$8:$A$107,0)),0))</f>
        <v>16.8</v>
      </c>
      <c r="I52" s="45">
        <f t="shared" si="0"/>
        <v>1008</v>
      </c>
      <c r="J52" s="63">
        <f>IF($D52="","",IF($C52="Ausgang",$F52*IFERROR(INDEX(Artikelstamm!$M$8:$M$107,MATCH($D52,Artikelstamm!$A$8:$A$107,0)),0),0))</f>
        <v>0</v>
      </c>
      <c r="K52" s="64" t="s">
        <v>125</v>
      </c>
      <c r="L52" s="64" t="s">
        <v>214</v>
      </c>
    </row>
    <row r="53" spans="1:12" ht="16.5" customHeight="1" x14ac:dyDescent="0.25">
      <c r="A53" s="59">
        <v>46071</v>
      </c>
      <c r="B53" s="60" t="s">
        <v>244</v>
      </c>
      <c r="C53" s="61" t="s">
        <v>195</v>
      </c>
      <c r="D53" s="62" t="s">
        <v>97</v>
      </c>
      <c r="E53" s="48" t="str">
        <f>IF($D53="","",IFERROR(INDEX(Artikelstamm!$B$8:$B$107,MATCH($D53,Artikelstamm!$A$8:$A$107,0)),"⚠ Artikelnr. unbekannt"))</f>
        <v>Versandtasche gepolstert, Gr. C</v>
      </c>
      <c r="F53" s="41">
        <v>150</v>
      </c>
      <c r="G53" s="49" t="str">
        <f>IF($D53="","",IFERROR(INDEX(Artikelstamm!$D$8:$D$107,MATCH($D53,Artikelstamm!$A$8:$A$107,0)),""))</f>
        <v>Pack</v>
      </c>
      <c r="H53" s="52">
        <f>IF($D53="","",IFERROR(INDEX(IF($C53="Eingang",Artikelstamm!$M$8:$M$107,Artikelstamm!$N$8:$N$107),MATCH($D53,Artikelstamm!$A$8:$A$107,0)),0))</f>
        <v>8.6</v>
      </c>
      <c r="I53" s="52">
        <f t="shared" si="0"/>
        <v>1290</v>
      </c>
      <c r="J53" s="65">
        <f>IF($D53="","",IF($C53="Ausgang",$F53*IFERROR(INDEX(Artikelstamm!$M$8:$M$107,MATCH($D53,Artikelstamm!$A$8:$A$107,0)),0),0))</f>
        <v>0</v>
      </c>
      <c r="K53" s="64" t="s">
        <v>99</v>
      </c>
      <c r="L53" s="64" t="s">
        <v>214</v>
      </c>
    </row>
    <row r="54" spans="1:12" ht="16.5" customHeight="1" x14ac:dyDescent="0.25">
      <c r="A54" s="59">
        <v>46073</v>
      </c>
      <c r="B54" s="60" t="s">
        <v>245</v>
      </c>
      <c r="C54" s="61" t="s">
        <v>183</v>
      </c>
      <c r="D54" s="62" t="s">
        <v>164</v>
      </c>
      <c r="E54" s="39" t="str">
        <f>IF($D54="","",IFERROR(INDEX(Artikelstamm!$B$8:$B$107,MATCH($D54,Artikelstamm!$A$8:$A$107,0)),"⚠ Artikelnr. unbekannt"))</f>
        <v>Regalboden 1000 × 400 mm, verzinkt</v>
      </c>
      <c r="F54" s="41">
        <v>2</v>
      </c>
      <c r="G54" s="40" t="str">
        <f>IF($D54="","",IFERROR(INDEX(Artikelstamm!$D$8:$D$107,MATCH($D54,Artikelstamm!$A$8:$A$107,0)),""))</f>
        <v>Stück</v>
      </c>
      <c r="H54" s="45">
        <f>IF($D54="","",IFERROR(INDEX(IF($C54="Eingang",Artikelstamm!$M$8:$M$107,Artikelstamm!$N$8:$N$107),MATCH($D54,Artikelstamm!$A$8:$A$107,0)),0))</f>
        <v>28.4</v>
      </c>
      <c r="I54" s="45">
        <f t="shared" si="0"/>
        <v>56.8</v>
      </c>
      <c r="J54" s="63">
        <f>IF($D54="","",IF($C54="Ausgang",$F54*IFERROR(INDEX(Artikelstamm!$M$8:$M$107,MATCH($D54,Artikelstamm!$A$8:$A$107,0)),0),0))</f>
        <v>31.2</v>
      </c>
      <c r="K54" s="64" t="s">
        <v>187</v>
      </c>
      <c r="L54" s="64"/>
    </row>
    <row r="55" spans="1:12" ht="16.5" customHeight="1" x14ac:dyDescent="0.25">
      <c r="A55" s="59">
        <v>46076</v>
      </c>
      <c r="B55" s="60" t="s">
        <v>246</v>
      </c>
      <c r="C55" s="61" t="s">
        <v>183</v>
      </c>
      <c r="D55" s="62" t="s">
        <v>101</v>
      </c>
      <c r="E55" s="48" t="str">
        <f>IF($D55="","",IFERROR(INDEX(Artikelstamm!$B$8:$B$107,MATCH($D55,Artikelstamm!$A$8:$A$107,0)),"⚠ Artikelnr. unbekannt"))</f>
        <v>Palette Holz 1200 × 800 mm</v>
      </c>
      <c r="F55" s="41">
        <v>10</v>
      </c>
      <c r="G55" s="49" t="str">
        <f>IF($D55="","",IFERROR(INDEX(Artikelstamm!$D$8:$D$107,MATCH($D55,Artikelstamm!$A$8:$A$107,0)),""))</f>
        <v>Stück</v>
      </c>
      <c r="H55" s="52">
        <f>IF($D55="","",IFERROR(INDEX(IF($C55="Eingang",Artikelstamm!$M$8:$M$107,Artikelstamm!$N$8:$N$107),MATCH($D55,Artikelstamm!$A$8:$A$107,0)),0))</f>
        <v>19.8</v>
      </c>
      <c r="I55" s="52">
        <f t="shared" si="0"/>
        <v>198</v>
      </c>
      <c r="J55" s="65">
        <f>IF($D55="","",IF($C55="Ausgang",$F55*IFERROR(INDEX(Artikelstamm!$M$8:$M$107,MATCH($D55,Artikelstamm!$A$8:$A$107,0)),0),0))</f>
        <v>115</v>
      </c>
      <c r="K55" s="64" t="s">
        <v>184</v>
      </c>
      <c r="L55" s="64" t="s">
        <v>185</v>
      </c>
    </row>
    <row r="56" spans="1:12" ht="16.5" customHeight="1" x14ac:dyDescent="0.25">
      <c r="A56" s="59">
        <v>46076</v>
      </c>
      <c r="B56" s="60" t="s">
        <v>247</v>
      </c>
      <c r="C56" s="61" t="s">
        <v>195</v>
      </c>
      <c r="D56" s="62" t="s">
        <v>75</v>
      </c>
      <c r="E56" s="39" t="str">
        <f>IF($D56="","",IFERROR(INDEX(Artikelstamm!$B$8:$B$107,MATCH($D56,Artikelstamm!$A$8:$A$107,0)),"⚠ Artikelnr. unbekannt"))</f>
        <v>Kugelschreiber blau, 50er-Box</v>
      </c>
      <c r="F56" s="41">
        <v>150</v>
      </c>
      <c r="G56" s="40" t="str">
        <f>IF($D56="","",IFERROR(INDEX(Artikelstamm!$D$8:$D$107,MATCH($D56,Artikelstamm!$A$8:$A$107,0)),""))</f>
        <v>Karton</v>
      </c>
      <c r="H56" s="45">
        <f>IF($D56="","",IFERROR(INDEX(IF($C56="Eingang",Artikelstamm!$M$8:$M$107,Artikelstamm!$N$8:$N$107),MATCH($D56,Artikelstamm!$A$8:$A$107,0)),0))</f>
        <v>9.8000000000000007</v>
      </c>
      <c r="I56" s="45">
        <f t="shared" si="0"/>
        <v>1470</v>
      </c>
      <c r="J56" s="63">
        <f>IF($D56="","",IF($C56="Ausgang",$F56*IFERROR(INDEX(Artikelstamm!$M$8:$M$107,MATCH($D56,Artikelstamm!$A$8:$A$107,0)),0),0))</f>
        <v>0</v>
      </c>
      <c r="K56" s="64" t="s">
        <v>65</v>
      </c>
      <c r="L56" s="64" t="s">
        <v>248</v>
      </c>
    </row>
    <row r="57" spans="1:12" ht="16.5" customHeight="1" x14ac:dyDescent="0.25">
      <c r="A57" s="59">
        <v>46076</v>
      </c>
      <c r="B57" s="60" t="s">
        <v>249</v>
      </c>
      <c r="C57" s="61" t="s">
        <v>195</v>
      </c>
      <c r="D57" s="62" t="s">
        <v>104</v>
      </c>
      <c r="E57" s="48" t="str">
        <f>IF($D57="","",IFERROR(INDEX(Artikelstamm!$B$8:$B$107,MATCH($D57,Artikelstamm!$A$8:$A$107,0)),"⚠ Artikelnr. unbekannt"))</f>
        <v>Akkuschrauber 18 V, 2,0 Ah</v>
      </c>
      <c r="F57" s="41">
        <v>5</v>
      </c>
      <c r="G57" s="49" t="str">
        <f>IF($D57="","",IFERROR(INDEX(Artikelstamm!$D$8:$D$107,MATCH($D57,Artikelstamm!$A$8:$A$107,0)),""))</f>
        <v>Stück</v>
      </c>
      <c r="H57" s="52">
        <f>IF($D57="","",IFERROR(INDEX(IF($C57="Eingang",Artikelstamm!$M$8:$M$107,Artikelstamm!$N$8:$N$107),MATCH($D57,Artikelstamm!$A$8:$A$107,0)),0))</f>
        <v>68</v>
      </c>
      <c r="I57" s="52">
        <f t="shared" si="0"/>
        <v>340</v>
      </c>
      <c r="J57" s="65">
        <f>IF($D57="","",IF($C57="Ausgang",$F57*IFERROR(INDEX(Artikelstamm!$M$8:$M$107,MATCH($D57,Artikelstamm!$A$8:$A$107,0)),0),0))</f>
        <v>0</v>
      </c>
      <c r="K57" s="64" t="s">
        <v>107</v>
      </c>
      <c r="L57" s="64" t="s">
        <v>214</v>
      </c>
    </row>
    <row r="58" spans="1:12" ht="16.5" customHeight="1" x14ac:dyDescent="0.25">
      <c r="A58" s="59">
        <v>46078</v>
      </c>
      <c r="B58" s="60" t="s">
        <v>250</v>
      </c>
      <c r="C58" s="61" t="s">
        <v>195</v>
      </c>
      <c r="D58" s="62" t="s">
        <v>104</v>
      </c>
      <c r="E58" s="39" t="str">
        <f>IF($D58="","",IFERROR(INDEX(Artikelstamm!$B$8:$B$107,MATCH($D58,Artikelstamm!$A$8:$A$107,0)),"⚠ Artikelnr. unbekannt"))</f>
        <v>Akkuschrauber 18 V, 2,0 Ah</v>
      </c>
      <c r="F58" s="41">
        <v>5</v>
      </c>
      <c r="G58" s="40" t="str">
        <f>IF($D58="","",IFERROR(INDEX(Artikelstamm!$D$8:$D$107,MATCH($D58,Artikelstamm!$A$8:$A$107,0)),""))</f>
        <v>Stück</v>
      </c>
      <c r="H58" s="45">
        <f>IF($D58="","",IFERROR(INDEX(IF($C58="Eingang",Artikelstamm!$M$8:$M$107,Artikelstamm!$N$8:$N$107),MATCH($D58,Artikelstamm!$A$8:$A$107,0)),0))</f>
        <v>68</v>
      </c>
      <c r="I58" s="45">
        <f t="shared" si="0"/>
        <v>340</v>
      </c>
      <c r="J58" s="63">
        <f>IF($D58="","",IF($C58="Ausgang",$F58*IFERROR(INDEX(Artikelstamm!$M$8:$M$107,MATCH($D58,Artikelstamm!$A$8:$A$107,0)),0),0))</f>
        <v>0</v>
      </c>
      <c r="K58" s="64" t="s">
        <v>107</v>
      </c>
      <c r="L58" s="64" t="s">
        <v>214</v>
      </c>
    </row>
    <row r="59" spans="1:12" ht="16.5" customHeight="1" x14ac:dyDescent="0.25">
      <c r="A59" s="59">
        <v>46080</v>
      </c>
      <c r="B59" s="60" t="s">
        <v>251</v>
      </c>
      <c r="C59" s="61" t="s">
        <v>183</v>
      </c>
      <c r="D59" s="62" t="s">
        <v>154</v>
      </c>
      <c r="E59" s="48" t="str">
        <f>IF($D59="","",IFERROR(INDEX(Artikelstamm!$B$8:$B$107,MATCH($D59,Artikelstamm!$A$8:$A$107,0)),"⚠ Artikelnr. unbekannt"))</f>
        <v>Mikrofasertuch, 10er-Pack</v>
      </c>
      <c r="F59" s="41">
        <v>5</v>
      </c>
      <c r="G59" s="49" t="str">
        <f>IF($D59="","",IFERROR(INDEX(Artikelstamm!$D$8:$D$107,MATCH($D59,Artikelstamm!$A$8:$A$107,0)),""))</f>
        <v>Pack</v>
      </c>
      <c r="H59" s="52">
        <f>IF($D59="","",IFERROR(INDEX(IF($C59="Eingang",Artikelstamm!$M$8:$M$107,Artikelstamm!$N$8:$N$107),MATCH($D59,Artikelstamm!$A$8:$A$107,0)),0))</f>
        <v>10.6</v>
      </c>
      <c r="I59" s="52">
        <f t="shared" si="0"/>
        <v>53</v>
      </c>
      <c r="J59" s="65">
        <f>IF($D59="","",IF($C59="Ausgang",$F59*IFERROR(INDEX(Artikelstamm!$M$8:$M$107,MATCH($D59,Artikelstamm!$A$8:$A$107,0)),0),0))</f>
        <v>26.5</v>
      </c>
      <c r="K59" s="64" t="s">
        <v>232</v>
      </c>
      <c r="L59" s="64"/>
    </row>
    <row r="60" spans="1:12" ht="16.5" customHeight="1" x14ac:dyDescent="0.25">
      <c r="A60" s="59">
        <v>46083</v>
      </c>
      <c r="B60" s="60" t="s">
        <v>252</v>
      </c>
      <c r="C60" s="61" t="s">
        <v>183</v>
      </c>
      <c r="D60" s="62" t="s">
        <v>122</v>
      </c>
      <c r="E60" s="39" t="str">
        <f>IF($D60="","",IFERROR(INDEX(Artikelstamm!$B$8:$B$107,MATCH($D60,Artikelstamm!$A$8:$A$107,0)),"⚠ Artikelnr. unbekannt"))</f>
        <v>LED-Röhre 120 cm, 18 W, 4000 K</v>
      </c>
      <c r="F60" s="41">
        <v>50</v>
      </c>
      <c r="G60" s="40" t="str">
        <f>IF($D60="","",IFERROR(INDEX(Artikelstamm!$D$8:$D$107,MATCH($D60,Artikelstamm!$A$8:$A$107,0)),""))</f>
        <v>Stück</v>
      </c>
      <c r="H60" s="45">
        <f>IF($D60="","",IFERROR(INDEX(IF($C60="Eingang",Artikelstamm!$M$8:$M$107,Artikelstamm!$N$8:$N$107),MATCH($D60,Artikelstamm!$A$8:$A$107,0)),0))</f>
        <v>15.4</v>
      </c>
      <c r="I60" s="45">
        <f t="shared" si="0"/>
        <v>770</v>
      </c>
      <c r="J60" s="63">
        <f>IF($D60="","",IF($C60="Ausgang",$F60*IFERROR(INDEX(Artikelstamm!$M$8:$M$107,MATCH($D60,Artikelstamm!$A$8:$A$107,0)),0),0))</f>
        <v>395</v>
      </c>
      <c r="K60" s="64" t="s">
        <v>184</v>
      </c>
      <c r="L60" s="64" t="s">
        <v>191</v>
      </c>
    </row>
    <row r="61" spans="1:12" ht="16.5" customHeight="1" x14ac:dyDescent="0.25">
      <c r="A61" s="59">
        <v>46083</v>
      </c>
      <c r="B61" s="60" t="s">
        <v>253</v>
      </c>
      <c r="C61" s="61" t="s">
        <v>183</v>
      </c>
      <c r="D61" s="62" t="s">
        <v>122</v>
      </c>
      <c r="E61" s="48" t="str">
        <f>IF($D61="","",IFERROR(INDEX(Artikelstamm!$B$8:$B$107,MATCH($D61,Artikelstamm!$A$8:$A$107,0)),"⚠ Artikelnr. unbekannt"))</f>
        <v>LED-Röhre 120 cm, 18 W, 4000 K</v>
      </c>
      <c r="F61" s="41">
        <v>50</v>
      </c>
      <c r="G61" s="49" t="str">
        <f>IF($D61="","",IFERROR(INDEX(Artikelstamm!$D$8:$D$107,MATCH($D61,Artikelstamm!$A$8:$A$107,0)),""))</f>
        <v>Stück</v>
      </c>
      <c r="H61" s="52">
        <f>IF($D61="","",IFERROR(INDEX(IF($C61="Eingang",Artikelstamm!$M$8:$M$107,Artikelstamm!$N$8:$N$107),MATCH($D61,Artikelstamm!$A$8:$A$107,0)),0))</f>
        <v>15.4</v>
      </c>
      <c r="I61" s="52">
        <f t="shared" si="0"/>
        <v>770</v>
      </c>
      <c r="J61" s="65">
        <f>IF($D61="","",IF($C61="Ausgang",$F61*IFERROR(INDEX(Artikelstamm!$M$8:$M$107,MATCH($D61,Artikelstamm!$A$8:$A$107,0)),0),0))</f>
        <v>395</v>
      </c>
      <c r="K61" s="64" t="s">
        <v>193</v>
      </c>
      <c r="L61" s="64"/>
    </row>
    <row r="62" spans="1:12" ht="16.5" customHeight="1" x14ac:dyDescent="0.25">
      <c r="A62" s="59">
        <v>46083</v>
      </c>
      <c r="B62" s="60" t="s">
        <v>254</v>
      </c>
      <c r="C62" s="61" t="s">
        <v>183</v>
      </c>
      <c r="D62" s="62" t="s">
        <v>75</v>
      </c>
      <c r="E62" s="39" t="str">
        <f>IF($D62="","",IFERROR(INDEX(Artikelstamm!$B$8:$B$107,MATCH($D62,Artikelstamm!$A$8:$A$107,0)),"⚠ Artikelnr. unbekannt"))</f>
        <v>Kugelschreiber blau, 50er-Box</v>
      </c>
      <c r="F62" s="41">
        <v>50</v>
      </c>
      <c r="G62" s="40" t="str">
        <f>IF($D62="","",IFERROR(INDEX(Artikelstamm!$D$8:$D$107,MATCH($D62,Artikelstamm!$A$8:$A$107,0)),""))</f>
        <v>Karton</v>
      </c>
      <c r="H62" s="45">
        <f>IF($D62="","",IFERROR(INDEX(IF($C62="Eingang",Artikelstamm!$M$8:$M$107,Artikelstamm!$N$8:$N$107),MATCH($D62,Artikelstamm!$A$8:$A$107,0)),0))</f>
        <v>18.5</v>
      </c>
      <c r="I62" s="45">
        <f t="shared" si="0"/>
        <v>925</v>
      </c>
      <c r="J62" s="63">
        <f>IF($D62="","",IF($C62="Ausgang",$F62*IFERROR(INDEX(Artikelstamm!$M$8:$M$107,MATCH($D62,Artikelstamm!$A$8:$A$107,0)),0),0))</f>
        <v>490.00000000000006</v>
      </c>
      <c r="K62" s="64" t="s">
        <v>193</v>
      </c>
      <c r="L62" s="64" t="s">
        <v>188</v>
      </c>
    </row>
    <row r="63" spans="1:12" ht="16.5" customHeight="1" x14ac:dyDescent="0.25">
      <c r="A63" s="59">
        <v>46083</v>
      </c>
      <c r="B63" s="60" t="s">
        <v>255</v>
      </c>
      <c r="C63" s="61" t="s">
        <v>183</v>
      </c>
      <c r="D63" s="62" t="s">
        <v>79</v>
      </c>
      <c r="E63" s="48" t="str">
        <f>IF($D63="","",IFERROR(INDEX(Artikelstamm!$B$8:$B$107,MATCH($D63,Artikelstamm!$A$8:$A$107,0)),"⚠ Artikelnr. unbekannt"))</f>
        <v>Etiketten 105 × 48 mm, 100 Blatt</v>
      </c>
      <c r="F63" s="41">
        <v>5</v>
      </c>
      <c r="G63" s="49" t="str">
        <f>IF($D63="","",IFERROR(INDEX(Artikelstamm!$D$8:$D$107,MATCH($D63,Artikelstamm!$A$8:$A$107,0)),""))</f>
        <v>Pack</v>
      </c>
      <c r="H63" s="52">
        <f>IF($D63="","",IFERROR(INDEX(IF($C63="Eingang",Artikelstamm!$M$8:$M$107,Artikelstamm!$N$8:$N$107),MATCH($D63,Artikelstamm!$A$8:$A$107,0)),0))</f>
        <v>12.2</v>
      </c>
      <c r="I63" s="52">
        <f t="shared" si="0"/>
        <v>61</v>
      </c>
      <c r="J63" s="65">
        <f>IF($D63="","",IF($C63="Ausgang",$F63*IFERROR(INDEX(Artikelstamm!$M$8:$M$107,MATCH($D63,Artikelstamm!$A$8:$A$107,0)),0),0))</f>
        <v>32</v>
      </c>
      <c r="K63" s="64" t="s">
        <v>193</v>
      </c>
      <c r="L63" s="64" t="s">
        <v>188</v>
      </c>
    </row>
    <row r="64" spans="1:12" ht="16.5" customHeight="1" x14ac:dyDescent="0.25">
      <c r="A64" s="59">
        <v>46084</v>
      </c>
      <c r="B64" s="60" t="s">
        <v>256</v>
      </c>
      <c r="C64" s="61" t="s">
        <v>183</v>
      </c>
      <c r="D64" s="62" t="s">
        <v>109</v>
      </c>
      <c r="E64" s="39" t="str">
        <f>IF($D64="","",IFERROR(INDEX(Artikelstamm!$B$8:$B$107,MATCH($D64,Artikelstamm!$A$8:$A$107,0)),"⚠ Artikelnr. unbekannt"))</f>
        <v>Bit-Satz 32-teilig</v>
      </c>
      <c r="F64" s="41">
        <v>5</v>
      </c>
      <c r="G64" s="40" t="str">
        <f>IF($D64="","",IFERROR(INDEX(Artikelstamm!$D$8:$D$107,MATCH($D64,Artikelstamm!$A$8:$A$107,0)),""))</f>
        <v>Set</v>
      </c>
      <c r="H64" s="45">
        <f>IF($D64="","",IFERROR(INDEX(IF($C64="Eingang",Artikelstamm!$M$8:$M$107,Artikelstamm!$N$8:$N$107),MATCH($D64,Artikelstamm!$A$8:$A$107,0)),0))</f>
        <v>23.9</v>
      </c>
      <c r="I64" s="45">
        <f t="shared" si="0"/>
        <v>119.5</v>
      </c>
      <c r="J64" s="63">
        <f>IF($D64="","",IF($C64="Ausgang",$F64*IFERROR(INDEX(Artikelstamm!$M$8:$M$107,MATCH($D64,Artikelstamm!$A$8:$A$107,0)),0),0))</f>
        <v>62</v>
      </c>
      <c r="K64" s="64" t="s">
        <v>187</v>
      </c>
      <c r="L64" s="64" t="s">
        <v>188</v>
      </c>
    </row>
    <row r="65" spans="1:12" ht="16.5" customHeight="1" x14ac:dyDescent="0.25">
      <c r="A65" s="59">
        <v>46084</v>
      </c>
      <c r="B65" s="60" t="s">
        <v>257</v>
      </c>
      <c r="C65" s="61" t="s">
        <v>183</v>
      </c>
      <c r="D65" s="62" t="s">
        <v>109</v>
      </c>
      <c r="E65" s="48" t="str">
        <f>IF($D65="","",IFERROR(INDEX(Artikelstamm!$B$8:$B$107,MATCH($D65,Artikelstamm!$A$8:$A$107,0)),"⚠ Artikelnr. unbekannt"))</f>
        <v>Bit-Satz 32-teilig</v>
      </c>
      <c r="F65" s="41">
        <v>3</v>
      </c>
      <c r="G65" s="49" t="str">
        <f>IF($D65="","",IFERROR(INDEX(Artikelstamm!$D$8:$D$107,MATCH($D65,Artikelstamm!$A$8:$A$107,0)),""))</f>
        <v>Set</v>
      </c>
      <c r="H65" s="52">
        <f>IF($D65="","",IFERROR(INDEX(IF($C65="Eingang",Artikelstamm!$M$8:$M$107,Artikelstamm!$N$8:$N$107),MATCH($D65,Artikelstamm!$A$8:$A$107,0)),0))</f>
        <v>23.9</v>
      </c>
      <c r="I65" s="52">
        <f t="shared" si="0"/>
        <v>71.699999999999989</v>
      </c>
      <c r="J65" s="65">
        <f>IF($D65="","",IF($C65="Ausgang",$F65*IFERROR(INDEX(Artikelstamm!$M$8:$M$107,MATCH($D65,Artikelstamm!$A$8:$A$107,0)),0),0))</f>
        <v>37.200000000000003</v>
      </c>
      <c r="K65" s="64" t="s">
        <v>209</v>
      </c>
      <c r="L65" s="64" t="s">
        <v>210</v>
      </c>
    </row>
    <row r="66" spans="1:12" ht="16.5" customHeight="1" x14ac:dyDescent="0.25">
      <c r="A66" s="59">
        <v>46086</v>
      </c>
      <c r="B66" s="60" t="s">
        <v>258</v>
      </c>
      <c r="C66" s="61" t="s">
        <v>183</v>
      </c>
      <c r="D66" s="62" t="s">
        <v>133</v>
      </c>
      <c r="E66" s="39" t="str">
        <f>IF($D66="","",IFERROR(INDEX(Artikelstamm!$B$8:$B$107,MATCH($D66,Artikelstamm!$A$8:$A$107,0)),"⚠ Artikelnr. unbekannt"))</f>
        <v>Steckdosenleiste 6-fach mit Schalter</v>
      </c>
      <c r="F66" s="41">
        <v>40</v>
      </c>
      <c r="G66" s="40" t="str">
        <f>IF($D66="","",IFERROR(INDEX(Artikelstamm!$D$8:$D$107,MATCH($D66,Artikelstamm!$A$8:$A$107,0)),""))</f>
        <v>Stück</v>
      </c>
      <c r="H66" s="45">
        <f>IF($D66="","",IFERROR(INDEX(IF($C66="Eingang",Artikelstamm!$M$8:$M$107,Artikelstamm!$N$8:$N$107),MATCH($D66,Artikelstamm!$A$8:$A$107,0)),0))</f>
        <v>18.2</v>
      </c>
      <c r="I66" s="45">
        <f t="shared" si="0"/>
        <v>728</v>
      </c>
      <c r="J66" s="63">
        <f>IF($D66="","",IF($C66="Ausgang",$F66*IFERROR(INDEX(Artikelstamm!$M$8:$M$107,MATCH($D66,Artikelstamm!$A$8:$A$107,0)),0),0))</f>
        <v>384</v>
      </c>
      <c r="K66" s="64" t="s">
        <v>190</v>
      </c>
      <c r="L66" s="64" t="s">
        <v>210</v>
      </c>
    </row>
    <row r="67" spans="1:12" ht="16.5" customHeight="1" x14ac:dyDescent="0.25">
      <c r="A67" s="59">
        <v>46087</v>
      </c>
      <c r="B67" s="60" t="s">
        <v>259</v>
      </c>
      <c r="C67" s="61" t="s">
        <v>183</v>
      </c>
      <c r="D67" s="62" t="s">
        <v>67</v>
      </c>
      <c r="E67" s="48" t="str">
        <f>IF($D67="","",IFERROR(INDEX(Artikelstamm!$B$8:$B$107,MATCH($D67,Artikelstamm!$A$8:$A$107,0)),"⚠ Artikelnr. unbekannt"))</f>
        <v>Ordner breit, Rückenbreite 80 mm</v>
      </c>
      <c r="F67" s="41">
        <v>25</v>
      </c>
      <c r="G67" s="49" t="str">
        <f>IF($D67="","",IFERROR(INDEX(Artikelstamm!$D$8:$D$107,MATCH($D67,Artikelstamm!$A$8:$A$107,0)),""))</f>
        <v>Stück</v>
      </c>
      <c r="H67" s="52">
        <f>IF($D67="","",IFERROR(INDEX(IF($C67="Eingang",Artikelstamm!$M$8:$M$107,Artikelstamm!$N$8:$N$107),MATCH($D67,Artikelstamm!$A$8:$A$107,0)),0))</f>
        <v>3.6</v>
      </c>
      <c r="I67" s="52">
        <f t="shared" si="0"/>
        <v>90</v>
      </c>
      <c r="J67" s="65">
        <f>IF($D67="","",IF($C67="Ausgang",$F67*IFERROR(INDEX(Artikelstamm!$M$8:$M$107,MATCH($D67,Artikelstamm!$A$8:$A$107,0)),0),0))</f>
        <v>46.25</v>
      </c>
      <c r="K67" s="64" t="s">
        <v>190</v>
      </c>
      <c r="L67" s="64" t="s">
        <v>210</v>
      </c>
    </row>
    <row r="68" spans="1:12" ht="16.5" customHeight="1" x14ac:dyDescent="0.25">
      <c r="A68" s="59">
        <v>46087</v>
      </c>
      <c r="B68" s="60" t="s">
        <v>260</v>
      </c>
      <c r="C68" s="61" t="s">
        <v>195</v>
      </c>
      <c r="D68" s="62" t="s">
        <v>79</v>
      </c>
      <c r="E68" s="39" t="str">
        <f>IF($D68="","",IFERROR(INDEX(Artikelstamm!$B$8:$B$107,MATCH($D68,Artikelstamm!$A$8:$A$107,0)),"⚠ Artikelnr. unbekannt"))</f>
        <v>Etiketten 105 × 48 mm, 100 Blatt</v>
      </c>
      <c r="F68" s="41">
        <v>80</v>
      </c>
      <c r="G68" s="40" t="str">
        <f>IF($D68="","",IFERROR(INDEX(Artikelstamm!$D$8:$D$107,MATCH($D68,Artikelstamm!$A$8:$A$107,0)),""))</f>
        <v>Pack</v>
      </c>
      <c r="H68" s="45">
        <f>IF($D68="","",IFERROR(INDEX(IF($C68="Eingang",Artikelstamm!$M$8:$M$107,Artikelstamm!$N$8:$N$107),MATCH($D68,Artikelstamm!$A$8:$A$107,0)),0))</f>
        <v>6.4</v>
      </c>
      <c r="I68" s="45">
        <f t="shared" si="0"/>
        <v>512</v>
      </c>
      <c r="J68" s="63">
        <f>IF($D68="","",IF($C68="Ausgang",$F68*IFERROR(INDEX(Artikelstamm!$M$8:$M$107,MATCH($D68,Artikelstamm!$A$8:$A$107,0)),0),0))</f>
        <v>0</v>
      </c>
      <c r="K68" s="64" t="s">
        <v>81</v>
      </c>
      <c r="L68" s="64" t="s">
        <v>248</v>
      </c>
    </row>
    <row r="69" spans="1:12" ht="16.5" customHeight="1" x14ac:dyDescent="0.25">
      <c r="A69" s="59">
        <v>46090</v>
      </c>
      <c r="B69" s="60" t="s">
        <v>261</v>
      </c>
      <c r="C69" s="61" t="s">
        <v>183</v>
      </c>
      <c r="D69" s="62" t="s">
        <v>139</v>
      </c>
      <c r="E69" s="48" t="str">
        <f>IF($D69="","",IFERROR(INDEX(Artikelstamm!$B$8:$B$107,MATCH($D69,Artikelstamm!$A$8:$A$107,0)),"⚠ Artikelnr. unbekannt"))</f>
        <v>Handreiniger 500 ml, Spender</v>
      </c>
      <c r="F69" s="41">
        <v>20</v>
      </c>
      <c r="G69" s="49" t="str">
        <f>IF($D69="","",IFERROR(INDEX(Artikelstamm!$D$8:$D$107,MATCH($D69,Artikelstamm!$A$8:$A$107,0)),""))</f>
        <v>Stück</v>
      </c>
      <c r="H69" s="52">
        <f>IF($D69="","",IFERROR(INDEX(IF($C69="Eingang",Artikelstamm!$M$8:$M$107,Artikelstamm!$N$8:$N$107),MATCH($D69,Artikelstamm!$A$8:$A$107,0)),0))</f>
        <v>6.2</v>
      </c>
      <c r="I69" s="52">
        <f t="shared" si="0"/>
        <v>124</v>
      </c>
      <c r="J69" s="65">
        <f>IF($D69="","",IF($C69="Ausgang",$F69*IFERROR(INDEX(Artikelstamm!$M$8:$M$107,MATCH($D69,Artikelstamm!$A$8:$A$107,0)),0),0))</f>
        <v>62</v>
      </c>
      <c r="K69" s="64" t="s">
        <v>193</v>
      </c>
      <c r="L69" s="64" t="s">
        <v>210</v>
      </c>
    </row>
    <row r="70" spans="1:12" ht="16.5" customHeight="1" x14ac:dyDescent="0.25">
      <c r="A70" s="59">
        <v>46090</v>
      </c>
      <c r="B70" s="60" t="s">
        <v>262</v>
      </c>
      <c r="C70" s="61" t="s">
        <v>183</v>
      </c>
      <c r="D70" s="62" t="s">
        <v>75</v>
      </c>
      <c r="E70" s="39" t="str">
        <f>IF($D70="","",IFERROR(INDEX(Artikelstamm!$B$8:$B$107,MATCH($D70,Artikelstamm!$A$8:$A$107,0)),"⚠ Artikelnr. unbekannt"))</f>
        <v>Kugelschreiber blau, 50er-Box</v>
      </c>
      <c r="F70" s="41">
        <v>10</v>
      </c>
      <c r="G70" s="40" t="str">
        <f>IF($D70="","",IFERROR(INDEX(Artikelstamm!$D$8:$D$107,MATCH($D70,Artikelstamm!$A$8:$A$107,0)),""))</f>
        <v>Karton</v>
      </c>
      <c r="H70" s="45">
        <f>IF($D70="","",IFERROR(INDEX(IF($C70="Eingang",Artikelstamm!$M$8:$M$107,Artikelstamm!$N$8:$N$107),MATCH($D70,Artikelstamm!$A$8:$A$107,0)),0))</f>
        <v>18.5</v>
      </c>
      <c r="I70" s="45">
        <f t="shared" si="0"/>
        <v>185</v>
      </c>
      <c r="J70" s="63">
        <f>IF($D70="","",IF($C70="Ausgang",$F70*IFERROR(INDEX(Artikelstamm!$M$8:$M$107,MATCH($D70,Artikelstamm!$A$8:$A$107,0)),0),0))</f>
        <v>98</v>
      </c>
      <c r="K70" s="64" t="s">
        <v>190</v>
      </c>
      <c r="L70" s="64"/>
    </row>
    <row r="71" spans="1:12" ht="16.5" customHeight="1" x14ac:dyDescent="0.25">
      <c r="A71" s="59">
        <v>46090</v>
      </c>
      <c r="B71" s="60" t="s">
        <v>263</v>
      </c>
      <c r="C71" s="61" t="s">
        <v>195</v>
      </c>
      <c r="D71" s="62" t="s">
        <v>144</v>
      </c>
      <c r="E71" s="48" t="str">
        <f>IF($D71="","",IFERROR(INDEX(Artikelstamm!$B$8:$B$107,MATCH($D71,Artikelstamm!$A$8:$A$107,0)),"⚠ Artikelnr. unbekannt"))</f>
        <v>Papierhandtücher, 20 × 200 Blatt</v>
      </c>
      <c r="F71" s="41">
        <v>150</v>
      </c>
      <c r="G71" s="49" t="str">
        <f>IF($D71="","",IFERROR(INDEX(Artikelstamm!$D$8:$D$107,MATCH($D71,Artikelstamm!$A$8:$A$107,0)),""))</f>
        <v>Karton</v>
      </c>
      <c r="H71" s="52">
        <f>IF($D71="","",IFERROR(INDEX(IF($C71="Eingang",Artikelstamm!$M$8:$M$107,Artikelstamm!$N$8:$N$107),MATCH($D71,Artikelstamm!$A$8:$A$107,0)),0))</f>
        <v>18.399999999999999</v>
      </c>
      <c r="I71" s="52">
        <f t="shared" si="0"/>
        <v>2760</v>
      </c>
      <c r="J71" s="65">
        <f>IF($D71="","",IF($C71="Ausgang",$F71*IFERROR(INDEX(Artikelstamm!$M$8:$M$107,MATCH($D71,Artikelstamm!$A$8:$A$107,0)),0),0))</f>
        <v>0</v>
      </c>
      <c r="K71" s="64" t="s">
        <v>142</v>
      </c>
      <c r="L71" s="64" t="s">
        <v>248</v>
      </c>
    </row>
    <row r="72" spans="1:12" ht="16.5" customHeight="1" x14ac:dyDescent="0.25">
      <c r="A72" s="59">
        <v>46090</v>
      </c>
      <c r="B72" s="60" t="s">
        <v>264</v>
      </c>
      <c r="C72" s="61" t="s">
        <v>195</v>
      </c>
      <c r="D72" s="62" t="s">
        <v>133</v>
      </c>
      <c r="E72" s="39" t="str">
        <f>IF($D72="","",IFERROR(INDEX(Artikelstamm!$B$8:$B$107,MATCH($D72,Artikelstamm!$A$8:$A$107,0)),"⚠ Artikelnr. unbekannt"))</f>
        <v>Steckdosenleiste 6-fach mit Schalter</v>
      </c>
      <c r="F72" s="41">
        <v>100</v>
      </c>
      <c r="G72" s="40" t="str">
        <f>IF($D72="","",IFERROR(INDEX(Artikelstamm!$D$8:$D$107,MATCH($D72,Artikelstamm!$A$8:$A$107,0)),""))</f>
        <v>Stück</v>
      </c>
      <c r="H72" s="45">
        <f>IF($D72="","",IFERROR(INDEX(IF($C72="Eingang",Artikelstamm!$M$8:$M$107,Artikelstamm!$N$8:$N$107),MATCH($D72,Artikelstamm!$A$8:$A$107,0)),0))</f>
        <v>9.6</v>
      </c>
      <c r="I72" s="45">
        <f t="shared" ref="I72:I135" si="1">IF($D72="","",$F72*$H72)</f>
        <v>960</v>
      </c>
      <c r="J72" s="63">
        <f>IF($D72="","",IF($C72="Ausgang",$F72*IFERROR(INDEX(Artikelstamm!$M$8:$M$107,MATCH($D72,Artikelstamm!$A$8:$A$107,0)),0),0))</f>
        <v>0</v>
      </c>
      <c r="K72" s="64" t="s">
        <v>125</v>
      </c>
      <c r="L72" s="64" t="s">
        <v>206</v>
      </c>
    </row>
    <row r="73" spans="1:12" ht="16.5" customHeight="1" x14ac:dyDescent="0.25">
      <c r="A73" s="59">
        <v>46091</v>
      </c>
      <c r="B73" s="60" t="s">
        <v>265</v>
      </c>
      <c r="C73" s="61" t="s">
        <v>183</v>
      </c>
      <c r="D73" s="62" t="s">
        <v>113</v>
      </c>
      <c r="E73" s="48" t="str">
        <f>IF($D73="","",IFERROR(INDEX(Artikelstamm!$B$8:$B$107,MATCH($D73,Artikelstamm!$A$8:$A$107,0)),"⚠ Artikelnr. unbekannt"))</f>
        <v>Maßband 5 m, magnetisch</v>
      </c>
      <c r="F73" s="41">
        <v>6</v>
      </c>
      <c r="G73" s="49" t="str">
        <f>IF($D73="","",IFERROR(INDEX(Artikelstamm!$D$8:$D$107,MATCH($D73,Artikelstamm!$A$8:$A$107,0)),""))</f>
        <v>Stück</v>
      </c>
      <c r="H73" s="52">
        <f>IF($D73="","",IFERROR(INDEX(IF($C73="Eingang",Artikelstamm!$M$8:$M$107,Artikelstamm!$N$8:$N$107),MATCH($D73,Artikelstamm!$A$8:$A$107,0)),0))</f>
        <v>13.5</v>
      </c>
      <c r="I73" s="52">
        <f t="shared" si="1"/>
        <v>81</v>
      </c>
      <c r="J73" s="65">
        <f>IF($D73="","",IF($C73="Ausgang",$F73*IFERROR(INDEX(Artikelstamm!$M$8:$M$107,MATCH($D73,Artikelstamm!$A$8:$A$107,0)),0),0))</f>
        <v>40.5</v>
      </c>
      <c r="K73" s="64" t="s">
        <v>197</v>
      </c>
      <c r="L73" s="64"/>
    </row>
    <row r="74" spans="1:12" ht="16.5" customHeight="1" x14ac:dyDescent="0.25">
      <c r="A74" s="59">
        <v>46091</v>
      </c>
      <c r="B74" s="60" t="s">
        <v>266</v>
      </c>
      <c r="C74" s="61" t="s">
        <v>183</v>
      </c>
      <c r="D74" s="62" t="s">
        <v>130</v>
      </c>
      <c r="E74" s="39" t="str">
        <f>IF($D74="","",IFERROR(INDEX(Artikelstamm!$B$8:$B$107,MATCH($D74,Artikelstamm!$A$8:$A$107,0)),"⚠ Artikelnr. unbekannt"))</f>
        <v>Batterien AA, 10er-Pack</v>
      </c>
      <c r="F74" s="41">
        <v>25</v>
      </c>
      <c r="G74" s="40" t="str">
        <f>IF($D74="","",IFERROR(INDEX(Artikelstamm!$D$8:$D$107,MATCH($D74,Artikelstamm!$A$8:$A$107,0)),""))</f>
        <v>Pack</v>
      </c>
      <c r="H74" s="45">
        <f>IF($D74="","",IFERROR(INDEX(IF($C74="Eingang",Artikelstamm!$M$8:$M$107,Artikelstamm!$N$8:$N$107),MATCH($D74,Artikelstamm!$A$8:$A$107,0)),0))</f>
        <v>8.9</v>
      </c>
      <c r="I74" s="45">
        <f t="shared" si="1"/>
        <v>222.5</v>
      </c>
      <c r="J74" s="63">
        <f>IF($D74="","",IF($C74="Ausgang",$F74*IFERROR(INDEX(Artikelstamm!$M$8:$M$107,MATCH($D74,Artikelstamm!$A$8:$A$107,0)),0),0))</f>
        <v>113.75</v>
      </c>
      <c r="K74" s="64" t="s">
        <v>197</v>
      </c>
      <c r="L74" s="64" t="s">
        <v>188</v>
      </c>
    </row>
    <row r="75" spans="1:12" ht="16.5" customHeight="1" x14ac:dyDescent="0.25">
      <c r="A75" s="59">
        <v>46091</v>
      </c>
      <c r="B75" s="60" t="s">
        <v>267</v>
      </c>
      <c r="C75" s="61" t="s">
        <v>183</v>
      </c>
      <c r="D75" s="62" t="s">
        <v>116</v>
      </c>
      <c r="E75" s="48" t="str">
        <f>IF($D75="","",IFERROR(INDEX(Artikelstamm!$B$8:$B$107,MATCH($D75,Artikelstamm!$A$8:$A$107,0)),"⚠ Artikelnr. unbekannt"))</f>
        <v>Cuttermesser 18 mm, Metallgehäuse</v>
      </c>
      <c r="F75" s="41">
        <v>3</v>
      </c>
      <c r="G75" s="49" t="str">
        <f>IF($D75="","",IFERROR(INDEX(Artikelstamm!$D$8:$D$107,MATCH($D75,Artikelstamm!$A$8:$A$107,0)),""))</f>
        <v>Stück</v>
      </c>
      <c r="H75" s="52">
        <f>IF($D75="","",IFERROR(INDEX(IF($C75="Eingang",Artikelstamm!$M$8:$M$107,Artikelstamm!$N$8:$N$107),MATCH($D75,Artikelstamm!$A$8:$A$107,0)),0))</f>
        <v>6.9</v>
      </c>
      <c r="I75" s="52">
        <f t="shared" si="1"/>
        <v>20.700000000000003</v>
      </c>
      <c r="J75" s="65">
        <f>IF($D75="","",IF($C75="Ausgang",$F75*IFERROR(INDEX(Artikelstamm!$M$8:$M$107,MATCH($D75,Artikelstamm!$A$8:$A$107,0)),0),0))</f>
        <v>9.6000000000000014</v>
      </c>
      <c r="K75" s="64" t="s">
        <v>232</v>
      </c>
      <c r="L75" s="64" t="s">
        <v>191</v>
      </c>
    </row>
    <row r="76" spans="1:12" ht="16.5" customHeight="1" x14ac:dyDescent="0.25">
      <c r="A76" s="59">
        <v>46092</v>
      </c>
      <c r="B76" s="60" t="s">
        <v>268</v>
      </c>
      <c r="C76" s="61" t="s">
        <v>183</v>
      </c>
      <c r="D76" s="62" t="s">
        <v>136</v>
      </c>
      <c r="E76" s="39" t="str">
        <f>IF($D76="","",IFERROR(INDEX(Artikelstamm!$B$8:$B$107,MATCH($D76,Artikelstamm!$A$8:$A$107,0)),"⚠ Artikelnr. unbekannt"))</f>
        <v>Bewegungsmelder 180°, Aufputz</v>
      </c>
      <c r="F76" s="41">
        <v>15</v>
      </c>
      <c r="G76" s="40" t="str">
        <f>IF($D76="","",IFERROR(INDEX(Artikelstamm!$D$8:$D$107,MATCH($D76,Artikelstamm!$A$8:$A$107,0)),""))</f>
        <v>Stück</v>
      </c>
      <c r="H76" s="45">
        <f>IF($D76="","",IFERROR(INDEX(IF($C76="Eingang",Artikelstamm!$M$8:$M$107,Artikelstamm!$N$8:$N$107),MATCH($D76,Artikelstamm!$A$8:$A$107,0)),0))</f>
        <v>31.5</v>
      </c>
      <c r="I76" s="45">
        <f t="shared" si="1"/>
        <v>472.5</v>
      </c>
      <c r="J76" s="63">
        <f>IF($D76="","",IF($C76="Ausgang",$F76*IFERROR(INDEX(Artikelstamm!$M$8:$M$107,MATCH($D76,Artikelstamm!$A$8:$A$107,0)),0),0))</f>
        <v>252</v>
      </c>
      <c r="K76" s="64" t="s">
        <v>184</v>
      </c>
      <c r="L76" s="64" t="s">
        <v>185</v>
      </c>
    </row>
    <row r="77" spans="1:12" ht="16.5" customHeight="1" x14ac:dyDescent="0.25">
      <c r="A77" s="59">
        <v>46092</v>
      </c>
      <c r="B77" s="60" t="s">
        <v>269</v>
      </c>
      <c r="C77" s="61" t="s">
        <v>195</v>
      </c>
      <c r="D77" s="62" t="s">
        <v>75</v>
      </c>
      <c r="E77" s="48" t="str">
        <f>IF($D77="","",IFERROR(INDEX(Artikelstamm!$B$8:$B$107,MATCH($D77,Artikelstamm!$A$8:$A$107,0)),"⚠ Artikelnr. unbekannt"))</f>
        <v>Kugelschreiber blau, 50er-Box</v>
      </c>
      <c r="F77" s="41">
        <v>150</v>
      </c>
      <c r="G77" s="49" t="str">
        <f>IF($D77="","",IFERROR(INDEX(Artikelstamm!$D$8:$D$107,MATCH($D77,Artikelstamm!$A$8:$A$107,0)),""))</f>
        <v>Karton</v>
      </c>
      <c r="H77" s="52">
        <f>IF($D77="","",IFERROR(INDEX(IF($C77="Eingang",Artikelstamm!$M$8:$M$107,Artikelstamm!$N$8:$N$107),MATCH($D77,Artikelstamm!$A$8:$A$107,0)),0))</f>
        <v>9.8000000000000007</v>
      </c>
      <c r="I77" s="52">
        <f t="shared" si="1"/>
        <v>1470</v>
      </c>
      <c r="J77" s="65">
        <f>IF($D77="","",IF($C77="Ausgang",$F77*IFERROR(INDEX(Artikelstamm!$M$8:$M$107,MATCH($D77,Artikelstamm!$A$8:$A$107,0)),0),0))</f>
        <v>0</v>
      </c>
      <c r="K77" s="64" t="s">
        <v>65</v>
      </c>
      <c r="L77" s="64" t="s">
        <v>206</v>
      </c>
    </row>
    <row r="78" spans="1:12" ht="16.5" customHeight="1" x14ac:dyDescent="0.25">
      <c r="A78" s="59">
        <v>46093</v>
      </c>
      <c r="B78" s="60" t="s">
        <v>270</v>
      </c>
      <c r="C78" s="61" t="s">
        <v>195</v>
      </c>
      <c r="D78" s="62" t="s">
        <v>157</v>
      </c>
      <c r="E78" s="39" t="str">
        <f>IF($D78="","",IFERROR(INDEX(Artikelstamm!$B$8:$B$107,MATCH($D78,Artikelstamm!$A$8:$A$107,0)),"⚠ Artikelnr. unbekannt"))</f>
        <v>Transportrolli, klappbar, 150 kg</v>
      </c>
      <c r="F78" s="41">
        <v>12</v>
      </c>
      <c r="G78" s="40" t="str">
        <f>IF($D78="","",IFERROR(INDEX(Artikelstamm!$D$8:$D$107,MATCH($D78,Artikelstamm!$A$8:$A$107,0)),""))</f>
        <v>Stück</v>
      </c>
      <c r="H78" s="45">
        <f>IF($D78="","",IFERROR(INDEX(IF($C78="Eingang",Artikelstamm!$M$8:$M$107,Artikelstamm!$N$8:$N$107),MATCH($D78,Artikelstamm!$A$8:$A$107,0)),0))</f>
        <v>54</v>
      </c>
      <c r="I78" s="45">
        <f t="shared" si="1"/>
        <v>648</v>
      </c>
      <c r="J78" s="63">
        <f>IF($D78="","",IF($C78="Ausgang",$F78*IFERROR(INDEX(Artikelstamm!$M$8:$M$107,MATCH($D78,Artikelstamm!$A$8:$A$107,0)),0),0))</f>
        <v>0</v>
      </c>
      <c r="K78" s="64" t="s">
        <v>99</v>
      </c>
      <c r="L78" s="64" t="s">
        <v>206</v>
      </c>
    </row>
    <row r="79" spans="1:12" ht="16.5" customHeight="1" x14ac:dyDescent="0.25">
      <c r="A79" s="59">
        <v>46093</v>
      </c>
      <c r="B79" s="60" t="s">
        <v>271</v>
      </c>
      <c r="C79" s="61" t="s">
        <v>195</v>
      </c>
      <c r="D79" s="62" t="s">
        <v>154</v>
      </c>
      <c r="E79" s="48" t="str">
        <f>IF($D79="","",IFERROR(INDEX(Artikelstamm!$B$8:$B$107,MATCH($D79,Artikelstamm!$A$8:$A$107,0)),"⚠ Artikelnr. unbekannt"))</f>
        <v>Mikrofasertuch, 10er-Pack</v>
      </c>
      <c r="F79" s="41">
        <v>60</v>
      </c>
      <c r="G79" s="49" t="str">
        <f>IF($D79="","",IFERROR(INDEX(Artikelstamm!$D$8:$D$107,MATCH($D79,Artikelstamm!$A$8:$A$107,0)),""))</f>
        <v>Pack</v>
      </c>
      <c r="H79" s="52">
        <f>IF($D79="","",IFERROR(INDEX(IF($C79="Eingang",Artikelstamm!$M$8:$M$107,Artikelstamm!$N$8:$N$107),MATCH($D79,Artikelstamm!$A$8:$A$107,0)),0))</f>
        <v>5.3</v>
      </c>
      <c r="I79" s="52">
        <f t="shared" si="1"/>
        <v>318</v>
      </c>
      <c r="J79" s="65">
        <f>IF($D79="","",IF($C79="Ausgang",$F79*IFERROR(INDEX(Artikelstamm!$M$8:$M$107,MATCH($D79,Artikelstamm!$A$8:$A$107,0)),0),0))</f>
        <v>0</v>
      </c>
      <c r="K79" s="64" t="s">
        <v>142</v>
      </c>
      <c r="L79" s="64" t="s">
        <v>206</v>
      </c>
    </row>
    <row r="80" spans="1:12" ht="16.5" customHeight="1" x14ac:dyDescent="0.25">
      <c r="A80" s="59">
        <v>46097</v>
      </c>
      <c r="B80" s="60" t="s">
        <v>272</v>
      </c>
      <c r="C80" s="61" t="s">
        <v>183</v>
      </c>
      <c r="D80" s="62" t="s">
        <v>130</v>
      </c>
      <c r="E80" s="39" t="str">
        <f>IF($D80="","",IFERROR(INDEX(Artikelstamm!$B$8:$B$107,MATCH($D80,Artikelstamm!$A$8:$A$107,0)),"⚠ Artikelnr. unbekannt"))</f>
        <v>Batterien AA, 10er-Pack</v>
      </c>
      <c r="F80" s="41">
        <v>30</v>
      </c>
      <c r="G80" s="40" t="str">
        <f>IF($D80="","",IFERROR(INDEX(Artikelstamm!$D$8:$D$107,MATCH($D80,Artikelstamm!$A$8:$A$107,0)),""))</f>
        <v>Pack</v>
      </c>
      <c r="H80" s="45">
        <f>IF($D80="","",IFERROR(INDEX(IF($C80="Eingang",Artikelstamm!$M$8:$M$107,Artikelstamm!$N$8:$N$107),MATCH($D80,Artikelstamm!$A$8:$A$107,0)),0))</f>
        <v>8.9</v>
      </c>
      <c r="I80" s="45">
        <f t="shared" si="1"/>
        <v>267</v>
      </c>
      <c r="J80" s="63">
        <f>IF($D80="","",IF($C80="Ausgang",$F80*IFERROR(INDEX(Artikelstamm!$M$8:$M$107,MATCH($D80,Artikelstamm!$A$8:$A$107,0)),0),0))</f>
        <v>136.5</v>
      </c>
      <c r="K80" s="64" t="s">
        <v>184</v>
      </c>
      <c r="L80" s="64" t="s">
        <v>191</v>
      </c>
    </row>
    <row r="81" spans="1:12" ht="16.5" customHeight="1" x14ac:dyDescent="0.25">
      <c r="A81" s="59">
        <v>46097</v>
      </c>
      <c r="B81" s="60" t="s">
        <v>273</v>
      </c>
      <c r="C81" s="61" t="s">
        <v>183</v>
      </c>
      <c r="D81" s="62" t="s">
        <v>109</v>
      </c>
      <c r="E81" s="48" t="str">
        <f>IF($D81="","",IFERROR(INDEX(Artikelstamm!$B$8:$B$107,MATCH($D81,Artikelstamm!$A$8:$A$107,0)),"⚠ Artikelnr. unbekannt"))</f>
        <v>Bit-Satz 32-teilig</v>
      </c>
      <c r="F81" s="41">
        <v>3</v>
      </c>
      <c r="G81" s="49" t="str">
        <f>IF($D81="","",IFERROR(INDEX(Artikelstamm!$D$8:$D$107,MATCH($D81,Artikelstamm!$A$8:$A$107,0)),""))</f>
        <v>Set</v>
      </c>
      <c r="H81" s="52">
        <f>IF($D81="","",IFERROR(INDEX(IF($C81="Eingang",Artikelstamm!$M$8:$M$107,Artikelstamm!$N$8:$N$107),MATCH($D81,Artikelstamm!$A$8:$A$107,0)),0))</f>
        <v>23.9</v>
      </c>
      <c r="I81" s="52">
        <f t="shared" si="1"/>
        <v>71.699999999999989</v>
      </c>
      <c r="J81" s="65">
        <f>IF($D81="","",IF($C81="Ausgang",$F81*IFERROR(INDEX(Artikelstamm!$M$8:$M$107,MATCH($D81,Artikelstamm!$A$8:$A$107,0)),0),0))</f>
        <v>37.200000000000003</v>
      </c>
      <c r="K81" s="64" t="s">
        <v>190</v>
      </c>
      <c r="L81" s="64" t="s">
        <v>185</v>
      </c>
    </row>
    <row r="82" spans="1:12" ht="16.5" customHeight="1" x14ac:dyDescent="0.25">
      <c r="A82" s="59">
        <v>46098</v>
      </c>
      <c r="B82" s="60" t="s">
        <v>274</v>
      </c>
      <c r="C82" s="61" t="s">
        <v>183</v>
      </c>
      <c r="D82" s="62" t="s">
        <v>157</v>
      </c>
      <c r="E82" s="39" t="str">
        <f>IF($D82="","",IFERROR(INDEX(Artikelstamm!$B$8:$B$107,MATCH($D82,Artikelstamm!$A$8:$A$107,0)),"⚠ Artikelnr. unbekannt"))</f>
        <v>Transportrolli, klappbar, 150 kg</v>
      </c>
      <c r="F82" s="41">
        <v>3</v>
      </c>
      <c r="G82" s="40" t="str">
        <f>IF($D82="","",IFERROR(INDEX(Artikelstamm!$D$8:$D$107,MATCH($D82,Artikelstamm!$A$8:$A$107,0)),""))</f>
        <v>Stück</v>
      </c>
      <c r="H82" s="45">
        <f>IF($D82="","",IFERROR(INDEX(IF($C82="Eingang",Artikelstamm!$M$8:$M$107,Artikelstamm!$N$8:$N$107),MATCH($D82,Artikelstamm!$A$8:$A$107,0)),0))</f>
        <v>98</v>
      </c>
      <c r="I82" s="45">
        <f t="shared" si="1"/>
        <v>294</v>
      </c>
      <c r="J82" s="63">
        <f>IF($D82="","",IF($C82="Ausgang",$F82*IFERROR(INDEX(Artikelstamm!$M$8:$M$107,MATCH($D82,Artikelstamm!$A$8:$A$107,0)),0),0))</f>
        <v>162</v>
      </c>
      <c r="K82" s="64" t="s">
        <v>221</v>
      </c>
      <c r="L82" s="64" t="s">
        <v>210</v>
      </c>
    </row>
    <row r="83" spans="1:12" ht="16.5" customHeight="1" x14ac:dyDescent="0.25">
      <c r="A83" s="59">
        <v>46099</v>
      </c>
      <c r="B83" s="60" t="s">
        <v>275</v>
      </c>
      <c r="C83" s="61" t="s">
        <v>195</v>
      </c>
      <c r="D83" s="62" t="s">
        <v>104</v>
      </c>
      <c r="E83" s="48" t="str">
        <f>IF($D83="","",IFERROR(INDEX(Artikelstamm!$B$8:$B$107,MATCH($D83,Artikelstamm!$A$8:$A$107,0)),"⚠ Artikelnr. unbekannt"))</f>
        <v>Akkuschrauber 18 V, 2,0 Ah</v>
      </c>
      <c r="F83" s="41">
        <v>20</v>
      </c>
      <c r="G83" s="49" t="str">
        <f>IF($D83="","",IFERROR(INDEX(Artikelstamm!$D$8:$D$107,MATCH($D83,Artikelstamm!$A$8:$A$107,0)),""))</f>
        <v>Stück</v>
      </c>
      <c r="H83" s="52">
        <f>IF($D83="","",IFERROR(INDEX(IF($C83="Eingang",Artikelstamm!$M$8:$M$107,Artikelstamm!$N$8:$N$107),MATCH($D83,Artikelstamm!$A$8:$A$107,0)),0))</f>
        <v>68</v>
      </c>
      <c r="I83" s="52">
        <f t="shared" si="1"/>
        <v>1360</v>
      </c>
      <c r="J83" s="65">
        <f>IF($D83="","",IF($C83="Ausgang",$F83*IFERROR(INDEX(Artikelstamm!$M$8:$M$107,MATCH($D83,Artikelstamm!$A$8:$A$107,0)),0),0))</f>
        <v>0</v>
      </c>
      <c r="K83" s="64" t="s">
        <v>107</v>
      </c>
      <c r="L83" s="64" t="s">
        <v>206</v>
      </c>
    </row>
    <row r="84" spans="1:12" ht="16.5" customHeight="1" x14ac:dyDescent="0.25">
      <c r="A84" s="59">
        <v>46101</v>
      </c>
      <c r="B84" s="60" t="s">
        <v>276</v>
      </c>
      <c r="C84" s="61" t="s">
        <v>183</v>
      </c>
      <c r="D84" s="62" t="s">
        <v>136</v>
      </c>
      <c r="E84" s="39" t="str">
        <f>IF($D84="","",IFERROR(INDEX(Artikelstamm!$B$8:$B$107,MATCH($D84,Artikelstamm!$A$8:$A$107,0)),"⚠ Artikelnr. unbekannt"))</f>
        <v>Bewegungsmelder 180°, Aufputz</v>
      </c>
      <c r="F84" s="41">
        <v>30</v>
      </c>
      <c r="G84" s="40" t="str">
        <f>IF($D84="","",IFERROR(INDEX(Artikelstamm!$D$8:$D$107,MATCH($D84,Artikelstamm!$A$8:$A$107,0)),""))</f>
        <v>Stück</v>
      </c>
      <c r="H84" s="45">
        <f>IF($D84="","",IFERROR(INDEX(IF($C84="Eingang",Artikelstamm!$M$8:$M$107,Artikelstamm!$N$8:$N$107),MATCH($D84,Artikelstamm!$A$8:$A$107,0)),0))</f>
        <v>31.5</v>
      </c>
      <c r="I84" s="45">
        <f t="shared" si="1"/>
        <v>945</v>
      </c>
      <c r="J84" s="63">
        <f>IF($D84="","",IF($C84="Ausgang",$F84*IFERROR(INDEX(Artikelstamm!$M$8:$M$107,MATCH($D84,Artikelstamm!$A$8:$A$107,0)),0),0))</f>
        <v>504</v>
      </c>
      <c r="K84" s="64" t="s">
        <v>232</v>
      </c>
      <c r="L84" s="64" t="s">
        <v>191</v>
      </c>
    </row>
    <row r="85" spans="1:12" ht="16.5" customHeight="1" x14ac:dyDescent="0.25">
      <c r="A85" s="59">
        <v>46104</v>
      </c>
      <c r="B85" s="60" t="s">
        <v>277</v>
      </c>
      <c r="C85" s="61" t="s">
        <v>183</v>
      </c>
      <c r="D85" s="62" t="s">
        <v>97</v>
      </c>
      <c r="E85" s="48" t="str">
        <f>IF($D85="","",IFERROR(INDEX(Artikelstamm!$B$8:$B$107,MATCH($D85,Artikelstamm!$A$8:$A$107,0)),"⚠ Artikelnr. unbekannt"))</f>
        <v>Versandtasche gepolstert, Gr. C</v>
      </c>
      <c r="F85" s="41">
        <v>40</v>
      </c>
      <c r="G85" s="49" t="str">
        <f>IF($D85="","",IFERROR(INDEX(Artikelstamm!$D$8:$D$107,MATCH($D85,Artikelstamm!$A$8:$A$107,0)),""))</f>
        <v>Pack</v>
      </c>
      <c r="H85" s="52">
        <f>IF($D85="","",IFERROR(INDEX(IF($C85="Eingang",Artikelstamm!$M$8:$M$107,Artikelstamm!$N$8:$N$107),MATCH($D85,Artikelstamm!$A$8:$A$107,0)),0))</f>
        <v>15.9</v>
      </c>
      <c r="I85" s="52">
        <f t="shared" si="1"/>
        <v>636</v>
      </c>
      <c r="J85" s="65">
        <f>IF($D85="","",IF($C85="Ausgang",$F85*IFERROR(INDEX(Artikelstamm!$M$8:$M$107,MATCH($D85,Artikelstamm!$A$8:$A$107,0)),0),0))</f>
        <v>344</v>
      </c>
      <c r="K85" s="64" t="s">
        <v>209</v>
      </c>
      <c r="L85" s="64" t="s">
        <v>185</v>
      </c>
    </row>
    <row r="86" spans="1:12" ht="16.5" customHeight="1" x14ac:dyDescent="0.25">
      <c r="A86" s="59">
        <v>46104</v>
      </c>
      <c r="B86" s="60" t="s">
        <v>278</v>
      </c>
      <c r="C86" s="61" t="s">
        <v>195</v>
      </c>
      <c r="D86" s="62" t="s">
        <v>91</v>
      </c>
      <c r="E86" s="39" t="str">
        <f>IF($D86="","",IFERROR(INDEX(Artikelstamm!$B$8:$B$107,MATCH($D86,Artikelstamm!$A$8:$A$107,0)),"⚠ Artikelnr. unbekannt"))</f>
        <v>Luftpolsterfolie 100 cm × 50 m</v>
      </c>
      <c r="F86" s="41">
        <v>40</v>
      </c>
      <c r="G86" s="40" t="str">
        <f>IF($D86="","",IFERROR(INDEX(Artikelstamm!$D$8:$D$107,MATCH($D86,Artikelstamm!$A$8:$A$107,0)),""))</f>
        <v>Rolle</v>
      </c>
      <c r="H86" s="45">
        <f>IF($D86="","",IFERROR(INDEX(IF($C86="Eingang",Artikelstamm!$M$8:$M$107,Artikelstamm!$N$8:$N$107),MATCH($D86,Artikelstamm!$A$8:$A$107,0)),0))</f>
        <v>14.9</v>
      </c>
      <c r="I86" s="45">
        <f t="shared" si="1"/>
        <v>596</v>
      </c>
      <c r="J86" s="63">
        <f>IF($D86="","",IF($C86="Ausgang",$F86*IFERROR(INDEX(Artikelstamm!$M$8:$M$107,MATCH($D86,Artikelstamm!$A$8:$A$107,0)),0),0))</f>
        <v>0</v>
      </c>
      <c r="K86" s="64" t="s">
        <v>81</v>
      </c>
      <c r="L86" s="64" t="s">
        <v>206</v>
      </c>
    </row>
    <row r="87" spans="1:12" ht="16.5" customHeight="1" x14ac:dyDescent="0.25">
      <c r="A87" s="59">
        <v>46105</v>
      </c>
      <c r="B87" s="60" t="s">
        <v>279</v>
      </c>
      <c r="C87" s="61" t="s">
        <v>183</v>
      </c>
      <c r="D87" s="62" t="s">
        <v>139</v>
      </c>
      <c r="E87" s="48" t="str">
        <f>IF($D87="","",IFERROR(INDEX(Artikelstamm!$B$8:$B$107,MATCH($D87,Artikelstamm!$A$8:$A$107,0)),"⚠ Artikelnr. unbekannt"))</f>
        <v>Handreiniger 500 ml, Spender</v>
      </c>
      <c r="F87" s="41">
        <v>50</v>
      </c>
      <c r="G87" s="49" t="str">
        <f>IF($D87="","",IFERROR(INDEX(Artikelstamm!$D$8:$D$107,MATCH($D87,Artikelstamm!$A$8:$A$107,0)),""))</f>
        <v>Stück</v>
      </c>
      <c r="H87" s="52">
        <f>IF($D87="","",IFERROR(INDEX(IF($C87="Eingang",Artikelstamm!$M$8:$M$107,Artikelstamm!$N$8:$N$107),MATCH($D87,Artikelstamm!$A$8:$A$107,0)),0))</f>
        <v>6.2</v>
      </c>
      <c r="I87" s="52">
        <f t="shared" si="1"/>
        <v>310</v>
      </c>
      <c r="J87" s="65">
        <f>IF($D87="","",IF($C87="Ausgang",$F87*IFERROR(INDEX(Artikelstamm!$M$8:$M$107,MATCH($D87,Artikelstamm!$A$8:$A$107,0)),0),0))</f>
        <v>155</v>
      </c>
      <c r="K87" s="64" t="s">
        <v>232</v>
      </c>
      <c r="L87" s="64" t="s">
        <v>185</v>
      </c>
    </row>
    <row r="88" spans="1:12" ht="16.5" customHeight="1" x14ac:dyDescent="0.25">
      <c r="A88" s="59">
        <v>46111</v>
      </c>
      <c r="B88" s="60" t="s">
        <v>280</v>
      </c>
      <c r="C88" s="61" t="s">
        <v>183</v>
      </c>
      <c r="D88" s="62" t="s">
        <v>127</v>
      </c>
      <c r="E88" s="39" t="str">
        <f>IF($D88="","",IFERROR(INDEX(Artikelstamm!$B$8:$B$107,MATCH($D88,Artikelstamm!$A$8:$A$107,0)),"⚠ Artikelnr. unbekannt"))</f>
        <v>Verlängerungskabel 10 m, 3-fach</v>
      </c>
      <c r="F88" s="41">
        <v>20</v>
      </c>
      <c r="G88" s="40" t="str">
        <f>IF($D88="","",IFERROR(INDEX(Artikelstamm!$D$8:$D$107,MATCH($D88,Artikelstamm!$A$8:$A$107,0)),""))</f>
        <v>Stück</v>
      </c>
      <c r="H88" s="45">
        <f>IF($D88="","",IFERROR(INDEX(IF($C88="Eingang",Artikelstamm!$M$8:$M$107,Artikelstamm!$N$8:$N$107),MATCH($D88,Artikelstamm!$A$8:$A$107,0)),0))</f>
        <v>24.9</v>
      </c>
      <c r="I88" s="45">
        <f t="shared" si="1"/>
        <v>498</v>
      </c>
      <c r="J88" s="63">
        <f>IF($D88="","",IF($C88="Ausgang",$F88*IFERROR(INDEX(Artikelstamm!$M$8:$M$107,MATCH($D88,Artikelstamm!$A$8:$A$107,0)),0),0))</f>
        <v>264</v>
      </c>
      <c r="K88" s="64" t="s">
        <v>221</v>
      </c>
      <c r="L88" s="64" t="s">
        <v>188</v>
      </c>
    </row>
    <row r="89" spans="1:12" ht="16.5" customHeight="1" x14ac:dyDescent="0.25">
      <c r="A89" s="59">
        <v>46111</v>
      </c>
      <c r="B89" s="60" t="s">
        <v>281</v>
      </c>
      <c r="C89" s="61" t="s">
        <v>183</v>
      </c>
      <c r="D89" s="62" t="s">
        <v>109</v>
      </c>
      <c r="E89" s="48" t="str">
        <f>IF($D89="","",IFERROR(INDEX(Artikelstamm!$B$8:$B$107,MATCH($D89,Artikelstamm!$A$8:$A$107,0)),"⚠ Artikelnr. unbekannt"))</f>
        <v>Bit-Satz 32-teilig</v>
      </c>
      <c r="F89" s="41">
        <v>4</v>
      </c>
      <c r="G89" s="49" t="str">
        <f>IF($D89="","",IFERROR(INDEX(Artikelstamm!$D$8:$D$107,MATCH($D89,Artikelstamm!$A$8:$A$107,0)),""))</f>
        <v>Set</v>
      </c>
      <c r="H89" s="52">
        <f>IF($D89="","",IFERROR(INDEX(IF($C89="Eingang",Artikelstamm!$M$8:$M$107,Artikelstamm!$N$8:$N$107),MATCH($D89,Artikelstamm!$A$8:$A$107,0)),0))</f>
        <v>23.9</v>
      </c>
      <c r="I89" s="52">
        <f t="shared" si="1"/>
        <v>95.6</v>
      </c>
      <c r="J89" s="65">
        <f>IF($D89="","",IF($C89="Ausgang",$F89*IFERROR(INDEX(Artikelstamm!$M$8:$M$107,MATCH($D89,Artikelstamm!$A$8:$A$107,0)),0),0))</f>
        <v>49.6</v>
      </c>
      <c r="K89" s="64" t="s">
        <v>209</v>
      </c>
      <c r="L89" s="64"/>
    </row>
    <row r="90" spans="1:12" ht="16.5" customHeight="1" x14ac:dyDescent="0.25">
      <c r="A90" s="59">
        <v>46111</v>
      </c>
      <c r="B90" s="60" t="s">
        <v>282</v>
      </c>
      <c r="C90" s="61" t="s">
        <v>183</v>
      </c>
      <c r="D90" s="62" t="s">
        <v>133</v>
      </c>
      <c r="E90" s="39" t="str">
        <f>IF($D90="","",IFERROR(INDEX(Artikelstamm!$B$8:$B$107,MATCH($D90,Artikelstamm!$A$8:$A$107,0)),"⚠ Artikelnr. unbekannt"))</f>
        <v>Steckdosenleiste 6-fach mit Schalter</v>
      </c>
      <c r="F90" s="41">
        <v>15</v>
      </c>
      <c r="G90" s="40" t="str">
        <f>IF($D90="","",IFERROR(INDEX(Artikelstamm!$D$8:$D$107,MATCH($D90,Artikelstamm!$A$8:$A$107,0)),""))</f>
        <v>Stück</v>
      </c>
      <c r="H90" s="45">
        <f>IF($D90="","",IFERROR(INDEX(IF($C90="Eingang",Artikelstamm!$M$8:$M$107,Artikelstamm!$N$8:$N$107),MATCH($D90,Artikelstamm!$A$8:$A$107,0)),0))</f>
        <v>18.2</v>
      </c>
      <c r="I90" s="45">
        <f t="shared" si="1"/>
        <v>273</v>
      </c>
      <c r="J90" s="63">
        <f>IF($D90="","",IF($C90="Ausgang",$F90*IFERROR(INDEX(Artikelstamm!$M$8:$M$107,MATCH($D90,Artikelstamm!$A$8:$A$107,0)),0),0))</f>
        <v>144</v>
      </c>
      <c r="K90" s="64" t="s">
        <v>193</v>
      </c>
      <c r="L90" s="64" t="s">
        <v>188</v>
      </c>
    </row>
    <row r="91" spans="1:12" ht="16.5" customHeight="1" x14ac:dyDescent="0.25">
      <c r="A91" s="59">
        <v>46111</v>
      </c>
      <c r="B91" s="60" t="s">
        <v>283</v>
      </c>
      <c r="C91" s="61" t="s">
        <v>183</v>
      </c>
      <c r="D91" s="62" t="s">
        <v>130</v>
      </c>
      <c r="E91" s="48" t="str">
        <f>IF($D91="","",IFERROR(INDEX(Artikelstamm!$B$8:$B$107,MATCH($D91,Artikelstamm!$A$8:$A$107,0)),"⚠ Artikelnr. unbekannt"))</f>
        <v>Batterien AA, 10er-Pack</v>
      </c>
      <c r="F91" s="41">
        <v>50</v>
      </c>
      <c r="G91" s="49" t="str">
        <f>IF($D91="","",IFERROR(INDEX(Artikelstamm!$D$8:$D$107,MATCH($D91,Artikelstamm!$A$8:$A$107,0)),""))</f>
        <v>Pack</v>
      </c>
      <c r="H91" s="52">
        <f>IF($D91="","",IFERROR(INDEX(IF($C91="Eingang",Artikelstamm!$M$8:$M$107,Artikelstamm!$N$8:$N$107),MATCH($D91,Artikelstamm!$A$8:$A$107,0)),0))</f>
        <v>8.9</v>
      </c>
      <c r="I91" s="52">
        <f t="shared" si="1"/>
        <v>445</v>
      </c>
      <c r="J91" s="65">
        <f>IF($D91="","",IF($C91="Ausgang",$F91*IFERROR(INDEX(Artikelstamm!$M$8:$M$107,MATCH($D91,Artikelstamm!$A$8:$A$107,0)),0),0))</f>
        <v>227.5</v>
      </c>
      <c r="K91" s="64" t="s">
        <v>221</v>
      </c>
      <c r="L91" s="64"/>
    </row>
    <row r="92" spans="1:12" ht="16.5" customHeight="1" x14ac:dyDescent="0.25">
      <c r="A92" s="59">
        <v>46111</v>
      </c>
      <c r="B92" s="60" t="s">
        <v>284</v>
      </c>
      <c r="C92" s="61" t="s">
        <v>195</v>
      </c>
      <c r="D92" s="62" t="s">
        <v>104</v>
      </c>
      <c r="E92" s="39" t="str">
        <f>IF($D92="","",IFERROR(INDEX(Artikelstamm!$B$8:$B$107,MATCH($D92,Artikelstamm!$A$8:$A$107,0)),"⚠ Artikelnr. unbekannt"))</f>
        <v>Akkuschrauber 18 V, 2,0 Ah</v>
      </c>
      <c r="F92" s="41">
        <v>12</v>
      </c>
      <c r="G92" s="40" t="str">
        <f>IF($D92="","",IFERROR(INDEX(Artikelstamm!$D$8:$D$107,MATCH($D92,Artikelstamm!$A$8:$A$107,0)),""))</f>
        <v>Stück</v>
      </c>
      <c r="H92" s="45">
        <f>IF($D92="","",IFERROR(INDEX(IF($C92="Eingang",Artikelstamm!$M$8:$M$107,Artikelstamm!$N$8:$N$107),MATCH($D92,Artikelstamm!$A$8:$A$107,0)),0))</f>
        <v>68</v>
      </c>
      <c r="I92" s="45">
        <f t="shared" si="1"/>
        <v>816</v>
      </c>
      <c r="J92" s="63">
        <f>IF($D92="","",IF($C92="Ausgang",$F92*IFERROR(INDEX(Artikelstamm!$M$8:$M$107,MATCH($D92,Artikelstamm!$A$8:$A$107,0)),0),0))</f>
        <v>0</v>
      </c>
      <c r="K92" s="64" t="s">
        <v>107</v>
      </c>
      <c r="L92" s="64"/>
    </row>
    <row r="93" spans="1:12" ht="16.5" customHeight="1" x14ac:dyDescent="0.25">
      <c r="A93" s="59">
        <v>46111</v>
      </c>
      <c r="B93" s="60" t="s">
        <v>285</v>
      </c>
      <c r="C93" s="61" t="s">
        <v>195</v>
      </c>
      <c r="D93" s="62" t="s">
        <v>71</v>
      </c>
      <c r="E93" s="48" t="str">
        <f>IF($D93="","",IFERROR(INDEX(Artikelstamm!$B$8:$B$107,MATCH($D93,Artikelstamm!$A$8:$A$107,0)),"⚠ Artikelnr. unbekannt"))</f>
        <v>Haftnotizen 76 × 76 mm, 12er-Pack</v>
      </c>
      <c r="F93" s="41">
        <v>100</v>
      </c>
      <c r="G93" s="49" t="str">
        <f>IF($D93="","",IFERROR(INDEX(Artikelstamm!$D$8:$D$107,MATCH($D93,Artikelstamm!$A$8:$A$107,0)),""))</f>
        <v>Pack</v>
      </c>
      <c r="H93" s="52">
        <f>IF($D93="","",IFERROR(INDEX(IF($C93="Eingang",Artikelstamm!$M$8:$M$107,Artikelstamm!$N$8:$N$107),MATCH($D93,Artikelstamm!$A$8:$A$107,0)),0))</f>
        <v>4.2</v>
      </c>
      <c r="I93" s="52">
        <f t="shared" si="1"/>
        <v>420</v>
      </c>
      <c r="J93" s="65">
        <f>IF($D93="","",IF($C93="Ausgang",$F93*IFERROR(INDEX(Artikelstamm!$M$8:$M$107,MATCH($D93,Artikelstamm!$A$8:$A$107,0)),0),0))</f>
        <v>0</v>
      </c>
      <c r="K93" s="64" t="s">
        <v>65</v>
      </c>
      <c r="L93" s="64"/>
    </row>
    <row r="94" spans="1:12" ht="16.5" customHeight="1" x14ac:dyDescent="0.25">
      <c r="A94" s="59">
        <v>46111</v>
      </c>
      <c r="B94" s="60" t="s">
        <v>286</v>
      </c>
      <c r="C94" s="61" t="s">
        <v>195</v>
      </c>
      <c r="D94" s="62" t="s">
        <v>161</v>
      </c>
      <c r="E94" s="39" t="str">
        <f>IF($D94="","",IFERROR(INDEX(Artikelstamm!$B$8:$B$107,MATCH($D94,Artikelstamm!$A$8:$A$107,0)),"⚠ Artikelnr. unbekannt"))</f>
        <v>Lagerkiste stapelbar 600 × 400 mm</v>
      </c>
      <c r="F94" s="41">
        <v>8</v>
      </c>
      <c r="G94" s="40" t="str">
        <f>IF($D94="","",IFERROR(INDEX(Artikelstamm!$D$8:$D$107,MATCH($D94,Artikelstamm!$A$8:$A$107,0)),""))</f>
        <v>Stück</v>
      </c>
      <c r="H94" s="45">
        <f>IF($D94="","",IFERROR(INDEX(IF($C94="Eingang",Artikelstamm!$M$8:$M$107,Artikelstamm!$N$8:$N$107),MATCH($D94,Artikelstamm!$A$8:$A$107,0)),0))</f>
        <v>8.1999999999999993</v>
      </c>
      <c r="I94" s="45">
        <f t="shared" si="1"/>
        <v>65.599999999999994</v>
      </c>
      <c r="J94" s="63">
        <f>IF($D94="","",IF($C94="Ausgang",$F94*IFERROR(INDEX(Artikelstamm!$M$8:$M$107,MATCH($D94,Artikelstamm!$A$8:$A$107,0)),0),0))</f>
        <v>0</v>
      </c>
      <c r="K94" s="64" t="s">
        <v>99</v>
      </c>
      <c r="L94" s="64" t="s">
        <v>214</v>
      </c>
    </row>
    <row r="95" spans="1:12" ht="16.5" customHeight="1" x14ac:dyDescent="0.25">
      <c r="A95" s="59">
        <v>46112</v>
      </c>
      <c r="B95" s="60" t="s">
        <v>287</v>
      </c>
      <c r="C95" s="61" t="s">
        <v>195</v>
      </c>
      <c r="D95" s="62" t="s">
        <v>71</v>
      </c>
      <c r="E95" s="48" t="str">
        <f>IF($D95="","",IFERROR(INDEX(Artikelstamm!$B$8:$B$107,MATCH($D95,Artikelstamm!$A$8:$A$107,0)),"⚠ Artikelnr. unbekannt"))</f>
        <v>Haftnotizen 76 × 76 mm, 12er-Pack</v>
      </c>
      <c r="F95" s="41">
        <v>60</v>
      </c>
      <c r="G95" s="49" t="str">
        <f>IF($D95="","",IFERROR(INDEX(Artikelstamm!$D$8:$D$107,MATCH($D95,Artikelstamm!$A$8:$A$107,0)),""))</f>
        <v>Pack</v>
      </c>
      <c r="H95" s="52">
        <f>IF($D95="","",IFERROR(INDEX(IF($C95="Eingang",Artikelstamm!$M$8:$M$107,Artikelstamm!$N$8:$N$107),MATCH($D95,Artikelstamm!$A$8:$A$107,0)),0))</f>
        <v>4.2</v>
      </c>
      <c r="I95" s="52">
        <f t="shared" si="1"/>
        <v>252</v>
      </c>
      <c r="J95" s="65">
        <f>IF($D95="","",IF($C95="Ausgang",$F95*IFERROR(INDEX(Artikelstamm!$M$8:$M$107,MATCH($D95,Artikelstamm!$A$8:$A$107,0)),0),0))</f>
        <v>0</v>
      </c>
      <c r="K95" s="64" t="s">
        <v>65</v>
      </c>
      <c r="L95" s="64" t="s">
        <v>248</v>
      </c>
    </row>
    <row r="96" spans="1:12" ht="16.5" customHeight="1" x14ac:dyDescent="0.25">
      <c r="A96" s="59">
        <v>46113</v>
      </c>
      <c r="B96" s="60" t="s">
        <v>288</v>
      </c>
      <c r="C96" s="61" t="s">
        <v>183</v>
      </c>
      <c r="D96" s="62" t="s">
        <v>75</v>
      </c>
      <c r="E96" s="39" t="str">
        <f>IF($D96="","",IFERROR(INDEX(Artikelstamm!$B$8:$B$107,MATCH($D96,Artikelstamm!$A$8:$A$107,0)),"⚠ Artikelnr. unbekannt"))</f>
        <v>Kugelschreiber blau, 50er-Box</v>
      </c>
      <c r="F96" s="41">
        <v>30</v>
      </c>
      <c r="G96" s="40" t="str">
        <f>IF($D96="","",IFERROR(INDEX(Artikelstamm!$D$8:$D$107,MATCH($D96,Artikelstamm!$A$8:$A$107,0)),""))</f>
        <v>Karton</v>
      </c>
      <c r="H96" s="45">
        <f>IF($D96="","",IFERROR(INDEX(IF($C96="Eingang",Artikelstamm!$M$8:$M$107,Artikelstamm!$N$8:$N$107),MATCH($D96,Artikelstamm!$A$8:$A$107,0)),0))</f>
        <v>18.5</v>
      </c>
      <c r="I96" s="45">
        <f t="shared" si="1"/>
        <v>555</v>
      </c>
      <c r="J96" s="63">
        <f>IF($D96="","",IF($C96="Ausgang",$F96*IFERROR(INDEX(Artikelstamm!$M$8:$M$107,MATCH($D96,Artikelstamm!$A$8:$A$107,0)),0),0))</f>
        <v>294</v>
      </c>
      <c r="K96" s="64" t="s">
        <v>197</v>
      </c>
      <c r="L96" s="64" t="s">
        <v>185</v>
      </c>
    </row>
    <row r="97" spans="1:12" ht="16.5" customHeight="1" x14ac:dyDescent="0.25">
      <c r="A97" s="59">
        <v>46113</v>
      </c>
      <c r="B97" s="60" t="s">
        <v>289</v>
      </c>
      <c r="C97" s="61" t="s">
        <v>183</v>
      </c>
      <c r="D97" s="62" t="s">
        <v>154</v>
      </c>
      <c r="E97" s="48" t="str">
        <f>IF($D97="","",IFERROR(INDEX(Artikelstamm!$B$8:$B$107,MATCH($D97,Artikelstamm!$A$8:$A$107,0)),"⚠ Artikelnr. unbekannt"))</f>
        <v>Mikrofasertuch, 10er-Pack</v>
      </c>
      <c r="F97" s="41">
        <v>10</v>
      </c>
      <c r="G97" s="49" t="str">
        <f>IF($D97="","",IFERROR(INDEX(Artikelstamm!$D$8:$D$107,MATCH($D97,Artikelstamm!$A$8:$A$107,0)),""))</f>
        <v>Pack</v>
      </c>
      <c r="H97" s="52">
        <f>IF($D97="","",IFERROR(INDEX(IF($C97="Eingang",Artikelstamm!$M$8:$M$107,Artikelstamm!$N$8:$N$107),MATCH($D97,Artikelstamm!$A$8:$A$107,0)),0))</f>
        <v>10.6</v>
      </c>
      <c r="I97" s="52">
        <f t="shared" si="1"/>
        <v>106</v>
      </c>
      <c r="J97" s="65">
        <f>IF($D97="","",IF($C97="Ausgang",$F97*IFERROR(INDEX(Artikelstamm!$M$8:$M$107,MATCH($D97,Artikelstamm!$A$8:$A$107,0)),0),0))</f>
        <v>53</v>
      </c>
      <c r="K97" s="64" t="s">
        <v>184</v>
      </c>
      <c r="L97" s="64" t="s">
        <v>188</v>
      </c>
    </row>
    <row r="98" spans="1:12" ht="16.5" customHeight="1" x14ac:dyDescent="0.25">
      <c r="A98" s="59">
        <v>46114</v>
      </c>
      <c r="B98" s="60" t="s">
        <v>290</v>
      </c>
      <c r="C98" s="61" t="s">
        <v>183</v>
      </c>
      <c r="D98" s="62" t="s">
        <v>161</v>
      </c>
      <c r="E98" s="39" t="str">
        <f>IF($D98="","",IFERROR(INDEX(Artikelstamm!$B$8:$B$107,MATCH($D98,Artikelstamm!$A$8:$A$107,0)),"⚠ Artikelnr. unbekannt"))</f>
        <v>Lagerkiste stapelbar 600 × 400 mm</v>
      </c>
      <c r="F98" s="41">
        <v>3</v>
      </c>
      <c r="G98" s="40" t="str">
        <f>IF($D98="","",IFERROR(INDEX(Artikelstamm!$D$8:$D$107,MATCH($D98,Artikelstamm!$A$8:$A$107,0)),""))</f>
        <v>Stück</v>
      </c>
      <c r="H98" s="45">
        <f>IF($D98="","",IFERROR(INDEX(IF($C98="Eingang",Artikelstamm!$M$8:$M$107,Artikelstamm!$N$8:$N$107),MATCH($D98,Artikelstamm!$A$8:$A$107,0)),0))</f>
        <v>15.8</v>
      </c>
      <c r="I98" s="45">
        <f t="shared" si="1"/>
        <v>47.400000000000006</v>
      </c>
      <c r="J98" s="63">
        <f>IF($D98="","",IF($C98="Ausgang",$F98*IFERROR(INDEX(Artikelstamm!$M$8:$M$107,MATCH($D98,Artikelstamm!$A$8:$A$107,0)),0),0))</f>
        <v>24.599999999999998</v>
      </c>
      <c r="K98" s="64" t="s">
        <v>232</v>
      </c>
      <c r="L98" s="64" t="s">
        <v>191</v>
      </c>
    </row>
    <row r="99" spans="1:12" ht="16.5" customHeight="1" x14ac:dyDescent="0.25">
      <c r="A99" s="59">
        <v>46114</v>
      </c>
      <c r="B99" s="60" t="s">
        <v>291</v>
      </c>
      <c r="C99" s="61" t="s">
        <v>183</v>
      </c>
      <c r="D99" s="62" t="s">
        <v>122</v>
      </c>
      <c r="E99" s="48" t="str">
        <f>IF($D99="","",IFERROR(INDEX(Artikelstamm!$B$8:$B$107,MATCH($D99,Artikelstamm!$A$8:$A$107,0)),"⚠ Artikelnr. unbekannt"))</f>
        <v>LED-Röhre 120 cm, 18 W, 4000 K</v>
      </c>
      <c r="F99" s="41">
        <v>40</v>
      </c>
      <c r="G99" s="49" t="str">
        <f>IF($D99="","",IFERROR(INDEX(Artikelstamm!$D$8:$D$107,MATCH($D99,Artikelstamm!$A$8:$A$107,0)),""))</f>
        <v>Stück</v>
      </c>
      <c r="H99" s="52">
        <f>IF($D99="","",IFERROR(INDEX(IF($C99="Eingang",Artikelstamm!$M$8:$M$107,Artikelstamm!$N$8:$N$107),MATCH($D99,Artikelstamm!$A$8:$A$107,0)),0))</f>
        <v>15.4</v>
      </c>
      <c r="I99" s="52">
        <f t="shared" si="1"/>
        <v>616</v>
      </c>
      <c r="J99" s="65">
        <f>IF($D99="","",IF($C99="Ausgang",$F99*IFERROR(INDEX(Artikelstamm!$M$8:$M$107,MATCH($D99,Artikelstamm!$A$8:$A$107,0)),0),0))</f>
        <v>316</v>
      </c>
      <c r="K99" s="64" t="s">
        <v>209</v>
      </c>
      <c r="L99" s="64" t="s">
        <v>210</v>
      </c>
    </row>
    <row r="100" spans="1:12" ht="16.5" customHeight="1" x14ac:dyDescent="0.25">
      <c r="A100" s="59">
        <v>46114</v>
      </c>
      <c r="B100" s="60" t="s">
        <v>292</v>
      </c>
      <c r="C100" s="61" t="s">
        <v>183</v>
      </c>
      <c r="D100" s="62" t="s">
        <v>97</v>
      </c>
      <c r="E100" s="39" t="str">
        <f>IF($D100="","",IFERROR(INDEX(Artikelstamm!$B$8:$B$107,MATCH($D100,Artikelstamm!$A$8:$A$107,0)),"⚠ Artikelnr. unbekannt"))</f>
        <v>Versandtasche gepolstert, Gr. C</v>
      </c>
      <c r="F100" s="41">
        <v>10</v>
      </c>
      <c r="G100" s="40" t="str">
        <f>IF($D100="","",IFERROR(INDEX(Artikelstamm!$D$8:$D$107,MATCH($D100,Artikelstamm!$A$8:$A$107,0)),""))</f>
        <v>Pack</v>
      </c>
      <c r="H100" s="45">
        <f>IF($D100="","",IFERROR(INDEX(IF($C100="Eingang",Artikelstamm!$M$8:$M$107,Artikelstamm!$N$8:$N$107),MATCH($D100,Artikelstamm!$A$8:$A$107,0)),0))</f>
        <v>15.9</v>
      </c>
      <c r="I100" s="45">
        <f t="shared" si="1"/>
        <v>159</v>
      </c>
      <c r="J100" s="63">
        <f>IF($D100="","",IF($C100="Ausgang",$F100*IFERROR(INDEX(Artikelstamm!$M$8:$M$107,MATCH($D100,Artikelstamm!$A$8:$A$107,0)),0),0))</f>
        <v>86</v>
      </c>
      <c r="K100" s="64" t="s">
        <v>193</v>
      </c>
      <c r="L100" s="64" t="s">
        <v>188</v>
      </c>
    </row>
    <row r="101" spans="1:12" ht="16.5" customHeight="1" x14ac:dyDescent="0.25">
      <c r="A101" s="59">
        <v>46114</v>
      </c>
      <c r="B101" s="60" t="s">
        <v>293</v>
      </c>
      <c r="C101" s="61" t="s">
        <v>195</v>
      </c>
      <c r="D101" s="62" t="s">
        <v>139</v>
      </c>
      <c r="E101" s="48" t="str">
        <f>IF($D101="","",IFERROR(INDEX(Artikelstamm!$B$8:$B$107,MATCH($D101,Artikelstamm!$A$8:$A$107,0)),"⚠ Artikelnr. unbekannt"))</f>
        <v>Handreiniger 500 ml, Spender</v>
      </c>
      <c r="F101" s="41">
        <v>150</v>
      </c>
      <c r="G101" s="49" t="str">
        <f>IF($D101="","",IFERROR(INDEX(Artikelstamm!$D$8:$D$107,MATCH($D101,Artikelstamm!$A$8:$A$107,0)),""))</f>
        <v>Stück</v>
      </c>
      <c r="H101" s="52">
        <f>IF($D101="","",IFERROR(INDEX(IF($C101="Eingang",Artikelstamm!$M$8:$M$107,Artikelstamm!$N$8:$N$107),MATCH($D101,Artikelstamm!$A$8:$A$107,0)),0))</f>
        <v>3.1</v>
      </c>
      <c r="I101" s="52">
        <f t="shared" si="1"/>
        <v>465</v>
      </c>
      <c r="J101" s="65">
        <f>IF($D101="","",IF($C101="Ausgang",$F101*IFERROR(INDEX(Artikelstamm!$M$8:$M$107,MATCH($D101,Artikelstamm!$A$8:$A$107,0)),0),0))</f>
        <v>0</v>
      </c>
      <c r="K101" s="64" t="s">
        <v>142</v>
      </c>
      <c r="L101" s="64" t="s">
        <v>235</v>
      </c>
    </row>
    <row r="102" spans="1:12" ht="16.5" customHeight="1" x14ac:dyDescent="0.25">
      <c r="A102" s="59">
        <v>46115</v>
      </c>
      <c r="B102" s="60" t="s">
        <v>294</v>
      </c>
      <c r="C102" s="61" t="s">
        <v>183</v>
      </c>
      <c r="D102" s="62" t="s">
        <v>87</v>
      </c>
      <c r="E102" s="39" t="str">
        <f>IF($D102="","",IFERROR(INDEX(Artikelstamm!$B$8:$B$107,MATCH($D102,Artikelstamm!$A$8:$A$107,0)),"⚠ Artikelnr. unbekannt"))</f>
        <v>Klebeband transparent 50 mm × 66 m</v>
      </c>
      <c r="F102" s="41">
        <v>25</v>
      </c>
      <c r="G102" s="40" t="str">
        <f>IF($D102="","",IFERROR(INDEX(Artikelstamm!$D$8:$D$107,MATCH($D102,Artikelstamm!$A$8:$A$107,0)),""))</f>
        <v>Rolle</v>
      </c>
      <c r="H102" s="45">
        <f>IF($D102="","",IFERROR(INDEX(IF($C102="Eingang",Artikelstamm!$M$8:$M$107,Artikelstamm!$N$8:$N$107),MATCH($D102,Artikelstamm!$A$8:$A$107,0)),0))</f>
        <v>2.4500000000000002</v>
      </c>
      <c r="I102" s="45">
        <f t="shared" si="1"/>
        <v>61.250000000000007</v>
      </c>
      <c r="J102" s="63">
        <f>IF($D102="","",IF($C102="Ausgang",$F102*IFERROR(INDEX(Artikelstamm!$M$8:$M$107,MATCH($D102,Artikelstamm!$A$8:$A$107,0)),0),0))</f>
        <v>27.500000000000004</v>
      </c>
      <c r="K102" s="64" t="s">
        <v>197</v>
      </c>
      <c r="L102" s="64" t="s">
        <v>185</v>
      </c>
    </row>
    <row r="103" spans="1:12" ht="16.5" customHeight="1" x14ac:dyDescent="0.25">
      <c r="A103" s="59">
        <v>46115</v>
      </c>
      <c r="B103" s="60" t="s">
        <v>295</v>
      </c>
      <c r="C103" s="61" t="s">
        <v>195</v>
      </c>
      <c r="D103" s="62" t="s">
        <v>122</v>
      </c>
      <c r="E103" s="48" t="str">
        <f>IF($D103="","",IFERROR(INDEX(Artikelstamm!$B$8:$B$107,MATCH($D103,Artikelstamm!$A$8:$A$107,0)),"⚠ Artikelnr. unbekannt"))</f>
        <v>LED-Röhre 120 cm, 18 W, 4000 K</v>
      </c>
      <c r="F103" s="41">
        <v>100</v>
      </c>
      <c r="G103" s="49" t="str">
        <f>IF($D103="","",IFERROR(INDEX(Artikelstamm!$D$8:$D$107,MATCH($D103,Artikelstamm!$A$8:$A$107,0)),""))</f>
        <v>Stück</v>
      </c>
      <c r="H103" s="52">
        <f>IF($D103="","",IFERROR(INDEX(IF($C103="Eingang",Artikelstamm!$M$8:$M$107,Artikelstamm!$N$8:$N$107),MATCH($D103,Artikelstamm!$A$8:$A$107,0)),0))</f>
        <v>7.9</v>
      </c>
      <c r="I103" s="52">
        <f t="shared" si="1"/>
        <v>790</v>
      </c>
      <c r="J103" s="65">
        <f>IF($D103="","",IF($C103="Ausgang",$F103*IFERROR(INDEX(Artikelstamm!$M$8:$M$107,MATCH($D103,Artikelstamm!$A$8:$A$107,0)),0),0))</f>
        <v>0</v>
      </c>
      <c r="K103" s="64" t="s">
        <v>125</v>
      </c>
      <c r="L103" s="64" t="s">
        <v>214</v>
      </c>
    </row>
    <row r="104" spans="1:12" ht="16.5" customHeight="1" x14ac:dyDescent="0.25">
      <c r="A104" s="59">
        <v>46118</v>
      </c>
      <c r="B104" s="60" t="s">
        <v>296</v>
      </c>
      <c r="C104" s="61" t="s">
        <v>183</v>
      </c>
      <c r="D104" s="62" t="s">
        <v>133</v>
      </c>
      <c r="E104" s="39" t="str">
        <f>IF($D104="","",IFERROR(INDEX(Artikelstamm!$B$8:$B$107,MATCH($D104,Artikelstamm!$A$8:$A$107,0)),"⚠ Artikelnr. unbekannt"))</f>
        <v>Steckdosenleiste 6-fach mit Schalter</v>
      </c>
      <c r="F104" s="41">
        <v>10</v>
      </c>
      <c r="G104" s="40" t="str">
        <f>IF($D104="","",IFERROR(INDEX(Artikelstamm!$D$8:$D$107,MATCH($D104,Artikelstamm!$A$8:$A$107,0)),""))</f>
        <v>Stück</v>
      </c>
      <c r="H104" s="45">
        <f>IF($D104="","",IFERROR(INDEX(IF($C104="Eingang",Artikelstamm!$M$8:$M$107,Artikelstamm!$N$8:$N$107),MATCH($D104,Artikelstamm!$A$8:$A$107,0)),0))</f>
        <v>18.2</v>
      </c>
      <c r="I104" s="45">
        <f t="shared" si="1"/>
        <v>182</v>
      </c>
      <c r="J104" s="63">
        <f>IF($D104="","",IF($C104="Ausgang",$F104*IFERROR(INDEX(Artikelstamm!$M$8:$M$107,MATCH($D104,Artikelstamm!$A$8:$A$107,0)),0),0))</f>
        <v>96</v>
      </c>
      <c r="K104" s="64" t="s">
        <v>187</v>
      </c>
      <c r="L104" s="64"/>
    </row>
    <row r="105" spans="1:12" ht="16.5" customHeight="1" x14ac:dyDescent="0.25">
      <c r="A105" s="59">
        <v>46119</v>
      </c>
      <c r="B105" s="60" t="s">
        <v>297</v>
      </c>
      <c r="C105" s="61" t="s">
        <v>195</v>
      </c>
      <c r="D105" s="62" t="s">
        <v>109</v>
      </c>
      <c r="E105" s="48" t="str">
        <f>IF($D105="","",IFERROR(INDEX(Artikelstamm!$B$8:$B$107,MATCH($D105,Artikelstamm!$A$8:$A$107,0)),"⚠ Artikelnr. unbekannt"))</f>
        <v>Bit-Satz 32-teilig</v>
      </c>
      <c r="F105" s="41">
        <v>20</v>
      </c>
      <c r="G105" s="49" t="str">
        <f>IF($D105="","",IFERROR(INDEX(Artikelstamm!$D$8:$D$107,MATCH($D105,Artikelstamm!$A$8:$A$107,0)),""))</f>
        <v>Set</v>
      </c>
      <c r="H105" s="52">
        <f>IF($D105="","",IFERROR(INDEX(IF($C105="Eingang",Artikelstamm!$M$8:$M$107,Artikelstamm!$N$8:$N$107),MATCH($D105,Artikelstamm!$A$8:$A$107,0)),0))</f>
        <v>12.4</v>
      </c>
      <c r="I105" s="52">
        <f t="shared" si="1"/>
        <v>248</v>
      </c>
      <c r="J105" s="65">
        <f>IF($D105="","",IF($C105="Ausgang",$F105*IFERROR(INDEX(Artikelstamm!$M$8:$M$107,MATCH($D105,Artikelstamm!$A$8:$A$107,0)),0),0))</f>
        <v>0</v>
      </c>
      <c r="K105" s="64" t="s">
        <v>107</v>
      </c>
      <c r="L105" s="64"/>
    </row>
    <row r="106" spans="1:12" ht="16.5" customHeight="1" x14ac:dyDescent="0.25">
      <c r="A106" s="59">
        <v>46120</v>
      </c>
      <c r="B106" s="60" t="s">
        <v>298</v>
      </c>
      <c r="C106" s="61" t="s">
        <v>183</v>
      </c>
      <c r="D106" s="62" t="s">
        <v>75</v>
      </c>
      <c r="E106" s="39" t="str">
        <f>IF($D106="","",IFERROR(INDEX(Artikelstamm!$B$8:$B$107,MATCH($D106,Artikelstamm!$A$8:$A$107,0)),"⚠ Artikelnr. unbekannt"))</f>
        <v>Kugelschreiber blau, 50er-Box</v>
      </c>
      <c r="F106" s="41">
        <v>25</v>
      </c>
      <c r="G106" s="40" t="str">
        <f>IF($D106="","",IFERROR(INDEX(Artikelstamm!$D$8:$D$107,MATCH($D106,Artikelstamm!$A$8:$A$107,0)),""))</f>
        <v>Karton</v>
      </c>
      <c r="H106" s="45">
        <f>IF($D106="","",IFERROR(INDEX(IF($C106="Eingang",Artikelstamm!$M$8:$M$107,Artikelstamm!$N$8:$N$107),MATCH($D106,Artikelstamm!$A$8:$A$107,0)),0))</f>
        <v>18.5</v>
      </c>
      <c r="I106" s="45">
        <f t="shared" si="1"/>
        <v>462.5</v>
      </c>
      <c r="J106" s="63">
        <f>IF($D106="","",IF($C106="Ausgang",$F106*IFERROR(INDEX(Artikelstamm!$M$8:$M$107,MATCH($D106,Artikelstamm!$A$8:$A$107,0)),0),0))</f>
        <v>245.00000000000003</v>
      </c>
      <c r="K106" s="64" t="s">
        <v>197</v>
      </c>
      <c r="L106" s="64"/>
    </row>
    <row r="107" spans="1:12" ht="16.5" customHeight="1" x14ac:dyDescent="0.25">
      <c r="A107" s="59">
        <v>46120</v>
      </c>
      <c r="B107" s="60" t="s">
        <v>299</v>
      </c>
      <c r="C107" s="61" t="s">
        <v>195</v>
      </c>
      <c r="D107" s="62" t="s">
        <v>164</v>
      </c>
      <c r="E107" s="48" t="str">
        <f>IF($D107="","",IFERROR(INDEX(Artikelstamm!$B$8:$B$107,MATCH($D107,Artikelstamm!$A$8:$A$107,0)),"⚠ Artikelnr. unbekannt"))</f>
        <v>Regalboden 1000 × 400 mm, verzinkt</v>
      </c>
      <c r="F107" s="41">
        <v>12</v>
      </c>
      <c r="G107" s="49" t="str">
        <f>IF($D107="","",IFERROR(INDEX(Artikelstamm!$D$8:$D$107,MATCH($D107,Artikelstamm!$A$8:$A$107,0)),""))</f>
        <v>Stück</v>
      </c>
      <c r="H107" s="52">
        <f>IF($D107="","",IFERROR(INDEX(IF($C107="Eingang",Artikelstamm!$M$8:$M$107,Artikelstamm!$N$8:$N$107),MATCH($D107,Artikelstamm!$A$8:$A$107,0)),0))</f>
        <v>15.6</v>
      </c>
      <c r="I107" s="52">
        <f t="shared" si="1"/>
        <v>187.2</v>
      </c>
      <c r="J107" s="65">
        <f>IF($D107="","",IF($C107="Ausgang",$F107*IFERROR(INDEX(Artikelstamm!$M$8:$M$107,MATCH($D107,Artikelstamm!$A$8:$A$107,0)),0),0))</f>
        <v>0</v>
      </c>
      <c r="K107" s="64" t="s">
        <v>99</v>
      </c>
      <c r="L107" s="64" t="s">
        <v>206</v>
      </c>
    </row>
    <row r="108" spans="1:12" ht="16.5" customHeight="1" x14ac:dyDescent="0.25">
      <c r="A108" s="59">
        <v>46121</v>
      </c>
      <c r="B108" s="60" t="s">
        <v>300</v>
      </c>
      <c r="C108" s="61" t="s">
        <v>183</v>
      </c>
      <c r="D108" s="62" t="s">
        <v>87</v>
      </c>
      <c r="E108" s="39" t="str">
        <f>IF($D108="","",IFERROR(INDEX(Artikelstamm!$B$8:$B$107,MATCH($D108,Artikelstamm!$A$8:$A$107,0)),"⚠ Artikelnr. unbekannt"))</f>
        <v>Klebeband transparent 50 mm × 66 m</v>
      </c>
      <c r="F108" s="41">
        <v>10</v>
      </c>
      <c r="G108" s="40" t="str">
        <f>IF($D108="","",IFERROR(INDEX(Artikelstamm!$D$8:$D$107,MATCH($D108,Artikelstamm!$A$8:$A$107,0)),""))</f>
        <v>Rolle</v>
      </c>
      <c r="H108" s="45">
        <f>IF($D108="","",IFERROR(INDEX(IF($C108="Eingang",Artikelstamm!$M$8:$M$107,Artikelstamm!$N$8:$N$107),MATCH($D108,Artikelstamm!$A$8:$A$107,0)),0))</f>
        <v>2.4500000000000002</v>
      </c>
      <c r="I108" s="45">
        <f t="shared" si="1"/>
        <v>24.5</v>
      </c>
      <c r="J108" s="63">
        <f>IF($D108="","",IF($C108="Ausgang",$F108*IFERROR(INDEX(Artikelstamm!$M$8:$M$107,MATCH($D108,Artikelstamm!$A$8:$A$107,0)),0),0))</f>
        <v>11</v>
      </c>
      <c r="K108" s="64" t="s">
        <v>184</v>
      </c>
      <c r="L108" s="64" t="s">
        <v>185</v>
      </c>
    </row>
    <row r="109" spans="1:12" ht="16.5" customHeight="1" x14ac:dyDescent="0.25">
      <c r="A109" s="59">
        <v>46122</v>
      </c>
      <c r="B109" s="60" t="s">
        <v>301</v>
      </c>
      <c r="C109" s="61" t="s">
        <v>183</v>
      </c>
      <c r="D109" s="62" t="s">
        <v>79</v>
      </c>
      <c r="E109" s="48" t="str">
        <f>IF($D109="","",IFERROR(INDEX(Artikelstamm!$B$8:$B$107,MATCH($D109,Artikelstamm!$A$8:$A$107,0)),"⚠ Artikelnr. unbekannt"))</f>
        <v>Etiketten 105 × 48 mm, 100 Blatt</v>
      </c>
      <c r="F109" s="41">
        <v>40</v>
      </c>
      <c r="G109" s="49" t="str">
        <f>IF($D109="","",IFERROR(INDEX(Artikelstamm!$D$8:$D$107,MATCH($D109,Artikelstamm!$A$8:$A$107,0)),""))</f>
        <v>Pack</v>
      </c>
      <c r="H109" s="52">
        <f>IF($D109="","",IFERROR(INDEX(IF($C109="Eingang",Artikelstamm!$M$8:$M$107,Artikelstamm!$N$8:$N$107),MATCH($D109,Artikelstamm!$A$8:$A$107,0)),0))</f>
        <v>12.2</v>
      </c>
      <c r="I109" s="52">
        <f t="shared" si="1"/>
        <v>488</v>
      </c>
      <c r="J109" s="65">
        <f>IF($D109="","",IF($C109="Ausgang",$F109*IFERROR(INDEX(Artikelstamm!$M$8:$M$107,MATCH($D109,Artikelstamm!$A$8:$A$107,0)),0),0))</f>
        <v>256</v>
      </c>
      <c r="K109" s="64" t="s">
        <v>221</v>
      </c>
      <c r="L109" s="64"/>
    </row>
    <row r="110" spans="1:12" ht="16.5" customHeight="1" x14ac:dyDescent="0.25">
      <c r="A110" s="59">
        <v>46125</v>
      </c>
      <c r="B110" s="60" t="s">
        <v>302</v>
      </c>
      <c r="C110" s="61" t="s">
        <v>195</v>
      </c>
      <c r="D110" s="62" t="s">
        <v>154</v>
      </c>
      <c r="E110" s="39" t="str">
        <f>IF($D110="","",IFERROR(INDEX(Artikelstamm!$B$8:$B$107,MATCH($D110,Artikelstamm!$A$8:$A$107,0)),"⚠ Artikelnr. unbekannt"))</f>
        <v>Mikrofasertuch, 10er-Pack</v>
      </c>
      <c r="F110" s="41">
        <v>40</v>
      </c>
      <c r="G110" s="40" t="str">
        <f>IF($D110="","",IFERROR(INDEX(Artikelstamm!$D$8:$D$107,MATCH($D110,Artikelstamm!$A$8:$A$107,0)),""))</f>
        <v>Pack</v>
      </c>
      <c r="H110" s="45">
        <f>IF($D110="","",IFERROR(INDEX(IF($C110="Eingang",Artikelstamm!$M$8:$M$107,Artikelstamm!$N$8:$N$107),MATCH($D110,Artikelstamm!$A$8:$A$107,0)),0))</f>
        <v>5.3</v>
      </c>
      <c r="I110" s="45">
        <f t="shared" si="1"/>
        <v>212</v>
      </c>
      <c r="J110" s="63">
        <f>IF($D110="","",IF($C110="Ausgang",$F110*IFERROR(INDEX(Artikelstamm!$M$8:$M$107,MATCH($D110,Artikelstamm!$A$8:$A$107,0)),0),0))</f>
        <v>0</v>
      </c>
      <c r="K110" s="64" t="s">
        <v>142</v>
      </c>
      <c r="L110" s="64" t="s">
        <v>248</v>
      </c>
    </row>
    <row r="111" spans="1:12" ht="16.5" customHeight="1" x14ac:dyDescent="0.25">
      <c r="A111" s="59">
        <v>46127</v>
      </c>
      <c r="B111" s="60" t="s">
        <v>303</v>
      </c>
      <c r="C111" s="61" t="s">
        <v>183</v>
      </c>
      <c r="D111" s="62" t="s">
        <v>122</v>
      </c>
      <c r="E111" s="48" t="str">
        <f>IF($D111="","",IFERROR(INDEX(Artikelstamm!$B$8:$B$107,MATCH($D111,Artikelstamm!$A$8:$A$107,0)),"⚠ Artikelnr. unbekannt"))</f>
        <v>LED-Röhre 120 cm, 18 W, 4000 K</v>
      </c>
      <c r="F111" s="41">
        <v>40</v>
      </c>
      <c r="G111" s="49" t="str">
        <f>IF($D111="","",IFERROR(INDEX(Artikelstamm!$D$8:$D$107,MATCH($D111,Artikelstamm!$A$8:$A$107,0)),""))</f>
        <v>Stück</v>
      </c>
      <c r="H111" s="52">
        <f>IF($D111="","",IFERROR(INDEX(IF($C111="Eingang",Artikelstamm!$M$8:$M$107,Artikelstamm!$N$8:$N$107),MATCH($D111,Artikelstamm!$A$8:$A$107,0)),0))</f>
        <v>15.4</v>
      </c>
      <c r="I111" s="52">
        <f t="shared" si="1"/>
        <v>616</v>
      </c>
      <c r="J111" s="65">
        <f>IF($D111="","",IF($C111="Ausgang",$F111*IFERROR(INDEX(Artikelstamm!$M$8:$M$107,MATCH($D111,Artikelstamm!$A$8:$A$107,0)),0),0))</f>
        <v>316</v>
      </c>
      <c r="K111" s="64" t="s">
        <v>190</v>
      </c>
      <c r="L111" s="64"/>
    </row>
    <row r="112" spans="1:12" ht="16.5" customHeight="1" x14ac:dyDescent="0.25">
      <c r="A112" s="59">
        <v>46127</v>
      </c>
      <c r="B112" s="60" t="s">
        <v>304</v>
      </c>
      <c r="C112" s="61" t="s">
        <v>183</v>
      </c>
      <c r="D112" s="62" t="s">
        <v>161</v>
      </c>
      <c r="E112" s="39" t="str">
        <f>IF($D112="","",IFERROR(INDEX(Artikelstamm!$B$8:$B$107,MATCH($D112,Artikelstamm!$A$8:$A$107,0)),"⚠ Artikelnr. unbekannt"))</f>
        <v>Lagerkiste stapelbar 600 × 400 mm</v>
      </c>
      <c r="F112" s="41">
        <v>2</v>
      </c>
      <c r="G112" s="40" t="str">
        <f>IF($D112="","",IFERROR(INDEX(Artikelstamm!$D$8:$D$107,MATCH($D112,Artikelstamm!$A$8:$A$107,0)),""))</f>
        <v>Stück</v>
      </c>
      <c r="H112" s="45">
        <f>IF($D112="","",IFERROR(INDEX(IF($C112="Eingang",Artikelstamm!$M$8:$M$107,Artikelstamm!$N$8:$N$107),MATCH($D112,Artikelstamm!$A$8:$A$107,0)),0))</f>
        <v>15.8</v>
      </c>
      <c r="I112" s="45">
        <f t="shared" si="1"/>
        <v>31.6</v>
      </c>
      <c r="J112" s="63">
        <f>IF($D112="","",IF($C112="Ausgang",$F112*IFERROR(INDEX(Artikelstamm!$M$8:$M$107,MATCH($D112,Artikelstamm!$A$8:$A$107,0)),0),0))</f>
        <v>16.399999999999999</v>
      </c>
      <c r="K112" s="64" t="s">
        <v>184</v>
      </c>
      <c r="L112" s="64" t="s">
        <v>210</v>
      </c>
    </row>
    <row r="113" spans="1:12" ht="16.5" customHeight="1" x14ac:dyDescent="0.25">
      <c r="A113" s="59">
        <v>46127</v>
      </c>
      <c r="B113" s="60" t="s">
        <v>305</v>
      </c>
      <c r="C113" s="61" t="s">
        <v>183</v>
      </c>
      <c r="D113" s="62" t="s">
        <v>157</v>
      </c>
      <c r="E113" s="48" t="str">
        <f>IF($D113="","",IFERROR(INDEX(Artikelstamm!$B$8:$B$107,MATCH($D113,Artikelstamm!$A$8:$A$107,0)),"⚠ Artikelnr. unbekannt"))</f>
        <v>Transportrolli, klappbar, 150 kg</v>
      </c>
      <c r="F113" s="41">
        <v>2</v>
      </c>
      <c r="G113" s="49" t="str">
        <f>IF($D113="","",IFERROR(INDEX(Artikelstamm!$D$8:$D$107,MATCH($D113,Artikelstamm!$A$8:$A$107,0)),""))</f>
        <v>Stück</v>
      </c>
      <c r="H113" s="52">
        <f>IF($D113="","",IFERROR(INDEX(IF($C113="Eingang",Artikelstamm!$M$8:$M$107,Artikelstamm!$N$8:$N$107),MATCH($D113,Artikelstamm!$A$8:$A$107,0)),0))</f>
        <v>98</v>
      </c>
      <c r="I113" s="52">
        <f t="shared" si="1"/>
        <v>196</v>
      </c>
      <c r="J113" s="65">
        <f>IF($D113="","",IF($C113="Ausgang",$F113*IFERROR(INDEX(Artikelstamm!$M$8:$M$107,MATCH($D113,Artikelstamm!$A$8:$A$107,0)),0),0))</f>
        <v>108</v>
      </c>
      <c r="K113" s="64" t="s">
        <v>232</v>
      </c>
      <c r="L113" s="64" t="s">
        <v>191</v>
      </c>
    </row>
    <row r="114" spans="1:12" ht="16.5" customHeight="1" x14ac:dyDescent="0.25">
      <c r="A114" s="59">
        <v>46127</v>
      </c>
      <c r="B114" s="60" t="s">
        <v>306</v>
      </c>
      <c r="C114" s="61" t="s">
        <v>183</v>
      </c>
      <c r="D114" s="62" t="s">
        <v>133</v>
      </c>
      <c r="E114" s="39" t="str">
        <f>IF($D114="","",IFERROR(INDEX(Artikelstamm!$B$8:$B$107,MATCH($D114,Artikelstamm!$A$8:$A$107,0)),"⚠ Artikelnr. unbekannt"))</f>
        <v>Steckdosenleiste 6-fach mit Schalter</v>
      </c>
      <c r="F114" s="41">
        <v>30</v>
      </c>
      <c r="G114" s="40" t="str">
        <f>IF($D114="","",IFERROR(INDEX(Artikelstamm!$D$8:$D$107,MATCH($D114,Artikelstamm!$A$8:$A$107,0)),""))</f>
        <v>Stück</v>
      </c>
      <c r="H114" s="45">
        <f>IF($D114="","",IFERROR(INDEX(IF($C114="Eingang",Artikelstamm!$M$8:$M$107,Artikelstamm!$N$8:$N$107),MATCH($D114,Artikelstamm!$A$8:$A$107,0)),0))</f>
        <v>18.2</v>
      </c>
      <c r="I114" s="45">
        <f t="shared" si="1"/>
        <v>546</v>
      </c>
      <c r="J114" s="63">
        <f>IF($D114="","",IF($C114="Ausgang",$F114*IFERROR(INDEX(Artikelstamm!$M$8:$M$107,MATCH($D114,Artikelstamm!$A$8:$A$107,0)),0),0))</f>
        <v>288</v>
      </c>
      <c r="K114" s="64" t="s">
        <v>187</v>
      </c>
      <c r="L114" s="64" t="s">
        <v>210</v>
      </c>
    </row>
    <row r="115" spans="1:12" ht="16.5" customHeight="1" x14ac:dyDescent="0.25">
      <c r="A115" s="59">
        <v>46132</v>
      </c>
      <c r="B115" s="60" t="s">
        <v>307</v>
      </c>
      <c r="C115" s="61" t="s">
        <v>183</v>
      </c>
      <c r="D115" s="62" t="s">
        <v>157</v>
      </c>
      <c r="E115" s="48" t="str">
        <f>IF($D115="","",IFERROR(INDEX(Artikelstamm!$B$8:$B$107,MATCH($D115,Artikelstamm!$A$8:$A$107,0)),"⚠ Artikelnr. unbekannt"))</f>
        <v>Transportrolli, klappbar, 150 kg</v>
      </c>
      <c r="F115" s="41">
        <v>6</v>
      </c>
      <c r="G115" s="49" t="str">
        <f>IF($D115="","",IFERROR(INDEX(Artikelstamm!$D$8:$D$107,MATCH($D115,Artikelstamm!$A$8:$A$107,0)),""))</f>
        <v>Stück</v>
      </c>
      <c r="H115" s="52">
        <f>IF($D115="","",IFERROR(INDEX(IF($C115="Eingang",Artikelstamm!$M$8:$M$107,Artikelstamm!$N$8:$N$107),MATCH($D115,Artikelstamm!$A$8:$A$107,0)),0))</f>
        <v>98</v>
      </c>
      <c r="I115" s="52">
        <f t="shared" si="1"/>
        <v>588</v>
      </c>
      <c r="J115" s="65">
        <f>IF($D115="","",IF($C115="Ausgang",$F115*IFERROR(INDEX(Artikelstamm!$M$8:$M$107,MATCH($D115,Artikelstamm!$A$8:$A$107,0)),0),0))</f>
        <v>324</v>
      </c>
      <c r="K115" s="64" t="s">
        <v>221</v>
      </c>
      <c r="L115" s="64"/>
    </row>
    <row r="116" spans="1:12" ht="16.5" customHeight="1" x14ac:dyDescent="0.25">
      <c r="A116" s="59">
        <v>46132</v>
      </c>
      <c r="B116" s="60" t="s">
        <v>308</v>
      </c>
      <c r="C116" s="61" t="s">
        <v>195</v>
      </c>
      <c r="D116" s="62" t="s">
        <v>71</v>
      </c>
      <c r="E116" s="39" t="str">
        <f>IF($D116="","",IFERROR(INDEX(Artikelstamm!$B$8:$B$107,MATCH($D116,Artikelstamm!$A$8:$A$107,0)),"⚠ Artikelnr. unbekannt"))</f>
        <v>Haftnotizen 76 × 76 mm, 12er-Pack</v>
      </c>
      <c r="F116" s="41">
        <v>120</v>
      </c>
      <c r="G116" s="40" t="str">
        <f>IF($D116="","",IFERROR(INDEX(Artikelstamm!$D$8:$D$107,MATCH($D116,Artikelstamm!$A$8:$A$107,0)),""))</f>
        <v>Pack</v>
      </c>
      <c r="H116" s="45">
        <f>IF($D116="","",IFERROR(INDEX(IF($C116="Eingang",Artikelstamm!$M$8:$M$107,Artikelstamm!$N$8:$N$107),MATCH($D116,Artikelstamm!$A$8:$A$107,0)),0))</f>
        <v>4.2</v>
      </c>
      <c r="I116" s="45">
        <f t="shared" si="1"/>
        <v>504</v>
      </c>
      <c r="J116" s="63">
        <f>IF($D116="","",IF($C116="Ausgang",$F116*IFERROR(INDEX(Artikelstamm!$M$8:$M$107,MATCH($D116,Artikelstamm!$A$8:$A$107,0)),0),0))</f>
        <v>0</v>
      </c>
      <c r="K116" s="64" t="s">
        <v>65</v>
      </c>
      <c r="L116" s="64" t="s">
        <v>214</v>
      </c>
    </row>
    <row r="117" spans="1:12" ht="16.5" customHeight="1" x14ac:dyDescent="0.25">
      <c r="A117" s="59">
        <v>46132</v>
      </c>
      <c r="B117" s="60" t="s">
        <v>309</v>
      </c>
      <c r="C117" s="61" t="s">
        <v>195</v>
      </c>
      <c r="D117" s="62" t="s">
        <v>167</v>
      </c>
      <c r="E117" s="48" t="str">
        <f>IF($D117="","",IFERROR(INDEX(Artikelstamm!$B$8:$B$107,MATCH($D117,Artikelstamm!$A$8:$A$107,0)),"⚠ Artikelnr. unbekannt"))</f>
        <v>Sicherheitshandschuhe Gr. 9, 12 Paar</v>
      </c>
      <c r="F117" s="41">
        <v>12</v>
      </c>
      <c r="G117" s="49" t="str">
        <f>IF($D117="","",IFERROR(INDEX(Artikelstamm!$D$8:$D$107,MATCH($D117,Artikelstamm!$A$8:$A$107,0)),""))</f>
        <v>Pack</v>
      </c>
      <c r="H117" s="52">
        <f>IF($D117="","",IFERROR(INDEX(IF($C117="Eingang",Artikelstamm!$M$8:$M$107,Artikelstamm!$N$8:$N$107),MATCH($D117,Artikelstamm!$A$8:$A$107,0)),0))</f>
        <v>11.9</v>
      </c>
      <c r="I117" s="52">
        <f t="shared" si="1"/>
        <v>142.80000000000001</v>
      </c>
      <c r="J117" s="65">
        <f>IF($D117="","",IF($C117="Ausgang",$F117*IFERROR(INDEX(Artikelstamm!$M$8:$M$107,MATCH($D117,Artikelstamm!$A$8:$A$107,0)),0),0))</f>
        <v>0</v>
      </c>
      <c r="K117" s="64" t="s">
        <v>107</v>
      </c>
      <c r="L117" s="64" t="s">
        <v>235</v>
      </c>
    </row>
    <row r="118" spans="1:12" ht="16.5" customHeight="1" x14ac:dyDescent="0.25">
      <c r="A118" s="59">
        <v>46134</v>
      </c>
      <c r="B118" s="60" t="s">
        <v>310</v>
      </c>
      <c r="C118" s="61" t="s">
        <v>183</v>
      </c>
      <c r="D118" s="62" t="s">
        <v>144</v>
      </c>
      <c r="E118" s="39" t="str">
        <f>IF($D118="","",IFERROR(INDEX(Artikelstamm!$B$8:$B$107,MATCH($D118,Artikelstamm!$A$8:$A$107,0)),"⚠ Artikelnr. unbekannt"))</f>
        <v>Papierhandtücher, 20 × 200 Blatt</v>
      </c>
      <c r="F118" s="41">
        <v>15</v>
      </c>
      <c r="G118" s="40" t="str">
        <f>IF($D118="","",IFERROR(INDEX(Artikelstamm!$D$8:$D$107,MATCH($D118,Artikelstamm!$A$8:$A$107,0)),""))</f>
        <v>Karton</v>
      </c>
      <c r="H118" s="45">
        <f>IF($D118="","",IFERROR(INDEX(IF($C118="Eingang",Artikelstamm!$M$8:$M$107,Artikelstamm!$N$8:$N$107),MATCH($D118,Artikelstamm!$A$8:$A$107,0)),0))</f>
        <v>32.9</v>
      </c>
      <c r="I118" s="45">
        <f t="shared" si="1"/>
        <v>493.5</v>
      </c>
      <c r="J118" s="63">
        <f>IF($D118="","",IF($C118="Ausgang",$F118*IFERROR(INDEX(Artikelstamm!$M$8:$M$107,MATCH($D118,Artikelstamm!$A$8:$A$107,0)),0),0))</f>
        <v>276</v>
      </c>
      <c r="K118" s="64" t="s">
        <v>190</v>
      </c>
      <c r="L118" s="64" t="s">
        <v>210</v>
      </c>
    </row>
    <row r="119" spans="1:12" ht="16.5" customHeight="1" x14ac:dyDescent="0.25">
      <c r="A119" s="59">
        <v>46136</v>
      </c>
      <c r="B119" s="60" t="s">
        <v>311</v>
      </c>
      <c r="C119" s="61" t="s">
        <v>195</v>
      </c>
      <c r="D119" s="62" t="s">
        <v>75</v>
      </c>
      <c r="E119" s="48" t="str">
        <f>IF($D119="","",IFERROR(INDEX(Artikelstamm!$B$8:$B$107,MATCH($D119,Artikelstamm!$A$8:$A$107,0)),"⚠ Artikelnr. unbekannt"))</f>
        <v>Kugelschreiber blau, 50er-Box</v>
      </c>
      <c r="F119" s="41">
        <v>100</v>
      </c>
      <c r="G119" s="49" t="str">
        <f>IF($D119="","",IFERROR(INDEX(Artikelstamm!$D$8:$D$107,MATCH($D119,Artikelstamm!$A$8:$A$107,0)),""))</f>
        <v>Karton</v>
      </c>
      <c r="H119" s="52">
        <f>IF($D119="","",IFERROR(INDEX(IF($C119="Eingang",Artikelstamm!$M$8:$M$107,Artikelstamm!$N$8:$N$107),MATCH($D119,Artikelstamm!$A$8:$A$107,0)),0))</f>
        <v>9.8000000000000007</v>
      </c>
      <c r="I119" s="52">
        <f t="shared" si="1"/>
        <v>980.00000000000011</v>
      </c>
      <c r="J119" s="65">
        <f>IF($D119="","",IF($C119="Ausgang",$F119*IFERROR(INDEX(Artikelstamm!$M$8:$M$107,MATCH($D119,Artikelstamm!$A$8:$A$107,0)),0),0))</f>
        <v>0</v>
      </c>
      <c r="K119" s="64" t="s">
        <v>65</v>
      </c>
      <c r="L119" s="64" t="s">
        <v>248</v>
      </c>
    </row>
    <row r="120" spans="1:12" ht="16.5" customHeight="1" x14ac:dyDescent="0.25">
      <c r="A120" s="59">
        <v>46139</v>
      </c>
      <c r="B120" s="60" t="s">
        <v>312</v>
      </c>
      <c r="C120" s="61" t="s">
        <v>183</v>
      </c>
      <c r="D120" s="62" t="s">
        <v>139</v>
      </c>
      <c r="E120" s="39" t="str">
        <f>IF($D120="","",IFERROR(INDEX(Artikelstamm!$B$8:$B$107,MATCH($D120,Artikelstamm!$A$8:$A$107,0)),"⚠ Artikelnr. unbekannt"))</f>
        <v>Handreiniger 500 ml, Spender</v>
      </c>
      <c r="F120" s="41">
        <v>40</v>
      </c>
      <c r="G120" s="40" t="str">
        <f>IF($D120="","",IFERROR(INDEX(Artikelstamm!$D$8:$D$107,MATCH($D120,Artikelstamm!$A$8:$A$107,0)),""))</f>
        <v>Stück</v>
      </c>
      <c r="H120" s="45">
        <f>IF($D120="","",IFERROR(INDEX(IF($C120="Eingang",Artikelstamm!$M$8:$M$107,Artikelstamm!$N$8:$N$107),MATCH($D120,Artikelstamm!$A$8:$A$107,0)),0))</f>
        <v>6.2</v>
      </c>
      <c r="I120" s="45">
        <f t="shared" si="1"/>
        <v>248</v>
      </c>
      <c r="J120" s="63">
        <f>IF($D120="","",IF($C120="Ausgang",$F120*IFERROR(INDEX(Artikelstamm!$M$8:$M$107,MATCH($D120,Artikelstamm!$A$8:$A$107,0)),0),0))</f>
        <v>124</v>
      </c>
      <c r="K120" s="64" t="s">
        <v>190</v>
      </c>
      <c r="L120" s="64" t="s">
        <v>185</v>
      </c>
    </row>
    <row r="121" spans="1:12" ht="16.5" customHeight="1" x14ac:dyDescent="0.25">
      <c r="A121" s="59">
        <v>46140</v>
      </c>
      <c r="B121" s="60" t="s">
        <v>313</v>
      </c>
      <c r="C121" s="61" t="s">
        <v>183</v>
      </c>
      <c r="D121" s="62" t="s">
        <v>91</v>
      </c>
      <c r="E121" s="48" t="str">
        <f>IF($D121="","",IFERROR(INDEX(Artikelstamm!$B$8:$B$107,MATCH($D121,Artikelstamm!$A$8:$A$107,0)),"⚠ Artikelnr. unbekannt"))</f>
        <v>Luftpolsterfolie 100 cm × 50 m</v>
      </c>
      <c r="F121" s="41">
        <v>40</v>
      </c>
      <c r="G121" s="49" t="str">
        <f>IF($D121="","",IFERROR(INDEX(Artikelstamm!$D$8:$D$107,MATCH($D121,Artikelstamm!$A$8:$A$107,0)),""))</f>
        <v>Rolle</v>
      </c>
      <c r="H121" s="52">
        <f>IF($D121="","",IFERROR(INDEX(IF($C121="Eingang",Artikelstamm!$M$8:$M$107,Artikelstamm!$N$8:$N$107),MATCH($D121,Artikelstamm!$A$8:$A$107,0)),0))</f>
        <v>26.9</v>
      </c>
      <c r="I121" s="52">
        <f t="shared" si="1"/>
        <v>1076</v>
      </c>
      <c r="J121" s="65">
        <f>IF($D121="","",IF($C121="Ausgang",$F121*IFERROR(INDEX(Artikelstamm!$M$8:$M$107,MATCH($D121,Artikelstamm!$A$8:$A$107,0)),0),0))</f>
        <v>596</v>
      </c>
      <c r="K121" s="64" t="s">
        <v>221</v>
      </c>
      <c r="L121" s="64" t="s">
        <v>185</v>
      </c>
    </row>
    <row r="122" spans="1:12" ht="16.5" customHeight="1" x14ac:dyDescent="0.25">
      <c r="A122" s="59">
        <v>46140</v>
      </c>
      <c r="B122" s="60" t="s">
        <v>314</v>
      </c>
      <c r="C122" s="61" t="s">
        <v>195</v>
      </c>
      <c r="D122" s="62" t="s">
        <v>75</v>
      </c>
      <c r="E122" s="39" t="str">
        <f>IF($D122="","",IFERROR(INDEX(Artikelstamm!$B$8:$B$107,MATCH($D122,Artikelstamm!$A$8:$A$107,0)),"⚠ Artikelnr. unbekannt"))</f>
        <v>Kugelschreiber blau, 50er-Box</v>
      </c>
      <c r="F122" s="41">
        <v>40</v>
      </c>
      <c r="G122" s="40" t="str">
        <f>IF($D122="","",IFERROR(INDEX(Artikelstamm!$D$8:$D$107,MATCH($D122,Artikelstamm!$A$8:$A$107,0)),""))</f>
        <v>Karton</v>
      </c>
      <c r="H122" s="45">
        <f>IF($D122="","",IFERROR(INDEX(IF($C122="Eingang",Artikelstamm!$M$8:$M$107,Artikelstamm!$N$8:$N$107),MATCH($D122,Artikelstamm!$A$8:$A$107,0)),0))</f>
        <v>9.8000000000000007</v>
      </c>
      <c r="I122" s="45">
        <f t="shared" si="1"/>
        <v>392</v>
      </c>
      <c r="J122" s="63">
        <f>IF($D122="","",IF($C122="Ausgang",$F122*IFERROR(INDEX(Artikelstamm!$M$8:$M$107,MATCH($D122,Artikelstamm!$A$8:$A$107,0)),0),0))</f>
        <v>0</v>
      </c>
      <c r="K122" s="64" t="s">
        <v>65</v>
      </c>
      <c r="L122" s="64" t="s">
        <v>235</v>
      </c>
    </row>
    <row r="123" spans="1:12" ht="16.5" customHeight="1" x14ac:dyDescent="0.25">
      <c r="A123" s="59">
        <v>46141</v>
      </c>
      <c r="B123" s="60" t="s">
        <v>315</v>
      </c>
      <c r="C123" s="61" t="s">
        <v>183</v>
      </c>
      <c r="D123" s="62" t="s">
        <v>94</v>
      </c>
      <c r="E123" s="48" t="str">
        <f>IF($D123="","",IFERROR(INDEX(Artikelstamm!$B$8:$B$107,MATCH($D123,Artikelstamm!$A$8:$A$107,0)),"⚠ Artikelnr. unbekannt"))</f>
        <v>Stretchfolie 500 mm, 23 µm</v>
      </c>
      <c r="F123" s="41">
        <v>10</v>
      </c>
      <c r="G123" s="49" t="str">
        <f>IF($D123="","",IFERROR(INDEX(Artikelstamm!$D$8:$D$107,MATCH($D123,Artikelstamm!$A$8:$A$107,0)),""))</f>
        <v>Rolle</v>
      </c>
      <c r="H123" s="52">
        <f>IF($D123="","",IFERROR(INDEX(IF($C123="Eingang",Artikelstamm!$M$8:$M$107,Artikelstamm!$N$8:$N$107),MATCH($D123,Artikelstamm!$A$8:$A$107,0)),0))</f>
        <v>7.4</v>
      </c>
      <c r="I123" s="52">
        <f t="shared" si="1"/>
        <v>74</v>
      </c>
      <c r="J123" s="65">
        <f>IF($D123="","",IF($C123="Ausgang",$F123*IFERROR(INDEX(Artikelstamm!$M$8:$M$107,MATCH($D123,Artikelstamm!$A$8:$A$107,0)),0),0))</f>
        <v>39.5</v>
      </c>
      <c r="K123" s="64" t="s">
        <v>184</v>
      </c>
      <c r="L123" s="64" t="s">
        <v>191</v>
      </c>
    </row>
    <row r="124" spans="1:12" ht="16.5" customHeight="1" x14ac:dyDescent="0.25">
      <c r="A124" s="59">
        <v>46141</v>
      </c>
      <c r="B124" s="60" t="s">
        <v>316</v>
      </c>
      <c r="C124" s="61" t="s">
        <v>183</v>
      </c>
      <c r="D124" s="62" t="s">
        <v>122</v>
      </c>
      <c r="E124" s="39" t="str">
        <f>IF($D124="","",IFERROR(INDEX(Artikelstamm!$B$8:$B$107,MATCH($D124,Artikelstamm!$A$8:$A$107,0)),"⚠ Artikelnr. unbekannt"))</f>
        <v>LED-Röhre 120 cm, 18 W, 4000 K</v>
      </c>
      <c r="F124" s="41">
        <v>30</v>
      </c>
      <c r="G124" s="40" t="str">
        <f>IF($D124="","",IFERROR(INDEX(Artikelstamm!$D$8:$D$107,MATCH($D124,Artikelstamm!$A$8:$A$107,0)),""))</f>
        <v>Stück</v>
      </c>
      <c r="H124" s="45">
        <f>IF($D124="","",IFERROR(INDEX(IF($C124="Eingang",Artikelstamm!$M$8:$M$107,Artikelstamm!$N$8:$N$107),MATCH($D124,Artikelstamm!$A$8:$A$107,0)),0))</f>
        <v>15.4</v>
      </c>
      <c r="I124" s="45">
        <f t="shared" si="1"/>
        <v>462</v>
      </c>
      <c r="J124" s="63">
        <f>IF($D124="","",IF($C124="Ausgang",$F124*IFERROR(INDEX(Artikelstamm!$M$8:$M$107,MATCH($D124,Artikelstamm!$A$8:$A$107,0)),0),0))</f>
        <v>237</v>
      </c>
      <c r="K124" s="64" t="s">
        <v>184</v>
      </c>
      <c r="L124" s="64" t="s">
        <v>185</v>
      </c>
    </row>
    <row r="125" spans="1:12" ht="16.5" customHeight="1" x14ac:dyDescent="0.25">
      <c r="A125" s="59">
        <v>46141</v>
      </c>
      <c r="B125" s="60" t="s">
        <v>317</v>
      </c>
      <c r="C125" s="61" t="s">
        <v>183</v>
      </c>
      <c r="D125" s="62" t="s">
        <v>83</v>
      </c>
      <c r="E125" s="48" t="str">
        <f>IF($D125="","",IFERROR(INDEX(Artikelstamm!$B$8:$B$107,MATCH($D125,Artikelstamm!$A$8:$A$107,0)),"⚠ Artikelnr. unbekannt"))</f>
        <v>Faltkarton 400 × 300 × 200 mm</v>
      </c>
      <c r="F125" s="41">
        <v>30</v>
      </c>
      <c r="G125" s="49" t="str">
        <f>IF($D125="","",IFERROR(INDEX(Artikelstamm!$D$8:$D$107,MATCH($D125,Artikelstamm!$A$8:$A$107,0)),""))</f>
        <v>Stück</v>
      </c>
      <c r="H125" s="52">
        <f>IF($D125="","",IFERROR(INDEX(IF($C125="Eingang",Artikelstamm!$M$8:$M$107,Artikelstamm!$N$8:$N$107),MATCH($D125,Artikelstamm!$A$8:$A$107,0)),0))</f>
        <v>1.65</v>
      </c>
      <c r="I125" s="52">
        <f t="shared" si="1"/>
        <v>49.5</v>
      </c>
      <c r="J125" s="65">
        <f>IF($D125="","",IF($C125="Ausgang",$F125*IFERROR(INDEX(Artikelstamm!$M$8:$M$107,MATCH($D125,Artikelstamm!$A$8:$A$107,0)),0),0))</f>
        <v>23.400000000000002</v>
      </c>
      <c r="K125" s="64" t="s">
        <v>190</v>
      </c>
      <c r="L125" s="64" t="s">
        <v>185</v>
      </c>
    </row>
    <row r="126" spans="1:12" ht="16.5" customHeight="1" x14ac:dyDescent="0.25">
      <c r="A126" s="59">
        <v>46142</v>
      </c>
      <c r="B126" s="60" t="s">
        <v>318</v>
      </c>
      <c r="C126" s="61" t="s">
        <v>183</v>
      </c>
      <c r="D126" s="62" t="s">
        <v>116</v>
      </c>
      <c r="E126" s="39" t="str">
        <f>IF($D126="","",IFERROR(INDEX(Artikelstamm!$B$8:$B$107,MATCH($D126,Artikelstamm!$A$8:$A$107,0)),"⚠ Artikelnr. unbekannt"))</f>
        <v>Cuttermesser 18 mm, Metallgehäuse</v>
      </c>
      <c r="F126" s="41">
        <v>5</v>
      </c>
      <c r="G126" s="40" t="str">
        <f>IF($D126="","",IFERROR(INDEX(Artikelstamm!$D$8:$D$107,MATCH($D126,Artikelstamm!$A$8:$A$107,0)),""))</f>
        <v>Stück</v>
      </c>
      <c r="H126" s="45">
        <f>IF($D126="","",IFERROR(INDEX(IF($C126="Eingang",Artikelstamm!$M$8:$M$107,Artikelstamm!$N$8:$N$107),MATCH($D126,Artikelstamm!$A$8:$A$107,0)),0))</f>
        <v>6.9</v>
      </c>
      <c r="I126" s="45">
        <f t="shared" si="1"/>
        <v>34.5</v>
      </c>
      <c r="J126" s="63">
        <f>IF($D126="","",IF($C126="Ausgang",$F126*IFERROR(INDEX(Artikelstamm!$M$8:$M$107,MATCH($D126,Artikelstamm!$A$8:$A$107,0)),0),0))</f>
        <v>16</v>
      </c>
      <c r="K126" s="64" t="s">
        <v>232</v>
      </c>
      <c r="L126" s="64" t="s">
        <v>185</v>
      </c>
    </row>
    <row r="127" spans="1:12" ht="16.5" customHeight="1" x14ac:dyDescent="0.25">
      <c r="A127" s="59">
        <v>46143</v>
      </c>
      <c r="B127" s="60" t="s">
        <v>319</v>
      </c>
      <c r="C127" s="61" t="s">
        <v>195</v>
      </c>
      <c r="D127" s="62" t="s">
        <v>164</v>
      </c>
      <c r="E127" s="48" t="str">
        <f>IF($D127="","",IFERROR(INDEX(Artikelstamm!$B$8:$B$107,MATCH($D127,Artikelstamm!$A$8:$A$107,0)),"⚠ Artikelnr. unbekannt"))</f>
        <v>Regalboden 1000 × 400 mm, verzinkt</v>
      </c>
      <c r="F127" s="41">
        <v>15</v>
      </c>
      <c r="G127" s="49" t="str">
        <f>IF($D127="","",IFERROR(INDEX(Artikelstamm!$D$8:$D$107,MATCH($D127,Artikelstamm!$A$8:$A$107,0)),""))</f>
        <v>Stück</v>
      </c>
      <c r="H127" s="52">
        <f>IF($D127="","",IFERROR(INDEX(IF($C127="Eingang",Artikelstamm!$M$8:$M$107,Artikelstamm!$N$8:$N$107),MATCH($D127,Artikelstamm!$A$8:$A$107,0)),0))</f>
        <v>15.6</v>
      </c>
      <c r="I127" s="52">
        <f t="shared" si="1"/>
        <v>234</v>
      </c>
      <c r="J127" s="65">
        <f>IF($D127="","",IF($C127="Ausgang",$F127*IFERROR(INDEX(Artikelstamm!$M$8:$M$107,MATCH($D127,Artikelstamm!$A$8:$A$107,0)),0),0))</f>
        <v>0</v>
      </c>
      <c r="K127" s="64" t="s">
        <v>99</v>
      </c>
      <c r="L127" s="64" t="s">
        <v>206</v>
      </c>
    </row>
    <row r="128" spans="1:12" ht="16.5" customHeight="1" x14ac:dyDescent="0.25">
      <c r="A128" s="59">
        <v>46146</v>
      </c>
      <c r="B128" s="60" t="s">
        <v>320</v>
      </c>
      <c r="C128" s="61" t="s">
        <v>183</v>
      </c>
      <c r="D128" s="62" t="s">
        <v>94</v>
      </c>
      <c r="E128" s="39" t="str">
        <f>IF($D128="","",IFERROR(INDEX(Artikelstamm!$B$8:$B$107,MATCH($D128,Artikelstamm!$A$8:$A$107,0)),"⚠ Artikelnr. unbekannt"))</f>
        <v>Stretchfolie 500 mm, 23 µm</v>
      </c>
      <c r="F128" s="41">
        <v>15</v>
      </c>
      <c r="G128" s="40" t="str">
        <f>IF($D128="","",IFERROR(INDEX(Artikelstamm!$D$8:$D$107,MATCH($D128,Artikelstamm!$A$8:$A$107,0)),""))</f>
        <v>Rolle</v>
      </c>
      <c r="H128" s="45">
        <f>IF($D128="","",IFERROR(INDEX(IF($C128="Eingang",Artikelstamm!$M$8:$M$107,Artikelstamm!$N$8:$N$107),MATCH($D128,Artikelstamm!$A$8:$A$107,0)),0))</f>
        <v>7.4</v>
      </c>
      <c r="I128" s="45">
        <f t="shared" si="1"/>
        <v>111</v>
      </c>
      <c r="J128" s="63">
        <f>IF($D128="","",IF($C128="Ausgang",$F128*IFERROR(INDEX(Artikelstamm!$M$8:$M$107,MATCH($D128,Artikelstamm!$A$8:$A$107,0)),0),0))</f>
        <v>59.25</v>
      </c>
      <c r="K128" s="64" t="s">
        <v>232</v>
      </c>
      <c r="L128" s="64"/>
    </row>
    <row r="129" spans="1:12" ht="16.5" customHeight="1" x14ac:dyDescent="0.25">
      <c r="A129" s="59">
        <v>46146</v>
      </c>
      <c r="B129" s="60" t="s">
        <v>321</v>
      </c>
      <c r="C129" s="61" t="s">
        <v>183</v>
      </c>
      <c r="D129" s="62" t="s">
        <v>130</v>
      </c>
      <c r="E129" s="48" t="str">
        <f>IF($D129="","",IFERROR(INDEX(Artikelstamm!$B$8:$B$107,MATCH($D129,Artikelstamm!$A$8:$A$107,0)),"⚠ Artikelnr. unbekannt"))</f>
        <v>Batterien AA, 10er-Pack</v>
      </c>
      <c r="F129" s="41">
        <v>30</v>
      </c>
      <c r="G129" s="49" t="str">
        <f>IF($D129="","",IFERROR(INDEX(Artikelstamm!$D$8:$D$107,MATCH($D129,Artikelstamm!$A$8:$A$107,0)),""))</f>
        <v>Pack</v>
      </c>
      <c r="H129" s="52">
        <f>IF($D129="","",IFERROR(INDEX(IF($C129="Eingang",Artikelstamm!$M$8:$M$107,Artikelstamm!$N$8:$N$107),MATCH($D129,Artikelstamm!$A$8:$A$107,0)),0))</f>
        <v>8.9</v>
      </c>
      <c r="I129" s="52">
        <f t="shared" si="1"/>
        <v>267</v>
      </c>
      <c r="J129" s="65">
        <f>IF($D129="","",IF($C129="Ausgang",$F129*IFERROR(INDEX(Artikelstamm!$M$8:$M$107,MATCH($D129,Artikelstamm!$A$8:$A$107,0)),0),0))</f>
        <v>136.5</v>
      </c>
      <c r="K129" s="64" t="s">
        <v>197</v>
      </c>
      <c r="L129" s="64"/>
    </row>
    <row r="130" spans="1:12" ht="16.5" customHeight="1" x14ac:dyDescent="0.25">
      <c r="A130" s="59">
        <v>46146</v>
      </c>
      <c r="B130" s="60" t="s">
        <v>322</v>
      </c>
      <c r="C130" s="61" t="s">
        <v>183</v>
      </c>
      <c r="D130" s="62" t="s">
        <v>94</v>
      </c>
      <c r="E130" s="39" t="str">
        <f>IF($D130="","",IFERROR(INDEX(Artikelstamm!$B$8:$B$107,MATCH($D130,Artikelstamm!$A$8:$A$107,0)),"⚠ Artikelnr. unbekannt"))</f>
        <v>Stretchfolie 500 mm, 23 µm</v>
      </c>
      <c r="F130" s="41">
        <v>15</v>
      </c>
      <c r="G130" s="40" t="str">
        <f>IF($D130="","",IFERROR(INDEX(Artikelstamm!$D$8:$D$107,MATCH($D130,Artikelstamm!$A$8:$A$107,0)),""))</f>
        <v>Rolle</v>
      </c>
      <c r="H130" s="45">
        <f>IF($D130="","",IFERROR(INDEX(IF($C130="Eingang",Artikelstamm!$M$8:$M$107,Artikelstamm!$N$8:$N$107),MATCH($D130,Artikelstamm!$A$8:$A$107,0)),0))</f>
        <v>7.4</v>
      </c>
      <c r="I130" s="45">
        <f t="shared" si="1"/>
        <v>111</v>
      </c>
      <c r="J130" s="63">
        <f>IF($D130="","",IF($C130="Ausgang",$F130*IFERROR(INDEX(Artikelstamm!$M$8:$M$107,MATCH($D130,Artikelstamm!$A$8:$A$107,0)),0),0))</f>
        <v>59.25</v>
      </c>
      <c r="K130" s="64" t="s">
        <v>190</v>
      </c>
      <c r="L130" s="64" t="s">
        <v>185</v>
      </c>
    </row>
    <row r="131" spans="1:12" ht="16.5" customHeight="1" x14ac:dyDescent="0.25">
      <c r="A131" s="59">
        <v>46146</v>
      </c>
      <c r="B131" s="60" t="s">
        <v>323</v>
      </c>
      <c r="C131" s="61" t="s">
        <v>183</v>
      </c>
      <c r="D131" s="62" t="s">
        <v>154</v>
      </c>
      <c r="E131" s="48" t="str">
        <f>IF($D131="","",IFERROR(INDEX(Artikelstamm!$B$8:$B$107,MATCH($D131,Artikelstamm!$A$8:$A$107,0)),"⚠ Artikelnr. unbekannt"))</f>
        <v>Mikrofasertuch, 10er-Pack</v>
      </c>
      <c r="F131" s="41">
        <v>50</v>
      </c>
      <c r="G131" s="49" t="str">
        <f>IF($D131="","",IFERROR(INDEX(Artikelstamm!$D$8:$D$107,MATCH($D131,Artikelstamm!$A$8:$A$107,0)),""))</f>
        <v>Pack</v>
      </c>
      <c r="H131" s="52">
        <f>IF($D131="","",IFERROR(INDEX(IF($C131="Eingang",Artikelstamm!$M$8:$M$107,Artikelstamm!$N$8:$N$107),MATCH($D131,Artikelstamm!$A$8:$A$107,0)),0))</f>
        <v>10.6</v>
      </c>
      <c r="I131" s="52">
        <f t="shared" si="1"/>
        <v>530</v>
      </c>
      <c r="J131" s="65">
        <f>IF($D131="","",IF($C131="Ausgang",$F131*IFERROR(INDEX(Artikelstamm!$M$8:$M$107,MATCH($D131,Artikelstamm!$A$8:$A$107,0)),0),0))</f>
        <v>265</v>
      </c>
      <c r="K131" s="64" t="s">
        <v>190</v>
      </c>
      <c r="L131" s="64" t="s">
        <v>191</v>
      </c>
    </row>
    <row r="132" spans="1:12" ht="16.5" customHeight="1" x14ac:dyDescent="0.25">
      <c r="A132" s="59">
        <v>46146</v>
      </c>
      <c r="B132" s="60" t="s">
        <v>324</v>
      </c>
      <c r="C132" s="61" t="s">
        <v>195</v>
      </c>
      <c r="D132" s="62" t="s">
        <v>113</v>
      </c>
      <c r="E132" s="39" t="str">
        <f>IF($D132="","",IFERROR(INDEX(Artikelstamm!$B$8:$B$107,MATCH($D132,Artikelstamm!$A$8:$A$107,0)),"⚠ Artikelnr. unbekannt"))</f>
        <v>Maßband 5 m, magnetisch</v>
      </c>
      <c r="F132" s="41">
        <v>5</v>
      </c>
      <c r="G132" s="40" t="str">
        <f>IF($D132="","",IFERROR(INDEX(Artikelstamm!$D$8:$D$107,MATCH($D132,Artikelstamm!$A$8:$A$107,0)),""))</f>
        <v>Stück</v>
      </c>
      <c r="H132" s="45">
        <f>IF($D132="","",IFERROR(INDEX(IF($C132="Eingang",Artikelstamm!$M$8:$M$107,Artikelstamm!$N$8:$N$107),MATCH($D132,Artikelstamm!$A$8:$A$107,0)),0))</f>
        <v>6.75</v>
      </c>
      <c r="I132" s="45">
        <f t="shared" si="1"/>
        <v>33.75</v>
      </c>
      <c r="J132" s="63">
        <f>IF($D132="","",IF($C132="Ausgang",$F132*IFERROR(INDEX(Artikelstamm!$M$8:$M$107,MATCH($D132,Artikelstamm!$A$8:$A$107,0)),0),0))</f>
        <v>0</v>
      </c>
      <c r="K132" s="64" t="s">
        <v>107</v>
      </c>
      <c r="L132" s="64" t="s">
        <v>235</v>
      </c>
    </row>
    <row r="133" spans="1:12" ht="16.5" customHeight="1" x14ac:dyDescent="0.25">
      <c r="A133" s="59">
        <v>46147</v>
      </c>
      <c r="B133" s="60" t="s">
        <v>325</v>
      </c>
      <c r="C133" s="61" t="s">
        <v>183</v>
      </c>
      <c r="D133" s="62" t="s">
        <v>154</v>
      </c>
      <c r="E133" s="48" t="str">
        <f>IF($D133="","",IFERROR(INDEX(Artikelstamm!$B$8:$B$107,MATCH($D133,Artikelstamm!$A$8:$A$107,0)),"⚠ Artikelnr. unbekannt"))</f>
        <v>Mikrofasertuch, 10er-Pack</v>
      </c>
      <c r="F133" s="41">
        <v>40</v>
      </c>
      <c r="G133" s="49" t="str">
        <f>IF($D133="","",IFERROR(INDEX(Artikelstamm!$D$8:$D$107,MATCH($D133,Artikelstamm!$A$8:$A$107,0)),""))</f>
        <v>Pack</v>
      </c>
      <c r="H133" s="52">
        <f>IF($D133="","",IFERROR(INDEX(IF($C133="Eingang",Artikelstamm!$M$8:$M$107,Artikelstamm!$N$8:$N$107),MATCH($D133,Artikelstamm!$A$8:$A$107,0)),0))</f>
        <v>10.6</v>
      </c>
      <c r="I133" s="52">
        <f t="shared" si="1"/>
        <v>424</v>
      </c>
      <c r="J133" s="65">
        <f>IF($D133="","",IF($C133="Ausgang",$F133*IFERROR(INDEX(Artikelstamm!$M$8:$M$107,MATCH($D133,Artikelstamm!$A$8:$A$107,0)),0),0))</f>
        <v>212</v>
      </c>
      <c r="K133" s="64" t="s">
        <v>190</v>
      </c>
      <c r="L133" s="64" t="s">
        <v>191</v>
      </c>
    </row>
    <row r="134" spans="1:12" ht="16.5" customHeight="1" x14ac:dyDescent="0.25">
      <c r="A134" s="59">
        <v>46148</v>
      </c>
      <c r="B134" s="60" t="s">
        <v>326</v>
      </c>
      <c r="C134" s="61" t="s">
        <v>183</v>
      </c>
      <c r="D134" s="62" t="s">
        <v>130</v>
      </c>
      <c r="E134" s="39" t="str">
        <f>IF($D134="","",IFERROR(INDEX(Artikelstamm!$B$8:$B$107,MATCH($D134,Artikelstamm!$A$8:$A$107,0)),"⚠ Artikelnr. unbekannt"))</f>
        <v>Batterien AA, 10er-Pack</v>
      </c>
      <c r="F134" s="41">
        <v>20</v>
      </c>
      <c r="G134" s="40" t="str">
        <f>IF($D134="","",IFERROR(INDEX(Artikelstamm!$D$8:$D$107,MATCH($D134,Artikelstamm!$A$8:$A$107,0)),""))</f>
        <v>Pack</v>
      </c>
      <c r="H134" s="45">
        <f>IF($D134="","",IFERROR(INDEX(IF($C134="Eingang",Artikelstamm!$M$8:$M$107,Artikelstamm!$N$8:$N$107),MATCH($D134,Artikelstamm!$A$8:$A$107,0)),0))</f>
        <v>8.9</v>
      </c>
      <c r="I134" s="45">
        <f t="shared" si="1"/>
        <v>178</v>
      </c>
      <c r="J134" s="63">
        <f>IF($D134="","",IF($C134="Ausgang",$F134*IFERROR(INDEX(Artikelstamm!$M$8:$M$107,MATCH($D134,Artikelstamm!$A$8:$A$107,0)),0),0))</f>
        <v>91</v>
      </c>
      <c r="K134" s="64" t="s">
        <v>232</v>
      </c>
      <c r="L134" s="64" t="s">
        <v>185</v>
      </c>
    </row>
    <row r="135" spans="1:12" ht="16.5" customHeight="1" x14ac:dyDescent="0.25">
      <c r="A135" s="59">
        <v>46149</v>
      </c>
      <c r="B135" s="60" t="s">
        <v>327</v>
      </c>
      <c r="C135" s="61" t="s">
        <v>195</v>
      </c>
      <c r="D135" s="62" t="s">
        <v>167</v>
      </c>
      <c r="E135" s="48" t="str">
        <f>IF($D135="","",IFERROR(INDEX(Artikelstamm!$B$8:$B$107,MATCH($D135,Artikelstamm!$A$8:$A$107,0)),"⚠ Artikelnr. unbekannt"))</f>
        <v>Sicherheitshandschuhe Gr. 9, 12 Paar</v>
      </c>
      <c r="F135" s="41">
        <v>12</v>
      </c>
      <c r="G135" s="49" t="str">
        <f>IF($D135="","",IFERROR(INDEX(Artikelstamm!$D$8:$D$107,MATCH($D135,Artikelstamm!$A$8:$A$107,0)),""))</f>
        <v>Pack</v>
      </c>
      <c r="H135" s="52">
        <f>IF($D135="","",IFERROR(INDEX(IF($C135="Eingang",Artikelstamm!$M$8:$M$107,Artikelstamm!$N$8:$N$107),MATCH($D135,Artikelstamm!$A$8:$A$107,0)),0))</f>
        <v>11.9</v>
      </c>
      <c r="I135" s="52">
        <f t="shared" si="1"/>
        <v>142.80000000000001</v>
      </c>
      <c r="J135" s="65">
        <f>IF($D135="","",IF($C135="Ausgang",$F135*IFERROR(INDEX(Artikelstamm!$M$8:$M$107,MATCH($D135,Artikelstamm!$A$8:$A$107,0)),0),0))</f>
        <v>0</v>
      </c>
      <c r="K135" s="64" t="s">
        <v>107</v>
      </c>
      <c r="L135" s="64" t="s">
        <v>248</v>
      </c>
    </row>
    <row r="136" spans="1:12" ht="16.5" customHeight="1" x14ac:dyDescent="0.25">
      <c r="A136" s="59">
        <v>46150</v>
      </c>
      <c r="B136" s="60" t="s">
        <v>328</v>
      </c>
      <c r="C136" s="61" t="s">
        <v>195</v>
      </c>
      <c r="D136" s="62" t="s">
        <v>113</v>
      </c>
      <c r="E136" s="39" t="str">
        <f>IF($D136="","",IFERROR(INDEX(Artikelstamm!$B$8:$B$107,MATCH($D136,Artikelstamm!$A$8:$A$107,0)),"⚠ Artikelnr. unbekannt"))</f>
        <v>Maßband 5 m, magnetisch</v>
      </c>
      <c r="F136" s="41">
        <v>12</v>
      </c>
      <c r="G136" s="40" t="str">
        <f>IF($D136="","",IFERROR(INDEX(Artikelstamm!$D$8:$D$107,MATCH($D136,Artikelstamm!$A$8:$A$107,0)),""))</f>
        <v>Stück</v>
      </c>
      <c r="H136" s="45">
        <f>IF($D136="","",IFERROR(INDEX(IF($C136="Eingang",Artikelstamm!$M$8:$M$107,Artikelstamm!$N$8:$N$107),MATCH($D136,Artikelstamm!$A$8:$A$107,0)),0))</f>
        <v>6.75</v>
      </c>
      <c r="I136" s="45">
        <f t="shared" ref="I136:I199" si="2">IF($D136="","",$F136*$H136)</f>
        <v>81</v>
      </c>
      <c r="J136" s="63">
        <f>IF($D136="","",IF($C136="Ausgang",$F136*IFERROR(INDEX(Artikelstamm!$M$8:$M$107,MATCH($D136,Artikelstamm!$A$8:$A$107,0)),0),0))</f>
        <v>0</v>
      </c>
      <c r="K136" s="64" t="s">
        <v>107</v>
      </c>
      <c r="L136" s="64" t="s">
        <v>214</v>
      </c>
    </row>
    <row r="137" spans="1:12" ht="16.5" customHeight="1" x14ac:dyDescent="0.25">
      <c r="A137" s="59">
        <v>46150</v>
      </c>
      <c r="B137" s="60" t="s">
        <v>329</v>
      </c>
      <c r="C137" s="61" t="s">
        <v>195</v>
      </c>
      <c r="D137" s="62" t="s">
        <v>139</v>
      </c>
      <c r="E137" s="48" t="str">
        <f>IF($D137="","",IFERROR(INDEX(Artikelstamm!$B$8:$B$107,MATCH($D137,Artikelstamm!$A$8:$A$107,0)),"⚠ Artikelnr. unbekannt"))</f>
        <v>Handreiniger 500 ml, Spender</v>
      </c>
      <c r="F137" s="41">
        <v>60</v>
      </c>
      <c r="G137" s="49" t="str">
        <f>IF($D137="","",IFERROR(INDEX(Artikelstamm!$D$8:$D$107,MATCH($D137,Artikelstamm!$A$8:$A$107,0)),""))</f>
        <v>Stück</v>
      </c>
      <c r="H137" s="52">
        <f>IF($D137="","",IFERROR(INDEX(IF($C137="Eingang",Artikelstamm!$M$8:$M$107,Artikelstamm!$N$8:$N$107),MATCH($D137,Artikelstamm!$A$8:$A$107,0)),0))</f>
        <v>3.1</v>
      </c>
      <c r="I137" s="52">
        <f t="shared" si="2"/>
        <v>186</v>
      </c>
      <c r="J137" s="65">
        <f>IF($D137="","",IF($C137="Ausgang",$F137*IFERROR(INDEX(Artikelstamm!$M$8:$M$107,MATCH($D137,Artikelstamm!$A$8:$A$107,0)),0),0))</f>
        <v>0</v>
      </c>
      <c r="K137" s="64" t="s">
        <v>142</v>
      </c>
      <c r="L137" s="64" t="s">
        <v>206</v>
      </c>
    </row>
    <row r="138" spans="1:12" ht="16.5" customHeight="1" x14ac:dyDescent="0.25">
      <c r="A138" s="59">
        <v>46154</v>
      </c>
      <c r="B138" s="60" t="s">
        <v>330</v>
      </c>
      <c r="C138" s="61" t="s">
        <v>195</v>
      </c>
      <c r="D138" s="62" t="s">
        <v>161</v>
      </c>
      <c r="E138" s="39" t="str">
        <f>IF($D138="","",IFERROR(INDEX(Artikelstamm!$B$8:$B$107,MATCH($D138,Artikelstamm!$A$8:$A$107,0)),"⚠ Artikelnr. unbekannt"))</f>
        <v>Lagerkiste stapelbar 600 × 400 mm</v>
      </c>
      <c r="F138" s="41">
        <v>5</v>
      </c>
      <c r="G138" s="40" t="str">
        <f>IF($D138="","",IFERROR(INDEX(Artikelstamm!$D$8:$D$107,MATCH($D138,Artikelstamm!$A$8:$A$107,0)),""))</f>
        <v>Stück</v>
      </c>
      <c r="H138" s="45">
        <f>IF($D138="","",IFERROR(INDEX(IF($C138="Eingang",Artikelstamm!$M$8:$M$107,Artikelstamm!$N$8:$N$107),MATCH($D138,Artikelstamm!$A$8:$A$107,0)),0))</f>
        <v>8.1999999999999993</v>
      </c>
      <c r="I138" s="45">
        <f t="shared" si="2"/>
        <v>41</v>
      </c>
      <c r="J138" s="63">
        <f>IF($D138="","",IF($C138="Ausgang",$F138*IFERROR(INDEX(Artikelstamm!$M$8:$M$107,MATCH($D138,Artikelstamm!$A$8:$A$107,0)),0),0))</f>
        <v>0</v>
      </c>
      <c r="K138" s="64" t="s">
        <v>99</v>
      </c>
      <c r="L138" s="64"/>
    </row>
    <row r="139" spans="1:12" ht="16.5" customHeight="1" x14ac:dyDescent="0.25">
      <c r="A139" s="59">
        <v>46154</v>
      </c>
      <c r="B139" s="60" t="s">
        <v>331</v>
      </c>
      <c r="C139" s="61" t="s">
        <v>195</v>
      </c>
      <c r="D139" s="62" t="s">
        <v>79</v>
      </c>
      <c r="E139" s="48" t="str">
        <f>IF($D139="","",IFERROR(INDEX(Artikelstamm!$B$8:$B$107,MATCH($D139,Artikelstamm!$A$8:$A$107,0)),"⚠ Artikelnr. unbekannt"))</f>
        <v>Etiketten 105 × 48 mm, 100 Blatt</v>
      </c>
      <c r="F139" s="41">
        <v>120</v>
      </c>
      <c r="G139" s="49" t="str">
        <f>IF($D139="","",IFERROR(INDEX(Artikelstamm!$D$8:$D$107,MATCH($D139,Artikelstamm!$A$8:$A$107,0)),""))</f>
        <v>Pack</v>
      </c>
      <c r="H139" s="52">
        <f>IF($D139="","",IFERROR(INDEX(IF($C139="Eingang",Artikelstamm!$M$8:$M$107,Artikelstamm!$N$8:$N$107),MATCH($D139,Artikelstamm!$A$8:$A$107,0)),0))</f>
        <v>6.4</v>
      </c>
      <c r="I139" s="52">
        <f t="shared" si="2"/>
        <v>768</v>
      </c>
      <c r="J139" s="65">
        <f>IF($D139="","",IF($C139="Ausgang",$F139*IFERROR(INDEX(Artikelstamm!$M$8:$M$107,MATCH($D139,Artikelstamm!$A$8:$A$107,0)),0),0))</f>
        <v>0</v>
      </c>
      <c r="K139" s="64" t="s">
        <v>81</v>
      </c>
      <c r="L139" s="64" t="s">
        <v>248</v>
      </c>
    </row>
    <row r="140" spans="1:12" ht="16.5" customHeight="1" x14ac:dyDescent="0.25">
      <c r="A140" s="59">
        <v>46155</v>
      </c>
      <c r="B140" s="60" t="s">
        <v>332</v>
      </c>
      <c r="C140" s="61" t="s">
        <v>195</v>
      </c>
      <c r="D140" s="62" t="s">
        <v>136</v>
      </c>
      <c r="E140" s="39" t="str">
        <f>IF($D140="","",IFERROR(INDEX(Artikelstamm!$B$8:$B$107,MATCH($D140,Artikelstamm!$A$8:$A$107,0)),"⚠ Artikelnr. unbekannt"))</f>
        <v>Bewegungsmelder 180°, Aufputz</v>
      </c>
      <c r="F140" s="41">
        <v>60</v>
      </c>
      <c r="G140" s="40" t="str">
        <f>IF($D140="","",IFERROR(INDEX(Artikelstamm!$D$8:$D$107,MATCH($D140,Artikelstamm!$A$8:$A$107,0)),""))</f>
        <v>Stück</v>
      </c>
      <c r="H140" s="45">
        <f>IF($D140="","",IFERROR(INDEX(IF($C140="Eingang",Artikelstamm!$M$8:$M$107,Artikelstamm!$N$8:$N$107),MATCH($D140,Artikelstamm!$A$8:$A$107,0)),0))</f>
        <v>16.8</v>
      </c>
      <c r="I140" s="45">
        <f t="shared" si="2"/>
        <v>1008</v>
      </c>
      <c r="J140" s="63">
        <f>IF($D140="","",IF($C140="Ausgang",$F140*IFERROR(INDEX(Artikelstamm!$M$8:$M$107,MATCH($D140,Artikelstamm!$A$8:$A$107,0)),0),0))</f>
        <v>0</v>
      </c>
      <c r="K140" s="64" t="s">
        <v>125</v>
      </c>
      <c r="L140" s="64"/>
    </row>
    <row r="141" spans="1:12" ht="16.5" customHeight="1" x14ac:dyDescent="0.25">
      <c r="A141" s="59">
        <v>46156</v>
      </c>
      <c r="B141" s="60" t="s">
        <v>333</v>
      </c>
      <c r="C141" s="61" t="s">
        <v>195</v>
      </c>
      <c r="D141" s="62" t="s">
        <v>61</v>
      </c>
      <c r="E141" s="48" t="str">
        <f>IF($D141="","",IFERROR(INDEX(Artikelstamm!$B$8:$B$107,MATCH($D141,Artikelstamm!$A$8:$A$107,0)),"⚠ Artikelnr. unbekannt"))</f>
        <v>Kopierpapier A4, 80 g/m², weiß</v>
      </c>
      <c r="F141" s="41">
        <v>60</v>
      </c>
      <c r="G141" s="49" t="str">
        <f>IF($D141="","",IFERROR(INDEX(Artikelstamm!$D$8:$D$107,MATCH($D141,Artikelstamm!$A$8:$A$107,0)),""))</f>
        <v>Paket</v>
      </c>
      <c r="H141" s="52">
        <f>IF($D141="","",IFERROR(INDEX(IF($C141="Eingang",Artikelstamm!$M$8:$M$107,Artikelstamm!$N$8:$N$107),MATCH($D141,Artikelstamm!$A$8:$A$107,0)),0))</f>
        <v>3.45</v>
      </c>
      <c r="I141" s="52">
        <f t="shared" si="2"/>
        <v>207</v>
      </c>
      <c r="J141" s="65">
        <f>IF($D141="","",IF($C141="Ausgang",$F141*IFERROR(INDEX(Artikelstamm!$M$8:$M$107,MATCH($D141,Artikelstamm!$A$8:$A$107,0)),0),0))</f>
        <v>0</v>
      </c>
      <c r="K141" s="64" t="s">
        <v>65</v>
      </c>
      <c r="L141" s="64" t="s">
        <v>214</v>
      </c>
    </row>
    <row r="142" spans="1:12" ht="16.5" customHeight="1" x14ac:dyDescent="0.25">
      <c r="A142" s="59">
        <v>46157</v>
      </c>
      <c r="B142" s="60" t="s">
        <v>334</v>
      </c>
      <c r="C142" s="61" t="s">
        <v>195</v>
      </c>
      <c r="D142" s="62" t="s">
        <v>167</v>
      </c>
      <c r="E142" s="39" t="str">
        <f>IF($D142="","",IFERROR(INDEX(Artikelstamm!$B$8:$B$107,MATCH($D142,Artikelstamm!$A$8:$A$107,0)),"⚠ Artikelnr. unbekannt"))</f>
        <v>Sicherheitshandschuhe Gr. 9, 12 Paar</v>
      </c>
      <c r="F142" s="41">
        <v>15</v>
      </c>
      <c r="G142" s="40" t="str">
        <f>IF($D142="","",IFERROR(INDEX(Artikelstamm!$D$8:$D$107,MATCH($D142,Artikelstamm!$A$8:$A$107,0)),""))</f>
        <v>Pack</v>
      </c>
      <c r="H142" s="45">
        <f>IF($D142="","",IFERROR(INDEX(IF($C142="Eingang",Artikelstamm!$M$8:$M$107,Artikelstamm!$N$8:$N$107),MATCH($D142,Artikelstamm!$A$8:$A$107,0)),0))</f>
        <v>11.9</v>
      </c>
      <c r="I142" s="45">
        <f t="shared" si="2"/>
        <v>178.5</v>
      </c>
      <c r="J142" s="63">
        <f>IF($D142="","",IF($C142="Ausgang",$F142*IFERROR(INDEX(Artikelstamm!$M$8:$M$107,MATCH($D142,Artikelstamm!$A$8:$A$107,0)),0),0))</f>
        <v>0</v>
      </c>
      <c r="K142" s="64" t="s">
        <v>107</v>
      </c>
      <c r="L142" s="64" t="s">
        <v>248</v>
      </c>
    </row>
    <row r="143" spans="1:12" ht="16.5" customHeight="1" x14ac:dyDescent="0.25">
      <c r="A143" s="59">
        <v>46160</v>
      </c>
      <c r="B143" s="60" t="s">
        <v>335</v>
      </c>
      <c r="C143" s="61" t="s">
        <v>183</v>
      </c>
      <c r="D143" s="62" t="s">
        <v>104</v>
      </c>
      <c r="E143" s="48" t="str">
        <f>IF($D143="","",IFERROR(INDEX(Artikelstamm!$B$8:$B$107,MATCH($D143,Artikelstamm!$A$8:$A$107,0)),"⚠ Artikelnr. unbekannt"))</f>
        <v>Akkuschrauber 18 V, 2,0 Ah</v>
      </c>
      <c r="F143" s="41">
        <v>5</v>
      </c>
      <c r="G143" s="49" t="str">
        <f>IF($D143="","",IFERROR(INDEX(Artikelstamm!$D$8:$D$107,MATCH($D143,Artikelstamm!$A$8:$A$107,0)),""))</f>
        <v>Stück</v>
      </c>
      <c r="H143" s="52">
        <f>IF($D143="","",IFERROR(INDEX(IF($C143="Eingang",Artikelstamm!$M$8:$M$107,Artikelstamm!$N$8:$N$107),MATCH($D143,Artikelstamm!$A$8:$A$107,0)),0))</f>
        <v>119</v>
      </c>
      <c r="I143" s="52">
        <f t="shared" si="2"/>
        <v>595</v>
      </c>
      <c r="J143" s="65">
        <f>IF($D143="","",IF($C143="Ausgang",$F143*IFERROR(INDEX(Artikelstamm!$M$8:$M$107,MATCH($D143,Artikelstamm!$A$8:$A$107,0)),0),0))</f>
        <v>340</v>
      </c>
      <c r="K143" s="64" t="s">
        <v>193</v>
      </c>
      <c r="L143" s="64"/>
    </row>
    <row r="144" spans="1:12" ht="16.5" customHeight="1" x14ac:dyDescent="0.25">
      <c r="A144" s="59">
        <v>46160</v>
      </c>
      <c r="B144" s="60" t="s">
        <v>336</v>
      </c>
      <c r="C144" s="61" t="s">
        <v>195</v>
      </c>
      <c r="D144" s="62" t="s">
        <v>130</v>
      </c>
      <c r="E144" s="39" t="str">
        <f>IF($D144="","",IFERROR(INDEX(Artikelstamm!$B$8:$B$107,MATCH($D144,Artikelstamm!$A$8:$A$107,0)),"⚠ Artikelnr. unbekannt"))</f>
        <v>Batterien AA, 10er-Pack</v>
      </c>
      <c r="F144" s="41">
        <v>80</v>
      </c>
      <c r="G144" s="40" t="str">
        <f>IF($D144="","",IFERROR(INDEX(Artikelstamm!$D$8:$D$107,MATCH($D144,Artikelstamm!$A$8:$A$107,0)),""))</f>
        <v>Pack</v>
      </c>
      <c r="H144" s="45">
        <f>IF($D144="","",IFERROR(INDEX(IF($C144="Eingang",Artikelstamm!$M$8:$M$107,Artikelstamm!$N$8:$N$107),MATCH($D144,Artikelstamm!$A$8:$A$107,0)),0))</f>
        <v>4.55</v>
      </c>
      <c r="I144" s="45">
        <f t="shared" si="2"/>
        <v>364</v>
      </c>
      <c r="J144" s="63">
        <f>IF($D144="","",IF($C144="Ausgang",$F144*IFERROR(INDEX(Artikelstamm!$M$8:$M$107,MATCH($D144,Artikelstamm!$A$8:$A$107,0)),0),0))</f>
        <v>0</v>
      </c>
      <c r="K144" s="64" t="s">
        <v>125</v>
      </c>
      <c r="L144" s="64" t="s">
        <v>248</v>
      </c>
    </row>
    <row r="145" spans="1:12" ht="16.5" customHeight="1" x14ac:dyDescent="0.25">
      <c r="A145" s="59">
        <v>46161</v>
      </c>
      <c r="B145" s="60" t="s">
        <v>337</v>
      </c>
      <c r="C145" s="61" t="s">
        <v>195</v>
      </c>
      <c r="D145" s="62" t="s">
        <v>122</v>
      </c>
      <c r="E145" s="48" t="str">
        <f>IF($D145="","",IFERROR(INDEX(Artikelstamm!$B$8:$B$107,MATCH($D145,Artikelstamm!$A$8:$A$107,0)),"⚠ Artikelnr. unbekannt"))</f>
        <v>LED-Röhre 120 cm, 18 W, 4000 K</v>
      </c>
      <c r="F145" s="41">
        <v>150</v>
      </c>
      <c r="G145" s="49" t="str">
        <f>IF($D145="","",IFERROR(INDEX(Artikelstamm!$D$8:$D$107,MATCH($D145,Artikelstamm!$A$8:$A$107,0)),""))</f>
        <v>Stück</v>
      </c>
      <c r="H145" s="52">
        <f>IF($D145="","",IFERROR(INDEX(IF($C145="Eingang",Artikelstamm!$M$8:$M$107,Artikelstamm!$N$8:$N$107),MATCH($D145,Artikelstamm!$A$8:$A$107,0)),0))</f>
        <v>7.9</v>
      </c>
      <c r="I145" s="52">
        <f t="shared" si="2"/>
        <v>1185</v>
      </c>
      <c r="J145" s="65">
        <f>IF($D145="","",IF($C145="Ausgang",$F145*IFERROR(INDEX(Artikelstamm!$M$8:$M$107,MATCH($D145,Artikelstamm!$A$8:$A$107,0)),0),0))</f>
        <v>0</v>
      </c>
      <c r="K145" s="64" t="s">
        <v>125</v>
      </c>
      <c r="L145" s="64" t="s">
        <v>248</v>
      </c>
    </row>
    <row r="146" spans="1:12" ht="16.5" customHeight="1" x14ac:dyDescent="0.25">
      <c r="A146" s="59">
        <v>46161</v>
      </c>
      <c r="B146" s="60" t="s">
        <v>338</v>
      </c>
      <c r="C146" s="61" t="s">
        <v>195</v>
      </c>
      <c r="D146" s="62" t="s">
        <v>91</v>
      </c>
      <c r="E146" s="39" t="str">
        <f>IF($D146="","",IFERROR(INDEX(Artikelstamm!$B$8:$B$107,MATCH($D146,Artikelstamm!$A$8:$A$107,0)),"⚠ Artikelnr. unbekannt"))</f>
        <v>Luftpolsterfolie 100 cm × 50 m</v>
      </c>
      <c r="F146" s="41">
        <v>120</v>
      </c>
      <c r="G146" s="40" t="str">
        <f>IF($D146="","",IFERROR(INDEX(Artikelstamm!$D$8:$D$107,MATCH($D146,Artikelstamm!$A$8:$A$107,0)),""))</f>
        <v>Rolle</v>
      </c>
      <c r="H146" s="45">
        <f>IF($D146="","",IFERROR(INDEX(IF($C146="Eingang",Artikelstamm!$M$8:$M$107,Artikelstamm!$N$8:$N$107),MATCH($D146,Artikelstamm!$A$8:$A$107,0)),0))</f>
        <v>14.9</v>
      </c>
      <c r="I146" s="45">
        <f t="shared" si="2"/>
        <v>1788</v>
      </c>
      <c r="J146" s="63">
        <f>IF($D146="","",IF($C146="Ausgang",$F146*IFERROR(INDEX(Artikelstamm!$M$8:$M$107,MATCH($D146,Artikelstamm!$A$8:$A$107,0)),0),0))</f>
        <v>0</v>
      </c>
      <c r="K146" s="64" t="s">
        <v>81</v>
      </c>
      <c r="L146" s="64" t="s">
        <v>235</v>
      </c>
    </row>
    <row r="147" spans="1:12" ht="16.5" customHeight="1" x14ac:dyDescent="0.25">
      <c r="A147" s="59">
        <v>46162</v>
      </c>
      <c r="B147" s="60" t="s">
        <v>339</v>
      </c>
      <c r="C147" s="61" t="s">
        <v>195</v>
      </c>
      <c r="D147" s="62" t="s">
        <v>139</v>
      </c>
      <c r="E147" s="48" t="str">
        <f>IF($D147="","",IFERROR(INDEX(Artikelstamm!$B$8:$B$107,MATCH($D147,Artikelstamm!$A$8:$A$107,0)),"⚠ Artikelnr. unbekannt"))</f>
        <v>Handreiniger 500 ml, Spender</v>
      </c>
      <c r="F147" s="41">
        <v>100</v>
      </c>
      <c r="G147" s="49" t="str">
        <f>IF($D147="","",IFERROR(INDEX(Artikelstamm!$D$8:$D$107,MATCH($D147,Artikelstamm!$A$8:$A$107,0)),""))</f>
        <v>Stück</v>
      </c>
      <c r="H147" s="52">
        <f>IF($D147="","",IFERROR(INDEX(IF($C147="Eingang",Artikelstamm!$M$8:$M$107,Artikelstamm!$N$8:$N$107),MATCH($D147,Artikelstamm!$A$8:$A$107,0)),0))</f>
        <v>3.1</v>
      </c>
      <c r="I147" s="52">
        <f t="shared" si="2"/>
        <v>310</v>
      </c>
      <c r="J147" s="65">
        <f>IF($D147="","",IF($C147="Ausgang",$F147*IFERROR(INDEX(Artikelstamm!$M$8:$M$107,MATCH($D147,Artikelstamm!$A$8:$A$107,0)),0),0))</f>
        <v>0</v>
      </c>
      <c r="K147" s="64" t="s">
        <v>142</v>
      </c>
      <c r="L147" s="64" t="s">
        <v>235</v>
      </c>
    </row>
    <row r="148" spans="1:12" ht="16.5" customHeight="1" x14ac:dyDescent="0.25">
      <c r="A148" s="59">
        <v>46163</v>
      </c>
      <c r="B148" s="60" t="s">
        <v>340</v>
      </c>
      <c r="C148" s="61" t="s">
        <v>195</v>
      </c>
      <c r="D148" s="62" t="s">
        <v>144</v>
      </c>
      <c r="E148" s="39" t="str">
        <f>IF($D148="","",IFERROR(INDEX(Artikelstamm!$B$8:$B$107,MATCH($D148,Artikelstamm!$A$8:$A$107,0)),"⚠ Artikelnr. unbekannt"))</f>
        <v>Papierhandtücher, 20 × 200 Blatt</v>
      </c>
      <c r="F148" s="41">
        <v>40</v>
      </c>
      <c r="G148" s="40" t="str">
        <f>IF($D148="","",IFERROR(INDEX(Artikelstamm!$D$8:$D$107,MATCH($D148,Artikelstamm!$A$8:$A$107,0)),""))</f>
        <v>Karton</v>
      </c>
      <c r="H148" s="45">
        <f>IF($D148="","",IFERROR(INDEX(IF($C148="Eingang",Artikelstamm!$M$8:$M$107,Artikelstamm!$N$8:$N$107),MATCH($D148,Artikelstamm!$A$8:$A$107,0)),0))</f>
        <v>18.399999999999999</v>
      </c>
      <c r="I148" s="45">
        <f t="shared" si="2"/>
        <v>736</v>
      </c>
      <c r="J148" s="63">
        <f>IF($D148="","",IF($C148="Ausgang",$F148*IFERROR(INDEX(Artikelstamm!$M$8:$M$107,MATCH($D148,Artikelstamm!$A$8:$A$107,0)),0),0))</f>
        <v>0</v>
      </c>
      <c r="K148" s="64" t="s">
        <v>142</v>
      </c>
      <c r="L148" s="64" t="s">
        <v>206</v>
      </c>
    </row>
    <row r="149" spans="1:12" ht="16.5" customHeight="1" x14ac:dyDescent="0.25">
      <c r="A149" s="59">
        <v>46163</v>
      </c>
      <c r="B149" s="60" t="s">
        <v>341</v>
      </c>
      <c r="C149" s="61" t="s">
        <v>195</v>
      </c>
      <c r="D149" s="62" t="s">
        <v>87</v>
      </c>
      <c r="E149" s="48" t="str">
        <f>IF($D149="","",IFERROR(INDEX(Artikelstamm!$B$8:$B$107,MATCH($D149,Artikelstamm!$A$8:$A$107,0)),"⚠ Artikelnr. unbekannt"))</f>
        <v>Klebeband transparent 50 mm × 66 m</v>
      </c>
      <c r="F149" s="41">
        <v>60</v>
      </c>
      <c r="G149" s="49" t="str">
        <f>IF($D149="","",IFERROR(INDEX(Artikelstamm!$D$8:$D$107,MATCH($D149,Artikelstamm!$A$8:$A$107,0)),""))</f>
        <v>Rolle</v>
      </c>
      <c r="H149" s="52">
        <f>IF($D149="","",IFERROR(INDEX(IF($C149="Eingang",Artikelstamm!$M$8:$M$107,Artikelstamm!$N$8:$N$107),MATCH($D149,Artikelstamm!$A$8:$A$107,0)),0))</f>
        <v>1.1000000000000001</v>
      </c>
      <c r="I149" s="52">
        <f t="shared" si="2"/>
        <v>66</v>
      </c>
      <c r="J149" s="65">
        <f>IF($D149="","",IF($C149="Ausgang",$F149*IFERROR(INDEX(Artikelstamm!$M$8:$M$107,MATCH($D149,Artikelstamm!$A$8:$A$107,0)),0),0))</f>
        <v>0</v>
      </c>
      <c r="K149" s="64" t="s">
        <v>81</v>
      </c>
      <c r="L149" s="64"/>
    </row>
    <row r="150" spans="1:12" ht="16.5" customHeight="1" x14ac:dyDescent="0.25">
      <c r="A150" s="59">
        <v>46164</v>
      </c>
      <c r="B150" s="60" t="s">
        <v>342</v>
      </c>
      <c r="C150" s="61" t="s">
        <v>183</v>
      </c>
      <c r="D150" s="62" t="s">
        <v>79</v>
      </c>
      <c r="E150" s="39" t="str">
        <f>IF($D150="","",IFERROR(INDEX(Artikelstamm!$B$8:$B$107,MATCH($D150,Artikelstamm!$A$8:$A$107,0)),"⚠ Artikelnr. unbekannt"))</f>
        <v>Etiketten 105 × 48 mm, 100 Blatt</v>
      </c>
      <c r="F150" s="41">
        <v>40</v>
      </c>
      <c r="G150" s="40" t="str">
        <f>IF($D150="","",IFERROR(INDEX(Artikelstamm!$D$8:$D$107,MATCH($D150,Artikelstamm!$A$8:$A$107,0)),""))</f>
        <v>Pack</v>
      </c>
      <c r="H150" s="45">
        <f>IF($D150="","",IFERROR(INDEX(IF($C150="Eingang",Artikelstamm!$M$8:$M$107,Artikelstamm!$N$8:$N$107),MATCH($D150,Artikelstamm!$A$8:$A$107,0)),0))</f>
        <v>12.2</v>
      </c>
      <c r="I150" s="45">
        <f t="shared" si="2"/>
        <v>488</v>
      </c>
      <c r="J150" s="63">
        <f>IF($D150="","",IF($C150="Ausgang",$F150*IFERROR(INDEX(Artikelstamm!$M$8:$M$107,MATCH($D150,Artikelstamm!$A$8:$A$107,0)),0),0))</f>
        <v>256</v>
      </c>
      <c r="K150" s="64" t="s">
        <v>184</v>
      </c>
      <c r="L150" s="64"/>
    </row>
    <row r="151" spans="1:12" ht="16.5" customHeight="1" x14ac:dyDescent="0.25">
      <c r="A151" s="59">
        <v>46164</v>
      </c>
      <c r="B151" s="60" t="s">
        <v>343</v>
      </c>
      <c r="C151" s="61" t="s">
        <v>183</v>
      </c>
      <c r="D151" s="62" t="s">
        <v>83</v>
      </c>
      <c r="E151" s="48" t="str">
        <f>IF($D151="","",IFERROR(INDEX(Artikelstamm!$B$8:$B$107,MATCH($D151,Artikelstamm!$A$8:$A$107,0)),"⚠ Artikelnr. unbekannt"))</f>
        <v>Faltkarton 400 × 300 × 200 mm</v>
      </c>
      <c r="F151" s="41">
        <v>15</v>
      </c>
      <c r="G151" s="49" t="str">
        <f>IF($D151="","",IFERROR(INDEX(Artikelstamm!$D$8:$D$107,MATCH($D151,Artikelstamm!$A$8:$A$107,0)),""))</f>
        <v>Stück</v>
      </c>
      <c r="H151" s="52">
        <f>IF($D151="","",IFERROR(INDEX(IF($C151="Eingang",Artikelstamm!$M$8:$M$107,Artikelstamm!$N$8:$N$107),MATCH($D151,Artikelstamm!$A$8:$A$107,0)),0))</f>
        <v>1.65</v>
      </c>
      <c r="I151" s="52">
        <f t="shared" si="2"/>
        <v>24.75</v>
      </c>
      <c r="J151" s="65">
        <f>IF($D151="","",IF($C151="Ausgang",$F151*IFERROR(INDEX(Artikelstamm!$M$8:$M$107,MATCH($D151,Artikelstamm!$A$8:$A$107,0)),0),0))</f>
        <v>11.700000000000001</v>
      </c>
      <c r="K151" s="64" t="s">
        <v>190</v>
      </c>
      <c r="L151" s="64" t="s">
        <v>210</v>
      </c>
    </row>
    <row r="152" spans="1:12" ht="16.5" customHeight="1" x14ac:dyDescent="0.25">
      <c r="A152" s="59">
        <v>46164</v>
      </c>
      <c r="B152" s="60" t="s">
        <v>344</v>
      </c>
      <c r="C152" s="61" t="s">
        <v>195</v>
      </c>
      <c r="D152" s="62" t="s">
        <v>164</v>
      </c>
      <c r="E152" s="39" t="str">
        <f>IF($D152="","",IFERROR(INDEX(Artikelstamm!$B$8:$B$107,MATCH($D152,Artikelstamm!$A$8:$A$107,0)),"⚠ Artikelnr. unbekannt"))</f>
        <v>Regalboden 1000 × 400 mm, verzinkt</v>
      </c>
      <c r="F152" s="41">
        <v>8</v>
      </c>
      <c r="G152" s="40" t="str">
        <f>IF($D152="","",IFERROR(INDEX(Artikelstamm!$D$8:$D$107,MATCH($D152,Artikelstamm!$A$8:$A$107,0)),""))</f>
        <v>Stück</v>
      </c>
      <c r="H152" s="45">
        <f>IF($D152="","",IFERROR(INDEX(IF($C152="Eingang",Artikelstamm!$M$8:$M$107,Artikelstamm!$N$8:$N$107),MATCH($D152,Artikelstamm!$A$8:$A$107,0)),0))</f>
        <v>15.6</v>
      </c>
      <c r="I152" s="45">
        <f t="shared" si="2"/>
        <v>124.8</v>
      </c>
      <c r="J152" s="63">
        <f>IF($D152="","",IF($C152="Ausgang",$F152*IFERROR(INDEX(Artikelstamm!$M$8:$M$107,MATCH($D152,Artikelstamm!$A$8:$A$107,0)),0),0))</f>
        <v>0</v>
      </c>
      <c r="K152" s="64" t="s">
        <v>99</v>
      </c>
      <c r="L152" s="64" t="s">
        <v>214</v>
      </c>
    </row>
    <row r="153" spans="1:12" ht="16.5" customHeight="1" x14ac:dyDescent="0.25">
      <c r="A153" s="59">
        <v>46164</v>
      </c>
      <c r="B153" s="60" t="s">
        <v>345</v>
      </c>
      <c r="C153" s="61" t="s">
        <v>195</v>
      </c>
      <c r="D153" s="62" t="s">
        <v>151</v>
      </c>
      <c r="E153" s="48" t="str">
        <f>IF($D153="","",IFERROR(INDEX(Artikelstamm!$B$8:$B$107,MATCH($D153,Artikelstamm!$A$8:$A$107,0)),"⚠ Artikelnr. unbekannt"))</f>
        <v>Müllbeutel 120 l, 25er-Rolle</v>
      </c>
      <c r="F153" s="41">
        <v>80</v>
      </c>
      <c r="G153" s="49" t="str">
        <f>IF($D153="","",IFERROR(INDEX(Artikelstamm!$D$8:$D$107,MATCH($D153,Artikelstamm!$A$8:$A$107,0)),""))</f>
        <v>Rolle</v>
      </c>
      <c r="H153" s="52">
        <f>IF($D153="","",IFERROR(INDEX(IF($C153="Eingang",Artikelstamm!$M$8:$M$107,Artikelstamm!$N$8:$N$107),MATCH($D153,Artikelstamm!$A$8:$A$107,0)),0))</f>
        <v>4.9000000000000004</v>
      </c>
      <c r="I153" s="52">
        <f t="shared" si="2"/>
        <v>392</v>
      </c>
      <c r="J153" s="65">
        <f>IF($D153="","",IF($C153="Ausgang",$F153*IFERROR(INDEX(Artikelstamm!$M$8:$M$107,MATCH($D153,Artikelstamm!$A$8:$A$107,0)),0),0))</f>
        <v>0</v>
      </c>
      <c r="K153" s="64" t="s">
        <v>142</v>
      </c>
      <c r="L153" s="64" t="s">
        <v>206</v>
      </c>
    </row>
    <row r="154" spans="1:12" ht="16.5" customHeight="1" x14ac:dyDescent="0.25">
      <c r="A154" s="59">
        <v>46167</v>
      </c>
      <c r="B154" s="60" t="s">
        <v>346</v>
      </c>
      <c r="C154" s="61" t="s">
        <v>183</v>
      </c>
      <c r="D154" s="62" t="s">
        <v>130</v>
      </c>
      <c r="E154" s="39" t="str">
        <f>IF($D154="","",IFERROR(INDEX(Artikelstamm!$B$8:$B$107,MATCH($D154,Artikelstamm!$A$8:$A$107,0)),"⚠ Artikelnr. unbekannt"))</f>
        <v>Batterien AA, 10er-Pack</v>
      </c>
      <c r="F154" s="41">
        <v>30</v>
      </c>
      <c r="G154" s="40" t="str">
        <f>IF($D154="","",IFERROR(INDEX(Artikelstamm!$D$8:$D$107,MATCH($D154,Artikelstamm!$A$8:$A$107,0)),""))</f>
        <v>Pack</v>
      </c>
      <c r="H154" s="45">
        <f>IF($D154="","",IFERROR(INDEX(IF($C154="Eingang",Artikelstamm!$M$8:$M$107,Artikelstamm!$N$8:$N$107),MATCH($D154,Artikelstamm!$A$8:$A$107,0)),0))</f>
        <v>8.9</v>
      </c>
      <c r="I154" s="45">
        <f t="shared" si="2"/>
        <v>267</v>
      </c>
      <c r="J154" s="63">
        <f>IF($D154="","",IF($C154="Ausgang",$F154*IFERROR(INDEX(Artikelstamm!$M$8:$M$107,MATCH($D154,Artikelstamm!$A$8:$A$107,0)),0),0))</f>
        <v>136.5</v>
      </c>
      <c r="K154" s="64" t="s">
        <v>197</v>
      </c>
      <c r="L154" s="64" t="s">
        <v>210</v>
      </c>
    </row>
    <row r="155" spans="1:12" ht="16.5" customHeight="1" x14ac:dyDescent="0.25">
      <c r="A155" s="59">
        <v>46167</v>
      </c>
      <c r="B155" s="60" t="s">
        <v>347</v>
      </c>
      <c r="C155" s="61" t="s">
        <v>183</v>
      </c>
      <c r="D155" s="62" t="s">
        <v>71</v>
      </c>
      <c r="E155" s="48" t="str">
        <f>IF($D155="","",IFERROR(INDEX(Artikelstamm!$B$8:$B$107,MATCH($D155,Artikelstamm!$A$8:$A$107,0)),"⚠ Artikelnr. unbekannt"))</f>
        <v>Haftnotizen 76 × 76 mm, 12er-Pack</v>
      </c>
      <c r="F155" s="41">
        <v>50</v>
      </c>
      <c r="G155" s="49" t="str">
        <f>IF($D155="","",IFERROR(INDEX(Artikelstamm!$D$8:$D$107,MATCH($D155,Artikelstamm!$A$8:$A$107,0)),""))</f>
        <v>Pack</v>
      </c>
      <c r="H155" s="52">
        <f>IF($D155="","",IFERROR(INDEX(IF($C155="Eingang",Artikelstamm!$M$8:$M$107,Artikelstamm!$N$8:$N$107),MATCH($D155,Artikelstamm!$A$8:$A$107,0)),0))</f>
        <v>7.95</v>
      </c>
      <c r="I155" s="52">
        <f t="shared" si="2"/>
        <v>397.5</v>
      </c>
      <c r="J155" s="65">
        <f>IF($D155="","",IF($C155="Ausgang",$F155*IFERROR(INDEX(Artikelstamm!$M$8:$M$107,MATCH($D155,Artikelstamm!$A$8:$A$107,0)),0),0))</f>
        <v>210</v>
      </c>
      <c r="K155" s="64" t="s">
        <v>193</v>
      </c>
      <c r="L155" s="64"/>
    </row>
    <row r="156" spans="1:12" ht="16.5" customHeight="1" x14ac:dyDescent="0.25">
      <c r="A156" s="59">
        <v>46169</v>
      </c>
      <c r="B156" s="60" t="s">
        <v>348</v>
      </c>
      <c r="C156" s="61" t="s">
        <v>195</v>
      </c>
      <c r="D156" s="62" t="s">
        <v>101</v>
      </c>
      <c r="E156" s="39" t="str">
        <f>IF($D156="","",IFERROR(INDEX(Artikelstamm!$B$8:$B$107,MATCH($D156,Artikelstamm!$A$8:$A$107,0)),"⚠ Artikelnr. unbekannt"))</f>
        <v>Palette Holz 1200 × 800 mm</v>
      </c>
      <c r="F156" s="41">
        <v>60</v>
      </c>
      <c r="G156" s="40" t="str">
        <f>IF($D156="","",IFERROR(INDEX(Artikelstamm!$D$8:$D$107,MATCH($D156,Artikelstamm!$A$8:$A$107,0)),""))</f>
        <v>Stück</v>
      </c>
      <c r="H156" s="45">
        <f>IF($D156="","",IFERROR(INDEX(IF($C156="Eingang",Artikelstamm!$M$8:$M$107,Artikelstamm!$N$8:$N$107),MATCH($D156,Artikelstamm!$A$8:$A$107,0)),0))</f>
        <v>11.5</v>
      </c>
      <c r="I156" s="45">
        <f t="shared" si="2"/>
        <v>690</v>
      </c>
      <c r="J156" s="63">
        <f>IF($D156="","",IF($C156="Ausgang",$F156*IFERROR(INDEX(Artikelstamm!$M$8:$M$107,MATCH($D156,Artikelstamm!$A$8:$A$107,0)),0),0))</f>
        <v>0</v>
      </c>
      <c r="K156" s="64" t="s">
        <v>99</v>
      </c>
      <c r="L156" s="64" t="s">
        <v>235</v>
      </c>
    </row>
    <row r="157" spans="1:12" ht="16.5" customHeight="1" x14ac:dyDescent="0.25">
      <c r="A157" s="59">
        <v>46170</v>
      </c>
      <c r="B157" s="60" t="s">
        <v>349</v>
      </c>
      <c r="C157" s="61" t="s">
        <v>183</v>
      </c>
      <c r="D157" s="62" t="s">
        <v>91</v>
      </c>
      <c r="E157" s="48" t="str">
        <f>IF($D157="","",IFERROR(INDEX(Artikelstamm!$B$8:$B$107,MATCH($D157,Artikelstamm!$A$8:$A$107,0)),"⚠ Artikelnr. unbekannt"))</f>
        <v>Luftpolsterfolie 100 cm × 50 m</v>
      </c>
      <c r="F157" s="41">
        <v>40</v>
      </c>
      <c r="G157" s="49" t="str">
        <f>IF($D157="","",IFERROR(INDEX(Artikelstamm!$D$8:$D$107,MATCH($D157,Artikelstamm!$A$8:$A$107,0)),""))</f>
        <v>Rolle</v>
      </c>
      <c r="H157" s="52">
        <f>IF($D157="","",IFERROR(INDEX(IF($C157="Eingang",Artikelstamm!$M$8:$M$107,Artikelstamm!$N$8:$N$107),MATCH($D157,Artikelstamm!$A$8:$A$107,0)),0))</f>
        <v>26.9</v>
      </c>
      <c r="I157" s="52">
        <f t="shared" si="2"/>
        <v>1076</v>
      </c>
      <c r="J157" s="65">
        <f>IF($D157="","",IF($C157="Ausgang",$F157*IFERROR(INDEX(Artikelstamm!$M$8:$M$107,MATCH($D157,Artikelstamm!$A$8:$A$107,0)),0),0))</f>
        <v>596</v>
      </c>
      <c r="K157" s="64" t="s">
        <v>184</v>
      </c>
      <c r="L157" s="64" t="s">
        <v>185</v>
      </c>
    </row>
    <row r="158" spans="1:12" ht="16.5" customHeight="1" x14ac:dyDescent="0.25">
      <c r="A158" s="59">
        <v>46171</v>
      </c>
      <c r="B158" s="60" t="s">
        <v>350</v>
      </c>
      <c r="C158" s="61" t="s">
        <v>183</v>
      </c>
      <c r="D158" s="62" t="s">
        <v>133</v>
      </c>
      <c r="E158" s="39" t="str">
        <f>IF($D158="","",IFERROR(INDEX(Artikelstamm!$B$8:$B$107,MATCH($D158,Artikelstamm!$A$8:$A$107,0)),"⚠ Artikelnr. unbekannt"))</f>
        <v>Steckdosenleiste 6-fach mit Schalter</v>
      </c>
      <c r="F158" s="41">
        <v>15</v>
      </c>
      <c r="G158" s="40" t="str">
        <f>IF($D158="","",IFERROR(INDEX(Artikelstamm!$D$8:$D$107,MATCH($D158,Artikelstamm!$A$8:$A$107,0)),""))</f>
        <v>Stück</v>
      </c>
      <c r="H158" s="45">
        <f>IF($D158="","",IFERROR(INDEX(IF($C158="Eingang",Artikelstamm!$M$8:$M$107,Artikelstamm!$N$8:$N$107),MATCH($D158,Artikelstamm!$A$8:$A$107,0)),0))</f>
        <v>18.2</v>
      </c>
      <c r="I158" s="45">
        <f t="shared" si="2"/>
        <v>273</v>
      </c>
      <c r="J158" s="63">
        <f>IF($D158="","",IF($C158="Ausgang",$F158*IFERROR(INDEX(Artikelstamm!$M$8:$M$107,MATCH($D158,Artikelstamm!$A$8:$A$107,0)),0),0))</f>
        <v>144</v>
      </c>
      <c r="K158" s="64" t="s">
        <v>184</v>
      </c>
      <c r="L158" s="64" t="s">
        <v>185</v>
      </c>
    </row>
    <row r="159" spans="1:12" ht="16.5" customHeight="1" x14ac:dyDescent="0.25">
      <c r="A159" s="59">
        <v>46171</v>
      </c>
      <c r="B159" s="60" t="s">
        <v>351</v>
      </c>
      <c r="C159" s="61" t="s">
        <v>195</v>
      </c>
      <c r="D159" s="62" t="s">
        <v>139</v>
      </c>
      <c r="E159" s="48" t="str">
        <f>IF($D159="","",IFERROR(INDEX(Artikelstamm!$B$8:$B$107,MATCH($D159,Artikelstamm!$A$8:$A$107,0)),"⚠ Artikelnr. unbekannt"))</f>
        <v>Handreiniger 500 ml, Spender</v>
      </c>
      <c r="F159" s="41">
        <v>150</v>
      </c>
      <c r="G159" s="49" t="str">
        <f>IF($D159="","",IFERROR(INDEX(Artikelstamm!$D$8:$D$107,MATCH($D159,Artikelstamm!$A$8:$A$107,0)),""))</f>
        <v>Stück</v>
      </c>
      <c r="H159" s="52">
        <f>IF($D159="","",IFERROR(INDEX(IF($C159="Eingang",Artikelstamm!$M$8:$M$107,Artikelstamm!$N$8:$N$107),MATCH($D159,Artikelstamm!$A$8:$A$107,0)),0))</f>
        <v>3.1</v>
      </c>
      <c r="I159" s="52">
        <f t="shared" si="2"/>
        <v>465</v>
      </c>
      <c r="J159" s="65">
        <f>IF($D159="","",IF($C159="Ausgang",$F159*IFERROR(INDEX(Artikelstamm!$M$8:$M$107,MATCH($D159,Artikelstamm!$A$8:$A$107,0)),0),0))</f>
        <v>0</v>
      </c>
      <c r="K159" s="64" t="s">
        <v>142</v>
      </c>
      <c r="L159" s="64" t="s">
        <v>235</v>
      </c>
    </row>
    <row r="160" spans="1:12" ht="16.5" customHeight="1" x14ac:dyDescent="0.25">
      <c r="A160" s="59">
        <v>46174</v>
      </c>
      <c r="B160" s="60" t="s">
        <v>352</v>
      </c>
      <c r="C160" s="61" t="s">
        <v>183</v>
      </c>
      <c r="D160" s="62" t="s">
        <v>157</v>
      </c>
      <c r="E160" s="39" t="str">
        <f>IF($D160="","",IFERROR(INDEX(Artikelstamm!$B$8:$B$107,MATCH($D160,Artikelstamm!$A$8:$A$107,0)),"⚠ Artikelnr. unbekannt"))</f>
        <v>Transportrolli, klappbar, 150 kg</v>
      </c>
      <c r="F160" s="41">
        <v>6</v>
      </c>
      <c r="G160" s="40" t="str">
        <f>IF($D160="","",IFERROR(INDEX(Artikelstamm!$D$8:$D$107,MATCH($D160,Artikelstamm!$A$8:$A$107,0)),""))</f>
        <v>Stück</v>
      </c>
      <c r="H160" s="45">
        <f>IF($D160="","",IFERROR(INDEX(IF($C160="Eingang",Artikelstamm!$M$8:$M$107,Artikelstamm!$N$8:$N$107),MATCH($D160,Artikelstamm!$A$8:$A$107,0)),0))</f>
        <v>98</v>
      </c>
      <c r="I160" s="45">
        <f t="shared" si="2"/>
        <v>588</v>
      </c>
      <c r="J160" s="63">
        <f>IF($D160="","",IF($C160="Ausgang",$F160*IFERROR(INDEX(Artikelstamm!$M$8:$M$107,MATCH($D160,Artikelstamm!$A$8:$A$107,0)),0),0))</f>
        <v>324</v>
      </c>
      <c r="K160" s="64" t="s">
        <v>209</v>
      </c>
      <c r="L160" s="64" t="s">
        <v>191</v>
      </c>
    </row>
    <row r="161" spans="1:12" ht="16.5" customHeight="1" x14ac:dyDescent="0.25">
      <c r="A161" s="59">
        <v>46174</v>
      </c>
      <c r="B161" s="60" t="s">
        <v>353</v>
      </c>
      <c r="C161" s="61" t="s">
        <v>183</v>
      </c>
      <c r="D161" s="62" t="s">
        <v>164</v>
      </c>
      <c r="E161" s="48" t="str">
        <f>IF($D161="","",IFERROR(INDEX(Artikelstamm!$B$8:$B$107,MATCH($D161,Artikelstamm!$A$8:$A$107,0)),"⚠ Artikelnr. unbekannt"))</f>
        <v>Regalboden 1000 × 400 mm, verzinkt</v>
      </c>
      <c r="F161" s="41">
        <v>8</v>
      </c>
      <c r="G161" s="49" t="str">
        <f>IF($D161="","",IFERROR(INDEX(Artikelstamm!$D$8:$D$107,MATCH($D161,Artikelstamm!$A$8:$A$107,0)),""))</f>
        <v>Stück</v>
      </c>
      <c r="H161" s="52">
        <f>IF($D161="","",IFERROR(INDEX(IF($C161="Eingang",Artikelstamm!$M$8:$M$107,Artikelstamm!$N$8:$N$107),MATCH($D161,Artikelstamm!$A$8:$A$107,0)),0))</f>
        <v>28.4</v>
      </c>
      <c r="I161" s="52">
        <f t="shared" si="2"/>
        <v>227.2</v>
      </c>
      <c r="J161" s="65">
        <f>IF($D161="","",IF($C161="Ausgang",$F161*IFERROR(INDEX(Artikelstamm!$M$8:$M$107,MATCH($D161,Artikelstamm!$A$8:$A$107,0)),0),0))</f>
        <v>124.8</v>
      </c>
      <c r="K161" s="64" t="s">
        <v>193</v>
      </c>
      <c r="L161" s="64"/>
    </row>
    <row r="162" spans="1:12" ht="16.5" customHeight="1" x14ac:dyDescent="0.25">
      <c r="A162" s="59">
        <v>46174</v>
      </c>
      <c r="B162" s="60" t="s">
        <v>354</v>
      </c>
      <c r="C162" s="61" t="s">
        <v>183</v>
      </c>
      <c r="D162" s="62" t="s">
        <v>67</v>
      </c>
      <c r="E162" s="39" t="str">
        <f>IF($D162="","",IFERROR(INDEX(Artikelstamm!$B$8:$B$107,MATCH($D162,Artikelstamm!$A$8:$A$107,0)),"⚠ Artikelnr. unbekannt"))</f>
        <v>Ordner breit, Rückenbreite 80 mm</v>
      </c>
      <c r="F162" s="41">
        <v>10</v>
      </c>
      <c r="G162" s="40" t="str">
        <f>IF($D162="","",IFERROR(INDEX(Artikelstamm!$D$8:$D$107,MATCH($D162,Artikelstamm!$A$8:$A$107,0)),""))</f>
        <v>Stück</v>
      </c>
      <c r="H162" s="45">
        <f>IF($D162="","",IFERROR(INDEX(IF($C162="Eingang",Artikelstamm!$M$8:$M$107,Artikelstamm!$N$8:$N$107),MATCH($D162,Artikelstamm!$A$8:$A$107,0)),0))</f>
        <v>3.6</v>
      </c>
      <c r="I162" s="45">
        <f t="shared" si="2"/>
        <v>36</v>
      </c>
      <c r="J162" s="63">
        <f>IF($D162="","",IF($C162="Ausgang",$F162*IFERROR(INDEX(Artikelstamm!$M$8:$M$107,MATCH($D162,Artikelstamm!$A$8:$A$107,0)),0),0))</f>
        <v>18.5</v>
      </c>
      <c r="K162" s="64" t="s">
        <v>184</v>
      </c>
      <c r="L162" s="64" t="s">
        <v>185</v>
      </c>
    </row>
    <row r="163" spans="1:12" ht="16.5" customHeight="1" x14ac:dyDescent="0.25">
      <c r="A163" s="59">
        <v>46174</v>
      </c>
      <c r="B163" s="60" t="s">
        <v>355</v>
      </c>
      <c r="C163" s="61" t="s">
        <v>195</v>
      </c>
      <c r="D163" s="62" t="s">
        <v>87</v>
      </c>
      <c r="E163" s="48" t="str">
        <f>IF($D163="","",IFERROR(INDEX(Artikelstamm!$B$8:$B$107,MATCH($D163,Artikelstamm!$A$8:$A$107,0)),"⚠ Artikelnr. unbekannt"))</f>
        <v>Klebeband transparent 50 mm × 66 m</v>
      </c>
      <c r="F163" s="41">
        <v>150</v>
      </c>
      <c r="G163" s="49" t="str">
        <f>IF($D163="","",IFERROR(INDEX(Artikelstamm!$D$8:$D$107,MATCH($D163,Artikelstamm!$A$8:$A$107,0)),""))</f>
        <v>Rolle</v>
      </c>
      <c r="H163" s="52">
        <f>IF($D163="","",IFERROR(INDEX(IF($C163="Eingang",Artikelstamm!$M$8:$M$107,Artikelstamm!$N$8:$N$107),MATCH($D163,Artikelstamm!$A$8:$A$107,0)),0))</f>
        <v>1.1000000000000001</v>
      </c>
      <c r="I163" s="52">
        <f t="shared" si="2"/>
        <v>165</v>
      </c>
      <c r="J163" s="65">
        <f>IF($D163="","",IF($C163="Ausgang",$F163*IFERROR(INDEX(Artikelstamm!$M$8:$M$107,MATCH($D163,Artikelstamm!$A$8:$A$107,0)),0),0))</f>
        <v>0</v>
      </c>
      <c r="K163" s="64" t="s">
        <v>81</v>
      </c>
      <c r="L163" s="64" t="s">
        <v>248</v>
      </c>
    </row>
    <row r="164" spans="1:12" ht="16.5" customHeight="1" x14ac:dyDescent="0.25">
      <c r="A164" s="59">
        <v>46174</v>
      </c>
      <c r="B164" s="60" t="s">
        <v>356</v>
      </c>
      <c r="C164" s="61" t="s">
        <v>195</v>
      </c>
      <c r="D164" s="62" t="s">
        <v>164</v>
      </c>
      <c r="E164" s="39" t="str">
        <f>IF($D164="","",IFERROR(INDEX(Artikelstamm!$B$8:$B$107,MATCH($D164,Artikelstamm!$A$8:$A$107,0)),"⚠ Artikelnr. unbekannt"))</f>
        <v>Regalboden 1000 × 400 mm, verzinkt</v>
      </c>
      <c r="F164" s="41">
        <v>10</v>
      </c>
      <c r="G164" s="40" t="str">
        <f>IF($D164="","",IFERROR(INDEX(Artikelstamm!$D$8:$D$107,MATCH($D164,Artikelstamm!$A$8:$A$107,0)),""))</f>
        <v>Stück</v>
      </c>
      <c r="H164" s="45">
        <f>IF($D164="","",IFERROR(INDEX(IF($C164="Eingang",Artikelstamm!$M$8:$M$107,Artikelstamm!$N$8:$N$107),MATCH($D164,Artikelstamm!$A$8:$A$107,0)),0))</f>
        <v>15.6</v>
      </c>
      <c r="I164" s="45">
        <f t="shared" si="2"/>
        <v>156</v>
      </c>
      <c r="J164" s="63">
        <f>IF($D164="","",IF($C164="Ausgang",$F164*IFERROR(INDEX(Artikelstamm!$M$8:$M$107,MATCH($D164,Artikelstamm!$A$8:$A$107,0)),0),0))</f>
        <v>0</v>
      </c>
      <c r="K164" s="64" t="s">
        <v>99</v>
      </c>
      <c r="L164" s="64"/>
    </row>
    <row r="165" spans="1:12" ht="16.5" customHeight="1" x14ac:dyDescent="0.25">
      <c r="A165" s="59">
        <v>46176</v>
      </c>
      <c r="B165" s="60" t="s">
        <v>357</v>
      </c>
      <c r="C165" s="61" t="s">
        <v>183</v>
      </c>
      <c r="D165" s="62" t="s">
        <v>61</v>
      </c>
      <c r="E165" s="48" t="str">
        <f>IF($D165="","",IFERROR(INDEX(Artikelstamm!$B$8:$B$107,MATCH($D165,Artikelstamm!$A$8:$A$107,0)),"⚠ Artikelnr. unbekannt"))</f>
        <v>Kopierpapier A4, 80 g/m², weiß</v>
      </c>
      <c r="F165" s="41">
        <v>15</v>
      </c>
      <c r="G165" s="49" t="str">
        <f>IF($D165="","",IFERROR(INDEX(Artikelstamm!$D$8:$D$107,MATCH($D165,Artikelstamm!$A$8:$A$107,0)),""))</f>
        <v>Paket</v>
      </c>
      <c r="H165" s="52">
        <f>IF($D165="","",IFERROR(INDEX(IF($C165="Eingang",Artikelstamm!$M$8:$M$107,Artikelstamm!$N$8:$N$107),MATCH($D165,Artikelstamm!$A$8:$A$107,0)),0))</f>
        <v>5.9</v>
      </c>
      <c r="I165" s="52">
        <f t="shared" si="2"/>
        <v>88.5</v>
      </c>
      <c r="J165" s="65">
        <f>IF($D165="","",IF($C165="Ausgang",$F165*IFERROR(INDEX(Artikelstamm!$M$8:$M$107,MATCH($D165,Artikelstamm!$A$8:$A$107,0)),0),0))</f>
        <v>51.75</v>
      </c>
      <c r="K165" s="64" t="s">
        <v>209</v>
      </c>
      <c r="L165" s="64"/>
    </row>
    <row r="166" spans="1:12" ht="16.5" customHeight="1" x14ac:dyDescent="0.25">
      <c r="A166" s="59">
        <v>46177</v>
      </c>
      <c r="B166" s="60" t="s">
        <v>358</v>
      </c>
      <c r="C166" s="61" t="s">
        <v>195</v>
      </c>
      <c r="D166" s="62" t="s">
        <v>157</v>
      </c>
      <c r="E166" s="39" t="str">
        <f>IF($D166="","",IFERROR(INDEX(Artikelstamm!$B$8:$B$107,MATCH($D166,Artikelstamm!$A$8:$A$107,0)),"⚠ Artikelnr. unbekannt"))</f>
        <v>Transportrolli, klappbar, 150 kg</v>
      </c>
      <c r="F166" s="41">
        <v>12</v>
      </c>
      <c r="G166" s="40" t="str">
        <f>IF($D166="","",IFERROR(INDEX(Artikelstamm!$D$8:$D$107,MATCH($D166,Artikelstamm!$A$8:$A$107,0)),""))</f>
        <v>Stück</v>
      </c>
      <c r="H166" s="45">
        <f>IF($D166="","",IFERROR(INDEX(IF($C166="Eingang",Artikelstamm!$M$8:$M$107,Artikelstamm!$N$8:$N$107),MATCH($D166,Artikelstamm!$A$8:$A$107,0)),0))</f>
        <v>54</v>
      </c>
      <c r="I166" s="45">
        <f t="shared" si="2"/>
        <v>648</v>
      </c>
      <c r="J166" s="63">
        <f>IF($D166="","",IF($C166="Ausgang",$F166*IFERROR(INDEX(Artikelstamm!$M$8:$M$107,MATCH($D166,Artikelstamm!$A$8:$A$107,0)),0),0))</f>
        <v>0</v>
      </c>
      <c r="K166" s="64" t="s">
        <v>99</v>
      </c>
      <c r="L166" s="64" t="s">
        <v>235</v>
      </c>
    </row>
    <row r="167" spans="1:12" ht="16.5" customHeight="1" x14ac:dyDescent="0.25">
      <c r="A167" s="59">
        <v>46178</v>
      </c>
      <c r="B167" s="60" t="s">
        <v>359</v>
      </c>
      <c r="C167" s="61" t="s">
        <v>195</v>
      </c>
      <c r="D167" s="62" t="s">
        <v>154</v>
      </c>
      <c r="E167" s="48" t="str">
        <f>IF($D167="","",IFERROR(INDEX(Artikelstamm!$B$8:$B$107,MATCH($D167,Artikelstamm!$A$8:$A$107,0)),"⚠ Artikelnr. unbekannt"))</f>
        <v>Mikrofasertuch, 10er-Pack</v>
      </c>
      <c r="F167" s="41">
        <v>120</v>
      </c>
      <c r="G167" s="49" t="str">
        <f>IF($D167="","",IFERROR(INDEX(Artikelstamm!$D$8:$D$107,MATCH($D167,Artikelstamm!$A$8:$A$107,0)),""))</f>
        <v>Pack</v>
      </c>
      <c r="H167" s="52">
        <f>IF($D167="","",IFERROR(INDEX(IF($C167="Eingang",Artikelstamm!$M$8:$M$107,Artikelstamm!$N$8:$N$107),MATCH($D167,Artikelstamm!$A$8:$A$107,0)),0))</f>
        <v>5.3</v>
      </c>
      <c r="I167" s="52">
        <f t="shared" si="2"/>
        <v>636</v>
      </c>
      <c r="J167" s="65">
        <f>IF($D167="","",IF($C167="Ausgang",$F167*IFERROR(INDEX(Artikelstamm!$M$8:$M$107,MATCH($D167,Artikelstamm!$A$8:$A$107,0)),0),0))</f>
        <v>0</v>
      </c>
      <c r="K167" s="64" t="s">
        <v>142</v>
      </c>
      <c r="L167" s="64" t="s">
        <v>214</v>
      </c>
    </row>
    <row r="168" spans="1:12" ht="16.5" customHeight="1" x14ac:dyDescent="0.25">
      <c r="A168" s="59">
        <v>46181</v>
      </c>
      <c r="B168" s="60" t="s">
        <v>360</v>
      </c>
      <c r="C168" s="61" t="s">
        <v>183</v>
      </c>
      <c r="D168" s="62" t="s">
        <v>101</v>
      </c>
      <c r="E168" s="39" t="str">
        <f>IF($D168="","",IFERROR(INDEX(Artikelstamm!$B$8:$B$107,MATCH($D168,Artikelstamm!$A$8:$A$107,0)),"⚠ Artikelnr. unbekannt"))</f>
        <v>Palette Holz 1200 × 800 mm</v>
      </c>
      <c r="F168" s="41">
        <v>50</v>
      </c>
      <c r="G168" s="40" t="str">
        <f>IF($D168="","",IFERROR(INDEX(Artikelstamm!$D$8:$D$107,MATCH($D168,Artikelstamm!$A$8:$A$107,0)),""))</f>
        <v>Stück</v>
      </c>
      <c r="H168" s="45">
        <f>IF($D168="","",IFERROR(INDEX(IF($C168="Eingang",Artikelstamm!$M$8:$M$107,Artikelstamm!$N$8:$N$107),MATCH($D168,Artikelstamm!$A$8:$A$107,0)),0))</f>
        <v>19.8</v>
      </c>
      <c r="I168" s="45">
        <f t="shared" si="2"/>
        <v>990</v>
      </c>
      <c r="J168" s="63">
        <f>IF($D168="","",IF($C168="Ausgang",$F168*IFERROR(INDEX(Artikelstamm!$M$8:$M$107,MATCH($D168,Artikelstamm!$A$8:$A$107,0)),0),0))</f>
        <v>575</v>
      </c>
      <c r="K168" s="64" t="s">
        <v>209</v>
      </c>
      <c r="L168" s="64" t="s">
        <v>188</v>
      </c>
    </row>
    <row r="169" spans="1:12" ht="16.5" customHeight="1" x14ac:dyDescent="0.25">
      <c r="A169" s="59">
        <v>46181</v>
      </c>
      <c r="B169" s="60" t="s">
        <v>361</v>
      </c>
      <c r="C169" s="61" t="s">
        <v>195</v>
      </c>
      <c r="D169" s="62" t="s">
        <v>97</v>
      </c>
      <c r="E169" s="48" t="str">
        <f>IF($D169="","",IFERROR(INDEX(Artikelstamm!$B$8:$B$107,MATCH($D169,Artikelstamm!$A$8:$A$107,0)),"⚠ Artikelnr. unbekannt"))</f>
        <v>Versandtasche gepolstert, Gr. C</v>
      </c>
      <c r="F169" s="41">
        <v>150</v>
      </c>
      <c r="G169" s="49" t="str">
        <f>IF($D169="","",IFERROR(INDEX(Artikelstamm!$D$8:$D$107,MATCH($D169,Artikelstamm!$A$8:$A$107,0)),""))</f>
        <v>Pack</v>
      </c>
      <c r="H169" s="52">
        <f>IF($D169="","",IFERROR(INDEX(IF($C169="Eingang",Artikelstamm!$M$8:$M$107,Artikelstamm!$N$8:$N$107),MATCH($D169,Artikelstamm!$A$8:$A$107,0)),0))</f>
        <v>8.6</v>
      </c>
      <c r="I169" s="52">
        <f t="shared" si="2"/>
        <v>1290</v>
      </c>
      <c r="J169" s="65">
        <f>IF($D169="","",IF($C169="Ausgang",$F169*IFERROR(INDEX(Artikelstamm!$M$8:$M$107,MATCH($D169,Artikelstamm!$A$8:$A$107,0)),0),0))</f>
        <v>0</v>
      </c>
      <c r="K169" s="64" t="s">
        <v>99</v>
      </c>
      <c r="L169" s="64" t="s">
        <v>214</v>
      </c>
    </row>
    <row r="170" spans="1:12" ht="16.5" customHeight="1" x14ac:dyDescent="0.25">
      <c r="A170" s="59">
        <v>46181</v>
      </c>
      <c r="B170" s="60" t="s">
        <v>362</v>
      </c>
      <c r="C170" s="61" t="s">
        <v>195</v>
      </c>
      <c r="D170" s="62" t="s">
        <v>154</v>
      </c>
      <c r="E170" s="39" t="str">
        <f>IF($D170="","",IFERROR(INDEX(Artikelstamm!$B$8:$B$107,MATCH($D170,Artikelstamm!$A$8:$A$107,0)),"⚠ Artikelnr. unbekannt"))</f>
        <v>Mikrofasertuch, 10er-Pack</v>
      </c>
      <c r="F170" s="41">
        <v>60</v>
      </c>
      <c r="G170" s="40" t="str">
        <f>IF($D170="","",IFERROR(INDEX(Artikelstamm!$D$8:$D$107,MATCH($D170,Artikelstamm!$A$8:$A$107,0)),""))</f>
        <v>Pack</v>
      </c>
      <c r="H170" s="45">
        <f>IF($D170="","",IFERROR(INDEX(IF($C170="Eingang",Artikelstamm!$M$8:$M$107,Artikelstamm!$N$8:$N$107),MATCH($D170,Artikelstamm!$A$8:$A$107,0)),0))</f>
        <v>5.3</v>
      </c>
      <c r="I170" s="45">
        <f t="shared" si="2"/>
        <v>318</v>
      </c>
      <c r="J170" s="63">
        <f>IF($D170="","",IF($C170="Ausgang",$F170*IFERROR(INDEX(Artikelstamm!$M$8:$M$107,MATCH($D170,Artikelstamm!$A$8:$A$107,0)),0),0))</f>
        <v>0</v>
      </c>
      <c r="K170" s="64" t="s">
        <v>142</v>
      </c>
      <c r="L170" s="64" t="s">
        <v>235</v>
      </c>
    </row>
    <row r="171" spans="1:12" ht="16.5" customHeight="1" x14ac:dyDescent="0.25">
      <c r="A171" s="59">
        <v>46181</v>
      </c>
      <c r="B171" s="60" t="s">
        <v>363</v>
      </c>
      <c r="C171" s="61" t="s">
        <v>195</v>
      </c>
      <c r="D171" s="62" t="s">
        <v>87</v>
      </c>
      <c r="E171" s="48" t="str">
        <f>IF($D171="","",IFERROR(INDEX(Artikelstamm!$B$8:$B$107,MATCH($D171,Artikelstamm!$A$8:$A$107,0)),"⚠ Artikelnr. unbekannt"))</f>
        <v>Klebeband transparent 50 mm × 66 m</v>
      </c>
      <c r="F171" s="41">
        <v>120</v>
      </c>
      <c r="G171" s="49" t="str">
        <f>IF($D171="","",IFERROR(INDEX(Artikelstamm!$D$8:$D$107,MATCH($D171,Artikelstamm!$A$8:$A$107,0)),""))</f>
        <v>Rolle</v>
      </c>
      <c r="H171" s="52">
        <f>IF($D171="","",IFERROR(INDEX(IF($C171="Eingang",Artikelstamm!$M$8:$M$107,Artikelstamm!$N$8:$N$107),MATCH($D171,Artikelstamm!$A$8:$A$107,0)),0))</f>
        <v>1.1000000000000001</v>
      </c>
      <c r="I171" s="52">
        <f t="shared" si="2"/>
        <v>132</v>
      </c>
      <c r="J171" s="65">
        <f>IF($D171="","",IF($C171="Ausgang",$F171*IFERROR(INDEX(Artikelstamm!$M$8:$M$107,MATCH($D171,Artikelstamm!$A$8:$A$107,0)),0),0))</f>
        <v>0</v>
      </c>
      <c r="K171" s="64" t="s">
        <v>81</v>
      </c>
      <c r="L171" s="64" t="s">
        <v>214</v>
      </c>
    </row>
    <row r="172" spans="1:12" ht="16.5" customHeight="1" x14ac:dyDescent="0.25">
      <c r="A172" s="59">
        <v>46182</v>
      </c>
      <c r="B172" s="60" t="s">
        <v>364</v>
      </c>
      <c r="C172" s="61" t="s">
        <v>183</v>
      </c>
      <c r="D172" s="62" t="s">
        <v>104</v>
      </c>
      <c r="E172" s="39" t="str">
        <f>IF($D172="","",IFERROR(INDEX(Artikelstamm!$B$8:$B$107,MATCH($D172,Artikelstamm!$A$8:$A$107,0)),"⚠ Artikelnr. unbekannt"))</f>
        <v>Akkuschrauber 18 V, 2,0 Ah</v>
      </c>
      <c r="F172" s="41">
        <v>6</v>
      </c>
      <c r="G172" s="40" t="str">
        <f>IF($D172="","",IFERROR(INDEX(Artikelstamm!$D$8:$D$107,MATCH($D172,Artikelstamm!$A$8:$A$107,0)),""))</f>
        <v>Stück</v>
      </c>
      <c r="H172" s="45">
        <f>IF($D172="","",IFERROR(INDEX(IF($C172="Eingang",Artikelstamm!$M$8:$M$107,Artikelstamm!$N$8:$N$107),MATCH($D172,Artikelstamm!$A$8:$A$107,0)),0))</f>
        <v>119</v>
      </c>
      <c r="I172" s="45">
        <f t="shared" si="2"/>
        <v>714</v>
      </c>
      <c r="J172" s="63">
        <f>IF($D172="","",IF($C172="Ausgang",$F172*IFERROR(INDEX(Artikelstamm!$M$8:$M$107,MATCH($D172,Artikelstamm!$A$8:$A$107,0)),0),0))</f>
        <v>408</v>
      </c>
      <c r="K172" s="64" t="s">
        <v>193</v>
      </c>
      <c r="L172" s="64" t="s">
        <v>185</v>
      </c>
    </row>
    <row r="173" spans="1:12" ht="16.5" customHeight="1" x14ac:dyDescent="0.25">
      <c r="A173" s="59">
        <v>46182</v>
      </c>
      <c r="B173" s="60" t="s">
        <v>365</v>
      </c>
      <c r="C173" s="61" t="s">
        <v>183</v>
      </c>
      <c r="D173" s="62" t="s">
        <v>136</v>
      </c>
      <c r="E173" s="48" t="str">
        <f>IF($D173="","",IFERROR(INDEX(Artikelstamm!$B$8:$B$107,MATCH($D173,Artikelstamm!$A$8:$A$107,0)),"⚠ Artikelnr. unbekannt"))</f>
        <v>Bewegungsmelder 180°, Aufputz</v>
      </c>
      <c r="F173" s="41">
        <v>20</v>
      </c>
      <c r="G173" s="49" t="str">
        <f>IF($D173="","",IFERROR(INDEX(Artikelstamm!$D$8:$D$107,MATCH($D173,Artikelstamm!$A$8:$A$107,0)),""))</f>
        <v>Stück</v>
      </c>
      <c r="H173" s="52">
        <f>IF($D173="","",IFERROR(INDEX(IF($C173="Eingang",Artikelstamm!$M$8:$M$107,Artikelstamm!$N$8:$N$107),MATCH($D173,Artikelstamm!$A$8:$A$107,0)),0))</f>
        <v>31.5</v>
      </c>
      <c r="I173" s="52">
        <f t="shared" si="2"/>
        <v>630</v>
      </c>
      <c r="J173" s="65">
        <f>IF($D173="","",IF($C173="Ausgang",$F173*IFERROR(INDEX(Artikelstamm!$M$8:$M$107,MATCH($D173,Artikelstamm!$A$8:$A$107,0)),0),0))</f>
        <v>336</v>
      </c>
      <c r="K173" s="64" t="s">
        <v>221</v>
      </c>
      <c r="L173" s="64" t="s">
        <v>185</v>
      </c>
    </row>
    <row r="174" spans="1:12" ht="16.5" customHeight="1" x14ac:dyDescent="0.25">
      <c r="A174" s="59">
        <v>46182</v>
      </c>
      <c r="B174" s="60" t="s">
        <v>366</v>
      </c>
      <c r="C174" s="61" t="s">
        <v>195</v>
      </c>
      <c r="D174" s="62" t="s">
        <v>104</v>
      </c>
      <c r="E174" s="39" t="str">
        <f>IF($D174="","",IFERROR(INDEX(Artikelstamm!$B$8:$B$107,MATCH($D174,Artikelstamm!$A$8:$A$107,0)),"⚠ Artikelnr. unbekannt"))</f>
        <v>Akkuschrauber 18 V, 2,0 Ah</v>
      </c>
      <c r="F174" s="41">
        <v>8</v>
      </c>
      <c r="G174" s="40" t="str">
        <f>IF($D174="","",IFERROR(INDEX(Artikelstamm!$D$8:$D$107,MATCH($D174,Artikelstamm!$A$8:$A$107,0)),""))</f>
        <v>Stück</v>
      </c>
      <c r="H174" s="45">
        <f>IF($D174="","",IFERROR(INDEX(IF($C174="Eingang",Artikelstamm!$M$8:$M$107,Artikelstamm!$N$8:$N$107),MATCH($D174,Artikelstamm!$A$8:$A$107,0)),0))</f>
        <v>68</v>
      </c>
      <c r="I174" s="45">
        <f t="shared" si="2"/>
        <v>544</v>
      </c>
      <c r="J174" s="63">
        <f>IF($D174="","",IF($C174="Ausgang",$F174*IFERROR(INDEX(Artikelstamm!$M$8:$M$107,MATCH($D174,Artikelstamm!$A$8:$A$107,0)),0),0))</f>
        <v>0</v>
      </c>
      <c r="K174" s="64" t="s">
        <v>107</v>
      </c>
      <c r="L174" s="64" t="s">
        <v>248</v>
      </c>
    </row>
    <row r="175" spans="1:12" ht="16.5" customHeight="1" x14ac:dyDescent="0.25">
      <c r="A175" s="59">
        <v>46183</v>
      </c>
      <c r="B175" s="60" t="s">
        <v>367</v>
      </c>
      <c r="C175" s="61" t="s">
        <v>183</v>
      </c>
      <c r="D175" s="62" t="s">
        <v>75</v>
      </c>
      <c r="E175" s="48" t="str">
        <f>IF($D175="","",IFERROR(INDEX(Artikelstamm!$B$8:$B$107,MATCH($D175,Artikelstamm!$A$8:$A$107,0)),"⚠ Artikelnr. unbekannt"))</f>
        <v>Kugelschreiber blau, 50er-Box</v>
      </c>
      <c r="F175" s="41">
        <v>50</v>
      </c>
      <c r="G175" s="49" t="str">
        <f>IF($D175="","",IFERROR(INDEX(Artikelstamm!$D$8:$D$107,MATCH($D175,Artikelstamm!$A$8:$A$107,0)),""))</f>
        <v>Karton</v>
      </c>
      <c r="H175" s="52">
        <f>IF($D175="","",IFERROR(INDEX(IF($C175="Eingang",Artikelstamm!$M$8:$M$107,Artikelstamm!$N$8:$N$107),MATCH($D175,Artikelstamm!$A$8:$A$107,0)),0))</f>
        <v>18.5</v>
      </c>
      <c r="I175" s="52">
        <f t="shared" si="2"/>
        <v>925</v>
      </c>
      <c r="J175" s="65">
        <f>IF($D175="","",IF($C175="Ausgang",$F175*IFERROR(INDEX(Artikelstamm!$M$8:$M$107,MATCH($D175,Artikelstamm!$A$8:$A$107,0)),0),0))</f>
        <v>490.00000000000006</v>
      </c>
      <c r="K175" s="64" t="s">
        <v>190</v>
      </c>
      <c r="L175" s="64"/>
    </row>
    <row r="176" spans="1:12" ht="16.5" customHeight="1" x14ac:dyDescent="0.25">
      <c r="A176" s="59">
        <v>46185</v>
      </c>
      <c r="B176" s="60" t="s">
        <v>368</v>
      </c>
      <c r="C176" s="61" t="s">
        <v>183</v>
      </c>
      <c r="D176" s="62" t="s">
        <v>104</v>
      </c>
      <c r="E176" s="39" t="str">
        <f>IF($D176="","",IFERROR(INDEX(Artikelstamm!$B$8:$B$107,MATCH($D176,Artikelstamm!$A$8:$A$107,0)),"⚠ Artikelnr. unbekannt"))</f>
        <v>Akkuschrauber 18 V, 2,0 Ah</v>
      </c>
      <c r="F176" s="41">
        <v>6</v>
      </c>
      <c r="G176" s="40" t="str">
        <f>IF($D176="","",IFERROR(INDEX(Artikelstamm!$D$8:$D$107,MATCH($D176,Artikelstamm!$A$8:$A$107,0)),""))</f>
        <v>Stück</v>
      </c>
      <c r="H176" s="45">
        <f>IF($D176="","",IFERROR(INDEX(IF($C176="Eingang",Artikelstamm!$M$8:$M$107,Artikelstamm!$N$8:$N$107),MATCH($D176,Artikelstamm!$A$8:$A$107,0)),0))</f>
        <v>119</v>
      </c>
      <c r="I176" s="45">
        <f t="shared" si="2"/>
        <v>714</v>
      </c>
      <c r="J176" s="63">
        <f>IF($D176="","",IF($C176="Ausgang",$F176*IFERROR(INDEX(Artikelstamm!$M$8:$M$107,MATCH($D176,Artikelstamm!$A$8:$A$107,0)),0),0))</f>
        <v>408</v>
      </c>
      <c r="K176" s="64" t="s">
        <v>209</v>
      </c>
      <c r="L176" s="64" t="s">
        <v>185</v>
      </c>
    </row>
    <row r="177" spans="1:12" ht="16.5" customHeight="1" x14ac:dyDescent="0.25">
      <c r="A177" s="59">
        <v>46188</v>
      </c>
      <c r="B177" s="60" t="s">
        <v>369</v>
      </c>
      <c r="C177" s="61" t="s">
        <v>183</v>
      </c>
      <c r="D177" s="62" t="s">
        <v>104</v>
      </c>
      <c r="E177" s="48" t="str">
        <f>IF($D177="","",IFERROR(INDEX(Artikelstamm!$B$8:$B$107,MATCH($D177,Artikelstamm!$A$8:$A$107,0)),"⚠ Artikelnr. unbekannt"))</f>
        <v>Akkuschrauber 18 V, 2,0 Ah</v>
      </c>
      <c r="F177" s="41">
        <v>8</v>
      </c>
      <c r="G177" s="49" t="str">
        <f>IF($D177="","",IFERROR(INDEX(Artikelstamm!$D$8:$D$107,MATCH($D177,Artikelstamm!$A$8:$A$107,0)),""))</f>
        <v>Stück</v>
      </c>
      <c r="H177" s="52">
        <f>IF($D177="","",IFERROR(INDEX(IF($C177="Eingang",Artikelstamm!$M$8:$M$107,Artikelstamm!$N$8:$N$107),MATCH($D177,Artikelstamm!$A$8:$A$107,0)),0))</f>
        <v>119</v>
      </c>
      <c r="I177" s="52">
        <f t="shared" si="2"/>
        <v>952</v>
      </c>
      <c r="J177" s="65">
        <f>IF($D177="","",IF($C177="Ausgang",$F177*IFERROR(INDEX(Artikelstamm!$M$8:$M$107,MATCH($D177,Artikelstamm!$A$8:$A$107,0)),0),0))</f>
        <v>544</v>
      </c>
      <c r="K177" s="64" t="s">
        <v>184</v>
      </c>
      <c r="L177" s="64" t="s">
        <v>210</v>
      </c>
    </row>
    <row r="178" spans="1:12" ht="16.5" customHeight="1" x14ac:dyDescent="0.25">
      <c r="A178" s="59">
        <v>46190</v>
      </c>
      <c r="B178" s="60" t="s">
        <v>370</v>
      </c>
      <c r="C178" s="61" t="s">
        <v>195</v>
      </c>
      <c r="D178" s="62" t="s">
        <v>83</v>
      </c>
      <c r="E178" s="39" t="str">
        <f>IF($D178="","",IFERROR(INDEX(Artikelstamm!$B$8:$B$107,MATCH($D178,Artikelstamm!$A$8:$A$107,0)),"⚠ Artikelnr. unbekannt"))</f>
        <v>Faltkarton 400 × 300 × 200 mm</v>
      </c>
      <c r="F178" s="41">
        <v>60</v>
      </c>
      <c r="G178" s="40" t="str">
        <f>IF($D178="","",IFERROR(INDEX(Artikelstamm!$D$8:$D$107,MATCH($D178,Artikelstamm!$A$8:$A$107,0)),""))</f>
        <v>Stück</v>
      </c>
      <c r="H178" s="45">
        <f>IF($D178="","",IFERROR(INDEX(IF($C178="Eingang",Artikelstamm!$M$8:$M$107,Artikelstamm!$N$8:$N$107),MATCH($D178,Artikelstamm!$A$8:$A$107,0)),0))</f>
        <v>0.78</v>
      </c>
      <c r="I178" s="45">
        <f t="shared" si="2"/>
        <v>46.800000000000004</v>
      </c>
      <c r="J178" s="63">
        <f>IF($D178="","",IF($C178="Ausgang",$F178*IFERROR(INDEX(Artikelstamm!$M$8:$M$107,MATCH($D178,Artikelstamm!$A$8:$A$107,0)),0),0))</f>
        <v>0</v>
      </c>
      <c r="K178" s="64" t="s">
        <v>81</v>
      </c>
      <c r="L178" s="64" t="s">
        <v>248</v>
      </c>
    </row>
    <row r="179" spans="1:12" ht="16.5" customHeight="1" x14ac:dyDescent="0.25">
      <c r="A179" s="59">
        <v>46190</v>
      </c>
      <c r="B179" s="60" t="s">
        <v>371</v>
      </c>
      <c r="C179" s="61" t="s">
        <v>195</v>
      </c>
      <c r="D179" s="62" t="s">
        <v>161</v>
      </c>
      <c r="E179" s="48" t="str">
        <f>IF($D179="","",IFERROR(INDEX(Artikelstamm!$B$8:$B$107,MATCH($D179,Artikelstamm!$A$8:$A$107,0)),"⚠ Artikelnr. unbekannt"))</f>
        <v>Lagerkiste stapelbar 600 × 400 mm</v>
      </c>
      <c r="F179" s="41">
        <v>5</v>
      </c>
      <c r="G179" s="49" t="str">
        <f>IF($D179="","",IFERROR(INDEX(Artikelstamm!$D$8:$D$107,MATCH($D179,Artikelstamm!$A$8:$A$107,0)),""))</f>
        <v>Stück</v>
      </c>
      <c r="H179" s="52">
        <f>IF($D179="","",IFERROR(INDEX(IF($C179="Eingang",Artikelstamm!$M$8:$M$107,Artikelstamm!$N$8:$N$107),MATCH($D179,Artikelstamm!$A$8:$A$107,0)),0))</f>
        <v>8.1999999999999993</v>
      </c>
      <c r="I179" s="52">
        <f t="shared" si="2"/>
        <v>41</v>
      </c>
      <c r="J179" s="65">
        <f>IF($D179="","",IF($C179="Ausgang",$F179*IFERROR(INDEX(Artikelstamm!$M$8:$M$107,MATCH($D179,Artikelstamm!$A$8:$A$107,0)),0),0))</f>
        <v>0</v>
      </c>
      <c r="K179" s="64" t="s">
        <v>99</v>
      </c>
      <c r="L179" s="64" t="s">
        <v>235</v>
      </c>
    </row>
    <row r="180" spans="1:12" ht="16.5" customHeight="1" x14ac:dyDescent="0.25">
      <c r="A180" s="59">
        <v>46190</v>
      </c>
      <c r="B180" s="60" t="s">
        <v>372</v>
      </c>
      <c r="C180" s="61" t="s">
        <v>195</v>
      </c>
      <c r="D180" s="62" t="s">
        <v>79</v>
      </c>
      <c r="E180" s="39" t="str">
        <f>IF($D180="","",IFERROR(INDEX(Artikelstamm!$B$8:$B$107,MATCH($D180,Artikelstamm!$A$8:$A$107,0)),"⚠ Artikelnr. unbekannt"))</f>
        <v>Etiketten 105 × 48 mm, 100 Blatt</v>
      </c>
      <c r="F180" s="41">
        <v>80</v>
      </c>
      <c r="G180" s="40" t="str">
        <f>IF($D180="","",IFERROR(INDEX(Artikelstamm!$D$8:$D$107,MATCH($D180,Artikelstamm!$A$8:$A$107,0)),""))</f>
        <v>Pack</v>
      </c>
      <c r="H180" s="45">
        <f>IF($D180="","",IFERROR(INDEX(IF($C180="Eingang",Artikelstamm!$M$8:$M$107,Artikelstamm!$N$8:$N$107),MATCH($D180,Artikelstamm!$A$8:$A$107,0)),0))</f>
        <v>6.4</v>
      </c>
      <c r="I180" s="45">
        <f t="shared" si="2"/>
        <v>512</v>
      </c>
      <c r="J180" s="63">
        <f>IF($D180="","",IF($C180="Ausgang",$F180*IFERROR(INDEX(Artikelstamm!$M$8:$M$107,MATCH($D180,Artikelstamm!$A$8:$A$107,0)),0),0))</f>
        <v>0</v>
      </c>
      <c r="K180" s="64" t="s">
        <v>81</v>
      </c>
      <c r="L180" s="64" t="s">
        <v>214</v>
      </c>
    </row>
    <row r="181" spans="1:12" ht="16.5" customHeight="1" x14ac:dyDescent="0.25">
      <c r="A181" s="59">
        <v>46191</v>
      </c>
      <c r="B181" s="60" t="s">
        <v>373</v>
      </c>
      <c r="C181" s="61" t="s">
        <v>183</v>
      </c>
      <c r="D181" s="62" t="s">
        <v>101</v>
      </c>
      <c r="E181" s="48" t="str">
        <f>IF($D181="","",IFERROR(INDEX(Artikelstamm!$B$8:$B$107,MATCH($D181,Artikelstamm!$A$8:$A$107,0)),"⚠ Artikelnr. unbekannt"))</f>
        <v>Palette Holz 1200 × 800 mm</v>
      </c>
      <c r="F181" s="41">
        <v>10</v>
      </c>
      <c r="G181" s="49" t="str">
        <f>IF($D181="","",IFERROR(INDEX(Artikelstamm!$D$8:$D$107,MATCH($D181,Artikelstamm!$A$8:$A$107,0)),""))</f>
        <v>Stück</v>
      </c>
      <c r="H181" s="52">
        <f>IF($D181="","",IFERROR(INDEX(IF($C181="Eingang",Artikelstamm!$M$8:$M$107,Artikelstamm!$N$8:$N$107),MATCH($D181,Artikelstamm!$A$8:$A$107,0)),0))</f>
        <v>19.8</v>
      </c>
      <c r="I181" s="52">
        <f t="shared" si="2"/>
        <v>198</v>
      </c>
      <c r="J181" s="65">
        <f>IF($D181="","",IF($C181="Ausgang",$F181*IFERROR(INDEX(Artikelstamm!$M$8:$M$107,MATCH($D181,Artikelstamm!$A$8:$A$107,0)),0),0))</f>
        <v>115</v>
      </c>
      <c r="K181" s="64" t="s">
        <v>193</v>
      </c>
      <c r="L181" s="64" t="s">
        <v>185</v>
      </c>
    </row>
    <row r="182" spans="1:12" ht="16.5" customHeight="1" x14ac:dyDescent="0.25">
      <c r="A182" s="59">
        <v>46192</v>
      </c>
      <c r="B182" s="60" t="s">
        <v>374</v>
      </c>
      <c r="C182" s="61" t="s">
        <v>183</v>
      </c>
      <c r="D182" s="62" t="s">
        <v>161</v>
      </c>
      <c r="E182" s="39" t="str">
        <f>IF($D182="","",IFERROR(INDEX(Artikelstamm!$B$8:$B$107,MATCH($D182,Artikelstamm!$A$8:$A$107,0)),"⚠ Artikelnr. unbekannt"))</f>
        <v>Lagerkiste stapelbar 600 × 400 mm</v>
      </c>
      <c r="F182" s="41">
        <v>5</v>
      </c>
      <c r="G182" s="40" t="str">
        <f>IF($D182="","",IFERROR(INDEX(Artikelstamm!$D$8:$D$107,MATCH($D182,Artikelstamm!$A$8:$A$107,0)),""))</f>
        <v>Stück</v>
      </c>
      <c r="H182" s="45">
        <f>IF($D182="","",IFERROR(INDEX(IF($C182="Eingang",Artikelstamm!$M$8:$M$107,Artikelstamm!$N$8:$N$107),MATCH($D182,Artikelstamm!$A$8:$A$107,0)),0))</f>
        <v>15.8</v>
      </c>
      <c r="I182" s="45">
        <f t="shared" si="2"/>
        <v>79</v>
      </c>
      <c r="J182" s="63">
        <f>IF($D182="","",IF($C182="Ausgang",$F182*IFERROR(INDEX(Artikelstamm!$M$8:$M$107,MATCH($D182,Artikelstamm!$A$8:$A$107,0)),0),0))</f>
        <v>41</v>
      </c>
      <c r="K182" s="64" t="s">
        <v>209</v>
      </c>
      <c r="L182" s="64" t="s">
        <v>210</v>
      </c>
    </row>
    <row r="183" spans="1:12" ht="16.5" customHeight="1" x14ac:dyDescent="0.25">
      <c r="A183" s="59">
        <v>46192</v>
      </c>
      <c r="B183" s="60" t="s">
        <v>375</v>
      </c>
      <c r="C183" s="61" t="s">
        <v>183</v>
      </c>
      <c r="D183" s="62" t="s">
        <v>127</v>
      </c>
      <c r="E183" s="48" t="str">
        <f>IF($D183="","",IFERROR(INDEX(Artikelstamm!$B$8:$B$107,MATCH($D183,Artikelstamm!$A$8:$A$107,0)),"⚠ Artikelnr. unbekannt"))</f>
        <v>Verlängerungskabel 10 m, 3-fach</v>
      </c>
      <c r="F183" s="41">
        <v>30</v>
      </c>
      <c r="G183" s="49" t="str">
        <f>IF($D183="","",IFERROR(INDEX(Artikelstamm!$D$8:$D$107,MATCH($D183,Artikelstamm!$A$8:$A$107,0)),""))</f>
        <v>Stück</v>
      </c>
      <c r="H183" s="52">
        <f>IF($D183="","",IFERROR(INDEX(IF($C183="Eingang",Artikelstamm!$M$8:$M$107,Artikelstamm!$N$8:$N$107),MATCH($D183,Artikelstamm!$A$8:$A$107,0)),0))</f>
        <v>24.9</v>
      </c>
      <c r="I183" s="52">
        <f t="shared" si="2"/>
        <v>747</v>
      </c>
      <c r="J183" s="65">
        <f>IF($D183="","",IF($C183="Ausgang",$F183*IFERROR(INDEX(Artikelstamm!$M$8:$M$107,MATCH($D183,Artikelstamm!$A$8:$A$107,0)),0),0))</f>
        <v>396</v>
      </c>
      <c r="K183" s="64" t="s">
        <v>197</v>
      </c>
      <c r="L183" s="64" t="s">
        <v>188</v>
      </c>
    </row>
    <row r="184" spans="1:12" ht="16.5" customHeight="1" x14ac:dyDescent="0.25">
      <c r="A184" s="59">
        <v>46192</v>
      </c>
      <c r="B184" s="60" t="s">
        <v>376</v>
      </c>
      <c r="C184" s="61" t="s">
        <v>183</v>
      </c>
      <c r="D184" s="62" t="s">
        <v>122</v>
      </c>
      <c r="E184" s="39" t="str">
        <f>IF($D184="","",IFERROR(INDEX(Artikelstamm!$B$8:$B$107,MATCH($D184,Artikelstamm!$A$8:$A$107,0)),"⚠ Artikelnr. unbekannt"))</f>
        <v>LED-Röhre 120 cm, 18 W, 4000 K</v>
      </c>
      <c r="F184" s="41">
        <v>10</v>
      </c>
      <c r="G184" s="40" t="str">
        <f>IF($D184="","",IFERROR(INDEX(Artikelstamm!$D$8:$D$107,MATCH($D184,Artikelstamm!$A$8:$A$107,0)),""))</f>
        <v>Stück</v>
      </c>
      <c r="H184" s="45">
        <f>IF($D184="","",IFERROR(INDEX(IF($C184="Eingang",Artikelstamm!$M$8:$M$107,Artikelstamm!$N$8:$N$107),MATCH($D184,Artikelstamm!$A$8:$A$107,0)),0))</f>
        <v>15.4</v>
      </c>
      <c r="I184" s="45">
        <f t="shared" si="2"/>
        <v>154</v>
      </c>
      <c r="J184" s="63">
        <f>IF($D184="","",IF($C184="Ausgang",$F184*IFERROR(INDEX(Artikelstamm!$M$8:$M$107,MATCH($D184,Artikelstamm!$A$8:$A$107,0)),0),0))</f>
        <v>79</v>
      </c>
      <c r="K184" s="64" t="s">
        <v>193</v>
      </c>
      <c r="L184" s="64"/>
    </row>
    <row r="185" spans="1:12" ht="16.5" customHeight="1" x14ac:dyDescent="0.25">
      <c r="A185" s="59">
        <v>46192</v>
      </c>
      <c r="B185" s="60" t="s">
        <v>377</v>
      </c>
      <c r="C185" s="61" t="s">
        <v>195</v>
      </c>
      <c r="D185" s="62" t="s">
        <v>91</v>
      </c>
      <c r="E185" s="48" t="str">
        <f>IF($D185="","",IFERROR(INDEX(Artikelstamm!$B$8:$B$107,MATCH($D185,Artikelstamm!$A$8:$A$107,0)),"⚠ Artikelnr. unbekannt"))</f>
        <v>Luftpolsterfolie 100 cm × 50 m</v>
      </c>
      <c r="F185" s="41">
        <v>120</v>
      </c>
      <c r="G185" s="49" t="str">
        <f>IF($D185="","",IFERROR(INDEX(Artikelstamm!$D$8:$D$107,MATCH($D185,Artikelstamm!$A$8:$A$107,0)),""))</f>
        <v>Rolle</v>
      </c>
      <c r="H185" s="52">
        <f>IF($D185="","",IFERROR(INDEX(IF($C185="Eingang",Artikelstamm!$M$8:$M$107,Artikelstamm!$N$8:$N$107),MATCH($D185,Artikelstamm!$A$8:$A$107,0)),0))</f>
        <v>14.9</v>
      </c>
      <c r="I185" s="52">
        <f t="shared" si="2"/>
        <v>1788</v>
      </c>
      <c r="J185" s="65">
        <f>IF($D185="","",IF($C185="Ausgang",$F185*IFERROR(INDEX(Artikelstamm!$M$8:$M$107,MATCH($D185,Artikelstamm!$A$8:$A$107,0)),0),0))</f>
        <v>0</v>
      </c>
      <c r="K185" s="64" t="s">
        <v>81</v>
      </c>
      <c r="L185" s="64" t="s">
        <v>248</v>
      </c>
    </row>
    <row r="186" spans="1:12" ht="16.5" customHeight="1" x14ac:dyDescent="0.25">
      <c r="A186" s="59">
        <v>46195</v>
      </c>
      <c r="B186" s="60" t="s">
        <v>378</v>
      </c>
      <c r="C186" s="61" t="s">
        <v>183</v>
      </c>
      <c r="D186" s="62" t="s">
        <v>133</v>
      </c>
      <c r="E186" s="39" t="str">
        <f>IF($D186="","",IFERROR(INDEX(Artikelstamm!$B$8:$B$107,MATCH($D186,Artikelstamm!$A$8:$A$107,0)),"⚠ Artikelnr. unbekannt"))</f>
        <v>Steckdosenleiste 6-fach mit Schalter</v>
      </c>
      <c r="F186" s="41">
        <v>40</v>
      </c>
      <c r="G186" s="40" t="str">
        <f>IF($D186="","",IFERROR(INDEX(Artikelstamm!$D$8:$D$107,MATCH($D186,Artikelstamm!$A$8:$A$107,0)),""))</f>
        <v>Stück</v>
      </c>
      <c r="H186" s="45">
        <f>IF($D186="","",IFERROR(INDEX(IF($C186="Eingang",Artikelstamm!$M$8:$M$107,Artikelstamm!$N$8:$N$107),MATCH($D186,Artikelstamm!$A$8:$A$107,0)),0))</f>
        <v>18.2</v>
      </c>
      <c r="I186" s="45">
        <f t="shared" si="2"/>
        <v>728</v>
      </c>
      <c r="J186" s="63">
        <f>IF($D186="","",IF($C186="Ausgang",$F186*IFERROR(INDEX(Artikelstamm!$M$8:$M$107,MATCH($D186,Artikelstamm!$A$8:$A$107,0)),0),0))</f>
        <v>384</v>
      </c>
      <c r="K186" s="64" t="s">
        <v>232</v>
      </c>
      <c r="L186" s="64" t="s">
        <v>188</v>
      </c>
    </row>
    <row r="187" spans="1:12" ht="16.5" customHeight="1" x14ac:dyDescent="0.25">
      <c r="A187" s="59">
        <v>46195</v>
      </c>
      <c r="B187" s="60" t="s">
        <v>379</v>
      </c>
      <c r="C187" s="61" t="s">
        <v>183</v>
      </c>
      <c r="D187" s="62" t="s">
        <v>144</v>
      </c>
      <c r="E187" s="48" t="str">
        <f>IF($D187="","",IFERROR(INDEX(Artikelstamm!$B$8:$B$107,MATCH($D187,Artikelstamm!$A$8:$A$107,0)),"⚠ Artikelnr. unbekannt"))</f>
        <v>Papierhandtücher, 20 × 200 Blatt</v>
      </c>
      <c r="F187" s="41">
        <v>10</v>
      </c>
      <c r="G187" s="49" t="str">
        <f>IF($D187="","",IFERROR(INDEX(Artikelstamm!$D$8:$D$107,MATCH($D187,Artikelstamm!$A$8:$A$107,0)),""))</f>
        <v>Karton</v>
      </c>
      <c r="H187" s="52">
        <f>IF($D187="","",IFERROR(INDEX(IF($C187="Eingang",Artikelstamm!$M$8:$M$107,Artikelstamm!$N$8:$N$107),MATCH($D187,Artikelstamm!$A$8:$A$107,0)),0))</f>
        <v>32.9</v>
      </c>
      <c r="I187" s="52">
        <f t="shared" si="2"/>
        <v>329</v>
      </c>
      <c r="J187" s="65">
        <f>IF($D187="","",IF($C187="Ausgang",$F187*IFERROR(INDEX(Artikelstamm!$M$8:$M$107,MATCH($D187,Artikelstamm!$A$8:$A$107,0)),0),0))</f>
        <v>184</v>
      </c>
      <c r="K187" s="64" t="s">
        <v>197</v>
      </c>
      <c r="L187" s="64"/>
    </row>
    <row r="188" spans="1:12" ht="16.5" customHeight="1" x14ac:dyDescent="0.25">
      <c r="A188" s="59">
        <v>46196</v>
      </c>
      <c r="B188" s="60" t="s">
        <v>380</v>
      </c>
      <c r="C188" s="61" t="s">
        <v>183</v>
      </c>
      <c r="D188" s="62" t="s">
        <v>91</v>
      </c>
      <c r="E188" s="39" t="str">
        <f>IF($D188="","",IFERROR(INDEX(Artikelstamm!$B$8:$B$107,MATCH($D188,Artikelstamm!$A$8:$A$107,0)),"⚠ Artikelnr. unbekannt"))</f>
        <v>Luftpolsterfolie 100 cm × 50 m</v>
      </c>
      <c r="F188" s="41">
        <v>40</v>
      </c>
      <c r="G188" s="40" t="str">
        <f>IF($D188="","",IFERROR(INDEX(Artikelstamm!$D$8:$D$107,MATCH($D188,Artikelstamm!$A$8:$A$107,0)),""))</f>
        <v>Rolle</v>
      </c>
      <c r="H188" s="45">
        <f>IF($D188="","",IFERROR(INDEX(IF($C188="Eingang",Artikelstamm!$M$8:$M$107,Artikelstamm!$N$8:$N$107),MATCH($D188,Artikelstamm!$A$8:$A$107,0)),0))</f>
        <v>26.9</v>
      </c>
      <c r="I188" s="45">
        <f t="shared" si="2"/>
        <v>1076</v>
      </c>
      <c r="J188" s="63">
        <f>IF($D188="","",IF($C188="Ausgang",$F188*IFERROR(INDEX(Artikelstamm!$M$8:$M$107,MATCH($D188,Artikelstamm!$A$8:$A$107,0)),0),0))</f>
        <v>596</v>
      </c>
      <c r="K188" s="64" t="s">
        <v>193</v>
      </c>
      <c r="L188" s="64" t="s">
        <v>188</v>
      </c>
    </row>
    <row r="189" spans="1:12" ht="16.5" customHeight="1" x14ac:dyDescent="0.25">
      <c r="A189" s="59">
        <v>46196</v>
      </c>
      <c r="B189" s="60" t="s">
        <v>381</v>
      </c>
      <c r="C189" s="61" t="s">
        <v>195</v>
      </c>
      <c r="D189" s="62" t="s">
        <v>94</v>
      </c>
      <c r="E189" s="48" t="str">
        <f>IF($D189="","",IFERROR(INDEX(Artikelstamm!$B$8:$B$107,MATCH($D189,Artikelstamm!$A$8:$A$107,0)),"⚠ Artikelnr. unbekannt"))</f>
        <v>Stretchfolie 500 mm, 23 µm</v>
      </c>
      <c r="F189" s="41">
        <v>120</v>
      </c>
      <c r="G189" s="49" t="str">
        <f>IF($D189="","",IFERROR(INDEX(Artikelstamm!$D$8:$D$107,MATCH($D189,Artikelstamm!$A$8:$A$107,0)),""))</f>
        <v>Rolle</v>
      </c>
      <c r="H189" s="52">
        <f>IF($D189="","",IFERROR(INDEX(IF($C189="Eingang",Artikelstamm!$M$8:$M$107,Artikelstamm!$N$8:$N$107),MATCH($D189,Artikelstamm!$A$8:$A$107,0)),0))</f>
        <v>3.95</v>
      </c>
      <c r="I189" s="52">
        <f t="shared" si="2"/>
        <v>474</v>
      </c>
      <c r="J189" s="65">
        <f>IF($D189="","",IF($C189="Ausgang",$F189*IFERROR(INDEX(Artikelstamm!$M$8:$M$107,MATCH($D189,Artikelstamm!$A$8:$A$107,0)),0),0))</f>
        <v>0</v>
      </c>
      <c r="K189" s="64" t="s">
        <v>81</v>
      </c>
      <c r="L189" s="64" t="s">
        <v>206</v>
      </c>
    </row>
    <row r="190" spans="1:12" ht="16.5" customHeight="1" x14ac:dyDescent="0.25">
      <c r="A190" s="59">
        <v>46197</v>
      </c>
      <c r="B190" s="60" t="s">
        <v>382</v>
      </c>
      <c r="C190" s="61" t="s">
        <v>183</v>
      </c>
      <c r="D190" s="62" t="s">
        <v>139</v>
      </c>
      <c r="E190" s="39" t="str">
        <f>IF($D190="","",IFERROR(INDEX(Artikelstamm!$B$8:$B$107,MATCH($D190,Artikelstamm!$A$8:$A$107,0)),"⚠ Artikelnr. unbekannt"))</f>
        <v>Handreiniger 500 ml, Spender</v>
      </c>
      <c r="F190" s="41">
        <v>10</v>
      </c>
      <c r="G190" s="40" t="str">
        <f>IF($D190="","",IFERROR(INDEX(Artikelstamm!$D$8:$D$107,MATCH($D190,Artikelstamm!$A$8:$A$107,0)),""))</f>
        <v>Stück</v>
      </c>
      <c r="H190" s="45">
        <f>IF($D190="","",IFERROR(INDEX(IF($C190="Eingang",Artikelstamm!$M$8:$M$107,Artikelstamm!$N$8:$N$107),MATCH($D190,Artikelstamm!$A$8:$A$107,0)),0))</f>
        <v>6.2</v>
      </c>
      <c r="I190" s="45">
        <f t="shared" si="2"/>
        <v>62</v>
      </c>
      <c r="J190" s="63">
        <f>IF($D190="","",IF($C190="Ausgang",$F190*IFERROR(INDEX(Artikelstamm!$M$8:$M$107,MATCH($D190,Artikelstamm!$A$8:$A$107,0)),0),0))</f>
        <v>31</v>
      </c>
      <c r="K190" s="64" t="s">
        <v>193</v>
      </c>
      <c r="L190" s="64"/>
    </row>
    <row r="191" spans="1:12" ht="16.5" customHeight="1" x14ac:dyDescent="0.25">
      <c r="A191" s="59">
        <v>46198</v>
      </c>
      <c r="B191" s="60" t="s">
        <v>383</v>
      </c>
      <c r="C191" s="61" t="s">
        <v>195</v>
      </c>
      <c r="D191" s="62" t="s">
        <v>167</v>
      </c>
      <c r="E191" s="48" t="str">
        <f>IF($D191="","",IFERROR(INDEX(Artikelstamm!$B$8:$B$107,MATCH($D191,Artikelstamm!$A$8:$A$107,0)),"⚠ Artikelnr. unbekannt"))</f>
        <v>Sicherheitshandschuhe Gr. 9, 12 Paar</v>
      </c>
      <c r="F191" s="41">
        <v>10</v>
      </c>
      <c r="G191" s="49" t="str">
        <f>IF($D191="","",IFERROR(INDEX(Artikelstamm!$D$8:$D$107,MATCH($D191,Artikelstamm!$A$8:$A$107,0)),""))</f>
        <v>Pack</v>
      </c>
      <c r="H191" s="52">
        <f>IF($D191="","",IFERROR(INDEX(IF($C191="Eingang",Artikelstamm!$M$8:$M$107,Artikelstamm!$N$8:$N$107),MATCH($D191,Artikelstamm!$A$8:$A$107,0)),0))</f>
        <v>11.9</v>
      </c>
      <c r="I191" s="52">
        <f t="shared" si="2"/>
        <v>119</v>
      </c>
      <c r="J191" s="65">
        <f>IF($D191="","",IF($C191="Ausgang",$F191*IFERROR(INDEX(Artikelstamm!$M$8:$M$107,MATCH($D191,Artikelstamm!$A$8:$A$107,0)),0),0))</f>
        <v>0</v>
      </c>
      <c r="K191" s="64" t="s">
        <v>107</v>
      </c>
      <c r="L191" s="64"/>
    </row>
    <row r="192" spans="1:12" ht="16.5" customHeight="1" x14ac:dyDescent="0.25">
      <c r="A192" s="59">
        <v>46199</v>
      </c>
      <c r="B192" s="60" t="s">
        <v>384</v>
      </c>
      <c r="C192" s="61" t="s">
        <v>183</v>
      </c>
      <c r="D192" s="62" t="s">
        <v>127</v>
      </c>
      <c r="E192" s="39" t="str">
        <f>IF($D192="","",IFERROR(INDEX(Artikelstamm!$B$8:$B$107,MATCH($D192,Artikelstamm!$A$8:$A$107,0)),"⚠ Artikelnr. unbekannt"))</f>
        <v>Verlängerungskabel 10 m, 3-fach</v>
      </c>
      <c r="F192" s="41">
        <v>20</v>
      </c>
      <c r="G192" s="40" t="str">
        <f>IF($D192="","",IFERROR(INDEX(Artikelstamm!$D$8:$D$107,MATCH($D192,Artikelstamm!$A$8:$A$107,0)),""))</f>
        <v>Stück</v>
      </c>
      <c r="H192" s="45">
        <f>IF($D192="","",IFERROR(INDEX(IF($C192="Eingang",Artikelstamm!$M$8:$M$107,Artikelstamm!$N$8:$N$107),MATCH($D192,Artikelstamm!$A$8:$A$107,0)),0))</f>
        <v>24.9</v>
      </c>
      <c r="I192" s="45">
        <f t="shared" si="2"/>
        <v>498</v>
      </c>
      <c r="J192" s="63">
        <f>IF($D192="","",IF($C192="Ausgang",$F192*IFERROR(INDEX(Artikelstamm!$M$8:$M$107,MATCH($D192,Artikelstamm!$A$8:$A$107,0)),0),0))</f>
        <v>264</v>
      </c>
      <c r="K192" s="64" t="s">
        <v>187</v>
      </c>
      <c r="L192" s="64" t="s">
        <v>191</v>
      </c>
    </row>
    <row r="193" spans="1:12" ht="16.5" customHeight="1" x14ac:dyDescent="0.25">
      <c r="A193" s="59">
        <v>46199</v>
      </c>
      <c r="B193" s="60" t="s">
        <v>385</v>
      </c>
      <c r="C193" s="61" t="s">
        <v>195</v>
      </c>
      <c r="D193" s="62" t="s">
        <v>91</v>
      </c>
      <c r="E193" s="48" t="str">
        <f>IF($D193="","",IFERROR(INDEX(Artikelstamm!$B$8:$B$107,MATCH($D193,Artikelstamm!$A$8:$A$107,0)),"⚠ Artikelnr. unbekannt"))</f>
        <v>Luftpolsterfolie 100 cm × 50 m</v>
      </c>
      <c r="F193" s="41">
        <v>120</v>
      </c>
      <c r="G193" s="49" t="str">
        <f>IF($D193="","",IFERROR(INDEX(Artikelstamm!$D$8:$D$107,MATCH($D193,Artikelstamm!$A$8:$A$107,0)),""))</f>
        <v>Rolle</v>
      </c>
      <c r="H193" s="52">
        <f>IF($D193="","",IFERROR(INDEX(IF($C193="Eingang",Artikelstamm!$M$8:$M$107,Artikelstamm!$N$8:$N$107),MATCH($D193,Artikelstamm!$A$8:$A$107,0)),0))</f>
        <v>14.9</v>
      </c>
      <c r="I193" s="52">
        <f t="shared" si="2"/>
        <v>1788</v>
      </c>
      <c r="J193" s="65">
        <f>IF($D193="","",IF($C193="Ausgang",$F193*IFERROR(INDEX(Artikelstamm!$M$8:$M$107,MATCH($D193,Artikelstamm!$A$8:$A$107,0)),0),0))</f>
        <v>0</v>
      </c>
      <c r="K193" s="64" t="s">
        <v>81</v>
      </c>
      <c r="L193" s="64" t="s">
        <v>235</v>
      </c>
    </row>
    <row r="194" spans="1:12" ht="16.5" customHeight="1" x14ac:dyDescent="0.25">
      <c r="A194" s="59">
        <v>46202</v>
      </c>
      <c r="B194" s="60" t="s">
        <v>386</v>
      </c>
      <c r="C194" s="61" t="s">
        <v>183</v>
      </c>
      <c r="D194" s="62" t="s">
        <v>154</v>
      </c>
      <c r="E194" s="39" t="str">
        <f>IF($D194="","",IFERROR(INDEX(Artikelstamm!$B$8:$B$107,MATCH($D194,Artikelstamm!$A$8:$A$107,0)),"⚠ Artikelnr. unbekannt"))</f>
        <v>Mikrofasertuch, 10er-Pack</v>
      </c>
      <c r="F194" s="41">
        <v>50</v>
      </c>
      <c r="G194" s="40" t="str">
        <f>IF($D194="","",IFERROR(INDEX(Artikelstamm!$D$8:$D$107,MATCH($D194,Artikelstamm!$A$8:$A$107,0)),""))</f>
        <v>Pack</v>
      </c>
      <c r="H194" s="45">
        <f>IF($D194="","",IFERROR(INDEX(IF($C194="Eingang",Artikelstamm!$M$8:$M$107,Artikelstamm!$N$8:$N$107),MATCH($D194,Artikelstamm!$A$8:$A$107,0)),0))</f>
        <v>10.6</v>
      </c>
      <c r="I194" s="45">
        <f t="shared" si="2"/>
        <v>530</v>
      </c>
      <c r="J194" s="63">
        <f>IF($D194="","",IF($C194="Ausgang",$F194*IFERROR(INDEX(Artikelstamm!$M$8:$M$107,MATCH($D194,Artikelstamm!$A$8:$A$107,0)),0),0))</f>
        <v>265</v>
      </c>
      <c r="K194" s="64" t="s">
        <v>232</v>
      </c>
      <c r="L194" s="64" t="s">
        <v>210</v>
      </c>
    </row>
    <row r="195" spans="1:12" ht="16.5" customHeight="1" x14ac:dyDescent="0.25">
      <c r="A195" s="59">
        <v>46202</v>
      </c>
      <c r="B195" s="60" t="s">
        <v>387</v>
      </c>
      <c r="C195" s="61" t="s">
        <v>183</v>
      </c>
      <c r="D195" s="62" t="s">
        <v>83</v>
      </c>
      <c r="E195" s="48" t="str">
        <f>IF($D195="","",IFERROR(INDEX(Artikelstamm!$B$8:$B$107,MATCH($D195,Artikelstamm!$A$8:$A$107,0)),"⚠ Artikelnr. unbekannt"))</f>
        <v>Faltkarton 400 × 300 × 200 mm</v>
      </c>
      <c r="F195" s="41">
        <v>25</v>
      </c>
      <c r="G195" s="49" t="str">
        <f>IF($D195="","",IFERROR(INDEX(Artikelstamm!$D$8:$D$107,MATCH($D195,Artikelstamm!$A$8:$A$107,0)),""))</f>
        <v>Stück</v>
      </c>
      <c r="H195" s="52">
        <f>IF($D195="","",IFERROR(INDEX(IF($C195="Eingang",Artikelstamm!$M$8:$M$107,Artikelstamm!$N$8:$N$107),MATCH($D195,Artikelstamm!$A$8:$A$107,0)),0))</f>
        <v>1.65</v>
      </c>
      <c r="I195" s="52">
        <f t="shared" si="2"/>
        <v>41.25</v>
      </c>
      <c r="J195" s="65">
        <f>IF($D195="","",IF($C195="Ausgang",$F195*IFERROR(INDEX(Artikelstamm!$M$8:$M$107,MATCH($D195,Artikelstamm!$A$8:$A$107,0)),0),0))</f>
        <v>19.5</v>
      </c>
      <c r="K195" s="64" t="s">
        <v>187</v>
      </c>
      <c r="L195" s="64" t="s">
        <v>191</v>
      </c>
    </row>
    <row r="196" spans="1:12" ht="16.5" customHeight="1" x14ac:dyDescent="0.25">
      <c r="A196" s="59">
        <v>46203</v>
      </c>
      <c r="B196" s="60" t="s">
        <v>388</v>
      </c>
      <c r="C196" s="61" t="s">
        <v>183</v>
      </c>
      <c r="D196" s="62" t="s">
        <v>91</v>
      </c>
      <c r="E196" s="39" t="str">
        <f>IF($D196="","",IFERROR(INDEX(Artikelstamm!$B$8:$B$107,MATCH($D196,Artikelstamm!$A$8:$A$107,0)),"⚠ Artikelnr. unbekannt"))</f>
        <v>Luftpolsterfolie 100 cm × 50 m</v>
      </c>
      <c r="F196" s="41">
        <v>20</v>
      </c>
      <c r="G196" s="40" t="str">
        <f>IF($D196="","",IFERROR(INDEX(Artikelstamm!$D$8:$D$107,MATCH($D196,Artikelstamm!$A$8:$A$107,0)),""))</f>
        <v>Rolle</v>
      </c>
      <c r="H196" s="45">
        <f>IF($D196="","",IFERROR(INDEX(IF($C196="Eingang",Artikelstamm!$M$8:$M$107,Artikelstamm!$N$8:$N$107),MATCH($D196,Artikelstamm!$A$8:$A$107,0)),0))</f>
        <v>26.9</v>
      </c>
      <c r="I196" s="45">
        <f t="shared" si="2"/>
        <v>538</v>
      </c>
      <c r="J196" s="63">
        <f>IF($D196="","",IF($C196="Ausgang",$F196*IFERROR(INDEX(Artikelstamm!$M$8:$M$107,MATCH($D196,Artikelstamm!$A$8:$A$107,0)),0),0))</f>
        <v>298</v>
      </c>
      <c r="K196" s="64" t="s">
        <v>197</v>
      </c>
      <c r="L196" s="64"/>
    </row>
    <row r="197" spans="1:12" ht="16.5" customHeight="1" x14ac:dyDescent="0.25">
      <c r="A197" s="59">
        <v>46203</v>
      </c>
      <c r="B197" s="60" t="s">
        <v>389</v>
      </c>
      <c r="C197" s="61" t="s">
        <v>183</v>
      </c>
      <c r="D197" s="62" t="s">
        <v>113</v>
      </c>
      <c r="E197" s="48" t="str">
        <f>IF($D197="","",IFERROR(INDEX(Artikelstamm!$B$8:$B$107,MATCH($D197,Artikelstamm!$A$8:$A$107,0)),"⚠ Artikelnr. unbekannt"))</f>
        <v>Maßband 5 m, magnetisch</v>
      </c>
      <c r="F197" s="41">
        <v>5</v>
      </c>
      <c r="G197" s="49" t="str">
        <f>IF($D197="","",IFERROR(INDEX(Artikelstamm!$D$8:$D$107,MATCH($D197,Artikelstamm!$A$8:$A$107,0)),""))</f>
        <v>Stück</v>
      </c>
      <c r="H197" s="52">
        <f>IF($D197="","",IFERROR(INDEX(IF($C197="Eingang",Artikelstamm!$M$8:$M$107,Artikelstamm!$N$8:$N$107),MATCH($D197,Artikelstamm!$A$8:$A$107,0)),0))</f>
        <v>13.5</v>
      </c>
      <c r="I197" s="52">
        <f t="shared" si="2"/>
        <v>67.5</v>
      </c>
      <c r="J197" s="65">
        <f>IF($D197="","",IF($C197="Ausgang",$F197*IFERROR(INDEX(Artikelstamm!$M$8:$M$107,MATCH($D197,Artikelstamm!$A$8:$A$107,0)),0),0))</f>
        <v>33.75</v>
      </c>
      <c r="K197" s="64" t="s">
        <v>232</v>
      </c>
      <c r="L197" s="64" t="s">
        <v>188</v>
      </c>
    </row>
    <row r="198" spans="1:12" ht="16.5" customHeight="1" x14ac:dyDescent="0.25">
      <c r="A198" s="59">
        <v>46203</v>
      </c>
      <c r="B198" s="60" t="s">
        <v>390</v>
      </c>
      <c r="C198" s="61" t="s">
        <v>195</v>
      </c>
      <c r="D198" s="62" t="s">
        <v>94</v>
      </c>
      <c r="E198" s="39" t="str">
        <f>IF($D198="","",IFERROR(INDEX(Artikelstamm!$B$8:$B$107,MATCH($D198,Artikelstamm!$A$8:$A$107,0)),"⚠ Artikelnr. unbekannt"))</f>
        <v>Stretchfolie 500 mm, 23 µm</v>
      </c>
      <c r="F198" s="41">
        <v>40</v>
      </c>
      <c r="G198" s="40" t="str">
        <f>IF($D198="","",IFERROR(INDEX(Artikelstamm!$D$8:$D$107,MATCH($D198,Artikelstamm!$A$8:$A$107,0)),""))</f>
        <v>Rolle</v>
      </c>
      <c r="H198" s="45">
        <f>IF($D198="","",IFERROR(INDEX(IF($C198="Eingang",Artikelstamm!$M$8:$M$107,Artikelstamm!$N$8:$N$107),MATCH($D198,Artikelstamm!$A$8:$A$107,0)),0))</f>
        <v>3.95</v>
      </c>
      <c r="I198" s="45">
        <f t="shared" si="2"/>
        <v>158</v>
      </c>
      <c r="J198" s="63">
        <f>IF($D198="","",IF($C198="Ausgang",$F198*IFERROR(INDEX(Artikelstamm!$M$8:$M$107,MATCH($D198,Artikelstamm!$A$8:$A$107,0)),0),0))</f>
        <v>0</v>
      </c>
      <c r="K198" s="64" t="s">
        <v>81</v>
      </c>
      <c r="L198" s="64" t="s">
        <v>214</v>
      </c>
    </row>
    <row r="199" spans="1:12" ht="16.5" customHeight="1" x14ac:dyDescent="0.25">
      <c r="A199" s="59">
        <v>46204</v>
      </c>
      <c r="B199" s="60" t="s">
        <v>391</v>
      </c>
      <c r="C199" s="61" t="s">
        <v>183</v>
      </c>
      <c r="D199" s="62" t="s">
        <v>144</v>
      </c>
      <c r="E199" s="48" t="str">
        <f>IF($D199="","",IFERROR(INDEX(Artikelstamm!$B$8:$B$107,MATCH($D199,Artikelstamm!$A$8:$A$107,0)),"⚠ Artikelnr. unbekannt"))</f>
        <v>Papierhandtücher, 20 × 200 Blatt</v>
      </c>
      <c r="F199" s="41">
        <v>15</v>
      </c>
      <c r="G199" s="49" t="str">
        <f>IF($D199="","",IFERROR(INDEX(Artikelstamm!$D$8:$D$107,MATCH($D199,Artikelstamm!$A$8:$A$107,0)),""))</f>
        <v>Karton</v>
      </c>
      <c r="H199" s="52">
        <f>IF($D199="","",IFERROR(INDEX(IF($C199="Eingang",Artikelstamm!$M$8:$M$107,Artikelstamm!$N$8:$N$107),MATCH($D199,Artikelstamm!$A$8:$A$107,0)),0))</f>
        <v>32.9</v>
      </c>
      <c r="I199" s="52">
        <f t="shared" si="2"/>
        <v>493.5</v>
      </c>
      <c r="J199" s="65">
        <f>IF($D199="","",IF($C199="Ausgang",$F199*IFERROR(INDEX(Artikelstamm!$M$8:$M$107,MATCH($D199,Artikelstamm!$A$8:$A$107,0)),0),0))</f>
        <v>276</v>
      </c>
      <c r="K199" s="64" t="s">
        <v>209</v>
      </c>
      <c r="L199" s="64" t="s">
        <v>188</v>
      </c>
    </row>
    <row r="200" spans="1:12" ht="16.5" customHeight="1" x14ac:dyDescent="0.25">
      <c r="A200" s="59">
        <v>46206</v>
      </c>
      <c r="B200" s="60" t="s">
        <v>392</v>
      </c>
      <c r="C200" s="61" t="s">
        <v>183</v>
      </c>
      <c r="D200" s="62" t="s">
        <v>104</v>
      </c>
      <c r="E200" s="39" t="str">
        <f>IF($D200="","",IFERROR(INDEX(Artikelstamm!$B$8:$B$107,MATCH($D200,Artikelstamm!$A$8:$A$107,0)),"⚠ Artikelnr. unbekannt"))</f>
        <v>Akkuschrauber 18 V, 2,0 Ah</v>
      </c>
      <c r="F200" s="41">
        <v>6</v>
      </c>
      <c r="G200" s="40" t="str">
        <f>IF($D200="","",IFERROR(INDEX(Artikelstamm!$D$8:$D$107,MATCH($D200,Artikelstamm!$A$8:$A$107,0)),""))</f>
        <v>Stück</v>
      </c>
      <c r="H200" s="45">
        <f>IF($D200="","",IFERROR(INDEX(IF($C200="Eingang",Artikelstamm!$M$8:$M$107,Artikelstamm!$N$8:$N$107),MATCH($D200,Artikelstamm!$A$8:$A$107,0)),0))</f>
        <v>119</v>
      </c>
      <c r="I200" s="45">
        <f t="shared" ref="I200:I263" si="3">IF($D200="","",$F200*$H200)</f>
        <v>714</v>
      </c>
      <c r="J200" s="63">
        <f>IF($D200="","",IF($C200="Ausgang",$F200*IFERROR(INDEX(Artikelstamm!$M$8:$M$107,MATCH($D200,Artikelstamm!$A$8:$A$107,0)),0),0))</f>
        <v>408</v>
      </c>
      <c r="K200" s="64" t="s">
        <v>232</v>
      </c>
      <c r="L200" s="64" t="s">
        <v>188</v>
      </c>
    </row>
    <row r="201" spans="1:12" ht="16.5" customHeight="1" x14ac:dyDescent="0.25">
      <c r="A201" s="59">
        <v>46206</v>
      </c>
      <c r="B201" s="60" t="s">
        <v>393</v>
      </c>
      <c r="C201" s="61" t="s">
        <v>183</v>
      </c>
      <c r="D201" s="62" t="s">
        <v>109</v>
      </c>
      <c r="E201" s="48" t="str">
        <f>IF($D201="","",IFERROR(INDEX(Artikelstamm!$B$8:$B$107,MATCH($D201,Artikelstamm!$A$8:$A$107,0)),"⚠ Artikelnr. unbekannt"))</f>
        <v>Bit-Satz 32-teilig</v>
      </c>
      <c r="F201" s="41">
        <v>5</v>
      </c>
      <c r="G201" s="49" t="str">
        <f>IF($D201="","",IFERROR(INDEX(Artikelstamm!$D$8:$D$107,MATCH($D201,Artikelstamm!$A$8:$A$107,0)),""))</f>
        <v>Set</v>
      </c>
      <c r="H201" s="52">
        <f>IF($D201="","",IFERROR(INDEX(IF($C201="Eingang",Artikelstamm!$M$8:$M$107,Artikelstamm!$N$8:$N$107),MATCH($D201,Artikelstamm!$A$8:$A$107,0)),0))</f>
        <v>23.9</v>
      </c>
      <c r="I201" s="52">
        <f t="shared" si="3"/>
        <v>119.5</v>
      </c>
      <c r="J201" s="65">
        <f>IF($D201="","",IF($C201="Ausgang",$F201*IFERROR(INDEX(Artikelstamm!$M$8:$M$107,MATCH($D201,Artikelstamm!$A$8:$A$107,0)),0),0))</f>
        <v>62</v>
      </c>
      <c r="K201" s="64" t="s">
        <v>221</v>
      </c>
      <c r="L201" s="64" t="s">
        <v>185</v>
      </c>
    </row>
    <row r="202" spans="1:12" ht="16.5" customHeight="1" x14ac:dyDescent="0.25">
      <c r="A202" s="59">
        <v>46206</v>
      </c>
      <c r="B202" s="60" t="s">
        <v>394</v>
      </c>
      <c r="C202" s="61" t="s">
        <v>183</v>
      </c>
      <c r="D202" s="62" t="s">
        <v>157</v>
      </c>
      <c r="E202" s="39" t="str">
        <f>IF($D202="","",IFERROR(INDEX(Artikelstamm!$B$8:$B$107,MATCH($D202,Artikelstamm!$A$8:$A$107,0)),"⚠ Artikelnr. unbekannt"))</f>
        <v>Transportrolli, klappbar, 150 kg</v>
      </c>
      <c r="F202" s="41">
        <v>3</v>
      </c>
      <c r="G202" s="40" t="str">
        <f>IF($D202="","",IFERROR(INDEX(Artikelstamm!$D$8:$D$107,MATCH($D202,Artikelstamm!$A$8:$A$107,0)),""))</f>
        <v>Stück</v>
      </c>
      <c r="H202" s="45">
        <f>IF($D202="","",IFERROR(INDEX(IF($C202="Eingang",Artikelstamm!$M$8:$M$107,Artikelstamm!$N$8:$N$107),MATCH($D202,Artikelstamm!$A$8:$A$107,0)),0))</f>
        <v>98</v>
      </c>
      <c r="I202" s="45">
        <f t="shared" si="3"/>
        <v>294</v>
      </c>
      <c r="J202" s="63">
        <f>IF($D202="","",IF($C202="Ausgang",$F202*IFERROR(INDEX(Artikelstamm!$M$8:$M$107,MATCH($D202,Artikelstamm!$A$8:$A$107,0)),0),0))</f>
        <v>162</v>
      </c>
      <c r="K202" s="64" t="s">
        <v>190</v>
      </c>
      <c r="L202" s="64" t="s">
        <v>185</v>
      </c>
    </row>
    <row r="203" spans="1:12" ht="16.5" customHeight="1" x14ac:dyDescent="0.25">
      <c r="A203" s="59">
        <v>46209</v>
      </c>
      <c r="B203" s="60" t="s">
        <v>395</v>
      </c>
      <c r="C203" s="61" t="s">
        <v>183</v>
      </c>
      <c r="D203" s="62" t="s">
        <v>161</v>
      </c>
      <c r="E203" s="48" t="str">
        <f>IF($D203="","",IFERROR(INDEX(Artikelstamm!$B$8:$B$107,MATCH($D203,Artikelstamm!$A$8:$A$107,0)),"⚠ Artikelnr. unbekannt"))</f>
        <v>Lagerkiste stapelbar 600 × 400 mm</v>
      </c>
      <c r="F203" s="41">
        <v>8</v>
      </c>
      <c r="G203" s="49" t="str">
        <f>IF($D203="","",IFERROR(INDEX(Artikelstamm!$D$8:$D$107,MATCH($D203,Artikelstamm!$A$8:$A$107,0)),""))</f>
        <v>Stück</v>
      </c>
      <c r="H203" s="52">
        <f>IF($D203="","",IFERROR(INDEX(IF($C203="Eingang",Artikelstamm!$M$8:$M$107,Artikelstamm!$N$8:$N$107),MATCH($D203,Artikelstamm!$A$8:$A$107,0)),0))</f>
        <v>15.8</v>
      </c>
      <c r="I203" s="52">
        <f t="shared" si="3"/>
        <v>126.4</v>
      </c>
      <c r="J203" s="65">
        <f>IF($D203="","",IF($C203="Ausgang",$F203*IFERROR(INDEX(Artikelstamm!$M$8:$M$107,MATCH($D203,Artikelstamm!$A$8:$A$107,0)),0),0))</f>
        <v>65.599999999999994</v>
      </c>
      <c r="K203" s="64" t="s">
        <v>193</v>
      </c>
      <c r="L203" s="64" t="s">
        <v>188</v>
      </c>
    </row>
    <row r="204" spans="1:12" ht="16.5" customHeight="1" x14ac:dyDescent="0.25">
      <c r="A204" s="59">
        <v>46209</v>
      </c>
      <c r="B204" s="60" t="s">
        <v>396</v>
      </c>
      <c r="C204" s="61" t="s">
        <v>183</v>
      </c>
      <c r="D204" s="62" t="s">
        <v>154</v>
      </c>
      <c r="E204" s="39" t="str">
        <f>IF($D204="","",IFERROR(INDEX(Artikelstamm!$B$8:$B$107,MATCH($D204,Artikelstamm!$A$8:$A$107,0)),"⚠ Artikelnr. unbekannt"))</f>
        <v>Mikrofasertuch, 10er-Pack</v>
      </c>
      <c r="F204" s="41">
        <v>30</v>
      </c>
      <c r="G204" s="40" t="str">
        <f>IF($D204="","",IFERROR(INDEX(Artikelstamm!$D$8:$D$107,MATCH($D204,Artikelstamm!$A$8:$A$107,0)),""))</f>
        <v>Pack</v>
      </c>
      <c r="H204" s="45">
        <f>IF($D204="","",IFERROR(INDEX(IF($C204="Eingang",Artikelstamm!$M$8:$M$107,Artikelstamm!$N$8:$N$107),MATCH($D204,Artikelstamm!$A$8:$A$107,0)),0))</f>
        <v>10.6</v>
      </c>
      <c r="I204" s="45">
        <f t="shared" si="3"/>
        <v>318</v>
      </c>
      <c r="J204" s="63">
        <f>IF($D204="","",IF($C204="Ausgang",$F204*IFERROR(INDEX(Artikelstamm!$M$8:$M$107,MATCH($D204,Artikelstamm!$A$8:$A$107,0)),0),0))</f>
        <v>159</v>
      </c>
      <c r="K204" s="64" t="s">
        <v>221</v>
      </c>
      <c r="L204" s="64" t="s">
        <v>191</v>
      </c>
    </row>
    <row r="205" spans="1:12" ht="16.5" customHeight="1" x14ac:dyDescent="0.25">
      <c r="A205" s="59">
        <v>46209</v>
      </c>
      <c r="B205" s="60" t="s">
        <v>397</v>
      </c>
      <c r="C205" s="61" t="s">
        <v>183</v>
      </c>
      <c r="D205" s="62" t="s">
        <v>97</v>
      </c>
      <c r="E205" s="48" t="str">
        <f>IF($D205="","",IFERROR(INDEX(Artikelstamm!$B$8:$B$107,MATCH($D205,Artikelstamm!$A$8:$A$107,0)),"⚠ Artikelnr. unbekannt"))</f>
        <v>Versandtasche gepolstert, Gr. C</v>
      </c>
      <c r="F205" s="41">
        <v>10</v>
      </c>
      <c r="G205" s="49" t="str">
        <f>IF($D205="","",IFERROR(INDEX(Artikelstamm!$D$8:$D$107,MATCH($D205,Artikelstamm!$A$8:$A$107,0)),""))</f>
        <v>Pack</v>
      </c>
      <c r="H205" s="52">
        <f>IF($D205="","",IFERROR(INDEX(IF($C205="Eingang",Artikelstamm!$M$8:$M$107,Artikelstamm!$N$8:$N$107),MATCH($D205,Artikelstamm!$A$8:$A$107,0)),0))</f>
        <v>15.9</v>
      </c>
      <c r="I205" s="52">
        <f t="shared" si="3"/>
        <v>159</v>
      </c>
      <c r="J205" s="65">
        <f>IF($D205="","",IF($C205="Ausgang",$F205*IFERROR(INDEX(Artikelstamm!$M$8:$M$107,MATCH($D205,Artikelstamm!$A$8:$A$107,0)),0),0))</f>
        <v>86</v>
      </c>
      <c r="K205" s="64" t="s">
        <v>209</v>
      </c>
      <c r="L205" s="64" t="s">
        <v>210</v>
      </c>
    </row>
    <row r="206" spans="1:12" ht="16.5" customHeight="1" x14ac:dyDescent="0.25">
      <c r="A206" s="59">
        <v>46209</v>
      </c>
      <c r="B206" s="60" t="s">
        <v>398</v>
      </c>
      <c r="C206" s="61" t="s">
        <v>183</v>
      </c>
      <c r="D206" s="62" t="s">
        <v>87</v>
      </c>
      <c r="E206" s="39" t="str">
        <f>IF($D206="","",IFERROR(INDEX(Artikelstamm!$B$8:$B$107,MATCH($D206,Artikelstamm!$A$8:$A$107,0)),"⚠ Artikelnr. unbekannt"))</f>
        <v>Klebeband transparent 50 mm × 66 m</v>
      </c>
      <c r="F206" s="41">
        <v>20</v>
      </c>
      <c r="G206" s="40" t="str">
        <f>IF($D206="","",IFERROR(INDEX(Artikelstamm!$D$8:$D$107,MATCH($D206,Artikelstamm!$A$8:$A$107,0)),""))</f>
        <v>Rolle</v>
      </c>
      <c r="H206" s="45">
        <f>IF($D206="","",IFERROR(INDEX(IF($C206="Eingang",Artikelstamm!$M$8:$M$107,Artikelstamm!$N$8:$N$107),MATCH($D206,Artikelstamm!$A$8:$A$107,0)),0))</f>
        <v>2.4500000000000002</v>
      </c>
      <c r="I206" s="45">
        <f t="shared" si="3"/>
        <v>49</v>
      </c>
      <c r="J206" s="63">
        <f>IF($D206="","",IF($C206="Ausgang",$F206*IFERROR(INDEX(Artikelstamm!$M$8:$M$107,MATCH($D206,Artikelstamm!$A$8:$A$107,0)),0),0))</f>
        <v>22</v>
      </c>
      <c r="K206" s="64" t="s">
        <v>197</v>
      </c>
      <c r="L206" s="64"/>
    </row>
    <row r="207" spans="1:12" ht="16.5" customHeight="1" x14ac:dyDescent="0.25">
      <c r="A207" s="59">
        <v>46209</v>
      </c>
      <c r="B207" s="60" t="s">
        <v>399</v>
      </c>
      <c r="C207" s="61" t="s">
        <v>195</v>
      </c>
      <c r="D207" s="62" t="s">
        <v>154</v>
      </c>
      <c r="E207" s="48" t="str">
        <f>IF($D207="","",IFERROR(INDEX(Artikelstamm!$B$8:$B$107,MATCH($D207,Artikelstamm!$A$8:$A$107,0)),"⚠ Artikelnr. unbekannt"))</f>
        <v>Mikrofasertuch, 10er-Pack</v>
      </c>
      <c r="F207" s="41">
        <v>60</v>
      </c>
      <c r="G207" s="49" t="str">
        <f>IF($D207="","",IFERROR(INDEX(Artikelstamm!$D$8:$D$107,MATCH($D207,Artikelstamm!$A$8:$A$107,0)),""))</f>
        <v>Pack</v>
      </c>
      <c r="H207" s="52">
        <f>IF($D207="","",IFERROR(INDEX(IF($C207="Eingang",Artikelstamm!$M$8:$M$107,Artikelstamm!$N$8:$N$107),MATCH($D207,Artikelstamm!$A$8:$A$107,0)),0))</f>
        <v>5.3</v>
      </c>
      <c r="I207" s="52">
        <f t="shared" si="3"/>
        <v>318</v>
      </c>
      <c r="J207" s="65">
        <f>IF($D207="","",IF($C207="Ausgang",$F207*IFERROR(INDEX(Artikelstamm!$M$8:$M$107,MATCH($D207,Artikelstamm!$A$8:$A$107,0)),0),0))</f>
        <v>0</v>
      </c>
      <c r="K207" s="64" t="s">
        <v>142</v>
      </c>
      <c r="L207" s="64" t="s">
        <v>235</v>
      </c>
    </row>
    <row r="208" spans="1:12" ht="16.5" customHeight="1" x14ac:dyDescent="0.25">
      <c r="A208" s="59">
        <v>46209</v>
      </c>
      <c r="B208" s="60" t="s">
        <v>400</v>
      </c>
      <c r="C208" s="61" t="s">
        <v>195</v>
      </c>
      <c r="D208" s="62" t="s">
        <v>94</v>
      </c>
      <c r="E208" s="39" t="str">
        <f>IF($D208="","",IFERROR(INDEX(Artikelstamm!$B$8:$B$107,MATCH($D208,Artikelstamm!$A$8:$A$107,0)),"⚠ Artikelnr. unbekannt"))</f>
        <v>Stretchfolie 500 mm, 23 µm</v>
      </c>
      <c r="F208" s="41">
        <v>80</v>
      </c>
      <c r="G208" s="40" t="str">
        <f>IF($D208="","",IFERROR(INDEX(Artikelstamm!$D$8:$D$107,MATCH($D208,Artikelstamm!$A$8:$A$107,0)),""))</f>
        <v>Rolle</v>
      </c>
      <c r="H208" s="45">
        <f>IF($D208="","",IFERROR(INDEX(IF($C208="Eingang",Artikelstamm!$M$8:$M$107,Artikelstamm!$N$8:$N$107),MATCH($D208,Artikelstamm!$A$8:$A$107,0)),0))</f>
        <v>3.95</v>
      </c>
      <c r="I208" s="45">
        <f t="shared" si="3"/>
        <v>316</v>
      </c>
      <c r="J208" s="63">
        <f>IF($D208="","",IF($C208="Ausgang",$F208*IFERROR(INDEX(Artikelstamm!$M$8:$M$107,MATCH($D208,Artikelstamm!$A$8:$A$107,0)),0),0))</f>
        <v>0</v>
      </c>
      <c r="K208" s="64" t="s">
        <v>81</v>
      </c>
      <c r="L208" s="64" t="s">
        <v>248</v>
      </c>
    </row>
    <row r="209" spans="1:12" ht="16.5" customHeight="1" x14ac:dyDescent="0.25">
      <c r="A209" s="59">
        <v>46210</v>
      </c>
      <c r="B209" s="60" t="s">
        <v>401</v>
      </c>
      <c r="C209" s="61" t="s">
        <v>183</v>
      </c>
      <c r="D209" s="62" t="s">
        <v>91</v>
      </c>
      <c r="E209" s="48" t="str">
        <f>IF($D209="","",IFERROR(INDEX(Artikelstamm!$B$8:$B$107,MATCH($D209,Artikelstamm!$A$8:$A$107,0)),"⚠ Artikelnr. unbekannt"))</f>
        <v>Luftpolsterfolie 100 cm × 50 m</v>
      </c>
      <c r="F209" s="41">
        <v>15</v>
      </c>
      <c r="G209" s="49" t="str">
        <f>IF($D209="","",IFERROR(INDEX(Artikelstamm!$D$8:$D$107,MATCH($D209,Artikelstamm!$A$8:$A$107,0)),""))</f>
        <v>Rolle</v>
      </c>
      <c r="H209" s="52">
        <f>IF($D209="","",IFERROR(INDEX(IF($C209="Eingang",Artikelstamm!$M$8:$M$107,Artikelstamm!$N$8:$N$107),MATCH($D209,Artikelstamm!$A$8:$A$107,0)),0))</f>
        <v>26.9</v>
      </c>
      <c r="I209" s="52">
        <f t="shared" si="3"/>
        <v>403.5</v>
      </c>
      <c r="J209" s="65">
        <f>IF($D209="","",IF($C209="Ausgang",$F209*IFERROR(INDEX(Artikelstamm!$M$8:$M$107,MATCH($D209,Artikelstamm!$A$8:$A$107,0)),0),0))</f>
        <v>223.5</v>
      </c>
      <c r="K209" s="64" t="s">
        <v>209</v>
      </c>
      <c r="L209" s="64" t="s">
        <v>191</v>
      </c>
    </row>
    <row r="210" spans="1:12" ht="16.5" customHeight="1" x14ac:dyDescent="0.25">
      <c r="A210" s="59">
        <v>46211</v>
      </c>
      <c r="B210" s="60" t="s">
        <v>402</v>
      </c>
      <c r="C210" s="61" t="s">
        <v>183</v>
      </c>
      <c r="D210" s="62" t="s">
        <v>87</v>
      </c>
      <c r="E210" s="39" t="str">
        <f>IF($D210="","",IFERROR(INDEX(Artikelstamm!$B$8:$B$107,MATCH($D210,Artikelstamm!$A$8:$A$107,0)),"⚠ Artikelnr. unbekannt"))</f>
        <v>Klebeband transparent 50 mm × 66 m</v>
      </c>
      <c r="F210" s="41">
        <v>10</v>
      </c>
      <c r="G210" s="40" t="str">
        <f>IF($D210="","",IFERROR(INDEX(Artikelstamm!$D$8:$D$107,MATCH($D210,Artikelstamm!$A$8:$A$107,0)),""))</f>
        <v>Rolle</v>
      </c>
      <c r="H210" s="45">
        <f>IF($D210="","",IFERROR(INDEX(IF($C210="Eingang",Artikelstamm!$M$8:$M$107,Artikelstamm!$N$8:$N$107),MATCH($D210,Artikelstamm!$A$8:$A$107,0)),0))</f>
        <v>2.4500000000000002</v>
      </c>
      <c r="I210" s="45">
        <f t="shared" si="3"/>
        <v>24.5</v>
      </c>
      <c r="J210" s="63">
        <f>IF($D210="","",IF($C210="Ausgang",$F210*IFERROR(INDEX(Artikelstamm!$M$8:$M$107,MATCH($D210,Artikelstamm!$A$8:$A$107,0)),0),0))</f>
        <v>11</v>
      </c>
      <c r="K210" s="64" t="s">
        <v>190</v>
      </c>
      <c r="L210" s="64" t="s">
        <v>210</v>
      </c>
    </row>
    <row r="211" spans="1:12" ht="16.5" customHeight="1" x14ac:dyDescent="0.25">
      <c r="A211" s="59">
        <v>46213</v>
      </c>
      <c r="B211" s="60" t="s">
        <v>403</v>
      </c>
      <c r="C211" s="61" t="s">
        <v>183</v>
      </c>
      <c r="D211" s="62" t="s">
        <v>167</v>
      </c>
      <c r="E211" s="48" t="str">
        <f>IF($D211="","",IFERROR(INDEX(Artikelstamm!$B$8:$B$107,MATCH($D211,Artikelstamm!$A$8:$A$107,0)),"⚠ Artikelnr. unbekannt"))</f>
        <v>Sicherheitshandschuhe Gr. 9, 12 Paar</v>
      </c>
      <c r="F211" s="41">
        <v>2</v>
      </c>
      <c r="G211" s="49" t="str">
        <f>IF($D211="","",IFERROR(INDEX(Artikelstamm!$D$8:$D$107,MATCH($D211,Artikelstamm!$A$8:$A$107,0)),""))</f>
        <v>Pack</v>
      </c>
      <c r="H211" s="52">
        <f>IF($D211="","",IFERROR(INDEX(IF($C211="Eingang",Artikelstamm!$M$8:$M$107,Artikelstamm!$N$8:$N$107),MATCH($D211,Artikelstamm!$A$8:$A$107,0)),0))</f>
        <v>21.9</v>
      </c>
      <c r="I211" s="52">
        <f t="shared" si="3"/>
        <v>43.8</v>
      </c>
      <c r="J211" s="65">
        <f>IF($D211="","",IF($C211="Ausgang",$F211*IFERROR(INDEX(Artikelstamm!$M$8:$M$107,MATCH($D211,Artikelstamm!$A$8:$A$107,0)),0),0))</f>
        <v>23.8</v>
      </c>
      <c r="K211" s="64" t="s">
        <v>221</v>
      </c>
      <c r="L211" s="64" t="s">
        <v>188</v>
      </c>
    </row>
    <row r="212" spans="1:12" ht="16.5" customHeight="1" x14ac:dyDescent="0.25">
      <c r="A212" s="59">
        <v>46213</v>
      </c>
      <c r="B212" s="60" t="s">
        <v>404</v>
      </c>
      <c r="C212" s="61" t="s">
        <v>183</v>
      </c>
      <c r="D212" s="62" t="s">
        <v>109</v>
      </c>
      <c r="E212" s="39" t="str">
        <f>IF($D212="","",IFERROR(INDEX(Artikelstamm!$B$8:$B$107,MATCH($D212,Artikelstamm!$A$8:$A$107,0)),"⚠ Artikelnr. unbekannt"))</f>
        <v>Bit-Satz 32-teilig</v>
      </c>
      <c r="F212" s="41">
        <v>6</v>
      </c>
      <c r="G212" s="40" t="str">
        <f>IF($D212="","",IFERROR(INDEX(Artikelstamm!$D$8:$D$107,MATCH($D212,Artikelstamm!$A$8:$A$107,0)),""))</f>
        <v>Set</v>
      </c>
      <c r="H212" s="45">
        <f>IF($D212="","",IFERROR(INDEX(IF($C212="Eingang",Artikelstamm!$M$8:$M$107,Artikelstamm!$N$8:$N$107),MATCH($D212,Artikelstamm!$A$8:$A$107,0)),0))</f>
        <v>23.9</v>
      </c>
      <c r="I212" s="45">
        <f t="shared" si="3"/>
        <v>143.39999999999998</v>
      </c>
      <c r="J212" s="63">
        <f>IF($D212="","",IF($C212="Ausgang",$F212*IFERROR(INDEX(Artikelstamm!$M$8:$M$107,MATCH($D212,Artikelstamm!$A$8:$A$107,0)),0),0))</f>
        <v>74.400000000000006</v>
      </c>
      <c r="K212" s="64" t="s">
        <v>232</v>
      </c>
      <c r="L212" s="64" t="s">
        <v>188</v>
      </c>
    </row>
    <row r="213" spans="1:12" ht="16.5" customHeight="1" x14ac:dyDescent="0.25">
      <c r="A213" s="59">
        <v>46213</v>
      </c>
      <c r="B213" s="60" t="s">
        <v>405</v>
      </c>
      <c r="C213" s="61" t="s">
        <v>195</v>
      </c>
      <c r="D213" s="62" t="s">
        <v>161</v>
      </c>
      <c r="E213" s="48" t="str">
        <f>IF($D213="","",IFERROR(INDEX(Artikelstamm!$B$8:$B$107,MATCH($D213,Artikelstamm!$A$8:$A$107,0)),"⚠ Artikelnr. unbekannt"))</f>
        <v>Lagerkiste stapelbar 600 × 400 mm</v>
      </c>
      <c r="F213" s="41">
        <v>20</v>
      </c>
      <c r="G213" s="49" t="str">
        <f>IF($D213="","",IFERROR(INDEX(Artikelstamm!$D$8:$D$107,MATCH($D213,Artikelstamm!$A$8:$A$107,0)),""))</f>
        <v>Stück</v>
      </c>
      <c r="H213" s="52">
        <f>IF($D213="","",IFERROR(INDEX(IF($C213="Eingang",Artikelstamm!$M$8:$M$107,Artikelstamm!$N$8:$N$107),MATCH($D213,Artikelstamm!$A$8:$A$107,0)),0))</f>
        <v>8.1999999999999993</v>
      </c>
      <c r="I213" s="52">
        <f t="shared" si="3"/>
        <v>164</v>
      </c>
      <c r="J213" s="65">
        <f>IF($D213="","",IF($C213="Ausgang",$F213*IFERROR(INDEX(Artikelstamm!$M$8:$M$107,MATCH($D213,Artikelstamm!$A$8:$A$107,0)),0),0))</f>
        <v>0</v>
      </c>
      <c r="K213" s="64" t="s">
        <v>99</v>
      </c>
      <c r="L213" s="64"/>
    </row>
    <row r="214" spans="1:12" ht="16.5" customHeight="1" x14ac:dyDescent="0.25">
      <c r="A214" s="59">
        <v>46216</v>
      </c>
      <c r="B214" s="60" t="s">
        <v>406</v>
      </c>
      <c r="C214" s="61" t="s">
        <v>195</v>
      </c>
      <c r="D214" s="62" t="s">
        <v>94</v>
      </c>
      <c r="E214" s="39" t="str">
        <f>IF($D214="","",IFERROR(INDEX(Artikelstamm!$B$8:$B$107,MATCH($D214,Artikelstamm!$A$8:$A$107,0)),"⚠ Artikelnr. unbekannt"))</f>
        <v>Stretchfolie 500 mm, 23 µm</v>
      </c>
      <c r="F214" s="41">
        <v>100</v>
      </c>
      <c r="G214" s="40" t="str">
        <f>IF($D214="","",IFERROR(INDEX(Artikelstamm!$D$8:$D$107,MATCH($D214,Artikelstamm!$A$8:$A$107,0)),""))</f>
        <v>Rolle</v>
      </c>
      <c r="H214" s="45">
        <f>IF($D214="","",IFERROR(INDEX(IF($C214="Eingang",Artikelstamm!$M$8:$M$107,Artikelstamm!$N$8:$N$107),MATCH($D214,Artikelstamm!$A$8:$A$107,0)),0))</f>
        <v>3.95</v>
      </c>
      <c r="I214" s="45">
        <f t="shared" si="3"/>
        <v>395</v>
      </c>
      <c r="J214" s="63">
        <f>IF($D214="","",IF($C214="Ausgang",$F214*IFERROR(INDEX(Artikelstamm!$M$8:$M$107,MATCH($D214,Artikelstamm!$A$8:$A$107,0)),0),0))</f>
        <v>0</v>
      </c>
      <c r="K214" s="64" t="s">
        <v>81</v>
      </c>
      <c r="L214" s="64" t="s">
        <v>206</v>
      </c>
    </row>
    <row r="215" spans="1:12" ht="16.5" customHeight="1" x14ac:dyDescent="0.25">
      <c r="A215" s="59">
        <v>46216</v>
      </c>
      <c r="B215" s="60" t="s">
        <v>407</v>
      </c>
      <c r="C215" s="61" t="s">
        <v>195</v>
      </c>
      <c r="D215" s="62" t="s">
        <v>61</v>
      </c>
      <c r="E215" s="48" t="str">
        <f>IF($D215="","",IFERROR(INDEX(Artikelstamm!$B$8:$B$107,MATCH($D215,Artikelstamm!$A$8:$A$107,0)),"⚠ Artikelnr. unbekannt"))</f>
        <v>Kopierpapier A4, 80 g/m², weiß</v>
      </c>
      <c r="F215" s="41">
        <v>80</v>
      </c>
      <c r="G215" s="49" t="str">
        <f>IF($D215="","",IFERROR(INDEX(Artikelstamm!$D$8:$D$107,MATCH($D215,Artikelstamm!$A$8:$A$107,0)),""))</f>
        <v>Paket</v>
      </c>
      <c r="H215" s="52">
        <f>IF($D215="","",IFERROR(INDEX(IF($C215="Eingang",Artikelstamm!$M$8:$M$107,Artikelstamm!$N$8:$N$107),MATCH($D215,Artikelstamm!$A$8:$A$107,0)),0))</f>
        <v>3.45</v>
      </c>
      <c r="I215" s="52">
        <f t="shared" si="3"/>
        <v>276</v>
      </c>
      <c r="J215" s="65">
        <f>IF($D215="","",IF($C215="Ausgang",$F215*IFERROR(INDEX(Artikelstamm!$M$8:$M$107,MATCH($D215,Artikelstamm!$A$8:$A$107,0)),0),0))</f>
        <v>0</v>
      </c>
      <c r="K215" s="64" t="s">
        <v>65</v>
      </c>
      <c r="L215" s="64" t="s">
        <v>235</v>
      </c>
    </row>
    <row r="216" spans="1:12" ht="16.5" customHeight="1" x14ac:dyDescent="0.25">
      <c r="A216" s="59">
        <v>46217</v>
      </c>
      <c r="B216" s="60" t="s">
        <v>408</v>
      </c>
      <c r="C216" s="61" t="s">
        <v>183</v>
      </c>
      <c r="D216" s="62" t="s">
        <v>147</v>
      </c>
      <c r="E216" s="39" t="str">
        <f>IF($D216="","",IFERROR(INDEX(Artikelstamm!$B$8:$B$107,MATCH($D216,Artikelstamm!$A$8:$A$107,0)),"⚠ Artikelnr. unbekannt"))</f>
        <v>Allzweckreiniger 5 l, Konzentrat</v>
      </c>
      <c r="F216" s="41">
        <v>25</v>
      </c>
      <c r="G216" s="40" t="str">
        <f>IF($D216="","",IFERROR(INDEX(Artikelstamm!$D$8:$D$107,MATCH($D216,Artikelstamm!$A$8:$A$107,0)),""))</f>
        <v>Kanister</v>
      </c>
      <c r="H216" s="45">
        <f>IF($D216="","",IFERROR(INDEX(IF($C216="Eingang",Artikelstamm!$M$8:$M$107,Artikelstamm!$N$8:$N$107),MATCH($D216,Artikelstamm!$A$8:$A$107,0)),0))</f>
        <v>22.5</v>
      </c>
      <c r="I216" s="45">
        <f t="shared" si="3"/>
        <v>562.5</v>
      </c>
      <c r="J216" s="63">
        <f>IF($D216="","",IF($C216="Ausgang",$F216*IFERROR(INDEX(Artikelstamm!$M$8:$M$107,MATCH($D216,Artikelstamm!$A$8:$A$107,0)),0),0))</f>
        <v>318.75</v>
      </c>
      <c r="K216" s="64" t="s">
        <v>190</v>
      </c>
      <c r="L216" s="64" t="s">
        <v>210</v>
      </c>
    </row>
    <row r="217" spans="1:12" ht="16.5" customHeight="1" x14ac:dyDescent="0.25">
      <c r="A217" s="59">
        <v>46217</v>
      </c>
      <c r="B217" s="60" t="s">
        <v>409</v>
      </c>
      <c r="C217" s="61" t="s">
        <v>183</v>
      </c>
      <c r="D217" s="62" t="s">
        <v>167</v>
      </c>
      <c r="E217" s="48" t="str">
        <f>IF($D217="","",IFERROR(INDEX(Artikelstamm!$B$8:$B$107,MATCH($D217,Artikelstamm!$A$8:$A$107,0)),"⚠ Artikelnr. unbekannt"))</f>
        <v>Sicherheitshandschuhe Gr. 9, 12 Paar</v>
      </c>
      <c r="F217" s="41">
        <v>2</v>
      </c>
      <c r="G217" s="49" t="str">
        <f>IF($D217="","",IFERROR(INDEX(Artikelstamm!$D$8:$D$107,MATCH($D217,Artikelstamm!$A$8:$A$107,0)),""))</f>
        <v>Pack</v>
      </c>
      <c r="H217" s="52">
        <f>IF($D217="","",IFERROR(INDEX(IF($C217="Eingang",Artikelstamm!$M$8:$M$107,Artikelstamm!$N$8:$N$107),MATCH($D217,Artikelstamm!$A$8:$A$107,0)),0))</f>
        <v>21.9</v>
      </c>
      <c r="I217" s="52">
        <f t="shared" si="3"/>
        <v>43.8</v>
      </c>
      <c r="J217" s="65">
        <f>IF($D217="","",IF($C217="Ausgang",$F217*IFERROR(INDEX(Artikelstamm!$M$8:$M$107,MATCH($D217,Artikelstamm!$A$8:$A$107,0)),0),0))</f>
        <v>23.8</v>
      </c>
      <c r="K217" s="64" t="s">
        <v>187</v>
      </c>
      <c r="L217" s="64" t="s">
        <v>188</v>
      </c>
    </row>
    <row r="218" spans="1:12" ht="16.5" customHeight="1" x14ac:dyDescent="0.25">
      <c r="A218" s="59"/>
      <c r="B218" s="60"/>
      <c r="C218" s="61"/>
      <c r="D218" s="62"/>
      <c r="E218" s="39" t="str">
        <f>IF($D218="","",IFERROR(INDEX(Artikelstamm!$B$8:$B$107,MATCH($D218,Artikelstamm!$A$8:$A$107,0)),"⚠ Artikelnr. unbekannt"))</f>
        <v/>
      </c>
      <c r="F218" s="41"/>
      <c r="G218" s="40" t="str">
        <f>IF($D218="","",IFERROR(INDEX(Artikelstamm!$D$8:$D$107,MATCH($D218,Artikelstamm!$A$8:$A$107,0)),""))</f>
        <v/>
      </c>
      <c r="H218" s="45" t="str">
        <f>IF($D218="","",IFERROR(INDEX(IF($C218="Eingang",Artikelstamm!$M$8:$M$107,Artikelstamm!$N$8:$N$107),MATCH($D218,Artikelstamm!$A$8:$A$107,0)),0))</f>
        <v/>
      </c>
      <c r="I218" s="45" t="str">
        <f t="shared" si="3"/>
        <v/>
      </c>
      <c r="J218" s="63" t="str">
        <f>IF($D218="","",IF($C218="Ausgang",$F218*IFERROR(INDEX(Artikelstamm!$M$8:$M$107,MATCH($D218,Artikelstamm!$A$8:$A$107,0)),0),0))</f>
        <v/>
      </c>
      <c r="K218" s="64"/>
      <c r="L218" s="64"/>
    </row>
    <row r="219" spans="1:12" ht="16.5" customHeight="1" x14ac:dyDescent="0.25">
      <c r="A219" s="59"/>
      <c r="B219" s="60"/>
      <c r="C219" s="61"/>
      <c r="D219" s="62"/>
      <c r="E219" s="48" t="str">
        <f>IF($D219="","",IFERROR(INDEX(Artikelstamm!$B$8:$B$107,MATCH($D219,Artikelstamm!$A$8:$A$107,0)),"⚠ Artikelnr. unbekannt"))</f>
        <v/>
      </c>
      <c r="F219" s="41"/>
      <c r="G219" s="49" t="str">
        <f>IF($D219="","",IFERROR(INDEX(Artikelstamm!$D$8:$D$107,MATCH($D219,Artikelstamm!$A$8:$A$107,0)),""))</f>
        <v/>
      </c>
      <c r="H219" s="52" t="str">
        <f>IF($D219="","",IFERROR(INDEX(IF($C219="Eingang",Artikelstamm!$M$8:$M$107,Artikelstamm!$N$8:$N$107),MATCH($D219,Artikelstamm!$A$8:$A$107,0)),0))</f>
        <v/>
      </c>
      <c r="I219" s="52" t="str">
        <f t="shared" si="3"/>
        <v/>
      </c>
      <c r="J219" s="65" t="str">
        <f>IF($D219="","",IF($C219="Ausgang",$F219*IFERROR(INDEX(Artikelstamm!$M$8:$M$107,MATCH($D219,Artikelstamm!$A$8:$A$107,0)),0),0))</f>
        <v/>
      </c>
      <c r="K219" s="64"/>
      <c r="L219" s="64"/>
    </row>
    <row r="220" spans="1:12" ht="16.5" customHeight="1" x14ac:dyDescent="0.25">
      <c r="A220" s="59"/>
      <c r="B220" s="60"/>
      <c r="C220" s="61"/>
      <c r="D220" s="62"/>
      <c r="E220" s="39" t="str">
        <f>IF($D220="","",IFERROR(INDEX(Artikelstamm!$B$8:$B$107,MATCH($D220,Artikelstamm!$A$8:$A$107,0)),"⚠ Artikelnr. unbekannt"))</f>
        <v/>
      </c>
      <c r="F220" s="41"/>
      <c r="G220" s="40" t="str">
        <f>IF($D220="","",IFERROR(INDEX(Artikelstamm!$D$8:$D$107,MATCH($D220,Artikelstamm!$A$8:$A$107,0)),""))</f>
        <v/>
      </c>
      <c r="H220" s="45" t="str">
        <f>IF($D220="","",IFERROR(INDEX(IF($C220="Eingang",Artikelstamm!$M$8:$M$107,Artikelstamm!$N$8:$N$107),MATCH($D220,Artikelstamm!$A$8:$A$107,0)),0))</f>
        <v/>
      </c>
      <c r="I220" s="45" t="str">
        <f t="shared" si="3"/>
        <v/>
      </c>
      <c r="J220" s="63" t="str">
        <f>IF($D220="","",IF($C220="Ausgang",$F220*IFERROR(INDEX(Artikelstamm!$M$8:$M$107,MATCH($D220,Artikelstamm!$A$8:$A$107,0)),0),0))</f>
        <v/>
      </c>
      <c r="K220" s="64"/>
      <c r="L220" s="64"/>
    </row>
    <row r="221" spans="1:12" ht="16.5" customHeight="1" x14ac:dyDescent="0.25">
      <c r="A221" s="59"/>
      <c r="B221" s="60"/>
      <c r="C221" s="61"/>
      <c r="D221" s="62"/>
      <c r="E221" s="48" t="str">
        <f>IF($D221="","",IFERROR(INDEX(Artikelstamm!$B$8:$B$107,MATCH($D221,Artikelstamm!$A$8:$A$107,0)),"⚠ Artikelnr. unbekannt"))</f>
        <v/>
      </c>
      <c r="F221" s="41"/>
      <c r="G221" s="49" t="str">
        <f>IF($D221="","",IFERROR(INDEX(Artikelstamm!$D$8:$D$107,MATCH($D221,Artikelstamm!$A$8:$A$107,0)),""))</f>
        <v/>
      </c>
      <c r="H221" s="52" t="str">
        <f>IF($D221="","",IFERROR(INDEX(IF($C221="Eingang",Artikelstamm!$M$8:$M$107,Artikelstamm!$N$8:$N$107),MATCH($D221,Artikelstamm!$A$8:$A$107,0)),0))</f>
        <v/>
      </c>
      <c r="I221" s="52" t="str">
        <f t="shared" si="3"/>
        <v/>
      </c>
      <c r="J221" s="65" t="str">
        <f>IF($D221="","",IF($C221="Ausgang",$F221*IFERROR(INDEX(Artikelstamm!$M$8:$M$107,MATCH($D221,Artikelstamm!$A$8:$A$107,0)),0),0))</f>
        <v/>
      </c>
      <c r="K221" s="64"/>
      <c r="L221" s="64"/>
    </row>
    <row r="222" spans="1:12" ht="16.5" customHeight="1" x14ac:dyDescent="0.25">
      <c r="A222" s="59"/>
      <c r="B222" s="60"/>
      <c r="C222" s="61"/>
      <c r="D222" s="62"/>
      <c r="E222" s="39" t="str">
        <f>IF($D222="","",IFERROR(INDEX(Artikelstamm!$B$8:$B$107,MATCH($D222,Artikelstamm!$A$8:$A$107,0)),"⚠ Artikelnr. unbekannt"))</f>
        <v/>
      </c>
      <c r="F222" s="41"/>
      <c r="G222" s="40" t="str">
        <f>IF($D222="","",IFERROR(INDEX(Artikelstamm!$D$8:$D$107,MATCH($D222,Artikelstamm!$A$8:$A$107,0)),""))</f>
        <v/>
      </c>
      <c r="H222" s="45" t="str">
        <f>IF($D222="","",IFERROR(INDEX(IF($C222="Eingang",Artikelstamm!$M$8:$M$107,Artikelstamm!$N$8:$N$107),MATCH($D222,Artikelstamm!$A$8:$A$107,0)),0))</f>
        <v/>
      </c>
      <c r="I222" s="45" t="str">
        <f t="shared" si="3"/>
        <v/>
      </c>
      <c r="J222" s="63" t="str">
        <f>IF($D222="","",IF($C222="Ausgang",$F222*IFERROR(INDEX(Artikelstamm!$M$8:$M$107,MATCH($D222,Artikelstamm!$A$8:$A$107,0)),0),0))</f>
        <v/>
      </c>
      <c r="K222" s="64"/>
      <c r="L222" s="64"/>
    </row>
    <row r="223" spans="1:12" ht="16.5" customHeight="1" x14ac:dyDescent="0.25">
      <c r="A223" s="59"/>
      <c r="B223" s="60"/>
      <c r="C223" s="61"/>
      <c r="D223" s="62"/>
      <c r="E223" s="48" t="str">
        <f>IF($D223="","",IFERROR(INDEX(Artikelstamm!$B$8:$B$107,MATCH($D223,Artikelstamm!$A$8:$A$107,0)),"⚠ Artikelnr. unbekannt"))</f>
        <v/>
      </c>
      <c r="F223" s="41"/>
      <c r="G223" s="49" t="str">
        <f>IF($D223="","",IFERROR(INDEX(Artikelstamm!$D$8:$D$107,MATCH($D223,Artikelstamm!$A$8:$A$107,0)),""))</f>
        <v/>
      </c>
      <c r="H223" s="52" t="str">
        <f>IF($D223="","",IFERROR(INDEX(IF($C223="Eingang",Artikelstamm!$M$8:$M$107,Artikelstamm!$N$8:$N$107),MATCH($D223,Artikelstamm!$A$8:$A$107,0)),0))</f>
        <v/>
      </c>
      <c r="I223" s="52" t="str">
        <f t="shared" si="3"/>
        <v/>
      </c>
      <c r="J223" s="65" t="str">
        <f>IF($D223="","",IF($C223="Ausgang",$F223*IFERROR(INDEX(Artikelstamm!$M$8:$M$107,MATCH($D223,Artikelstamm!$A$8:$A$107,0)),0),0))</f>
        <v/>
      </c>
      <c r="K223" s="64"/>
      <c r="L223" s="64"/>
    </row>
    <row r="224" spans="1:12" ht="16.5" customHeight="1" x14ac:dyDescent="0.25">
      <c r="A224" s="59"/>
      <c r="B224" s="60"/>
      <c r="C224" s="61"/>
      <c r="D224" s="62"/>
      <c r="E224" s="39" t="str">
        <f>IF($D224="","",IFERROR(INDEX(Artikelstamm!$B$8:$B$107,MATCH($D224,Artikelstamm!$A$8:$A$107,0)),"⚠ Artikelnr. unbekannt"))</f>
        <v/>
      </c>
      <c r="F224" s="41"/>
      <c r="G224" s="40" t="str">
        <f>IF($D224="","",IFERROR(INDEX(Artikelstamm!$D$8:$D$107,MATCH($D224,Artikelstamm!$A$8:$A$107,0)),""))</f>
        <v/>
      </c>
      <c r="H224" s="45" t="str">
        <f>IF($D224="","",IFERROR(INDEX(IF($C224="Eingang",Artikelstamm!$M$8:$M$107,Artikelstamm!$N$8:$N$107),MATCH($D224,Artikelstamm!$A$8:$A$107,0)),0))</f>
        <v/>
      </c>
      <c r="I224" s="45" t="str">
        <f t="shared" si="3"/>
        <v/>
      </c>
      <c r="J224" s="63" t="str">
        <f>IF($D224="","",IF($C224="Ausgang",$F224*IFERROR(INDEX(Artikelstamm!$M$8:$M$107,MATCH($D224,Artikelstamm!$A$8:$A$107,0)),0),0))</f>
        <v/>
      </c>
      <c r="K224" s="64"/>
      <c r="L224" s="64"/>
    </row>
    <row r="225" spans="1:12" ht="16.5" customHeight="1" x14ac:dyDescent="0.25">
      <c r="A225" s="59"/>
      <c r="B225" s="60"/>
      <c r="C225" s="61"/>
      <c r="D225" s="62"/>
      <c r="E225" s="48" t="str">
        <f>IF($D225="","",IFERROR(INDEX(Artikelstamm!$B$8:$B$107,MATCH($D225,Artikelstamm!$A$8:$A$107,0)),"⚠ Artikelnr. unbekannt"))</f>
        <v/>
      </c>
      <c r="F225" s="41"/>
      <c r="G225" s="49" t="str">
        <f>IF($D225="","",IFERROR(INDEX(Artikelstamm!$D$8:$D$107,MATCH($D225,Artikelstamm!$A$8:$A$107,0)),""))</f>
        <v/>
      </c>
      <c r="H225" s="52" t="str">
        <f>IF($D225="","",IFERROR(INDEX(IF($C225="Eingang",Artikelstamm!$M$8:$M$107,Artikelstamm!$N$8:$N$107),MATCH($D225,Artikelstamm!$A$8:$A$107,0)),0))</f>
        <v/>
      </c>
      <c r="I225" s="52" t="str">
        <f t="shared" si="3"/>
        <v/>
      </c>
      <c r="J225" s="65" t="str">
        <f>IF($D225="","",IF($C225="Ausgang",$F225*IFERROR(INDEX(Artikelstamm!$M$8:$M$107,MATCH($D225,Artikelstamm!$A$8:$A$107,0)),0),0))</f>
        <v/>
      </c>
      <c r="K225" s="64"/>
      <c r="L225" s="64"/>
    </row>
    <row r="226" spans="1:12" ht="16.5" customHeight="1" x14ac:dyDescent="0.25">
      <c r="A226" s="59"/>
      <c r="B226" s="60"/>
      <c r="C226" s="61"/>
      <c r="D226" s="62"/>
      <c r="E226" s="39" t="str">
        <f>IF($D226="","",IFERROR(INDEX(Artikelstamm!$B$8:$B$107,MATCH($D226,Artikelstamm!$A$8:$A$107,0)),"⚠ Artikelnr. unbekannt"))</f>
        <v/>
      </c>
      <c r="F226" s="41"/>
      <c r="G226" s="40" t="str">
        <f>IF($D226="","",IFERROR(INDEX(Artikelstamm!$D$8:$D$107,MATCH($D226,Artikelstamm!$A$8:$A$107,0)),""))</f>
        <v/>
      </c>
      <c r="H226" s="45" t="str">
        <f>IF($D226="","",IFERROR(INDEX(IF($C226="Eingang",Artikelstamm!$M$8:$M$107,Artikelstamm!$N$8:$N$107),MATCH($D226,Artikelstamm!$A$8:$A$107,0)),0))</f>
        <v/>
      </c>
      <c r="I226" s="45" t="str">
        <f t="shared" si="3"/>
        <v/>
      </c>
      <c r="J226" s="63" t="str">
        <f>IF($D226="","",IF($C226="Ausgang",$F226*IFERROR(INDEX(Artikelstamm!$M$8:$M$107,MATCH($D226,Artikelstamm!$A$8:$A$107,0)),0),0))</f>
        <v/>
      </c>
      <c r="K226" s="64"/>
      <c r="L226" s="64"/>
    </row>
    <row r="227" spans="1:12" ht="16.5" customHeight="1" x14ac:dyDescent="0.25">
      <c r="A227" s="59"/>
      <c r="B227" s="60"/>
      <c r="C227" s="61"/>
      <c r="D227" s="62"/>
      <c r="E227" s="48" t="str">
        <f>IF($D227="","",IFERROR(INDEX(Artikelstamm!$B$8:$B$107,MATCH($D227,Artikelstamm!$A$8:$A$107,0)),"⚠ Artikelnr. unbekannt"))</f>
        <v/>
      </c>
      <c r="F227" s="41"/>
      <c r="G227" s="49" t="str">
        <f>IF($D227="","",IFERROR(INDEX(Artikelstamm!$D$8:$D$107,MATCH($D227,Artikelstamm!$A$8:$A$107,0)),""))</f>
        <v/>
      </c>
      <c r="H227" s="52" t="str">
        <f>IF($D227="","",IFERROR(INDEX(IF($C227="Eingang",Artikelstamm!$M$8:$M$107,Artikelstamm!$N$8:$N$107),MATCH($D227,Artikelstamm!$A$8:$A$107,0)),0))</f>
        <v/>
      </c>
      <c r="I227" s="52" t="str">
        <f t="shared" si="3"/>
        <v/>
      </c>
      <c r="J227" s="65" t="str">
        <f>IF($D227="","",IF($C227="Ausgang",$F227*IFERROR(INDEX(Artikelstamm!$M$8:$M$107,MATCH($D227,Artikelstamm!$A$8:$A$107,0)),0),0))</f>
        <v/>
      </c>
      <c r="K227" s="64"/>
      <c r="L227" s="64"/>
    </row>
    <row r="228" spans="1:12" ht="16.5" customHeight="1" x14ac:dyDescent="0.25">
      <c r="A228" s="59"/>
      <c r="B228" s="60"/>
      <c r="C228" s="61"/>
      <c r="D228" s="62"/>
      <c r="E228" s="39" t="str">
        <f>IF($D228="","",IFERROR(INDEX(Artikelstamm!$B$8:$B$107,MATCH($D228,Artikelstamm!$A$8:$A$107,0)),"⚠ Artikelnr. unbekannt"))</f>
        <v/>
      </c>
      <c r="F228" s="41"/>
      <c r="G228" s="40" t="str">
        <f>IF($D228="","",IFERROR(INDEX(Artikelstamm!$D$8:$D$107,MATCH($D228,Artikelstamm!$A$8:$A$107,0)),""))</f>
        <v/>
      </c>
      <c r="H228" s="45" t="str">
        <f>IF($D228="","",IFERROR(INDEX(IF($C228="Eingang",Artikelstamm!$M$8:$M$107,Artikelstamm!$N$8:$N$107),MATCH($D228,Artikelstamm!$A$8:$A$107,0)),0))</f>
        <v/>
      </c>
      <c r="I228" s="45" t="str">
        <f t="shared" si="3"/>
        <v/>
      </c>
      <c r="J228" s="63" t="str">
        <f>IF($D228="","",IF($C228="Ausgang",$F228*IFERROR(INDEX(Artikelstamm!$M$8:$M$107,MATCH($D228,Artikelstamm!$A$8:$A$107,0)),0),0))</f>
        <v/>
      </c>
      <c r="K228" s="64"/>
      <c r="L228" s="64"/>
    </row>
    <row r="229" spans="1:12" ht="16.5" customHeight="1" x14ac:dyDescent="0.25">
      <c r="A229" s="59"/>
      <c r="B229" s="60"/>
      <c r="C229" s="61"/>
      <c r="D229" s="62"/>
      <c r="E229" s="48" t="str">
        <f>IF($D229="","",IFERROR(INDEX(Artikelstamm!$B$8:$B$107,MATCH($D229,Artikelstamm!$A$8:$A$107,0)),"⚠ Artikelnr. unbekannt"))</f>
        <v/>
      </c>
      <c r="F229" s="41"/>
      <c r="G229" s="49" t="str">
        <f>IF($D229="","",IFERROR(INDEX(Artikelstamm!$D$8:$D$107,MATCH($D229,Artikelstamm!$A$8:$A$107,0)),""))</f>
        <v/>
      </c>
      <c r="H229" s="52" t="str">
        <f>IF($D229="","",IFERROR(INDEX(IF($C229="Eingang",Artikelstamm!$M$8:$M$107,Artikelstamm!$N$8:$N$107),MATCH($D229,Artikelstamm!$A$8:$A$107,0)),0))</f>
        <v/>
      </c>
      <c r="I229" s="52" t="str">
        <f t="shared" si="3"/>
        <v/>
      </c>
      <c r="J229" s="65" t="str">
        <f>IF($D229="","",IF($C229="Ausgang",$F229*IFERROR(INDEX(Artikelstamm!$M$8:$M$107,MATCH($D229,Artikelstamm!$A$8:$A$107,0)),0),0))</f>
        <v/>
      </c>
      <c r="K229" s="64"/>
      <c r="L229" s="64"/>
    </row>
    <row r="230" spans="1:12" ht="16.5" customHeight="1" x14ac:dyDescent="0.25">
      <c r="A230" s="59"/>
      <c r="B230" s="60"/>
      <c r="C230" s="61"/>
      <c r="D230" s="62"/>
      <c r="E230" s="39" t="str">
        <f>IF($D230="","",IFERROR(INDEX(Artikelstamm!$B$8:$B$107,MATCH($D230,Artikelstamm!$A$8:$A$107,0)),"⚠ Artikelnr. unbekannt"))</f>
        <v/>
      </c>
      <c r="F230" s="41"/>
      <c r="G230" s="40" t="str">
        <f>IF($D230="","",IFERROR(INDEX(Artikelstamm!$D$8:$D$107,MATCH($D230,Artikelstamm!$A$8:$A$107,0)),""))</f>
        <v/>
      </c>
      <c r="H230" s="45" t="str">
        <f>IF($D230="","",IFERROR(INDEX(IF($C230="Eingang",Artikelstamm!$M$8:$M$107,Artikelstamm!$N$8:$N$107),MATCH($D230,Artikelstamm!$A$8:$A$107,0)),0))</f>
        <v/>
      </c>
      <c r="I230" s="45" t="str">
        <f t="shared" si="3"/>
        <v/>
      </c>
      <c r="J230" s="63" t="str">
        <f>IF($D230="","",IF($C230="Ausgang",$F230*IFERROR(INDEX(Artikelstamm!$M$8:$M$107,MATCH($D230,Artikelstamm!$A$8:$A$107,0)),0),0))</f>
        <v/>
      </c>
      <c r="K230" s="64"/>
      <c r="L230" s="64"/>
    </row>
    <row r="231" spans="1:12" ht="16.5" customHeight="1" x14ac:dyDescent="0.25">
      <c r="A231" s="59"/>
      <c r="B231" s="60"/>
      <c r="C231" s="61"/>
      <c r="D231" s="62"/>
      <c r="E231" s="48" t="str">
        <f>IF($D231="","",IFERROR(INDEX(Artikelstamm!$B$8:$B$107,MATCH($D231,Artikelstamm!$A$8:$A$107,0)),"⚠ Artikelnr. unbekannt"))</f>
        <v/>
      </c>
      <c r="F231" s="41"/>
      <c r="G231" s="49" t="str">
        <f>IF($D231="","",IFERROR(INDEX(Artikelstamm!$D$8:$D$107,MATCH($D231,Artikelstamm!$A$8:$A$107,0)),""))</f>
        <v/>
      </c>
      <c r="H231" s="52" t="str">
        <f>IF($D231="","",IFERROR(INDEX(IF($C231="Eingang",Artikelstamm!$M$8:$M$107,Artikelstamm!$N$8:$N$107),MATCH($D231,Artikelstamm!$A$8:$A$107,0)),0))</f>
        <v/>
      </c>
      <c r="I231" s="52" t="str">
        <f t="shared" si="3"/>
        <v/>
      </c>
      <c r="J231" s="65" t="str">
        <f>IF($D231="","",IF($C231="Ausgang",$F231*IFERROR(INDEX(Artikelstamm!$M$8:$M$107,MATCH($D231,Artikelstamm!$A$8:$A$107,0)),0),0))</f>
        <v/>
      </c>
      <c r="K231" s="64"/>
      <c r="L231" s="64"/>
    </row>
    <row r="232" spans="1:12" ht="16.5" customHeight="1" x14ac:dyDescent="0.25">
      <c r="A232" s="59"/>
      <c r="B232" s="60"/>
      <c r="C232" s="61"/>
      <c r="D232" s="62"/>
      <c r="E232" s="39" t="str">
        <f>IF($D232="","",IFERROR(INDEX(Artikelstamm!$B$8:$B$107,MATCH($D232,Artikelstamm!$A$8:$A$107,0)),"⚠ Artikelnr. unbekannt"))</f>
        <v/>
      </c>
      <c r="F232" s="41"/>
      <c r="G232" s="40" t="str">
        <f>IF($D232="","",IFERROR(INDEX(Artikelstamm!$D$8:$D$107,MATCH($D232,Artikelstamm!$A$8:$A$107,0)),""))</f>
        <v/>
      </c>
      <c r="H232" s="45" t="str">
        <f>IF($D232="","",IFERROR(INDEX(IF($C232="Eingang",Artikelstamm!$M$8:$M$107,Artikelstamm!$N$8:$N$107),MATCH($D232,Artikelstamm!$A$8:$A$107,0)),0))</f>
        <v/>
      </c>
      <c r="I232" s="45" t="str">
        <f t="shared" si="3"/>
        <v/>
      </c>
      <c r="J232" s="63" t="str">
        <f>IF($D232="","",IF($C232="Ausgang",$F232*IFERROR(INDEX(Artikelstamm!$M$8:$M$107,MATCH($D232,Artikelstamm!$A$8:$A$107,0)),0),0))</f>
        <v/>
      </c>
      <c r="K232" s="64"/>
      <c r="L232" s="64"/>
    </row>
    <row r="233" spans="1:12" ht="16.5" customHeight="1" x14ac:dyDescent="0.25">
      <c r="A233" s="59"/>
      <c r="B233" s="60"/>
      <c r="C233" s="61"/>
      <c r="D233" s="62"/>
      <c r="E233" s="48" t="str">
        <f>IF($D233="","",IFERROR(INDEX(Artikelstamm!$B$8:$B$107,MATCH($D233,Artikelstamm!$A$8:$A$107,0)),"⚠ Artikelnr. unbekannt"))</f>
        <v/>
      </c>
      <c r="F233" s="41"/>
      <c r="G233" s="49" t="str">
        <f>IF($D233="","",IFERROR(INDEX(Artikelstamm!$D$8:$D$107,MATCH($D233,Artikelstamm!$A$8:$A$107,0)),""))</f>
        <v/>
      </c>
      <c r="H233" s="52" t="str">
        <f>IF($D233="","",IFERROR(INDEX(IF($C233="Eingang",Artikelstamm!$M$8:$M$107,Artikelstamm!$N$8:$N$107),MATCH($D233,Artikelstamm!$A$8:$A$107,0)),0))</f>
        <v/>
      </c>
      <c r="I233" s="52" t="str">
        <f t="shared" si="3"/>
        <v/>
      </c>
      <c r="J233" s="65" t="str">
        <f>IF($D233="","",IF($C233="Ausgang",$F233*IFERROR(INDEX(Artikelstamm!$M$8:$M$107,MATCH($D233,Artikelstamm!$A$8:$A$107,0)),0),0))</f>
        <v/>
      </c>
      <c r="K233" s="64"/>
      <c r="L233" s="64"/>
    </row>
    <row r="234" spans="1:12" ht="16.5" customHeight="1" x14ac:dyDescent="0.25">
      <c r="A234" s="59"/>
      <c r="B234" s="60"/>
      <c r="C234" s="61"/>
      <c r="D234" s="62"/>
      <c r="E234" s="39" t="str">
        <f>IF($D234="","",IFERROR(INDEX(Artikelstamm!$B$8:$B$107,MATCH($D234,Artikelstamm!$A$8:$A$107,0)),"⚠ Artikelnr. unbekannt"))</f>
        <v/>
      </c>
      <c r="F234" s="41"/>
      <c r="G234" s="40" t="str">
        <f>IF($D234="","",IFERROR(INDEX(Artikelstamm!$D$8:$D$107,MATCH($D234,Artikelstamm!$A$8:$A$107,0)),""))</f>
        <v/>
      </c>
      <c r="H234" s="45" t="str">
        <f>IF($D234="","",IFERROR(INDEX(IF($C234="Eingang",Artikelstamm!$M$8:$M$107,Artikelstamm!$N$8:$N$107),MATCH($D234,Artikelstamm!$A$8:$A$107,0)),0))</f>
        <v/>
      </c>
      <c r="I234" s="45" t="str">
        <f t="shared" si="3"/>
        <v/>
      </c>
      <c r="J234" s="63" t="str">
        <f>IF($D234="","",IF($C234="Ausgang",$F234*IFERROR(INDEX(Artikelstamm!$M$8:$M$107,MATCH($D234,Artikelstamm!$A$8:$A$107,0)),0),0))</f>
        <v/>
      </c>
      <c r="K234" s="64"/>
      <c r="L234" s="64"/>
    </row>
    <row r="235" spans="1:12" ht="16.5" customHeight="1" x14ac:dyDescent="0.25">
      <c r="A235" s="59"/>
      <c r="B235" s="60"/>
      <c r="C235" s="61"/>
      <c r="D235" s="62"/>
      <c r="E235" s="48" t="str">
        <f>IF($D235="","",IFERROR(INDEX(Artikelstamm!$B$8:$B$107,MATCH($D235,Artikelstamm!$A$8:$A$107,0)),"⚠ Artikelnr. unbekannt"))</f>
        <v/>
      </c>
      <c r="F235" s="41"/>
      <c r="G235" s="49" t="str">
        <f>IF($D235="","",IFERROR(INDEX(Artikelstamm!$D$8:$D$107,MATCH($D235,Artikelstamm!$A$8:$A$107,0)),""))</f>
        <v/>
      </c>
      <c r="H235" s="52" t="str">
        <f>IF($D235="","",IFERROR(INDEX(IF($C235="Eingang",Artikelstamm!$M$8:$M$107,Artikelstamm!$N$8:$N$107),MATCH($D235,Artikelstamm!$A$8:$A$107,0)),0))</f>
        <v/>
      </c>
      <c r="I235" s="52" t="str">
        <f t="shared" si="3"/>
        <v/>
      </c>
      <c r="J235" s="65" t="str">
        <f>IF($D235="","",IF($C235="Ausgang",$F235*IFERROR(INDEX(Artikelstamm!$M$8:$M$107,MATCH($D235,Artikelstamm!$A$8:$A$107,0)),0),0))</f>
        <v/>
      </c>
      <c r="K235" s="64"/>
      <c r="L235" s="64"/>
    </row>
    <row r="236" spans="1:12" ht="16.5" customHeight="1" x14ac:dyDescent="0.25">
      <c r="A236" s="59"/>
      <c r="B236" s="60"/>
      <c r="C236" s="61"/>
      <c r="D236" s="62"/>
      <c r="E236" s="39" t="str">
        <f>IF($D236="","",IFERROR(INDEX(Artikelstamm!$B$8:$B$107,MATCH($D236,Artikelstamm!$A$8:$A$107,0)),"⚠ Artikelnr. unbekannt"))</f>
        <v/>
      </c>
      <c r="F236" s="41"/>
      <c r="G236" s="40" t="str">
        <f>IF($D236="","",IFERROR(INDEX(Artikelstamm!$D$8:$D$107,MATCH($D236,Artikelstamm!$A$8:$A$107,0)),""))</f>
        <v/>
      </c>
      <c r="H236" s="45" t="str">
        <f>IF($D236="","",IFERROR(INDEX(IF($C236="Eingang",Artikelstamm!$M$8:$M$107,Artikelstamm!$N$8:$N$107),MATCH($D236,Artikelstamm!$A$8:$A$107,0)),0))</f>
        <v/>
      </c>
      <c r="I236" s="45" t="str">
        <f t="shared" si="3"/>
        <v/>
      </c>
      <c r="J236" s="63" t="str">
        <f>IF($D236="","",IF($C236="Ausgang",$F236*IFERROR(INDEX(Artikelstamm!$M$8:$M$107,MATCH($D236,Artikelstamm!$A$8:$A$107,0)),0),0))</f>
        <v/>
      </c>
      <c r="K236" s="64"/>
      <c r="L236" s="64"/>
    </row>
    <row r="237" spans="1:12" ht="16.5" customHeight="1" x14ac:dyDescent="0.25">
      <c r="A237" s="59"/>
      <c r="B237" s="60"/>
      <c r="C237" s="61"/>
      <c r="D237" s="62"/>
      <c r="E237" s="48" t="str">
        <f>IF($D237="","",IFERROR(INDEX(Artikelstamm!$B$8:$B$107,MATCH($D237,Artikelstamm!$A$8:$A$107,0)),"⚠ Artikelnr. unbekannt"))</f>
        <v/>
      </c>
      <c r="F237" s="41"/>
      <c r="G237" s="49" t="str">
        <f>IF($D237="","",IFERROR(INDEX(Artikelstamm!$D$8:$D$107,MATCH($D237,Artikelstamm!$A$8:$A$107,0)),""))</f>
        <v/>
      </c>
      <c r="H237" s="52" t="str">
        <f>IF($D237="","",IFERROR(INDEX(IF($C237="Eingang",Artikelstamm!$M$8:$M$107,Artikelstamm!$N$8:$N$107),MATCH($D237,Artikelstamm!$A$8:$A$107,0)),0))</f>
        <v/>
      </c>
      <c r="I237" s="52" t="str">
        <f t="shared" si="3"/>
        <v/>
      </c>
      <c r="J237" s="65" t="str">
        <f>IF($D237="","",IF($C237="Ausgang",$F237*IFERROR(INDEX(Artikelstamm!$M$8:$M$107,MATCH($D237,Artikelstamm!$A$8:$A$107,0)),0),0))</f>
        <v/>
      </c>
      <c r="K237" s="64"/>
      <c r="L237" s="64"/>
    </row>
    <row r="238" spans="1:12" ht="16.5" customHeight="1" x14ac:dyDescent="0.25">
      <c r="A238" s="59"/>
      <c r="B238" s="60"/>
      <c r="C238" s="61"/>
      <c r="D238" s="62"/>
      <c r="E238" s="39" t="str">
        <f>IF($D238="","",IFERROR(INDEX(Artikelstamm!$B$8:$B$107,MATCH($D238,Artikelstamm!$A$8:$A$107,0)),"⚠ Artikelnr. unbekannt"))</f>
        <v/>
      </c>
      <c r="F238" s="41"/>
      <c r="G238" s="40" t="str">
        <f>IF($D238="","",IFERROR(INDEX(Artikelstamm!$D$8:$D$107,MATCH($D238,Artikelstamm!$A$8:$A$107,0)),""))</f>
        <v/>
      </c>
      <c r="H238" s="45" t="str">
        <f>IF($D238="","",IFERROR(INDEX(IF($C238="Eingang",Artikelstamm!$M$8:$M$107,Artikelstamm!$N$8:$N$107),MATCH($D238,Artikelstamm!$A$8:$A$107,0)),0))</f>
        <v/>
      </c>
      <c r="I238" s="45" t="str">
        <f t="shared" si="3"/>
        <v/>
      </c>
      <c r="J238" s="63" t="str">
        <f>IF($D238="","",IF($C238="Ausgang",$F238*IFERROR(INDEX(Artikelstamm!$M$8:$M$107,MATCH($D238,Artikelstamm!$A$8:$A$107,0)),0),0))</f>
        <v/>
      </c>
      <c r="K238" s="64"/>
      <c r="L238" s="64"/>
    </row>
    <row r="239" spans="1:12" ht="16.5" customHeight="1" x14ac:dyDescent="0.25">
      <c r="A239" s="59"/>
      <c r="B239" s="60"/>
      <c r="C239" s="61"/>
      <c r="D239" s="62"/>
      <c r="E239" s="48" t="str">
        <f>IF($D239="","",IFERROR(INDEX(Artikelstamm!$B$8:$B$107,MATCH($D239,Artikelstamm!$A$8:$A$107,0)),"⚠ Artikelnr. unbekannt"))</f>
        <v/>
      </c>
      <c r="F239" s="41"/>
      <c r="G239" s="49" t="str">
        <f>IF($D239="","",IFERROR(INDEX(Artikelstamm!$D$8:$D$107,MATCH($D239,Artikelstamm!$A$8:$A$107,0)),""))</f>
        <v/>
      </c>
      <c r="H239" s="52" t="str">
        <f>IF($D239="","",IFERROR(INDEX(IF($C239="Eingang",Artikelstamm!$M$8:$M$107,Artikelstamm!$N$8:$N$107),MATCH($D239,Artikelstamm!$A$8:$A$107,0)),0))</f>
        <v/>
      </c>
      <c r="I239" s="52" t="str">
        <f t="shared" si="3"/>
        <v/>
      </c>
      <c r="J239" s="65" t="str">
        <f>IF($D239="","",IF($C239="Ausgang",$F239*IFERROR(INDEX(Artikelstamm!$M$8:$M$107,MATCH($D239,Artikelstamm!$A$8:$A$107,0)),0),0))</f>
        <v/>
      </c>
      <c r="K239" s="64"/>
      <c r="L239" s="64"/>
    </row>
    <row r="240" spans="1:12" ht="16.5" customHeight="1" x14ac:dyDescent="0.25">
      <c r="A240" s="59"/>
      <c r="B240" s="60"/>
      <c r="C240" s="61"/>
      <c r="D240" s="62"/>
      <c r="E240" s="39" t="str">
        <f>IF($D240="","",IFERROR(INDEX(Artikelstamm!$B$8:$B$107,MATCH($D240,Artikelstamm!$A$8:$A$107,0)),"⚠ Artikelnr. unbekannt"))</f>
        <v/>
      </c>
      <c r="F240" s="41"/>
      <c r="G240" s="40" t="str">
        <f>IF($D240="","",IFERROR(INDEX(Artikelstamm!$D$8:$D$107,MATCH($D240,Artikelstamm!$A$8:$A$107,0)),""))</f>
        <v/>
      </c>
      <c r="H240" s="45" t="str">
        <f>IF($D240="","",IFERROR(INDEX(IF($C240="Eingang",Artikelstamm!$M$8:$M$107,Artikelstamm!$N$8:$N$107),MATCH($D240,Artikelstamm!$A$8:$A$107,0)),0))</f>
        <v/>
      </c>
      <c r="I240" s="45" t="str">
        <f t="shared" si="3"/>
        <v/>
      </c>
      <c r="J240" s="63" t="str">
        <f>IF($D240="","",IF($C240="Ausgang",$F240*IFERROR(INDEX(Artikelstamm!$M$8:$M$107,MATCH($D240,Artikelstamm!$A$8:$A$107,0)),0),0))</f>
        <v/>
      </c>
      <c r="K240" s="64"/>
      <c r="L240" s="64"/>
    </row>
    <row r="241" spans="1:12" ht="16.5" customHeight="1" x14ac:dyDescent="0.25">
      <c r="A241" s="59"/>
      <c r="B241" s="60"/>
      <c r="C241" s="61"/>
      <c r="D241" s="62"/>
      <c r="E241" s="48" t="str">
        <f>IF($D241="","",IFERROR(INDEX(Artikelstamm!$B$8:$B$107,MATCH($D241,Artikelstamm!$A$8:$A$107,0)),"⚠ Artikelnr. unbekannt"))</f>
        <v/>
      </c>
      <c r="F241" s="41"/>
      <c r="G241" s="49" t="str">
        <f>IF($D241="","",IFERROR(INDEX(Artikelstamm!$D$8:$D$107,MATCH($D241,Artikelstamm!$A$8:$A$107,0)),""))</f>
        <v/>
      </c>
      <c r="H241" s="52" t="str">
        <f>IF($D241="","",IFERROR(INDEX(IF($C241="Eingang",Artikelstamm!$M$8:$M$107,Artikelstamm!$N$8:$N$107),MATCH($D241,Artikelstamm!$A$8:$A$107,0)),0))</f>
        <v/>
      </c>
      <c r="I241" s="52" t="str">
        <f t="shared" si="3"/>
        <v/>
      </c>
      <c r="J241" s="65" t="str">
        <f>IF($D241="","",IF($C241="Ausgang",$F241*IFERROR(INDEX(Artikelstamm!$M$8:$M$107,MATCH($D241,Artikelstamm!$A$8:$A$107,0)),0),0))</f>
        <v/>
      </c>
      <c r="K241" s="64"/>
      <c r="L241" s="64"/>
    </row>
    <row r="242" spans="1:12" ht="16.5" customHeight="1" x14ac:dyDescent="0.25">
      <c r="A242" s="59"/>
      <c r="B242" s="60"/>
      <c r="C242" s="61"/>
      <c r="D242" s="62"/>
      <c r="E242" s="39" t="str">
        <f>IF($D242="","",IFERROR(INDEX(Artikelstamm!$B$8:$B$107,MATCH($D242,Artikelstamm!$A$8:$A$107,0)),"⚠ Artikelnr. unbekannt"))</f>
        <v/>
      </c>
      <c r="F242" s="41"/>
      <c r="G242" s="40" t="str">
        <f>IF($D242="","",IFERROR(INDEX(Artikelstamm!$D$8:$D$107,MATCH($D242,Artikelstamm!$A$8:$A$107,0)),""))</f>
        <v/>
      </c>
      <c r="H242" s="45" t="str">
        <f>IF($D242="","",IFERROR(INDEX(IF($C242="Eingang",Artikelstamm!$M$8:$M$107,Artikelstamm!$N$8:$N$107),MATCH($D242,Artikelstamm!$A$8:$A$107,0)),0))</f>
        <v/>
      </c>
      <c r="I242" s="45" t="str">
        <f t="shared" si="3"/>
        <v/>
      </c>
      <c r="J242" s="63" t="str">
        <f>IF($D242="","",IF($C242="Ausgang",$F242*IFERROR(INDEX(Artikelstamm!$M$8:$M$107,MATCH($D242,Artikelstamm!$A$8:$A$107,0)),0),0))</f>
        <v/>
      </c>
      <c r="K242" s="64"/>
      <c r="L242" s="64"/>
    </row>
    <row r="243" spans="1:12" ht="16.5" customHeight="1" x14ac:dyDescent="0.25">
      <c r="A243" s="59"/>
      <c r="B243" s="60"/>
      <c r="C243" s="61"/>
      <c r="D243" s="62"/>
      <c r="E243" s="48" t="str">
        <f>IF($D243="","",IFERROR(INDEX(Artikelstamm!$B$8:$B$107,MATCH($D243,Artikelstamm!$A$8:$A$107,0)),"⚠ Artikelnr. unbekannt"))</f>
        <v/>
      </c>
      <c r="F243" s="41"/>
      <c r="G243" s="49" t="str">
        <f>IF($D243="","",IFERROR(INDEX(Artikelstamm!$D$8:$D$107,MATCH($D243,Artikelstamm!$A$8:$A$107,0)),""))</f>
        <v/>
      </c>
      <c r="H243" s="52" t="str">
        <f>IF($D243="","",IFERROR(INDEX(IF($C243="Eingang",Artikelstamm!$M$8:$M$107,Artikelstamm!$N$8:$N$107),MATCH($D243,Artikelstamm!$A$8:$A$107,0)),0))</f>
        <v/>
      </c>
      <c r="I243" s="52" t="str">
        <f t="shared" si="3"/>
        <v/>
      </c>
      <c r="J243" s="65" t="str">
        <f>IF($D243="","",IF($C243="Ausgang",$F243*IFERROR(INDEX(Artikelstamm!$M$8:$M$107,MATCH($D243,Artikelstamm!$A$8:$A$107,0)),0),0))</f>
        <v/>
      </c>
      <c r="K243" s="64"/>
      <c r="L243" s="64"/>
    </row>
    <row r="244" spans="1:12" ht="16.5" customHeight="1" x14ac:dyDescent="0.25">
      <c r="A244" s="59"/>
      <c r="B244" s="60"/>
      <c r="C244" s="61"/>
      <c r="D244" s="62"/>
      <c r="E244" s="39" t="str">
        <f>IF($D244="","",IFERROR(INDEX(Artikelstamm!$B$8:$B$107,MATCH($D244,Artikelstamm!$A$8:$A$107,0)),"⚠ Artikelnr. unbekannt"))</f>
        <v/>
      </c>
      <c r="F244" s="41"/>
      <c r="G244" s="40" t="str">
        <f>IF($D244="","",IFERROR(INDEX(Artikelstamm!$D$8:$D$107,MATCH($D244,Artikelstamm!$A$8:$A$107,0)),""))</f>
        <v/>
      </c>
      <c r="H244" s="45" t="str">
        <f>IF($D244="","",IFERROR(INDEX(IF($C244="Eingang",Artikelstamm!$M$8:$M$107,Artikelstamm!$N$8:$N$107),MATCH($D244,Artikelstamm!$A$8:$A$107,0)),0))</f>
        <v/>
      </c>
      <c r="I244" s="45" t="str">
        <f t="shared" si="3"/>
        <v/>
      </c>
      <c r="J244" s="63" t="str">
        <f>IF($D244="","",IF($C244="Ausgang",$F244*IFERROR(INDEX(Artikelstamm!$M$8:$M$107,MATCH($D244,Artikelstamm!$A$8:$A$107,0)),0),0))</f>
        <v/>
      </c>
      <c r="K244" s="64"/>
      <c r="L244" s="64"/>
    </row>
    <row r="245" spans="1:12" ht="16.5" customHeight="1" x14ac:dyDescent="0.25">
      <c r="A245" s="59"/>
      <c r="B245" s="60"/>
      <c r="C245" s="61"/>
      <c r="D245" s="62"/>
      <c r="E245" s="48" t="str">
        <f>IF($D245="","",IFERROR(INDEX(Artikelstamm!$B$8:$B$107,MATCH($D245,Artikelstamm!$A$8:$A$107,0)),"⚠ Artikelnr. unbekannt"))</f>
        <v/>
      </c>
      <c r="F245" s="41"/>
      <c r="G245" s="49" t="str">
        <f>IF($D245="","",IFERROR(INDEX(Artikelstamm!$D$8:$D$107,MATCH($D245,Artikelstamm!$A$8:$A$107,0)),""))</f>
        <v/>
      </c>
      <c r="H245" s="52" t="str">
        <f>IF($D245="","",IFERROR(INDEX(IF($C245="Eingang",Artikelstamm!$M$8:$M$107,Artikelstamm!$N$8:$N$107),MATCH($D245,Artikelstamm!$A$8:$A$107,0)),0))</f>
        <v/>
      </c>
      <c r="I245" s="52" t="str">
        <f t="shared" si="3"/>
        <v/>
      </c>
      <c r="J245" s="65" t="str">
        <f>IF($D245="","",IF($C245="Ausgang",$F245*IFERROR(INDEX(Artikelstamm!$M$8:$M$107,MATCH($D245,Artikelstamm!$A$8:$A$107,0)),0),0))</f>
        <v/>
      </c>
      <c r="K245" s="64"/>
      <c r="L245" s="64"/>
    </row>
    <row r="246" spans="1:12" ht="16.5" customHeight="1" x14ac:dyDescent="0.25">
      <c r="A246" s="59"/>
      <c r="B246" s="60"/>
      <c r="C246" s="61"/>
      <c r="D246" s="62"/>
      <c r="E246" s="39" t="str">
        <f>IF($D246="","",IFERROR(INDEX(Artikelstamm!$B$8:$B$107,MATCH($D246,Artikelstamm!$A$8:$A$107,0)),"⚠ Artikelnr. unbekannt"))</f>
        <v/>
      </c>
      <c r="F246" s="41"/>
      <c r="G246" s="40" t="str">
        <f>IF($D246="","",IFERROR(INDEX(Artikelstamm!$D$8:$D$107,MATCH($D246,Artikelstamm!$A$8:$A$107,0)),""))</f>
        <v/>
      </c>
      <c r="H246" s="45" t="str">
        <f>IF($D246="","",IFERROR(INDEX(IF($C246="Eingang",Artikelstamm!$M$8:$M$107,Artikelstamm!$N$8:$N$107),MATCH($D246,Artikelstamm!$A$8:$A$107,0)),0))</f>
        <v/>
      </c>
      <c r="I246" s="45" t="str">
        <f t="shared" si="3"/>
        <v/>
      </c>
      <c r="J246" s="63" t="str">
        <f>IF($D246="","",IF($C246="Ausgang",$F246*IFERROR(INDEX(Artikelstamm!$M$8:$M$107,MATCH($D246,Artikelstamm!$A$8:$A$107,0)),0),0))</f>
        <v/>
      </c>
      <c r="K246" s="64"/>
      <c r="L246" s="64"/>
    </row>
    <row r="247" spans="1:12" ht="16.5" customHeight="1" x14ac:dyDescent="0.25">
      <c r="A247" s="59"/>
      <c r="B247" s="60"/>
      <c r="C247" s="61"/>
      <c r="D247" s="62"/>
      <c r="E247" s="48" t="str">
        <f>IF($D247="","",IFERROR(INDEX(Artikelstamm!$B$8:$B$107,MATCH($D247,Artikelstamm!$A$8:$A$107,0)),"⚠ Artikelnr. unbekannt"))</f>
        <v/>
      </c>
      <c r="F247" s="41"/>
      <c r="G247" s="49" t="str">
        <f>IF($D247="","",IFERROR(INDEX(Artikelstamm!$D$8:$D$107,MATCH($D247,Artikelstamm!$A$8:$A$107,0)),""))</f>
        <v/>
      </c>
      <c r="H247" s="52" t="str">
        <f>IF($D247="","",IFERROR(INDEX(IF($C247="Eingang",Artikelstamm!$M$8:$M$107,Artikelstamm!$N$8:$N$107),MATCH($D247,Artikelstamm!$A$8:$A$107,0)),0))</f>
        <v/>
      </c>
      <c r="I247" s="52" t="str">
        <f t="shared" si="3"/>
        <v/>
      </c>
      <c r="J247" s="65" t="str">
        <f>IF($D247="","",IF($C247="Ausgang",$F247*IFERROR(INDEX(Artikelstamm!$M$8:$M$107,MATCH($D247,Artikelstamm!$A$8:$A$107,0)),0),0))</f>
        <v/>
      </c>
      <c r="K247" s="64"/>
      <c r="L247" s="64"/>
    </row>
    <row r="248" spans="1:12" ht="16.5" customHeight="1" x14ac:dyDescent="0.25">
      <c r="A248" s="59"/>
      <c r="B248" s="60"/>
      <c r="C248" s="61"/>
      <c r="D248" s="62"/>
      <c r="E248" s="39" t="str">
        <f>IF($D248="","",IFERROR(INDEX(Artikelstamm!$B$8:$B$107,MATCH($D248,Artikelstamm!$A$8:$A$107,0)),"⚠ Artikelnr. unbekannt"))</f>
        <v/>
      </c>
      <c r="F248" s="41"/>
      <c r="G248" s="40" t="str">
        <f>IF($D248="","",IFERROR(INDEX(Artikelstamm!$D$8:$D$107,MATCH($D248,Artikelstamm!$A$8:$A$107,0)),""))</f>
        <v/>
      </c>
      <c r="H248" s="45" t="str">
        <f>IF($D248="","",IFERROR(INDEX(IF($C248="Eingang",Artikelstamm!$M$8:$M$107,Artikelstamm!$N$8:$N$107),MATCH($D248,Artikelstamm!$A$8:$A$107,0)),0))</f>
        <v/>
      </c>
      <c r="I248" s="45" t="str">
        <f t="shared" si="3"/>
        <v/>
      </c>
      <c r="J248" s="63" t="str">
        <f>IF($D248="","",IF($C248="Ausgang",$F248*IFERROR(INDEX(Artikelstamm!$M$8:$M$107,MATCH($D248,Artikelstamm!$A$8:$A$107,0)),0),0))</f>
        <v/>
      </c>
      <c r="K248" s="64"/>
      <c r="L248" s="64"/>
    </row>
    <row r="249" spans="1:12" ht="16.5" customHeight="1" x14ac:dyDescent="0.25">
      <c r="A249" s="59"/>
      <c r="B249" s="60"/>
      <c r="C249" s="61"/>
      <c r="D249" s="62"/>
      <c r="E249" s="48" t="str">
        <f>IF($D249="","",IFERROR(INDEX(Artikelstamm!$B$8:$B$107,MATCH($D249,Artikelstamm!$A$8:$A$107,0)),"⚠ Artikelnr. unbekannt"))</f>
        <v/>
      </c>
      <c r="F249" s="41"/>
      <c r="G249" s="49" t="str">
        <f>IF($D249="","",IFERROR(INDEX(Artikelstamm!$D$8:$D$107,MATCH($D249,Artikelstamm!$A$8:$A$107,0)),""))</f>
        <v/>
      </c>
      <c r="H249" s="52" t="str">
        <f>IF($D249="","",IFERROR(INDEX(IF($C249="Eingang",Artikelstamm!$M$8:$M$107,Artikelstamm!$N$8:$N$107),MATCH($D249,Artikelstamm!$A$8:$A$107,0)),0))</f>
        <v/>
      </c>
      <c r="I249" s="52" t="str">
        <f t="shared" si="3"/>
        <v/>
      </c>
      <c r="J249" s="65" t="str">
        <f>IF($D249="","",IF($C249="Ausgang",$F249*IFERROR(INDEX(Artikelstamm!$M$8:$M$107,MATCH($D249,Artikelstamm!$A$8:$A$107,0)),0),0))</f>
        <v/>
      </c>
      <c r="K249" s="64"/>
      <c r="L249" s="64"/>
    </row>
    <row r="250" spans="1:12" ht="16.5" customHeight="1" x14ac:dyDescent="0.25">
      <c r="A250" s="59"/>
      <c r="B250" s="60"/>
      <c r="C250" s="61"/>
      <c r="D250" s="62"/>
      <c r="E250" s="39" t="str">
        <f>IF($D250="","",IFERROR(INDEX(Artikelstamm!$B$8:$B$107,MATCH($D250,Artikelstamm!$A$8:$A$107,0)),"⚠ Artikelnr. unbekannt"))</f>
        <v/>
      </c>
      <c r="F250" s="41"/>
      <c r="G250" s="40" t="str">
        <f>IF($D250="","",IFERROR(INDEX(Artikelstamm!$D$8:$D$107,MATCH($D250,Artikelstamm!$A$8:$A$107,0)),""))</f>
        <v/>
      </c>
      <c r="H250" s="45" t="str">
        <f>IF($D250="","",IFERROR(INDEX(IF($C250="Eingang",Artikelstamm!$M$8:$M$107,Artikelstamm!$N$8:$N$107),MATCH($D250,Artikelstamm!$A$8:$A$107,0)),0))</f>
        <v/>
      </c>
      <c r="I250" s="45" t="str">
        <f t="shared" si="3"/>
        <v/>
      </c>
      <c r="J250" s="63" t="str">
        <f>IF($D250="","",IF($C250="Ausgang",$F250*IFERROR(INDEX(Artikelstamm!$M$8:$M$107,MATCH($D250,Artikelstamm!$A$8:$A$107,0)),0),0))</f>
        <v/>
      </c>
      <c r="K250" s="64"/>
      <c r="L250" s="64"/>
    </row>
    <row r="251" spans="1:12" ht="16.5" customHeight="1" x14ac:dyDescent="0.25">
      <c r="A251" s="59"/>
      <c r="B251" s="60"/>
      <c r="C251" s="61"/>
      <c r="D251" s="62"/>
      <c r="E251" s="48" t="str">
        <f>IF($D251="","",IFERROR(INDEX(Artikelstamm!$B$8:$B$107,MATCH($D251,Artikelstamm!$A$8:$A$107,0)),"⚠ Artikelnr. unbekannt"))</f>
        <v/>
      </c>
      <c r="F251" s="41"/>
      <c r="G251" s="49" t="str">
        <f>IF($D251="","",IFERROR(INDEX(Artikelstamm!$D$8:$D$107,MATCH($D251,Artikelstamm!$A$8:$A$107,0)),""))</f>
        <v/>
      </c>
      <c r="H251" s="52" t="str">
        <f>IF($D251="","",IFERROR(INDEX(IF($C251="Eingang",Artikelstamm!$M$8:$M$107,Artikelstamm!$N$8:$N$107),MATCH($D251,Artikelstamm!$A$8:$A$107,0)),0))</f>
        <v/>
      </c>
      <c r="I251" s="52" t="str">
        <f t="shared" si="3"/>
        <v/>
      </c>
      <c r="J251" s="65" t="str">
        <f>IF($D251="","",IF($C251="Ausgang",$F251*IFERROR(INDEX(Artikelstamm!$M$8:$M$107,MATCH($D251,Artikelstamm!$A$8:$A$107,0)),0),0))</f>
        <v/>
      </c>
      <c r="K251" s="64"/>
      <c r="L251" s="64"/>
    </row>
    <row r="252" spans="1:12" ht="16.5" customHeight="1" x14ac:dyDescent="0.25">
      <c r="A252" s="59"/>
      <c r="B252" s="60"/>
      <c r="C252" s="61"/>
      <c r="D252" s="62"/>
      <c r="E252" s="39" t="str">
        <f>IF($D252="","",IFERROR(INDEX(Artikelstamm!$B$8:$B$107,MATCH($D252,Artikelstamm!$A$8:$A$107,0)),"⚠ Artikelnr. unbekannt"))</f>
        <v/>
      </c>
      <c r="F252" s="41"/>
      <c r="G252" s="40" t="str">
        <f>IF($D252="","",IFERROR(INDEX(Artikelstamm!$D$8:$D$107,MATCH($D252,Artikelstamm!$A$8:$A$107,0)),""))</f>
        <v/>
      </c>
      <c r="H252" s="45" t="str">
        <f>IF($D252="","",IFERROR(INDEX(IF($C252="Eingang",Artikelstamm!$M$8:$M$107,Artikelstamm!$N$8:$N$107),MATCH($D252,Artikelstamm!$A$8:$A$107,0)),0))</f>
        <v/>
      </c>
      <c r="I252" s="45" t="str">
        <f t="shared" si="3"/>
        <v/>
      </c>
      <c r="J252" s="63" t="str">
        <f>IF($D252="","",IF($C252="Ausgang",$F252*IFERROR(INDEX(Artikelstamm!$M$8:$M$107,MATCH($D252,Artikelstamm!$A$8:$A$107,0)),0),0))</f>
        <v/>
      </c>
      <c r="K252" s="64"/>
      <c r="L252" s="64"/>
    </row>
    <row r="253" spans="1:12" ht="16.5" customHeight="1" x14ac:dyDescent="0.25">
      <c r="A253" s="59"/>
      <c r="B253" s="60"/>
      <c r="C253" s="61"/>
      <c r="D253" s="62"/>
      <c r="E253" s="48" t="str">
        <f>IF($D253="","",IFERROR(INDEX(Artikelstamm!$B$8:$B$107,MATCH($D253,Artikelstamm!$A$8:$A$107,0)),"⚠ Artikelnr. unbekannt"))</f>
        <v/>
      </c>
      <c r="F253" s="41"/>
      <c r="G253" s="49" t="str">
        <f>IF($D253="","",IFERROR(INDEX(Artikelstamm!$D$8:$D$107,MATCH($D253,Artikelstamm!$A$8:$A$107,0)),""))</f>
        <v/>
      </c>
      <c r="H253" s="52" t="str">
        <f>IF($D253="","",IFERROR(INDEX(IF($C253="Eingang",Artikelstamm!$M$8:$M$107,Artikelstamm!$N$8:$N$107),MATCH($D253,Artikelstamm!$A$8:$A$107,0)),0))</f>
        <v/>
      </c>
      <c r="I253" s="52" t="str">
        <f t="shared" si="3"/>
        <v/>
      </c>
      <c r="J253" s="65" t="str">
        <f>IF($D253="","",IF($C253="Ausgang",$F253*IFERROR(INDEX(Artikelstamm!$M$8:$M$107,MATCH($D253,Artikelstamm!$A$8:$A$107,0)),0),0))</f>
        <v/>
      </c>
      <c r="K253" s="64"/>
      <c r="L253" s="64"/>
    </row>
    <row r="254" spans="1:12" ht="16.5" customHeight="1" x14ac:dyDescent="0.25">
      <c r="A254" s="59"/>
      <c r="B254" s="60"/>
      <c r="C254" s="61"/>
      <c r="D254" s="62"/>
      <c r="E254" s="39" t="str">
        <f>IF($D254="","",IFERROR(INDEX(Artikelstamm!$B$8:$B$107,MATCH($D254,Artikelstamm!$A$8:$A$107,0)),"⚠ Artikelnr. unbekannt"))</f>
        <v/>
      </c>
      <c r="F254" s="41"/>
      <c r="G254" s="40" t="str">
        <f>IF($D254="","",IFERROR(INDEX(Artikelstamm!$D$8:$D$107,MATCH($D254,Artikelstamm!$A$8:$A$107,0)),""))</f>
        <v/>
      </c>
      <c r="H254" s="45" t="str">
        <f>IF($D254="","",IFERROR(INDEX(IF($C254="Eingang",Artikelstamm!$M$8:$M$107,Artikelstamm!$N$8:$N$107),MATCH($D254,Artikelstamm!$A$8:$A$107,0)),0))</f>
        <v/>
      </c>
      <c r="I254" s="45" t="str">
        <f t="shared" si="3"/>
        <v/>
      </c>
      <c r="J254" s="63" t="str">
        <f>IF($D254="","",IF($C254="Ausgang",$F254*IFERROR(INDEX(Artikelstamm!$M$8:$M$107,MATCH($D254,Artikelstamm!$A$8:$A$107,0)),0),0))</f>
        <v/>
      </c>
      <c r="K254" s="64"/>
      <c r="L254" s="64"/>
    </row>
    <row r="255" spans="1:12" ht="16.5" customHeight="1" x14ac:dyDescent="0.25">
      <c r="A255" s="59"/>
      <c r="B255" s="60"/>
      <c r="C255" s="61"/>
      <c r="D255" s="62"/>
      <c r="E255" s="48" t="str">
        <f>IF($D255="","",IFERROR(INDEX(Artikelstamm!$B$8:$B$107,MATCH($D255,Artikelstamm!$A$8:$A$107,0)),"⚠ Artikelnr. unbekannt"))</f>
        <v/>
      </c>
      <c r="F255" s="41"/>
      <c r="G255" s="49" t="str">
        <f>IF($D255="","",IFERROR(INDEX(Artikelstamm!$D$8:$D$107,MATCH($D255,Artikelstamm!$A$8:$A$107,0)),""))</f>
        <v/>
      </c>
      <c r="H255" s="52" t="str">
        <f>IF($D255="","",IFERROR(INDEX(IF($C255="Eingang",Artikelstamm!$M$8:$M$107,Artikelstamm!$N$8:$N$107),MATCH($D255,Artikelstamm!$A$8:$A$107,0)),0))</f>
        <v/>
      </c>
      <c r="I255" s="52" t="str">
        <f t="shared" si="3"/>
        <v/>
      </c>
      <c r="J255" s="65" t="str">
        <f>IF($D255="","",IF($C255="Ausgang",$F255*IFERROR(INDEX(Artikelstamm!$M$8:$M$107,MATCH($D255,Artikelstamm!$A$8:$A$107,0)),0),0))</f>
        <v/>
      </c>
      <c r="K255" s="64"/>
      <c r="L255" s="64"/>
    </row>
    <row r="256" spans="1:12" ht="16.5" customHeight="1" x14ac:dyDescent="0.25">
      <c r="A256" s="59"/>
      <c r="B256" s="60"/>
      <c r="C256" s="61"/>
      <c r="D256" s="62"/>
      <c r="E256" s="39" t="str">
        <f>IF($D256="","",IFERROR(INDEX(Artikelstamm!$B$8:$B$107,MATCH($D256,Artikelstamm!$A$8:$A$107,0)),"⚠ Artikelnr. unbekannt"))</f>
        <v/>
      </c>
      <c r="F256" s="41"/>
      <c r="G256" s="40" t="str">
        <f>IF($D256="","",IFERROR(INDEX(Artikelstamm!$D$8:$D$107,MATCH($D256,Artikelstamm!$A$8:$A$107,0)),""))</f>
        <v/>
      </c>
      <c r="H256" s="45" t="str">
        <f>IF($D256="","",IFERROR(INDEX(IF($C256="Eingang",Artikelstamm!$M$8:$M$107,Artikelstamm!$N$8:$N$107),MATCH($D256,Artikelstamm!$A$8:$A$107,0)),0))</f>
        <v/>
      </c>
      <c r="I256" s="45" t="str">
        <f t="shared" si="3"/>
        <v/>
      </c>
      <c r="J256" s="63" t="str">
        <f>IF($D256="","",IF($C256="Ausgang",$F256*IFERROR(INDEX(Artikelstamm!$M$8:$M$107,MATCH($D256,Artikelstamm!$A$8:$A$107,0)),0),0))</f>
        <v/>
      </c>
      <c r="K256" s="64"/>
      <c r="L256" s="64"/>
    </row>
    <row r="257" spans="1:12" ht="16.5" customHeight="1" x14ac:dyDescent="0.25">
      <c r="A257" s="59"/>
      <c r="B257" s="60"/>
      <c r="C257" s="61"/>
      <c r="D257" s="62"/>
      <c r="E257" s="48" t="str">
        <f>IF($D257="","",IFERROR(INDEX(Artikelstamm!$B$8:$B$107,MATCH($D257,Artikelstamm!$A$8:$A$107,0)),"⚠ Artikelnr. unbekannt"))</f>
        <v/>
      </c>
      <c r="F257" s="41"/>
      <c r="G257" s="49" t="str">
        <f>IF($D257="","",IFERROR(INDEX(Artikelstamm!$D$8:$D$107,MATCH($D257,Artikelstamm!$A$8:$A$107,0)),""))</f>
        <v/>
      </c>
      <c r="H257" s="52" t="str">
        <f>IF($D257="","",IFERROR(INDEX(IF($C257="Eingang",Artikelstamm!$M$8:$M$107,Artikelstamm!$N$8:$N$107),MATCH($D257,Artikelstamm!$A$8:$A$107,0)),0))</f>
        <v/>
      </c>
      <c r="I257" s="52" t="str">
        <f t="shared" si="3"/>
        <v/>
      </c>
      <c r="J257" s="65" t="str">
        <f>IF($D257="","",IF($C257="Ausgang",$F257*IFERROR(INDEX(Artikelstamm!$M$8:$M$107,MATCH($D257,Artikelstamm!$A$8:$A$107,0)),0),0))</f>
        <v/>
      </c>
      <c r="K257" s="64"/>
      <c r="L257" s="64"/>
    </row>
    <row r="258" spans="1:12" ht="16.5" customHeight="1" x14ac:dyDescent="0.25">
      <c r="A258" s="59"/>
      <c r="B258" s="60"/>
      <c r="C258" s="61"/>
      <c r="D258" s="62"/>
      <c r="E258" s="39" t="str">
        <f>IF($D258="","",IFERROR(INDEX(Artikelstamm!$B$8:$B$107,MATCH($D258,Artikelstamm!$A$8:$A$107,0)),"⚠ Artikelnr. unbekannt"))</f>
        <v/>
      </c>
      <c r="F258" s="41"/>
      <c r="G258" s="40" t="str">
        <f>IF($D258="","",IFERROR(INDEX(Artikelstamm!$D$8:$D$107,MATCH($D258,Artikelstamm!$A$8:$A$107,0)),""))</f>
        <v/>
      </c>
      <c r="H258" s="45" t="str">
        <f>IF($D258="","",IFERROR(INDEX(IF($C258="Eingang",Artikelstamm!$M$8:$M$107,Artikelstamm!$N$8:$N$107),MATCH($D258,Artikelstamm!$A$8:$A$107,0)),0))</f>
        <v/>
      </c>
      <c r="I258" s="45" t="str">
        <f t="shared" si="3"/>
        <v/>
      </c>
      <c r="J258" s="63" t="str">
        <f>IF($D258="","",IF($C258="Ausgang",$F258*IFERROR(INDEX(Artikelstamm!$M$8:$M$107,MATCH($D258,Artikelstamm!$A$8:$A$107,0)),0),0))</f>
        <v/>
      </c>
      <c r="K258" s="64"/>
      <c r="L258" s="64"/>
    </row>
    <row r="259" spans="1:12" ht="16.5" customHeight="1" x14ac:dyDescent="0.25">
      <c r="A259" s="59"/>
      <c r="B259" s="60"/>
      <c r="C259" s="61"/>
      <c r="D259" s="62"/>
      <c r="E259" s="48" t="str">
        <f>IF($D259="","",IFERROR(INDEX(Artikelstamm!$B$8:$B$107,MATCH($D259,Artikelstamm!$A$8:$A$107,0)),"⚠ Artikelnr. unbekannt"))</f>
        <v/>
      </c>
      <c r="F259" s="41"/>
      <c r="G259" s="49" t="str">
        <f>IF($D259="","",IFERROR(INDEX(Artikelstamm!$D$8:$D$107,MATCH($D259,Artikelstamm!$A$8:$A$107,0)),""))</f>
        <v/>
      </c>
      <c r="H259" s="52" t="str">
        <f>IF($D259="","",IFERROR(INDEX(IF($C259="Eingang",Artikelstamm!$M$8:$M$107,Artikelstamm!$N$8:$N$107),MATCH($D259,Artikelstamm!$A$8:$A$107,0)),0))</f>
        <v/>
      </c>
      <c r="I259" s="52" t="str">
        <f t="shared" si="3"/>
        <v/>
      </c>
      <c r="J259" s="65" t="str">
        <f>IF($D259="","",IF($C259="Ausgang",$F259*IFERROR(INDEX(Artikelstamm!$M$8:$M$107,MATCH($D259,Artikelstamm!$A$8:$A$107,0)),0),0))</f>
        <v/>
      </c>
      <c r="K259" s="64"/>
      <c r="L259" s="64"/>
    </row>
    <row r="260" spans="1:12" ht="16.5" customHeight="1" x14ac:dyDescent="0.25">
      <c r="A260" s="59"/>
      <c r="B260" s="60"/>
      <c r="C260" s="61"/>
      <c r="D260" s="62"/>
      <c r="E260" s="39" t="str">
        <f>IF($D260="","",IFERROR(INDEX(Artikelstamm!$B$8:$B$107,MATCH($D260,Artikelstamm!$A$8:$A$107,0)),"⚠ Artikelnr. unbekannt"))</f>
        <v/>
      </c>
      <c r="F260" s="41"/>
      <c r="G260" s="40" t="str">
        <f>IF($D260="","",IFERROR(INDEX(Artikelstamm!$D$8:$D$107,MATCH($D260,Artikelstamm!$A$8:$A$107,0)),""))</f>
        <v/>
      </c>
      <c r="H260" s="45" t="str">
        <f>IF($D260="","",IFERROR(INDEX(IF($C260="Eingang",Artikelstamm!$M$8:$M$107,Artikelstamm!$N$8:$N$107),MATCH($D260,Artikelstamm!$A$8:$A$107,0)),0))</f>
        <v/>
      </c>
      <c r="I260" s="45" t="str">
        <f t="shared" si="3"/>
        <v/>
      </c>
      <c r="J260" s="63" t="str">
        <f>IF($D260="","",IF($C260="Ausgang",$F260*IFERROR(INDEX(Artikelstamm!$M$8:$M$107,MATCH($D260,Artikelstamm!$A$8:$A$107,0)),0),0))</f>
        <v/>
      </c>
      <c r="K260" s="64"/>
      <c r="L260" s="64"/>
    </row>
    <row r="261" spans="1:12" ht="16.5" customHeight="1" x14ac:dyDescent="0.25">
      <c r="A261" s="59"/>
      <c r="B261" s="60"/>
      <c r="C261" s="61"/>
      <c r="D261" s="62"/>
      <c r="E261" s="48" t="str">
        <f>IF($D261="","",IFERROR(INDEX(Artikelstamm!$B$8:$B$107,MATCH($D261,Artikelstamm!$A$8:$A$107,0)),"⚠ Artikelnr. unbekannt"))</f>
        <v/>
      </c>
      <c r="F261" s="41"/>
      <c r="G261" s="49" t="str">
        <f>IF($D261="","",IFERROR(INDEX(Artikelstamm!$D$8:$D$107,MATCH($D261,Artikelstamm!$A$8:$A$107,0)),""))</f>
        <v/>
      </c>
      <c r="H261" s="52" t="str">
        <f>IF($D261="","",IFERROR(INDEX(IF($C261="Eingang",Artikelstamm!$M$8:$M$107,Artikelstamm!$N$8:$N$107),MATCH($D261,Artikelstamm!$A$8:$A$107,0)),0))</f>
        <v/>
      </c>
      <c r="I261" s="52" t="str">
        <f t="shared" si="3"/>
        <v/>
      </c>
      <c r="J261" s="65" t="str">
        <f>IF($D261="","",IF($C261="Ausgang",$F261*IFERROR(INDEX(Artikelstamm!$M$8:$M$107,MATCH($D261,Artikelstamm!$A$8:$A$107,0)),0),0))</f>
        <v/>
      </c>
      <c r="K261" s="64"/>
      <c r="L261" s="64"/>
    </row>
    <row r="262" spans="1:12" ht="16.5" customHeight="1" x14ac:dyDescent="0.25">
      <c r="A262" s="59"/>
      <c r="B262" s="60"/>
      <c r="C262" s="61"/>
      <c r="D262" s="62"/>
      <c r="E262" s="39" t="str">
        <f>IF($D262="","",IFERROR(INDEX(Artikelstamm!$B$8:$B$107,MATCH($D262,Artikelstamm!$A$8:$A$107,0)),"⚠ Artikelnr. unbekannt"))</f>
        <v/>
      </c>
      <c r="F262" s="41"/>
      <c r="G262" s="40" t="str">
        <f>IF($D262="","",IFERROR(INDEX(Artikelstamm!$D$8:$D$107,MATCH($D262,Artikelstamm!$A$8:$A$107,0)),""))</f>
        <v/>
      </c>
      <c r="H262" s="45" t="str">
        <f>IF($D262="","",IFERROR(INDEX(IF($C262="Eingang",Artikelstamm!$M$8:$M$107,Artikelstamm!$N$8:$N$107),MATCH($D262,Artikelstamm!$A$8:$A$107,0)),0))</f>
        <v/>
      </c>
      <c r="I262" s="45" t="str">
        <f t="shared" si="3"/>
        <v/>
      </c>
      <c r="J262" s="63" t="str">
        <f>IF($D262="","",IF($C262="Ausgang",$F262*IFERROR(INDEX(Artikelstamm!$M$8:$M$107,MATCH($D262,Artikelstamm!$A$8:$A$107,0)),0),0))</f>
        <v/>
      </c>
      <c r="K262" s="64"/>
      <c r="L262" s="64"/>
    </row>
    <row r="263" spans="1:12" ht="16.5" customHeight="1" x14ac:dyDescent="0.25">
      <c r="A263" s="59"/>
      <c r="B263" s="60"/>
      <c r="C263" s="61"/>
      <c r="D263" s="62"/>
      <c r="E263" s="48" t="str">
        <f>IF($D263="","",IFERROR(INDEX(Artikelstamm!$B$8:$B$107,MATCH($D263,Artikelstamm!$A$8:$A$107,0)),"⚠ Artikelnr. unbekannt"))</f>
        <v/>
      </c>
      <c r="F263" s="41"/>
      <c r="G263" s="49" t="str">
        <f>IF($D263="","",IFERROR(INDEX(Artikelstamm!$D$8:$D$107,MATCH($D263,Artikelstamm!$A$8:$A$107,0)),""))</f>
        <v/>
      </c>
      <c r="H263" s="52" t="str">
        <f>IF($D263="","",IFERROR(INDEX(IF($C263="Eingang",Artikelstamm!$M$8:$M$107,Artikelstamm!$N$8:$N$107),MATCH($D263,Artikelstamm!$A$8:$A$107,0)),0))</f>
        <v/>
      </c>
      <c r="I263" s="52" t="str">
        <f t="shared" si="3"/>
        <v/>
      </c>
      <c r="J263" s="65" t="str">
        <f>IF($D263="","",IF($C263="Ausgang",$F263*IFERROR(INDEX(Artikelstamm!$M$8:$M$107,MATCH($D263,Artikelstamm!$A$8:$A$107,0)),0),0))</f>
        <v/>
      </c>
      <c r="K263" s="64"/>
      <c r="L263" s="64"/>
    </row>
    <row r="264" spans="1:12" ht="16.5" customHeight="1" x14ac:dyDescent="0.25">
      <c r="A264" s="59"/>
      <c r="B264" s="60"/>
      <c r="C264" s="61"/>
      <c r="D264" s="62"/>
      <c r="E264" s="39" t="str">
        <f>IF($D264="","",IFERROR(INDEX(Artikelstamm!$B$8:$B$107,MATCH($D264,Artikelstamm!$A$8:$A$107,0)),"⚠ Artikelnr. unbekannt"))</f>
        <v/>
      </c>
      <c r="F264" s="41"/>
      <c r="G264" s="40" t="str">
        <f>IF($D264="","",IFERROR(INDEX(Artikelstamm!$D$8:$D$107,MATCH($D264,Artikelstamm!$A$8:$A$107,0)),""))</f>
        <v/>
      </c>
      <c r="H264" s="45" t="str">
        <f>IF($D264="","",IFERROR(INDEX(IF($C264="Eingang",Artikelstamm!$M$8:$M$107,Artikelstamm!$N$8:$N$107),MATCH($D264,Artikelstamm!$A$8:$A$107,0)),0))</f>
        <v/>
      </c>
      <c r="I264" s="45" t="str">
        <f t="shared" ref="I264:I327" si="4">IF($D264="","",$F264*$H264)</f>
        <v/>
      </c>
      <c r="J264" s="63" t="str">
        <f>IF($D264="","",IF($C264="Ausgang",$F264*IFERROR(INDEX(Artikelstamm!$M$8:$M$107,MATCH($D264,Artikelstamm!$A$8:$A$107,0)),0),0))</f>
        <v/>
      </c>
      <c r="K264" s="64"/>
      <c r="L264" s="64"/>
    </row>
    <row r="265" spans="1:12" ht="16.5" customHeight="1" x14ac:dyDescent="0.25">
      <c r="A265" s="59"/>
      <c r="B265" s="60"/>
      <c r="C265" s="61"/>
      <c r="D265" s="62"/>
      <c r="E265" s="48" t="str">
        <f>IF($D265="","",IFERROR(INDEX(Artikelstamm!$B$8:$B$107,MATCH($D265,Artikelstamm!$A$8:$A$107,0)),"⚠ Artikelnr. unbekannt"))</f>
        <v/>
      </c>
      <c r="F265" s="41"/>
      <c r="G265" s="49" t="str">
        <f>IF($D265="","",IFERROR(INDEX(Artikelstamm!$D$8:$D$107,MATCH($D265,Artikelstamm!$A$8:$A$107,0)),""))</f>
        <v/>
      </c>
      <c r="H265" s="52" t="str">
        <f>IF($D265="","",IFERROR(INDEX(IF($C265="Eingang",Artikelstamm!$M$8:$M$107,Artikelstamm!$N$8:$N$107),MATCH($D265,Artikelstamm!$A$8:$A$107,0)),0))</f>
        <v/>
      </c>
      <c r="I265" s="52" t="str">
        <f t="shared" si="4"/>
        <v/>
      </c>
      <c r="J265" s="65" t="str">
        <f>IF($D265="","",IF($C265="Ausgang",$F265*IFERROR(INDEX(Artikelstamm!$M$8:$M$107,MATCH($D265,Artikelstamm!$A$8:$A$107,0)),0),0))</f>
        <v/>
      </c>
      <c r="K265" s="64"/>
      <c r="L265" s="64"/>
    </row>
    <row r="266" spans="1:12" ht="16.5" customHeight="1" x14ac:dyDescent="0.25">
      <c r="A266" s="59"/>
      <c r="B266" s="60"/>
      <c r="C266" s="61"/>
      <c r="D266" s="62"/>
      <c r="E266" s="39" t="str">
        <f>IF($D266="","",IFERROR(INDEX(Artikelstamm!$B$8:$B$107,MATCH($D266,Artikelstamm!$A$8:$A$107,0)),"⚠ Artikelnr. unbekannt"))</f>
        <v/>
      </c>
      <c r="F266" s="41"/>
      <c r="G266" s="40" t="str">
        <f>IF($D266="","",IFERROR(INDEX(Artikelstamm!$D$8:$D$107,MATCH($D266,Artikelstamm!$A$8:$A$107,0)),""))</f>
        <v/>
      </c>
      <c r="H266" s="45" t="str">
        <f>IF($D266="","",IFERROR(INDEX(IF($C266="Eingang",Artikelstamm!$M$8:$M$107,Artikelstamm!$N$8:$N$107),MATCH($D266,Artikelstamm!$A$8:$A$107,0)),0))</f>
        <v/>
      </c>
      <c r="I266" s="45" t="str">
        <f t="shared" si="4"/>
        <v/>
      </c>
      <c r="J266" s="63" t="str">
        <f>IF($D266="","",IF($C266="Ausgang",$F266*IFERROR(INDEX(Artikelstamm!$M$8:$M$107,MATCH($D266,Artikelstamm!$A$8:$A$107,0)),0),0))</f>
        <v/>
      </c>
      <c r="K266" s="64"/>
      <c r="L266" s="64"/>
    </row>
    <row r="267" spans="1:12" ht="16.5" customHeight="1" x14ac:dyDescent="0.25">
      <c r="A267" s="59"/>
      <c r="B267" s="60"/>
      <c r="C267" s="61"/>
      <c r="D267" s="62"/>
      <c r="E267" s="48" t="str">
        <f>IF($D267="","",IFERROR(INDEX(Artikelstamm!$B$8:$B$107,MATCH($D267,Artikelstamm!$A$8:$A$107,0)),"⚠ Artikelnr. unbekannt"))</f>
        <v/>
      </c>
      <c r="F267" s="41"/>
      <c r="G267" s="49" t="str">
        <f>IF($D267="","",IFERROR(INDEX(Artikelstamm!$D$8:$D$107,MATCH($D267,Artikelstamm!$A$8:$A$107,0)),""))</f>
        <v/>
      </c>
      <c r="H267" s="52" t="str">
        <f>IF($D267="","",IFERROR(INDEX(IF($C267="Eingang",Artikelstamm!$M$8:$M$107,Artikelstamm!$N$8:$N$107),MATCH($D267,Artikelstamm!$A$8:$A$107,0)),0))</f>
        <v/>
      </c>
      <c r="I267" s="52" t="str">
        <f t="shared" si="4"/>
        <v/>
      </c>
      <c r="J267" s="65" t="str">
        <f>IF($D267="","",IF($C267="Ausgang",$F267*IFERROR(INDEX(Artikelstamm!$M$8:$M$107,MATCH($D267,Artikelstamm!$A$8:$A$107,0)),0),0))</f>
        <v/>
      </c>
      <c r="K267" s="64"/>
      <c r="L267" s="64"/>
    </row>
    <row r="268" spans="1:12" ht="16.5" customHeight="1" x14ac:dyDescent="0.25">
      <c r="A268" s="59"/>
      <c r="B268" s="60"/>
      <c r="C268" s="61"/>
      <c r="D268" s="62"/>
      <c r="E268" s="39" t="str">
        <f>IF($D268="","",IFERROR(INDEX(Artikelstamm!$B$8:$B$107,MATCH($D268,Artikelstamm!$A$8:$A$107,0)),"⚠ Artikelnr. unbekannt"))</f>
        <v/>
      </c>
      <c r="F268" s="41"/>
      <c r="G268" s="40" t="str">
        <f>IF($D268="","",IFERROR(INDEX(Artikelstamm!$D$8:$D$107,MATCH($D268,Artikelstamm!$A$8:$A$107,0)),""))</f>
        <v/>
      </c>
      <c r="H268" s="45" t="str">
        <f>IF($D268="","",IFERROR(INDEX(IF($C268="Eingang",Artikelstamm!$M$8:$M$107,Artikelstamm!$N$8:$N$107),MATCH($D268,Artikelstamm!$A$8:$A$107,0)),0))</f>
        <v/>
      </c>
      <c r="I268" s="45" t="str">
        <f t="shared" si="4"/>
        <v/>
      </c>
      <c r="J268" s="63" t="str">
        <f>IF($D268="","",IF($C268="Ausgang",$F268*IFERROR(INDEX(Artikelstamm!$M$8:$M$107,MATCH($D268,Artikelstamm!$A$8:$A$107,0)),0),0))</f>
        <v/>
      </c>
      <c r="K268" s="64"/>
      <c r="L268" s="64"/>
    </row>
    <row r="269" spans="1:12" ht="16.5" customHeight="1" x14ac:dyDescent="0.25">
      <c r="A269" s="59"/>
      <c r="B269" s="60"/>
      <c r="C269" s="61"/>
      <c r="D269" s="62"/>
      <c r="E269" s="48" t="str">
        <f>IF($D269="","",IFERROR(INDEX(Artikelstamm!$B$8:$B$107,MATCH($D269,Artikelstamm!$A$8:$A$107,0)),"⚠ Artikelnr. unbekannt"))</f>
        <v/>
      </c>
      <c r="F269" s="41"/>
      <c r="G269" s="49" t="str">
        <f>IF($D269="","",IFERROR(INDEX(Artikelstamm!$D$8:$D$107,MATCH($D269,Artikelstamm!$A$8:$A$107,0)),""))</f>
        <v/>
      </c>
      <c r="H269" s="52" t="str">
        <f>IF($D269="","",IFERROR(INDEX(IF($C269="Eingang",Artikelstamm!$M$8:$M$107,Artikelstamm!$N$8:$N$107),MATCH($D269,Artikelstamm!$A$8:$A$107,0)),0))</f>
        <v/>
      </c>
      <c r="I269" s="52" t="str">
        <f t="shared" si="4"/>
        <v/>
      </c>
      <c r="J269" s="65" t="str">
        <f>IF($D269="","",IF($C269="Ausgang",$F269*IFERROR(INDEX(Artikelstamm!$M$8:$M$107,MATCH($D269,Artikelstamm!$A$8:$A$107,0)),0),0))</f>
        <v/>
      </c>
      <c r="K269" s="64"/>
      <c r="L269" s="64"/>
    </row>
    <row r="270" spans="1:12" ht="16.5" customHeight="1" x14ac:dyDescent="0.25">
      <c r="A270" s="59"/>
      <c r="B270" s="60"/>
      <c r="C270" s="61"/>
      <c r="D270" s="62"/>
      <c r="E270" s="39" t="str">
        <f>IF($D270="","",IFERROR(INDEX(Artikelstamm!$B$8:$B$107,MATCH($D270,Artikelstamm!$A$8:$A$107,0)),"⚠ Artikelnr. unbekannt"))</f>
        <v/>
      </c>
      <c r="F270" s="41"/>
      <c r="G270" s="40" t="str">
        <f>IF($D270="","",IFERROR(INDEX(Artikelstamm!$D$8:$D$107,MATCH($D270,Artikelstamm!$A$8:$A$107,0)),""))</f>
        <v/>
      </c>
      <c r="H270" s="45" t="str">
        <f>IF($D270="","",IFERROR(INDEX(IF($C270="Eingang",Artikelstamm!$M$8:$M$107,Artikelstamm!$N$8:$N$107),MATCH($D270,Artikelstamm!$A$8:$A$107,0)),0))</f>
        <v/>
      </c>
      <c r="I270" s="45" t="str">
        <f t="shared" si="4"/>
        <v/>
      </c>
      <c r="J270" s="63" t="str">
        <f>IF($D270="","",IF($C270="Ausgang",$F270*IFERROR(INDEX(Artikelstamm!$M$8:$M$107,MATCH($D270,Artikelstamm!$A$8:$A$107,0)),0),0))</f>
        <v/>
      </c>
      <c r="K270" s="64"/>
      <c r="L270" s="64"/>
    </row>
    <row r="271" spans="1:12" ht="16.5" customHeight="1" x14ac:dyDescent="0.25">
      <c r="A271" s="59"/>
      <c r="B271" s="60"/>
      <c r="C271" s="61"/>
      <c r="D271" s="62"/>
      <c r="E271" s="48" t="str">
        <f>IF($D271="","",IFERROR(INDEX(Artikelstamm!$B$8:$B$107,MATCH($D271,Artikelstamm!$A$8:$A$107,0)),"⚠ Artikelnr. unbekannt"))</f>
        <v/>
      </c>
      <c r="F271" s="41"/>
      <c r="G271" s="49" t="str">
        <f>IF($D271="","",IFERROR(INDEX(Artikelstamm!$D$8:$D$107,MATCH($D271,Artikelstamm!$A$8:$A$107,0)),""))</f>
        <v/>
      </c>
      <c r="H271" s="52" t="str">
        <f>IF($D271="","",IFERROR(INDEX(IF($C271="Eingang",Artikelstamm!$M$8:$M$107,Artikelstamm!$N$8:$N$107),MATCH($D271,Artikelstamm!$A$8:$A$107,0)),0))</f>
        <v/>
      </c>
      <c r="I271" s="52" t="str">
        <f t="shared" si="4"/>
        <v/>
      </c>
      <c r="J271" s="65" t="str">
        <f>IF($D271="","",IF($C271="Ausgang",$F271*IFERROR(INDEX(Artikelstamm!$M$8:$M$107,MATCH($D271,Artikelstamm!$A$8:$A$107,0)),0),0))</f>
        <v/>
      </c>
      <c r="K271" s="64"/>
      <c r="L271" s="64"/>
    </row>
    <row r="272" spans="1:12" ht="16.5" customHeight="1" x14ac:dyDescent="0.25">
      <c r="A272" s="59"/>
      <c r="B272" s="60"/>
      <c r="C272" s="61"/>
      <c r="D272" s="62"/>
      <c r="E272" s="39" t="str">
        <f>IF($D272="","",IFERROR(INDEX(Artikelstamm!$B$8:$B$107,MATCH($D272,Artikelstamm!$A$8:$A$107,0)),"⚠ Artikelnr. unbekannt"))</f>
        <v/>
      </c>
      <c r="F272" s="41"/>
      <c r="G272" s="40" t="str">
        <f>IF($D272="","",IFERROR(INDEX(Artikelstamm!$D$8:$D$107,MATCH($D272,Artikelstamm!$A$8:$A$107,0)),""))</f>
        <v/>
      </c>
      <c r="H272" s="45" t="str">
        <f>IF($D272="","",IFERROR(INDEX(IF($C272="Eingang",Artikelstamm!$M$8:$M$107,Artikelstamm!$N$8:$N$107),MATCH($D272,Artikelstamm!$A$8:$A$107,0)),0))</f>
        <v/>
      </c>
      <c r="I272" s="45" t="str">
        <f t="shared" si="4"/>
        <v/>
      </c>
      <c r="J272" s="63" t="str">
        <f>IF($D272="","",IF($C272="Ausgang",$F272*IFERROR(INDEX(Artikelstamm!$M$8:$M$107,MATCH($D272,Artikelstamm!$A$8:$A$107,0)),0),0))</f>
        <v/>
      </c>
      <c r="K272" s="64"/>
      <c r="L272" s="64"/>
    </row>
    <row r="273" spans="1:12" ht="16.5" customHeight="1" x14ac:dyDescent="0.25">
      <c r="A273" s="59"/>
      <c r="B273" s="60"/>
      <c r="C273" s="61"/>
      <c r="D273" s="62"/>
      <c r="E273" s="48" t="str">
        <f>IF($D273="","",IFERROR(INDEX(Artikelstamm!$B$8:$B$107,MATCH($D273,Artikelstamm!$A$8:$A$107,0)),"⚠ Artikelnr. unbekannt"))</f>
        <v/>
      </c>
      <c r="F273" s="41"/>
      <c r="G273" s="49" t="str">
        <f>IF($D273="","",IFERROR(INDEX(Artikelstamm!$D$8:$D$107,MATCH($D273,Artikelstamm!$A$8:$A$107,0)),""))</f>
        <v/>
      </c>
      <c r="H273" s="52" t="str">
        <f>IF($D273="","",IFERROR(INDEX(IF($C273="Eingang",Artikelstamm!$M$8:$M$107,Artikelstamm!$N$8:$N$107),MATCH($D273,Artikelstamm!$A$8:$A$107,0)),0))</f>
        <v/>
      </c>
      <c r="I273" s="52" t="str">
        <f t="shared" si="4"/>
        <v/>
      </c>
      <c r="J273" s="65" t="str">
        <f>IF($D273="","",IF($C273="Ausgang",$F273*IFERROR(INDEX(Artikelstamm!$M$8:$M$107,MATCH($D273,Artikelstamm!$A$8:$A$107,0)),0),0))</f>
        <v/>
      </c>
      <c r="K273" s="64"/>
      <c r="L273" s="64"/>
    </row>
    <row r="274" spans="1:12" ht="16.5" customHeight="1" x14ac:dyDescent="0.25">
      <c r="A274" s="59"/>
      <c r="B274" s="60"/>
      <c r="C274" s="61"/>
      <c r="D274" s="62"/>
      <c r="E274" s="39" t="str">
        <f>IF($D274="","",IFERROR(INDEX(Artikelstamm!$B$8:$B$107,MATCH($D274,Artikelstamm!$A$8:$A$107,0)),"⚠ Artikelnr. unbekannt"))</f>
        <v/>
      </c>
      <c r="F274" s="41"/>
      <c r="G274" s="40" t="str">
        <f>IF($D274="","",IFERROR(INDEX(Artikelstamm!$D$8:$D$107,MATCH($D274,Artikelstamm!$A$8:$A$107,0)),""))</f>
        <v/>
      </c>
      <c r="H274" s="45" t="str">
        <f>IF($D274="","",IFERROR(INDEX(IF($C274="Eingang",Artikelstamm!$M$8:$M$107,Artikelstamm!$N$8:$N$107),MATCH($D274,Artikelstamm!$A$8:$A$107,0)),0))</f>
        <v/>
      </c>
      <c r="I274" s="45" t="str">
        <f t="shared" si="4"/>
        <v/>
      </c>
      <c r="J274" s="63" t="str">
        <f>IF($D274="","",IF($C274="Ausgang",$F274*IFERROR(INDEX(Artikelstamm!$M$8:$M$107,MATCH($D274,Artikelstamm!$A$8:$A$107,0)),0),0))</f>
        <v/>
      </c>
      <c r="K274" s="64"/>
      <c r="L274" s="64"/>
    </row>
    <row r="275" spans="1:12" ht="16.5" customHeight="1" x14ac:dyDescent="0.25">
      <c r="A275" s="59"/>
      <c r="B275" s="60"/>
      <c r="C275" s="61"/>
      <c r="D275" s="62"/>
      <c r="E275" s="48" t="str">
        <f>IF($D275="","",IFERROR(INDEX(Artikelstamm!$B$8:$B$107,MATCH($D275,Artikelstamm!$A$8:$A$107,0)),"⚠ Artikelnr. unbekannt"))</f>
        <v/>
      </c>
      <c r="F275" s="41"/>
      <c r="G275" s="49" t="str">
        <f>IF($D275="","",IFERROR(INDEX(Artikelstamm!$D$8:$D$107,MATCH($D275,Artikelstamm!$A$8:$A$107,0)),""))</f>
        <v/>
      </c>
      <c r="H275" s="52" t="str">
        <f>IF($D275="","",IFERROR(INDEX(IF($C275="Eingang",Artikelstamm!$M$8:$M$107,Artikelstamm!$N$8:$N$107),MATCH($D275,Artikelstamm!$A$8:$A$107,0)),0))</f>
        <v/>
      </c>
      <c r="I275" s="52" t="str">
        <f t="shared" si="4"/>
        <v/>
      </c>
      <c r="J275" s="65" t="str">
        <f>IF($D275="","",IF($C275="Ausgang",$F275*IFERROR(INDEX(Artikelstamm!$M$8:$M$107,MATCH($D275,Artikelstamm!$A$8:$A$107,0)),0),0))</f>
        <v/>
      </c>
      <c r="K275" s="64"/>
      <c r="L275" s="64"/>
    </row>
    <row r="276" spans="1:12" ht="16.5" customHeight="1" x14ac:dyDescent="0.25">
      <c r="A276" s="59"/>
      <c r="B276" s="60"/>
      <c r="C276" s="61"/>
      <c r="D276" s="62"/>
      <c r="E276" s="39" t="str">
        <f>IF($D276="","",IFERROR(INDEX(Artikelstamm!$B$8:$B$107,MATCH($D276,Artikelstamm!$A$8:$A$107,0)),"⚠ Artikelnr. unbekannt"))</f>
        <v/>
      </c>
      <c r="F276" s="41"/>
      <c r="G276" s="40" t="str">
        <f>IF($D276="","",IFERROR(INDEX(Artikelstamm!$D$8:$D$107,MATCH($D276,Artikelstamm!$A$8:$A$107,0)),""))</f>
        <v/>
      </c>
      <c r="H276" s="45" t="str">
        <f>IF($D276="","",IFERROR(INDEX(IF($C276="Eingang",Artikelstamm!$M$8:$M$107,Artikelstamm!$N$8:$N$107),MATCH($D276,Artikelstamm!$A$8:$A$107,0)),0))</f>
        <v/>
      </c>
      <c r="I276" s="45" t="str">
        <f t="shared" si="4"/>
        <v/>
      </c>
      <c r="J276" s="63" t="str">
        <f>IF($D276="","",IF($C276="Ausgang",$F276*IFERROR(INDEX(Artikelstamm!$M$8:$M$107,MATCH($D276,Artikelstamm!$A$8:$A$107,0)),0),0))</f>
        <v/>
      </c>
      <c r="K276" s="64"/>
      <c r="L276" s="64"/>
    </row>
    <row r="277" spans="1:12" ht="16.5" customHeight="1" x14ac:dyDescent="0.25">
      <c r="A277" s="59"/>
      <c r="B277" s="60"/>
      <c r="C277" s="61"/>
      <c r="D277" s="62"/>
      <c r="E277" s="48" t="str">
        <f>IF($D277="","",IFERROR(INDEX(Artikelstamm!$B$8:$B$107,MATCH($D277,Artikelstamm!$A$8:$A$107,0)),"⚠ Artikelnr. unbekannt"))</f>
        <v/>
      </c>
      <c r="F277" s="41"/>
      <c r="G277" s="49" t="str">
        <f>IF($D277="","",IFERROR(INDEX(Artikelstamm!$D$8:$D$107,MATCH($D277,Artikelstamm!$A$8:$A$107,0)),""))</f>
        <v/>
      </c>
      <c r="H277" s="52" t="str">
        <f>IF($D277="","",IFERROR(INDEX(IF($C277="Eingang",Artikelstamm!$M$8:$M$107,Artikelstamm!$N$8:$N$107),MATCH($D277,Artikelstamm!$A$8:$A$107,0)),0))</f>
        <v/>
      </c>
      <c r="I277" s="52" t="str">
        <f t="shared" si="4"/>
        <v/>
      </c>
      <c r="J277" s="65" t="str">
        <f>IF($D277="","",IF($C277="Ausgang",$F277*IFERROR(INDEX(Artikelstamm!$M$8:$M$107,MATCH($D277,Artikelstamm!$A$8:$A$107,0)),0),0))</f>
        <v/>
      </c>
      <c r="K277" s="64"/>
      <c r="L277" s="64"/>
    </row>
    <row r="278" spans="1:12" ht="16.5" customHeight="1" x14ac:dyDescent="0.25">
      <c r="A278" s="59"/>
      <c r="B278" s="60"/>
      <c r="C278" s="61"/>
      <c r="D278" s="62"/>
      <c r="E278" s="39" t="str">
        <f>IF($D278="","",IFERROR(INDEX(Artikelstamm!$B$8:$B$107,MATCH($D278,Artikelstamm!$A$8:$A$107,0)),"⚠ Artikelnr. unbekannt"))</f>
        <v/>
      </c>
      <c r="F278" s="41"/>
      <c r="G278" s="40" t="str">
        <f>IF($D278="","",IFERROR(INDEX(Artikelstamm!$D$8:$D$107,MATCH($D278,Artikelstamm!$A$8:$A$107,0)),""))</f>
        <v/>
      </c>
      <c r="H278" s="45" t="str">
        <f>IF($D278="","",IFERROR(INDEX(IF($C278="Eingang",Artikelstamm!$M$8:$M$107,Artikelstamm!$N$8:$N$107),MATCH($D278,Artikelstamm!$A$8:$A$107,0)),0))</f>
        <v/>
      </c>
      <c r="I278" s="45" t="str">
        <f t="shared" si="4"/>
        <v/>
      </c>
      <c r="J278" s="63" t="str">
        <f>IF($D278="","",IF($C278="Ausgang",$F278*IFERROR(INDEX(Artikelstamm!$M$8:$M$107,MATCH($D278,Artikelstamm!$A$8:$A$107,0)),0),0))</f>
        <v/>
      </c>
      <c r="K278" s="64"/>
      <c r="L278" s="64"/>
    </row>
    <row r="279" spans="1:12" ht="16.5" customHeight="1" x14ac:dyDescent="0.25">
      <c r="A279" s="59"/>
      <c r="B279" s="60"/>
      <c r="C279" s="61"/>
      <c r="D279" s="62"/>
      <c r="E279" s="48" t="str">
        <f>IF($D279="","",IFERROR(INDEX(Artikelstamm!$B$8:$B$107,MATCH($D279,Artikelstamm!$A$8:$A$107,0)),"⚠ Artikelnr. unbekannt"))</f>
        <v/>
      </c>
      <c r="F279" s="41"/>
      <c r="G279" s="49" t="str">
        <f>IF($D279="","",IFERROR(INDEX(Artikelstamm!$D$8:$D$107,MATCH($D279,Artikelstamm!$A$8:$A$107,0)),""))</f>
        <v/>
      </c>
      <c r="H279" s="52" t="str">
        <f>IF($D279="","",IFERROR(INDEX(IF($C279="Eingang",Artikelstamm!$M$8:$M$107,Artikelstamm!$N$8:$N$107),MATCH($D279,Artikelstamm!$A$8:$A$107,0)),0))</f>
        <v/>
      </c>
      <c r="I279" s="52" t="str">
        <f t="shared" si="4"/>
        <v/>
      </c>
      <c r="J279" s="65" t="str">
        <f>IF($D279="","",IF($C279="Ausgang",$F279*IFERROR(INDEX(Artikelstamm!$M$8:$M$107,MATCH($D279,Artikelstamm!$A$8:$A$107,0)),0),0))</f>
        <v/>
      </c>
      <c r="K279" s="64"/>
      <c r="L279" s="64"/>
    </row>
    <row r="280" spans="1:12" ht="16.5" customHeight="1" x14ac:dyDescent="0.25">
      <c r="A280" s="59"/>
      <c r="B280" s="60"/>
      <c r="C280" s="61"/>
      <c r="D280" s="62"/>
      <c r="E280" s="39" t="str">
        <f>IF($D280="","",IFERROR(INDEX(Artikelstamm!$B$8:$B$107,MATCH($D280,Artikelstamm!$A$8:$A$107,0)),"⚠ Artikelnr. unbekannt"))</f>
        <v/>
      </c>
      <c r="F280" s="41"/>
      <c r="G280" s="40" t="str">
        <f>IF($D280="","",IFERROR(INDEX(Artikelstamm!$D$8:$D$107,MATCH($D280,Artikelstamm!$A$8:$A$107,0)),""))</f>
        <v/>
      </c>
      <c r="H280" s="45" t="str">
        <f>IF($D280="","",IFERROR(INDEX(IF($C280="Eingang",Artikelstamm!$M$8:$M$107,Artikelstamm!$N$8:$N$107),MATCH($D280,Artikelstamm!$A$8:$A$107,0)),0))</f>
        <v/>
      </c>
      <c r="I280" s="45" t="str">
        <f t="shared" si="4"/>
        <v/>
      </c>
      <c r="J280" s="63" t="str">
        <f>IF($D280="","",IF($C280="Ausgang",$F280*IFERROR(INDEX(Artikelstamm!$M$8:$M$107,MATCH($D280,Artikelstamm!$A$8:$A$107,0)),0),0))</f>
        <v/>
      </c>
      <c r="K280" s="64"/>
      <c r="L280" s="64"/>
    </row>
    <row r="281" spans="1:12" ht="16.5" customHeight="1" x14ac:dyDescent="0.25">
      <c r="A281" s="59"/>
      <c r="B281" s="60"/>
      <c r="C281" s="61"/>
      <c r="D281" s="62"/>
      <c r="E281" s="48" t="str">
        <f>IF($D281="","",IFERROR(INDEX(Artikelstamm!$B$8:$B$107,MATCH($D281,Artikelstamm!$A$8:$A$107,0)),"⚠ Artikelnr. unbekannt"))</f>
        <v/>
      </c>
      <c r="F281" s="41"/>
      <c r="G281" s="49" t="str">
        <f>IF($D281="","",IFERROR(INDEX(Artikelstamm!$D$8:$D$107,MATCH($D281,Artikelstamm!$A$8:$A$107,0)),""))</f>
        <v/>
      </c>
      <c r="H281" s="52" t="str">
        <f>IF($D281="","",IFERROR(INDEX(IF($C281="Eingang",Artikelstamm!$M$8:$M$107,Artikelstamm!$N$8:$N$107),MATCH($D281,Artikelstamm!$A$8:$A$107,0)),0))</f>
        <v/>
      </c>
      <c r="I281" s="52" t="str">
        <f t="shared" si="4"/>
        <v/>
      </c>
      <c r="J281" s="65" t="str">
        <f>IF($D281="","",IF($C281="Ausgang",$F281*IFERROR(INDEX(Artikelstamm!$M$8:$M$107,MATCH($D281,Artikelstamm!$A$8:$A$107,0)),0),0))</f>
        <v/>
      </c>
      <c r="K281" s="64"/>
      <c r="L281" s="64"/>
    </row>
    <row r="282" spans="1:12" ht="16.5" customHeight="1" x14ac:dyDescent="0.25">
      <c r="A282" s="59"/>
      <c r="B282" s="60"/>
      <c r="C282" s="61"/>
      <c r="D282" s="62"/>
      <c r="E282" s="39" t="str">
        <f>IF($D282="","",IFERROR(INDEX(Artikelstamm!$B$8:$B$107,MATCH($D282,Artikelstamm!$A$8:$A$107,0)),"⚠ Artikelnr. unbekannt"))</f>
        <v/>
      </c>
      <c r="F282" s="41"/>
      <c r="G282" s="40" t="str">
        <f>IF($D282="","",IFERROR(INDEX(Artikelstamm!$D$8:$D$107,MATCH($D282,Artikelstamm!$A$8:$A$107,0)),""))</f>
        <v/>
      </c>
      <c r="H282" s="45" t="str">
        <f>IF($D282="","",IFERROR(INDEX(IF($C282="Eingang",Artikelstamm!$M$8:$M$107,Artikelstamm!$N$8:$N$107),MATCH($D282,Artikelstamm!$A$8:$A$107,0)),0))</f>
        <v/>
      </c>
      <c r="I282" s="45" t="str">
        <f t="shared" si="4"/>
        <v/>
      </c>
      <c r="J282" s="63" t="str">
        <f>IF($D282="","",IF($C282="Ausgang",$F282*IFERROR(INDEX(Artikelstamm!$M$8:$M$107,MATCH($D282,Artikelstamm!$A$8:$A$107,0)),0),0))</f>
        <v/>
      </c>
      <c r="K282" s="64"/>
      <c r="L282" s="64"/>
    </row>
    <row r="283" spans="1:12" ht="16.5" customHeight="1" x14ac:dyDescent="0.25">
      <c r="A283" s="59"/>
      <c r="B283" s="60"/>
      <c r="C283" s="61"/>
      <c r="D283" s="62"/>
      <c r="E283" s="48" t="str">
        <f>IF($D283="","",IFERROR(INDEX(Artikelstamm!$B$8:$B$107,MATCH($D283,Artikelstamm!$A$8:$A$107,0)),"⚠ Artikelnr. unbekannt"))</f>
        <v/>
      </c>
      <c r="F283" s="41"/>
      <c r="G283" s="49" t="str">
        <f>IF($D283="","",IFERROR(INDEX(Artikelstamm!$D$8:$D$107,MATCH($D283,Artikelstamm!$A$8:$A$107,0)),""))</f>
        <v/>
      </c>
      <c r="H283" s="52" t="str">
        <f>IF($D283="","",IFERROR(INDEX(IF($C283="Eingang",Artikelstamm!$M$8:$M$107,Artikelstamm!$N$8:$N$107),MATCH($D283,Artikelstamm!$A$8:$A$107,0)),0))</f>
        <v/>
      </c>
      <c r="I283" s="52" t="str">
        <f t="shared" si="4"/>
        <v/>
      </c>
      <c r="J283" s="65" t="str">
        <f>IF($D283="","",IF($C283="Ausgang",$F283*IFERROR(INDEX(Artikelstamm!$M$8:$M$107,MATCH($D283,Artikelstamm!$A$8:$A$107,0)),0),0))</f>
        <v/>
      </c>
      <c r="K283" s="64"/>
      <c r="L283" s="64"/>
    </row>
    <row r="284" spans="1:12" ht="16.5" customHeight="1" x14ac:dyDescent="0.25">
      <c r="A284" s="59"/>
      <c r="B284" s="60"/>
      <c r="C284" s="61"/>
      <c r="D284" s="62"/>
      <c r="E284" s="39" t="str">
        <f>IF($D284="","",IFERROR(INDEX(Artikelstamm!$B$8:$B$107,MATCH($D284,Artikelstamm!$A$8:$A$107,0)),"⚠ Artikelnr. unbekannt"))</f>
        <v/>
      </c>
      <c r="F284" s="41"/>
      <c r="G284" s="40" t="str">
        <f>IF($D284="","",IFERROR(INDEX(Artikelstamm!$D$8:$D$107,MATCH($D284,Artikelstamm!$A$8:$A$107,0)),""))</f>
        <v/>
      </c>
      <c r="H284" s="45" t="str">
        <f>IF($D284="","",IFERROR(INDEX(IF($C284="Eingang",Artikelstamm!$M$8:$M$107,Artikelstamm!$N$8:$N$107),MATCH($D284,Artikelstamm!$A$8:$A$107,0)),0))</f>
        <v/>
      </c>
      <c r="I284" s="45" t="str">
        <f t="shared" si="4"/>
        <v/>
      </c>
      <c r="J284" s="63" t="str">
        <f>IF($D284="","",IF($C284="Ausgang",$F284*IFERROR(INDEX(Artikelstamm!$M$8:$M$107,MATCH($D284,Artikelstamm!$A$8:$A$107,0)),0),0))</f>
        <v/>
      </c>
      <c r="K284" s="64"/>
      <c r="L284" s="64"/>
    </row>
    <row r="285" spans="1:12" ht="16.5" customHeight="1" x14ac:dyDescent="0.25">
      <c r="A285" s="59"/>
      <c r="B285" s="60"/>
      <c r="C285" s="61"/>
      <c r="D285" s="62"/>
      <c r="E285" s="48" t="str">
        <f>IF($D285="","",IFERROR(INDEX(Artikelstamm!$B$8:$B$107,MATCH($D285,Artikelstamm!$A$8:$A$107,0)),"⚠ Artikelnr. unbekannt"))</f>
        <v/>
      </c>
      <c r="F285" s="41"/>
      <c r="G285" s="49" t="str">
        <f>IF($D285="","",IFERROR(INDEX(Artikelstamm!$D$8:$D$107,MATCH($D285,Artikelstamm!$A$8:$A$107,0)),""))</f>
        <v/>
      </c>
      <c r="H285" s="52" t="str">
        <f>IF($D285="","",IFERROR(INDEX(IF($C285="Eingang",Artikelstamm!$M$8:$M$107,Artikelstamm!$N$8:$N$107),MATCH($D285,Artikelstamm!$A$8:$A$107,0)),0))</f>
        <v/>
      </c>
      <c r="I285" s="52" t="str">
        <f t="shared" si="4"/>
        <v/>
      </c>
      <c r="J285" s="65" t="str">
        <f>IF($D285="","",IF($C285="Ausgang",$F285*IFERROR(INDEX(Artikelstamm!$M$8:$M$107,MATCH($D285,Artikelstamm!$A$8:$A$107,0)),0),0))</f>
        <v/>
      </c>
      <c r="K285" s="64"/>
      <c r="L285" s="64"/>
    </row>
    <row r="286" spans="1:12" ht="16.5" customHeight="1" x14ac:dyDescent="0.25">
      <c r="A286" s="59"/>
      <c r="B286" s="60"/>
      <c r="C286" s="61"/>
      <c r="D286" s="62"/>
      <c r="E286" s="39" t="str">
        <f>IF($D286="","",IFERROR(INDEX(Artikelstamm!$B$8:$B$107,MATCH($D286,Artikelstamm!$A$8:$A$107,0)),"⚠ Artikelnr. unbekannt"))</f>
        <v/>
      </c>
      <c r="F286" s="41"/>
      <c r="G286" s="40" t="str">
        <f>IF($D286="","",IFERROR(INDEX(Artikelstamm!$D$8:$D$107,MATCH($D286,Artikelstamm!$A$8:$A$107,0)),""))</f>
        <v/>
      </c>
      <c r="H286" s="45" t="str">
        <f>IF($D286="","",IFERROR(INDEX(IF($C286="Eingang",Artikelstamm!$M$8:$M$107,Artikelstamm!$N$8:$N$107),MATCH($D286,Artikelstamm!$A$8:$A$107,0)),0))</f>
        <v/>
      </c>
      <c r="I286" s="45" t="str">
        <f t="shared" si="4"/>
        <v/>
      </c>
      <c r="J286" s="63" t="str">
        <f>IF($D286="","",IF($C286="Ausgang",$F286*IFERROR(INDEX(Artikelstamm!$M$8:$M$107,MATCH($D286,Artikelstamm!$A$8:$A$107,0)),0),0))</f>
        <v/>
      </c>
      <c r="K286" s="64"/>
      <c r="L286" s="64"/>
    </row>
    <row r="287" spans="1:12" ht="16.5" customHeight="1" x14ac:dyDescent="0.25">
      <c r="A287" s="59"/>
      <c r="B287" s="60"/>
      <c r="C287" s="61"/>
      <c r="D287" s="62"/>
      <c r="E287" s="48" t="str">
        <f>IF($D287="","",IFERROR(INDEX(Artikelstamm!$B$8:$B$107,MATCH($D287,Artikelstamm!$A$8:$A$107,0)),"⚠ Artikelnr. unbekannt"))</f>
        <v/>
      </c>
      <c r="F287" s="41"/>
      <c r="G287" s="49" t="str">
        <f>IF($D287="","",IFERROR(INDEX(Artikelstamm!$D$8:$D$107,MATCH($D287,Artikelstamm!$A$8:$A$107,0)),""))</f>
        <v/>
      </c>
      <c r="H287" s="52" t="str">
        <f>IF($D287="","",IFERROR(INDEX(IF($C287="Eingang",Artikelstamm!$M$8:$M$107,Artikelstamm!$N$8:$N$107),MATCH($D287,Artikelstamm!$A$8:$A$107,0)),0))</f>
        <v/>
      </c>
      <c r="I287" s="52" t="str">
        <f t="shared" si="4"/>
        <v/>
      </c>
      <c r="J287" s="65" t="str">
        <f>IF($D287="","",IF($C287="Ausgang",$F287*IFERROR(INDEX(Artikelstamm!$M$8:$M$107,MATCH($D287,Artikelstamm!$A$8:$A$107,0)),0),0))</f>
        <v/>
      </c>
      <c r="K287" s="64"/>
      <c r="L287" s="64"/>
    </row>
    <row r="288" spans="1:12" ht="16.5" customHeight="1" x14ac:dyDescent="0.25">
      <c r="A288" s="59"/>
      <c r="B288" s="60"/>
      <c r="C288" s="61"/>
      <c r="D288" s="62"/>
      <c r="E288" s="39" t="str">
        <f>IF($D288="","",IFERROR(INDEX(Artikelstamm!$B$8:$B$107,MATCH($D288,Artikelstamm!$A$8:$A$107,0)),"⚠ Artikelnr. unbekannt"))</f>
        <v/>
      </c>
      <c r="F288" s="41"/>
      <c r="G288" s="40" t="str">
        <f>IF($D288="","",IFERROR(INDEX(Artikelstamm!$D$8:$D$107,MATCH($D288,Artikelstamm!$A$8:$A$107,0)),""))</f>
        <v/>
      </c>
      <c r="H288" s="45" t="str">
        <f>IF($D288="","",IFERROR(INDEX(IF($C288="Eingang",Artikelstamm!$M$8:$M$107,Artikelstamm!$N$8:$N$107),MATCH($D288,Artikelstamm!$A$8:$A$107,0)),0))</f>
        <v/>
      </c>
      <c r="I288" s="45" t="str">
        <f t="shared" si="4"/>
        <v/>
      </c>
      <c r="J288" s="63" t="str">
        <f>IF($D288="","",IF($C288="Ausgang",$F288*IFERROR(INDEX(Artikelstamm!$M$8:$M$107,MATCH($D288,Artikelstamm!$A$8:$A$107,0)),0),0))</f>
        <v/>
      </c>
      <c r="K288" s="64"/>
      <c r="L288" s="64"/>
    </row>
    <row r="289" spans="1:12" ht="16.5" customHeight="1" x14ac:dyDescent="0.25">
      <c r="A289" s="59"/>
      <c r="B289" s="60"/>
      <c r="C289" s="61"/>
      <c r="D289" s="62"/>
      <c r="E289" s="48" t="str">
        <f>IF($D289="","",IFERROR(INDEX(Artikelstamm!$B$8:$B$107,MATCH($D289,Artikelstamm!$A$8:$A$107,0)),"⚠ Artikelnr. unbekannt"))</f>
        <v/>
      </c>
      <c r="F289" s="41"/>
      <c r="G289" s="49" t="str">
        <f>IF($D289="","",IFERROR(INDEX(Artikelstamm!$D$8:$D$107,MATCH($D289,Artikelstamm!$A$8:$A$107,0)),""))</f>
        <v/>
      </c>
      <c r="H289" s="52" t="str">
        <f>IF($D289="","",IFERROR(INDEX(IF($C289="Eingang",Artikelstamm!$M$8:$M$107,Artikelstamm!$N$8:$N$107),MATCH($D289,Artikelstamm!$A$8:$A$107,0)),0))</f>
        <v/>
      </c>
      <c r="I289" s="52" t="str">
        <f t="shared" si="4"/>
        <v/>
      </c>
      <c r="J289" s="65" t="str">
        <f>IF($D289="","",IF($C289="Ausgang",$F289*IFERROR(INDEX(Artikelstamm!$M$8:$M$107,MATCH($D289,Artikelstamm!$A$8:$A$107,0)),0),0))</f>
        <v/>
      </c>
      <c r="K289" s="64"/>
      <c r="L289" s="64"/>
    </row>
    <row r="290" spans="1:12" ht="16.5" customHeight="1" x14ac:dyDescent="0.25">
      <c r="A290" s="59"/>
      <c r="B290" s="60"/>
      <c r="C290" s="61"/>
      <c r="D290" s="62"/>
      <c r="E290" s="39" t="str">
        <f>IF($D290="","",IFERROR(INDEX(Artikelstamm!$B$8:$B$107,MATCH($D290,Artikelstamm!$A$8:$A$107,0)),"⚠ Artikelnr. unbekannt"))</f>
        <v/>
      </c>
      <c r="F290" s="41"/>
      <c r="G290" s="40" t="str">
        <f>IF($D290="","",IFERROR(INDEX(Artikelstamm!$D$8:$D$107,MATCH($D290,Artikelstamm!$A$8:$A$107,0)),""))</f>
        <v/>
      </c>
      <c r="H290" s="45" t="str">
        <f>IF($D290="","",IFERROR(INDEX(IF($C290="Eingang",Artikelstamm!$M$8:$M$107,Artikelstamm!$N$8:$N$107),MATCH($D290,Artikelstamm!$A$8:$A$107,0)),0))</f>
        <v/>
      </c>
      <c r="I290" s="45" t="str">
        <f t="shared" si="4"/>
        <v/>
      </c>
      <c r="J290" s="63" t="str">
        <f>IF($D290="","",IF($C290="Ausgang",$F290*IFERROR(INDEX(Artikelstamm!$M$8:$M$107,MATCH($D290,Artikelstamm!$A$8:$A$107,0)),0),0))</f>
        <v/>
      </c>
      <c r="K290" s="64"/>
      <c r="L290" s="64"/>
    </row>
    <row r="291" spans="1:12" ht="16.5" customHeight="1" x14ac:dyDescent="0.25">
      <c r="A291" s="59"/>
      <c r="B291" s="60"/>
      <c r="C291" s="61"/>
      <c r="D291" s="62"/>
      <c r="E291" s="48" t="str">
        <f>IF($D291="","",IFERROR(INDEX(Artikelstamm!$B$8:$B$107,MATCH($D291,Artikelstamm!$A$8:$A$107,0)),"⚠ Artikelnr. unbekannt"))</f>
        <v/>
      </c>
      <c r="F291" s="41"/>
      <c r="G291" s="49" t="str">
        <f>IF($D291="","",IFERROR(INDEX(Artikelstamm!$D$8:$D$107,MATCH($D291,Artikelstamm!$A$8:$A$107,0)),""))</f>
        <v/>
      </c>
      <c r="H291" s="52" t="str">
        <f>IF($D291="","",IFERROR(INDEX(IF($C291="Eingang",Artikelstamm!$M$8:$M$107,Artikelstamm!$N$8:$N$107),MATCH($D291,Artikelstamm!$A$8:$A$107,0)),0))</f>
        <v/>
      </c>
      <c r="I291" s="52" t="str">
        <f t="shared" si="4"/>
        <v/>
      </c>
      <c r="J291" s="65" t="str">
        <f>IF($D291="","",IF($C291="Ausgang",$F291*IFERROR(INDEX(Artikelstamm!$M$8:$M$107,MATCH($D291,Artikelstamm!$A$8:$A$107,0)),0),0))</f>
        <v/>
      </c>
      <c r="K291" s="64"/>
      <c r="L291" s="64"/>
    </row>
    <row r="292" spans="1:12" ht="16.5" customHeight="1" x14ac:dyDescent="0.25">
      <c r="A292" s="59"/>
      <c r="B292" s="60"/>
      <c r="C292" s="61"/>
      <c r="D292" s="62"/>
      <c r="E292" s="39" t="str">
        <f>IF($D292="","",IFERROR(INDEX(Artikelstamm!$B$8:$B$107,MATCH($D292,Artikelstamm!$A$8:$A$107,0)),"⚠ Artikelnr. unbekannt"))</f>
        <v/>
      </c>
      <c r="F292" s="41"/>
      <c r="G292" s="40" t="str">
        <f>IF($D292="","",IFERROR(INDEX(Artikelstamm!$D$8:$D$107,MATCH($D292,Artikelstamm!$A$8:$A$107,0)),""))</f>
        <v/>
      </c>
      <c r="H292" s="45" t="str">
        <f>IF($D292="","",IFERROR(INDEX(IF($C292="Eingang",Artikelstamm!$M$8:$M$107,Artikelstamm!$N$8:$N$107),MATCH($D292,Artikelstamm!$A$8:$A$107,0)),0))</f>
        <v/>
      </c>
      <c r="I292" s="45" t="str">
        <f t="shared" si="4"/>
        <v/>
      </c>
      <c r="J292" s="63" t="str">
        <f>IF($D292="","",IF($C292="Ausgang",$F292*IFERROR(INDEX(Artikelstamm!$M$8:$M$107,MATCH($D292,Artikelstamm!$A$8:$A$107,0)),0),0))</f>
        <v/>
      </c>
      <c r="K292" s="64"/>
      <c r="L292" s="64"/>
    </row>
    <row r="293" spans="1:12" ht="16.5" customHeight="1" x14ac:dyDescent="0.25">
      <c r="A293" s="59"/>
      <c r="B293" s="60"/>
      <c r="C293" s="61"/>
      <c r="D293" s="62"/>
      <c r="E293" s="48" t="str">
        <f>IF($D293="","",IFERROR(INDEX(Artikelstamm!$B$8:$B$107,MATCH($D293,Artikelstamm!$A$8:$A$107,0)),"⚠ Artikelnr. unbekannt"))</f>
        <v/>
      </c>
      <c r="F293" s="41"/>
      <c r="G293" s="49" t="str">
        <f>IF($D293="","",IFERROR(INDEX(Artikelstamm!$D$8:$D$107,MATCH($D293,Artikelstamm!$A$8:$A$107,0)),""))</f>
        <v/>
      </c>
      <c r="H293" s="52" t="str">
        <f>IF($D293="","",IFERROR(INDEX(IF($C293="Eingang",Artikelstamm!$M$8:$M$107,Artikelstamm!$N$8:$N$107),MATCH($D293,Artikelstamm!$A$8:$A$107,0)),0))</f>
        <v/>
      </c>
      <c r="I293" s="52" t="str">
        <f t="shared" si="4"/>
        <v/>
      </c>
      <c r="J293" s="65" t="str">
        <f>IF($D293="","",IF($C293="Ausgang",$F293*IFERROR(INDEX(Artikelstamm!$M$8:$M$107,MATCH($D293,Artikelstamm!$A$8:$A$107,0)),0),0))</f>
        <v/>
      </c>
      <c r="K293" s="64"/>
      <c r="L293" s="64"/>
    </row>
    <row r="294" spans="1:12" ht="16.5" customHeight="1" x14ac:dyDescent="0.25">
      <c r="A294" s="59"/>
      <c r="B294" s="60"/>
      <c r="C294" s="61"/>
      <c r="D294" s="62"/>
      <c r="E294" s="39" t="str">
        <f>IF($D294="","",IFERROR(INDEX(Artikelstamm!$B$8:$B$107,MATCH($D294,Artikelstamm!$A$8:$A$107,0)),"⚠ Artikelnr. unbekannt"))</f>
        <v/>
      </c>
      <c r="F294" s="41"/>
      <c r="G294" s="40" t="str">
        <f>IF($D294="","",IFERROR(INDEX(Artikelstamm!$D$8:$D$107,MATCH($D294,Artikelstamm!$A$8:$A$107,0)),""))</f>
        <v/>
      </c>
      <c r="H294" s="45" t="str">
        <f>IF($D294="","",IFERROR(INDEX(IF($C294="Eingang",Artikelstamm!$M$8:$M$107,Artikelstamm!$N$8:$N$107),MATCH($D294,Artikelstamm!$A$8:$A$107,0)),0))</f>
        <v/>
      </c>
      <c r="I294" s="45" t="str">
        <f t="shared" si="4"/>
        <v/>
      </c>
      <c r="J294" s="63" t="str">
        <f>IF($D294="","",IF($C294="Ausgang",$F294*IFERROR(INDEX(Artikelstamm!$M$8:$M$107,MATCH($D294,Artikelstamm!$A$8:$A$107,0)),0),0))</f>
        <v/>
      </c>
      <c r="K294" s="64"/>
      <c r="L294" s="64"/>
    </row>
    <row r="295" spans="1:12" ht="16.5" customHeight="1" x14ac:dyDescent="0.25">
      <c r="A295" s="59"/>
      <c r="B295" s="60"/>
      <c r="C295" s="61"/>
      <c r="D295" s="62"/>
      <c r="E295" s="48" t="str">
        <f>IF($D295="","",IFERROR(INDEX(Artikelstamm!$B$8:$B$107,MATCH($D295,Artikelstamm!$A$8:$A$107,0)),"⚠ Artikelnr. unbekannt"))</f>
        <v/>
      </c>
      <c r="F295" s="41"/>
      <c r="G295" s="49" t="str">
        <f>IF($D295="","",IFERROR(INDEX(Artikelstamm!$D$8:$D$107,MATCH($D295,Artikelstamm!$A$8:$A$107,0)),""))</f>
        <v/>
      </c>
      <c r="H295" s="52" t="str">
        <f>IF($D295="","",IFERROR(INDEX(IF($C295="Eingang",Artikelstamm!$M$8:$M$107,Artikelstamm!$N$8:$N$107),MATCH($D295,Artikelstamm!$A$8:$A$107,0)),0))</f>
        <v/>
      </c>
      <c r="I295" s="52" t="str">
        <f t="shared" si="4"/>
        <v/>
      </c>
      <c r="J295" s="65" t="str">
        <f>IF($D295="","",IF($C295="Ausgang",$F295*IFERROR(INDEX(Artikelstamm!$M$8:$M$107,MATCH($D295,Artikelstamm!$A$8:$A$107,0)),0),0))</f>
        <v/>
      </c>
      <c r="K295" s="64"/>
      <c r="L295" s="64"/>
    </row>
    <row r="296" spans="1:12" ht="16.5" customHeight="1" x14ac:dyDescent="0.25">
      <c r="A296" s="59"/>
      <c r="B296" s="60"/>
      <c r="C296" s="61"/>
      <c r="D296" s="62"/>
      <c r="E296" s="39" t="str">
        <f>IF($D296="","",IFERROR(INDEX(Artikelstamm!$B$8:$B$107,MATCH($D296,Artikelstamm!$A$8:$A$107,0)),"⚠ Artikelnr. unbekannt"))</f>
        <v/>
      </c>
      <c r="F296" s="41"/>
      <c r="G296" s="40" t="str">
        <f>IF($D296="","",IFERROR(INDEX(Artikelstamm!$D$8:$D$107,MATCH($D296,Artikelstamm!$A$8:$A$107,0)),""))</f>
        <v/>
      </c>
      <c r="H296" s="45" t="str">
        <f>IF($D296="","",IFERROR(INDEX(IF($C296="Eingang",Artikelstamm!$M$8:$M$107,Artikelstamm!$N$8:$N$107),MATCH($D296,Artikelstamm!$A$8:$A$107,0)),0))</f>
        <v/>
      </c>
      <c r="I296" s="45" t="str">
        <f t="shared" si="4"/>
        <v/>
      </c>
      <c r="J296" s="63" t="str">
        <f>IF($D296="","",IF($C296="Ausgang",$F296*IFERROR(INDEX(Artikelstamm!$M$8:$M$107,MATCH($D296,Artikelstamm!$A$8:$A$107,0)),0),0))</f>
        <v/>
      </c>
      <c r="K296" s="64"/>
      <c r="L296" s="64"/>
    </row>
    <row r="297" spans="1:12" ht="16.5" customHeight="1" x14ac:dyDescent="0.25">
      <c r="A297" s="59"/>
      <c r="B297" s="60"/>
      <c r="C297" s="61"/>
      <c r="D297" s="62"/>
      <c r="E297" s="48" t="str">
        <f>IF($D297="","",IFERROR(INDEX(Artikelstamm!$B$8:$B$107,MATCH($D297,Artikelstamm!$A$8:$A$107,0)),"⚠ Artikelnr. unbekannt"))</f>
        <v/>
      </c>
      <c r="F297" s="41"/>
      <c r="G297" s="49" t="str">
        <f>IF($D297="","",IFERROR(INDEX(Artikelstamm!$D$8:$D$107,MATCH($D297,Artikelstamm!$A$8:$A$107,0)),""))</f>
        <v/>
      </c>
      <c r="H297" s="52" t="str">
        <f>IF($D297="","",IFERROR(INDEX(IF($C297="Eingang",Artikelstamm!$M$8:$M$107,Artikelstamm!$N$8:$N$107),MATCH($D297,Artikelstamm!$A$8:$A$107,0)),0))</f>
        <v/>
      </c>
      <c r="I297" s="52" t="str">
        <f t="shared" si="4"/>
        <v/>
      </c>
      <c r="J297" s="65" t="str">
        <f>IF($D297="","",IF($C297="Ausgang",$F297*IFERROR(INDEX(Artikelstamm!$M$8:$M$107,MATCH($D297,Artikelstamm!$A$8:$A$107,0)),0),0))</f>
        <v/>
      </c>
      <c r="K297" s="64"/>
      <c r="L297" s="64"/>
    </row>
    <row r="298" spans="1:12" ht="16.5" customHeight="1" x14ac:dyDescent="0.25">
      <c r="A298" s="59"/>
      <c r="B298" s="60"/>
      <c r="C298" s="61"/>
      <c r="D298" s="62"/>
      <c r="E298" s="39" t="str">
        <f>IF($D298="","",IFERROR(INDEX(Artikelstamm!$B$8:$B$107,MATCH($D298,Artikelstamm!$A$8:$A$107,0)),"⚠ Artikelnr. unbekannt"))</f>
        <v/>
      </c>
      <c r="F298" s="41"/>
      <c r="G298" s="40" t="str">
        <f>IF($D298="","",IFERROR(INDEX(Artikelstamm!$D$8:$D$107,MATCH($D298,Artikelstamm!$A$8:$A$107,0)),""))</f>
        <v/>
      </c>
      <c r="H298" s="45" t="str">
        <f>IF($D298="","",IFERROR(INDEX(IF($C298="Eingang",Artikelstamm!$M$8:$M$107,Artikelstamm!$N$8:$N$107),MATCH($D298,Artikelstamm!$A$8:$A$107,0)),0))</f>
        <v/>
      </c>
      <c r="I298" s="45" t="str">
        <f t="shared" si="4"/>
        <v/>
      </c>
      <c r="J298" s="63" t="str">
        <f>IF($D298="","",IF($C298="Ausgang",$F298*IFERROR(INDEX(Artikelstamm!$M$8:$M$107,MATCH($D298,Artikelstamm!$A$8:$A$107,0)),0),0))</f>
        <v/>
      </c>
      <c r="K298" s="64"/>
      <c r="L298" s="64"/>
    </row>
    <row r="299" spans="1:12" ht="16.5" customHeight="1" x14ac:dyDescent="0.25">
      <c r="A299" s="59"/>
      <c r="B299" s="60"/>
      <c r="C299" s="61"/>
      <c r="D299" s="62"/>
      <c r="E299" s="48" t="str">
        <f>IF($D299="","",IFERROR(INDEX(Artikelstamm!$B$8:$B$107,MATCH($D299,Artikelstamm!$A$8:$A$107,0)),"⚠ Artikelnr. unbekannt"))</f>
        <v/>
      </c>
      <c r="F299" s="41"/>
      <c r="G299" s="49" t="str">
        <f>IF($D299="","",IFERROR(INDEX(Artikelstamm!$D$8:$D$107,MATCH($D299,Artikelstamm!$A$8:$A$107,0)),""))</f>
        <v/>
      </c>
      <c r="H299" s="52" t="str">
        <f>IF($D299="","",IFERROR(INDEX(IF($C299="Eingang",Artikelstamm!$M$8:$M$107,Artikelstamm!$N$8:$N$107),MATCH($D299,Artikelstamm!$A$8:$A$107,0)),0))</f>
        <v/>
      </c>
      <c r="I299" s="52" t="str">
        <f t="shared" si="4"/>
        <v/>
      </c>
      <c r="J299" s="65" t="str">
        <f>IF($D299="","",IF($C299="Ausgang",$F299*IFERROR(INDEX(Artikelstamm!$M$8:$M$107,MATCH($D299,Artikelstamm!$A$8:$A$107,0)),0),0))</f>
        <v/>
      </c>
      <c r="K299" s="64"/>
      <c r="L299" s="64"/>
    </row>
    <row r="300" spans="1:12" ht="16.5" customHeight="1" x14ac:dyDescent="0.25">
      <c r="A300" s="59"/>
      <c r="B300" s="60"/>
      <c r="C300" s="61"/>
      <c r="D300" s="62"/>
      <c r="E300" s="39" t="str">
        <f>IF($D300="","",IFERROR(INDEX(Artikelstamm!$B$8:$B$107,MATCH($D300,Artikelstamm!$A$8:$A$107,0)),"⚠ Artikelnr. unbekannt"))</f>
        <v/>
      </c>
      <c r="F300" s="41"/>
      <c r="G300" s="40" t="str">
        <f>IF($D300="","",IFERROR(INDEX(Artikelstamm!$D$8:$D$107,MATCH($D300,Artikelstamm!$A$8:$A$107,0)),""))</f>
        <v/>
      </c>
      <c r="H300" s="45" t="str">
        <f>IF($D300="","",IFERROR(INDEX(IF($C300="Eingang",Artikelstamm!$M$8:$M$107,Artikelstamm!$N$8:$N$107),MATCH($D300,Artikelstamm!$A$8:$A$107,0)),0))</f>
        <v/>
      </c>
      <c r="I300" s="45" t="str">
        <f t="shared" si="4"/>
        <v/>
      </c>
      <c r="J300" s="63" t="str">
        <f>IF($D300="","",IF($C300="Ausgang",$F300*IFERROR(INDEX(Artikelstamm!$M$8:$M$107,MATCH($D300,Artikelstamm!$A$8:$A$107,0)),0),0))</f>
        <v/>
      </c>
      <c r="K300" s="64"/>
      <c r="L300" s="64"/>
    </row>
    <row r="301" spans="1:12" ht="16.5" customHeight="1" x14ac:dyDescent="0.25">
      <c r="A301" s="59"/>
      <c r="B301" s="60"/>
      <c r="C301" s="61"/>
      <c r="D301" s="62"/>
      <c r="E301" s="48" t="str">
        <f>IF($D301="","",IFERROR(INDEX(Artikelstamm!$B$8:$B$107,MATCH($D301,Artikelstamm!$A$8:$A$107,0)),"⚠ Artikelnr. unbekannt"))</f>
        <v/>
      </c>
      <c r="F301" s="41"/>
      <c r="G301" s="49" t="str">
        <f>IF($D301="","",IFERROR(INDEX(Artikelstamm!$D$8:$D$107,MATCH($D301,Artikelstamm!$A$8:$A$107,0)),""))</f>
        <v/>
      </c>
      <c r="H301" s="52" t="str">
        <f>IF($D301="","",IFERROR(INDEX(IF($C301="Eingang",Artikelstamm!$M$8:$M$107,Artikelstamm!$N$8:$N$107),MATCH($D301,Artikelstamm!$A$8:$A$107,0)),0))</f>
        <v/>
      </c>
      <c r="I301" s="52" t="str">
        <f t="shared" si="4"/>
        <v/>
      </c>
      <c r="J301" s="65" t="str">
        <f>IF($D301="","",IF($C301="Ausgang",$F301*IFERROR(INDEX(Artikelstamm!$M$8:$M$107,MATCH($D301,Artikelstamm!$A$8:$A$107,0)),0),0))</f>
        <v/>
      </c>
      <c r="K301" s="64"/>
      <c r="L301" s="64"/>
    </row>
    <row r="302" spans="1:12" ht="16.5" customHeight="1" x14ac:dyDescent="0.25">
      <c r="A302" s="59"/>
      <c r="B302" s="60"/>
      <c r="C302" s="61"/>
      <c r="D302" s="62"/>
      <c r="E302" s="39" t="str">
        <f>IF($D302="","",IFERROR(INDEX(Artikelstamm!$B$8:$B$107,MATCH($D302,Artikelstamm!$A$8:$A$107,0)),"⚠ Artikelnr. unbekannt"))</f>
        <v/>
      </c>
      <c r="F302" s="41"/>
      <c r="G302" s="40" t="str">
        <f>IF($D302="","",IFERROR(INDEX(Artikelstamm!$D$8:$D$107,MATCH($D302,Artikelstamm!$A$8:$A$107,0)),""))</f>
        <v/>
      </c>
      <c r="H302" s="45" t="str">
        <f>IF($D302="","",IFERROR(INDEX(IF($C302="Eingang",Artikelstamm!$M$8:$M$107,Artikelstamm!$N$8:$N$107),MATCH($D302,Artikelstamm!$A$8:$A$107,0)),0))</f>
        <v/>
      </c>
      <c r="I302" s="45" t="str">
        <f t="shared" si="4"/>
        <v/>
      </c>
      <c r="J302" s="63" t="str">
        <f>IF($D302="","",IF($C302="Ausgang",$F302*IFERROR(INDEX(Artikelstamm!$M$8:$M$107,MATCH($D302,Artikelstamm!$A$8:$A$107,0)),0),0))</f>
        <v/>
      </c>
      <c r="K302" s="64"/>
      <c r="L302" s="64"/>
    </row>
    <row r="303" spans="1:12" ht="16.5" customHeight="1" x14ac:dyDescent="0.25">
      <c r="A303" s="59"/>
      <c r="B303" s="60"/>
      <c r="C303" s="61"/>
      <c r="D303" s="62"/>
      <c r="E303" s="48" t="str">
        <f>IF($D303="","",IFERROR(INDEX(Artikelstamm!$B$8:$B$107,MATCH($D303,Artikelstamm!$A$8:$A$107,0)),"⚠ Artikelnr. unbekannt"))</f>
        <v/>
      </c>
      <c r="F303" s="41"/>
      <c r="G303" s="49" t="str">
        <f>IF($D303="","",IFERROR(INDEX(Artikelstamm!$D$8:$D$107,MATCH($D303,Artikelstamm!$A$8:$A$107,0)),""))</f>
        <v/>
      </c>
      <c r="H303" s="52" t="str">
        <f>IF($D303="","",IFERROR(INDEX(IF($C303="Eingang",Artikelstamm!$M$8:$M$107,Artikelstamm!$N$8:$N$107),MATCH($D303,Artikelstamm!$A$8:$A$107,0)),0))</f>
        <v/>
      </c>
      <c r="I303" s="52" t="str">
        <f t="shared" si="4"/>
        <v/>
      </c>
      <c r="J303" s="65" t="str">
        <f>IF($D303="","",IF($C303="Ausgang",$F303*IFERROR(INDEX(Artikelstamm!$M$8:$M$107,MATCH($D303,Artikelstamm!$A$8:$A$107,0)),0),0))</f>
        <v/>
      </c>
      <c r="K303" s="64"/>
      <c r="L303" s="64"/>
    </row>
    <row r="304" spans="1:12" ht="16.5" customHeight="1" x14ac:dyDescent="0.25">
      <c r="A304" s="59"/>
      <c r="B304" s="60"/>
      <c r="C304" s="61"/>
      <c r="D304" s="62"/>
      <c r="E304" s="39" t="str">
        <f>IF($D304="","",IFERROR(INDEX(Artikelstamm!$B$8:$B$107,MATCH($D304,Artikelstamm!$A$8:$A$107,0)),"⚠ Artikelnr. unbekannt"))</f>
        <v/>
      </c>
      <c r="F304" s="41"/>
      <c r="G304" s="40" t="str">
        <f>IF($D304="","",IFERROR(INDEX(Artikelstamm!$D$8:$D$107,MATCH($D304,Artikelstamm!$A$8:$A$107,0)),""))</f>
        <v/>
      </c>
      <c r="H304" s="45" t="str">
        <f>IF($D304="","",IFERROR(INDEX(IF($C304="Eingang",Artikelstamm!$M$8:$M$107,Artikelstamm!$N$8:$N$107),MATCH($D304,Artikelstamm!$A$8:$A$107,0)),0))</f>
        <v/>
      </c>
      <c r="I304" s="45" t="str">
        <f t="shared" si="4"/>
        <v/>
      </c>
      <c r="J304" s="63" t="str">
        <f>IF($D304="","",IF($C304="Ausgang",$F304*IFERROR(INDEX(Artikelstamm!$M$8:$M$107,MATCH($D304,Artikelstamm!$A$8:$A$107,0)),0),0))</f>
        <v/>
      </c>
      <c r="K304" s="64"/>
      <c r="L304" s="64"/>
    </row>
    <row r="305" spans="1:12" ht="16.5" customHeight="1" x14ac:dyDescent="0.25">
      <c r="A305" s="59"/>
      <c r="B305" s="60"/>
      <c r="C305" s="61"/>
      <c r="D305" s="62"/>
      <c r="E305" s="48" t="str">
        <f>IF($D305="","",IFERROR(INDEX(Artikelstamm!$B$8:$B$107,MATCH($D305,Artikelstamm!$A$8:$A$107,0)),"⚠ Artikelnr. unbekannt"))</f>
        <v/>
      </c>
      <c r="F305" s="41"/>
      <c r="G305" s="49" t="str">
        <f>IF($D305="","",IFERROR(INDEX(Artikelstamm!$D$8:$D$107,MATCH($D305,Artikelstamm!$A$8:$A$107,0)),""))</f>
        <v/>
      </c>
      <c r="H305" s="52" t="str">
        <f>IF($D305="","",IFERROR(INDEX(IF($C305="Eingang",Artikelstamm!$M$8:$M$107,Artikelstamm!$N$8:$N$107),MATCH($D305,Artikelstamm!$A$8:$A$107,0)),0))</f>
        <v/>
      </c>
      <c r="I305" s="52" t="str">
        <f t="shared" si="4"/>
        <v/>
      </c>
      <c r="J305" s="65" t="str">
        <f>IF($D305="","",IF($C305="Ausgang",$F305*IFERROR(INDEX(Artikelstamm!$M$8:$M$107,MATCH($D305,Artikelstamm!$A$8:$A$107,0)),0),0))</f>
        <v/>
      </c>
      <c r="K305" s="64"/>
      <c r="L305" s="64"/>
    </row>
    <row r="306" spans="1:12" ht="16.5" customHeight="1" x14ac:dyDescent="0.25">
      <c r="A306" s="59"/>
      <c r="B306" s="60"/>
      <c r="C306" s="61"/>
      <c r="D306" s="62"/>
      <c r="E306" s="39" t="str">
        <f>IF($D306="","",IFERROR(INDEX(Artikelstamm!$B$8:$B$107,MATCH($D306,Artikelstamm!$A$8:$A$107,0)),"⚠ Artikelnr. unbekannt"))</f>
        <v/>
      </c>
      <c r="F306" s="41"/>
      <c r="G306" s="40" t="str">
        <f>IF($D306="","",IFERROR(INDEX(Artikelstamm!$D$8:$D$107,MATCH($D306,Artikelstamm!$A$8:$A$107,0)),""))</f>
        <v/>
      </c>
      <c r="H306" s="45" t="str">
        <f>IF($D306="","",IFERROR(INDEX(IF($C306="Eingang",Artikelstamm!$M$8:$M$107,Artikelstamm!$N$8:$N$107),MATCH($D306,Artikelstamm!$A$8:$A$107,0)),0))</f>
        <v/>
      </c>
      <c r="I306" s="45" t="str">
        <f t="shared" si="4"/>
        <v/>
      </c>
      <c r="J306" s="63" t="str">
        <f>IF($D306="","",IF($C306="Ausgang",$F306*IFERROR(INDEX(Artikelstamm!$M$8:$M$107,MATCH($D306,Artikelstamm!$A$8:$A$107,0)),0),0))</f>
        <v/>
      </c>
      <c r="K306" s="64"/>
      <c r="L306" s="64"/>
    </row>
    <row r="307" spans="1:12" ht="16.5" customHeight="1" x14ac:dyDescent="0.25">
      <c r="A307" s="59"/>
      <c r="B307" s="60"/>
      <c r="C307" s="61"/>
      <c r="D307" s="62"/>
      <c r="E307" s="48" t="str">
        <f>IF($D307="","",IFERROR(INDEX(Artikelstamm!$B$8:$B$107,MATCH($D307,Artikelstamm!$A$8:$A$107,0)),"⚠ Artikelnr. unbekannt"))</f>
        <v/>
      </c>
      <c r="F307" s="41"/>
      <c r="G307" s="49" t="str">
        <f>IF($D307="","",IFERROR(INDEX(Artikelstamm!$D$8:$D$107,MATCH($D307,Artikelstamm!$A$8:$A$107,0)),""))</f>
        <v/>
      </c>
      <c r="H307" s="52" t="str">
        <f>IF($D307="","",IFERROR(INDEX(IF($C307="Eingang",Artikelstamm!$M$8:$M$107,Artikelstamm!$N$8:$N$107),MATCH($D307,Artikelstamm!$A$8:$A$107,0)),0))</f>
        <v/>
      </c>
      <c r="I307" s="52" t="str">
        <f t="shared" si="4"/>
        <v/>
      </c>
      <c r="J307" s="65" t="str">
        <f>IF($D307="","",IF($C307="Ausgang",$F307*IFERROR(INDEX(Artikelstamm!$M$8:$M$107,MATCH($D307,Artikelstamm!$A$8:$A$107,0)),0),0))</f>
        <v/>
      </c>
      <c r="K307" s="64"/>
      <c r="L307" s="64"/>
    </row>
    <row r="308" spans="1:12" ht="16.5" customHeight="1" x14ac:dyDescent="0.25">
      <c r="A308" s="59"/>
      <c r="B308" s="60"/>
      <c r="C308" s="61"/>
      <c r="D308" s="62"/>
      <c r="E308" s="39" t="str">
        <f>IF($D308="","",IFERROR(INDEX(Artikelstamm!$B$8:$B$107,MATCH($D308,Artikelstamm!$A$8:$A$107,0)),"⚠ Artikelnr. unbekannt"))</f>
        <v/>
      </c>
      <c r="F308" s="41"/>
      <c r="G308" s="40" t="str">
        <f>IF($D308="","",IFERROR(INDEX(Artikelstamm!$D$8:$D$107,MATCH($D308,Artikelstamm!$A$8:$A$107,0)),""))</f>
        <v/>
      </c>
      <c r="H308" s="45" t="str">
        <f>IF($D308="","",IFERROR(INDEX(IF($C308="Eingang",Artikelstamm!$M$8:$M$107,Artikelstamm!$N$8:$N$107),MATCH($D308,Artikelstamm!$A$8:$A$107,0)),0))</f>
        <v/>
      </c>
      <c r="I308" s="45" t="str">
        <f t="shared" si="4"/>
        <v/>
      </c>
      <c r="J308" s="63" t="str">
        <f>IF($D308="","",IF($C308="Ausgang",$F308*IFERROR(INDEX(Artikelstamm!$M$8:$M$107,MATCH($D308,Artikelstamm!$A$8:$A$107,0)),0),0))</f>
        <v/>
      </c>
      <c r="K308" s="64"/>
      <c r="L308" s="64"/>
    </row>
    <row r="309" spans="1:12" ht="16.5" customHeight="1" x14ac:dyDescent="0.25">
      <c r="A309" s="59"/>
      <c r="B309" s="60"/>
      <c r="C309" s="61"/>
      <c r="D309" s="62"/>
      <c r="E309" s="48" t="str">
        <f>IF($D309="","",IFERROR(INDEX(Artikelstamm!$B$8:$B$107,MATCH($D309,Artikelstamm!$A$8:$A$107,0)),"⚠ Artikelnr. unbekannt"))</f>
        <v/>
      </c>
      <c r="F309" s="41"/>
      <c r="G309" s="49" t="str">
        <f>IF($D309="","",IFERROR(INDEX(Artikelstamm!$D$8:$D$107,MATCH($D309,Artikelstamm!$A$8:$A$107,0)),""))</f>
        <v/>
      </c>
      <c r="H309" s="52" t="str">
        <f>IF($D309="","",IFERROR(INDEX(IF($C309="Eingang",Artikelstamm!$M$8:$M$107,Artikelstamm!$N$8:$N$107),MATCH($D309,Artikelstamm!$A$8:$A$107,0)),0))</f>
        <v/>
      </c>
      <c r="I309" s="52" t="str">
        <f t="shared" si="4"/>
        <v/>
      </c>
      <c r="J309" s="65" t="str">
        <f>IF($D309="","",IF($C309="Ausgang",$F309*IFERROR(INDEX(Artikelstamm!$M$8:$M$107,MATCH($D309,Artikelstamm!$A$8:$A$107,0)),0),0))</f>
        <v/>
      </c>
      <c r="K309" s="64"/>
      <c r="L309" s="64"/>
    </row>
    <row r="310" spans="1:12" ht="16.5" customHeight="1" x14ac:dyDescent="0.25">
      <c r="A310" s="59"/>
      <c r="B310" s="60"/>
      <c r="C310" s="61"/>
      <c r="D310" s="62"/>
      <c r="E310" s="39" t="str">
        <f>IF($D310="","",IFERROR(INDEX(Artikelstamm!$B$8:$B$107,MATCH($D310,Artikelstamm!$A$8:$A$107,0)),"⚠ Artikelnr. unbekannt"))</f>
        <v/>
      </c>
      <c r="F310" s="41"/>
      <c r="G310" s="40" t="str">
        <f>IF($D310="","",IFERROR(INDEX(Artikelstamm!$D$8:$D$107,MATCH($D310,Artikelstamm!$A$8:$A$107,0)),""))</f>
        <v/>
      </c>
      <c r="H310" s="45" t="str">
        <f>IF($D310="","",IFERROR(INDEX(IF($C310="Eingang",Artikelstamm!$M$8:$M$107,Artikelstamm!$N$8:$N$107),MATCH($D310,Artikelstamm!$A$8:$A$107,0)),0))</f>
        <v/>
      </c>
      <c r="I310" s="45" t="str">
        <f t="shared" si="4"/>
        <v/>
      </c>
      <c r="J310" s="63" t="str">
        <f>IF($D310="","",IF($C310="Ausgang",$F310*IFERROR(INDEX(Artikelstamm!$M$8:$M$107,MATCH($D310,Artikelstamm!$A$8:$A$107,0)),0),0))</f>
        <v/>
      </c>
      <c r="K310" s="64"/>
      <c r="L310" s="64"/>
    </row>
    <row r="311" spans="1:12" ht="16.5" customHeight="1" x14ac:dyDescent="0.25">
      <c r="A311" s="59"/>
      <c r="B311" s="60"/>
      <c r="C311" s="61"/>
      <c r="D311" s="62"/>
      <c r="E311" s="48" t="str">
        <f>IF($D311="","",IFERROR(INDEX(Artikelstamm!$B$8:$B$107,MATCH($D311,Artikelstamm!$A$8:$A$107,0)),"⚠ Artikelnr. unbekannt"))</f>
        <v/>
      </c>
      <c r="F311" s="41"/>
      <c r="G311" s="49" t="str">
        <f>IF($D311="","",IFERROR(INDEX(Artikelstamm!$D$8:$D$107,MATCH($D311,Artikelstamm!$A$8:$A$107,0)),""))</f>
        <v/>
      </c>
      <c r="H311" s="52" t="str">
        <f>IF($D311="","",IFERROR(INDEX(IF($C311="Eingang",Artikelstamm!$M$8:$M$107,Artikelstamm!$N$8:$N$107),MATCH($D311,Artikelstamm!$A$8:$A$107,0)),0))</f>
        <v/>
      </c>
      <c r="I311" s="52" t="str">
        <f t="shared" si="4"/>
        <v/>
      </c>
      <c r="J311" s="65" t="str">
        <f>IF($D311="","",IF($C311="Ausgang",$F311*IFERROR(INDEX(Artikelstamm!$M$8:$M$107,MATCH($D311,Artikelstamm!$A$8:$A$107,0)),0),0))</f>
        <v/>
      </c>
      <c r="K311" s="64"/>
      <c r="L311" s="64"/>
    </row>
    <row r="312" spans="1:12" ht="16.5" customHeight="1" x14ac:dyDescent="0.25">
      <c r="A312" s="59"/>
      <c r="B312" s="60"/>
      <c r="C312" s="61"/>
      <c r="D312" s="62"/>
      <c r="E312" s="39" t="str">
        <f>IF($D312="","",IFERROR(INDEX(Artikelstamm!$B$8:$B$107,MATCH($D312,Artikelstamm!$A$8:$A$107,0)),"⚠ Artikelnr. unbekannt"))</f>
        <v/>
      </c>
      <c r="F312" s="41"/>
      <c r="G312" s="40" t="str">
        <f>IF($D312="","",IFERROR(INDEX(Artikelstamm!$D$8:$D$107,MATCH($D312,Artikelstamm!$A$8:$A$107,0)),""))</f>
        <v/>
      </c>
      <c r="H312" s="45" t="str">
        <f>IF($D312="","",IFERROR(INDEX(IF($C312="Eingang",Artikelstamm!$M$8:$M$107,Artikelstamm!$N$8:$N$107),MATCH($D312,Artikelstamm!$A$8:$A$107,0)),0))</f>
        <v/>
      </c>
      <c r="I312" s="45" t="str">
        <f t="shared" si="4"/>
        <v/>
      </c>
      <c r="J312" s="63" t="str">
        <f>IF($D312="","",IF($C312="Ausgang",$F312*IFERROR(INDEX(Artikelstamm!$M$8:$M$107,MATCH($D312,Artikelstamm!$A$8:$A$107,0)),0),0))</f>
        <v/>
      </c>
      <c r="K312" s="64"/>
      <c r="L312" s="64"/>
    </row>
    <row r="313" spans="1:12" ht="16.5" customHeight="1" x14ac:dyDescent="0.25">
      <c r="A313" s="59"/>
      <c r="B313" s="60"/>
      <c r="C313" s="61"/>
      <c r="D313" s="62"/>
      <c r="E313" s="48" t="str">
        <f>IF($D313="","",IFERROR(INDEX(Artikelstamm!$B$8:$B$107,MATCH($D313,Artikelstamm!$A$8:$A$107,0)),"⚠ Artikelnr. unbekannt"))</f>
        <v/>
      </c>
      <c r="F313" s="41"/>
      <c r="G313" s="49" t="str">
        <f>IF($D313="","",IFERROR(INDEX(Artikelstamm!$D$8:$D$107,MATCH($D313,Artikelstamm!$A$8:$A$107,0)),""))</f>
        <v/>
      </c>
      <c r="H313" s="52" t="str">
        <f>IF($D313="","",IFERROR(INDEX(IF($C313="Eingang",Artikelstamm!$M$8:$M$107,Artikelstamm!$N$8:$N$107),MATCH($D313,Artikelstamm!$A$8:$A$107,0)),0))</f>
        <v/>
      </c>
      <c r="I313" s="52" t="str">
        <f t="shared" si="4"/>
        <v/>
      </c>
      <c r="J313" s="65" t="str">
        <f>IF($D313="","",IF($C313="Ausgang",$F313*IFERROR(INDEX(Artikelstamm!$M$8:$M$107,MATCH($D313,Artikelstamm!$A$8:$A$107,0)),0),0))</f>
        <v/>
      </c>
      <c r="K313" s="64"/>
      <c r="L313" s="64"/>
    </row>
    <row r="314" spans="1:12" ht="16.5" customHeight="1" x14ac:dyDescent="0.25">
      <c r="A314" s="59"/>
      <c r="B314" s="60"/>
      <c r="C314" s="61"/>
      <c r="D314" s="62"/>
      <c r="E314" s="39" t="str">
        <f>IF($D314="","",IFERROR(INDEX(Artikelstamm!$B$8:$B$107,MATCH($D314,Artikelstamm!$A$8:$A$107,0)),"⚠ Artikelnr. unbekannt"))</f>
        <v/>
      </c>
      <c r="F314" s="41"/>
      <c r="G314" s="40" t="str">
        <f>IF($D314="","",IFERROR(INDEX(Artikelstamm!$D$8:$D$107,MATCH($D314,Artikelstamm!$A$8:$A$107,0)),""))</f>
        <v/>
      </c>
      <c r="H314" s="45" t="str">
        <f>IF($D314="","",IFERROR(INDEX(IF($C314="Eingang",Artikelstamm!$M$8:$M$107,Artikelstamm!$N$8:$N$107),MATCH($D314,Artikelstamm!$A$8:$A$107,0)),0))</f>
        <v/>
      </c>
      <c r="I314" s="45" t="str">
        <f t="shared" si="4"/>
        <v/>
      </c>
      <c r="J314" s="63" t="str">
        <f>IF($D314="","",IF($C314="Ausgang",$F314*IFERROR(INDEX(Artikelstamm!$M$8:$M$107,MATCH($D314,Artikelstamm!$A$8:$A$107,0)),0),0))</f>
        <v/>
      </c>
      <c r="K314" s="64"/>
      <c r="L314" s="64"/>
    </row>
    <row r="315" spans="1:12" ht="16.5" customHeight="1" x14ac:dyDescent="0.25">
      <c r="A315" s="59"/>
      <c r="B315" s="60"/>
      <c r="C315" s="61"/>
      <c r="D315" s="62"/>
      <c r="E315" s="48" t="str">
        <f>IF($D315="","",IFERROR(INDEX(Artikelstamm!$B$8:$B$107,MATCH($D315,Artikelstamm!$A$8:$A$107,0)),"⚠ Artikelnr. unbekannt"))</f>
        <v/>
      </c>
      <c r="F315" s="41"/>
      <c r="G315" s="49" t="str">
        <f>IF($D315="","",IFERROR(INDEX(Artikelstamm!$D$8:$D$107,MATCH($D315,Artikelstamm!$A$8:$A$107,0)),""))</f>
        <v/>
      </c>
      <c r="H315" s="52" t="str">
        <f>IF($D315="","",IFERROR(INDEX(IF($C315="Eingang",Artikelstamm!$M$8:$M$107,Artikelstamm!$N$8:$N$107),MATCH($D315,Artikelstamm!$A$8:$A$107,0)),0))</f>
        <v/>
      </c>
      <c r="I315" s="52" t="str">
        <f t="shared" si="4"/>
        <v/>
      </c>
      <c r="J315" s="65" t="str">
        <f>IF($D315="","",IF($C315="Ausgang",$F315*IFERROR(INDEX(Artikelstamm!$M$8:$M$107,MATCH($D315,Artikelstamm!$A$8:$A$107,0)),0),0))</f>
        <v/>
      </c>
      <c r="K315" s="64"/>
      <c r="L315" s="64"/>
    </row>
    <row r="316" spans="1:12" ht="16.5" customHeight="1" x14ac:dyDescent="0.25">
      <c r="A316" s="59"/>
      <c r="B316" s="60"/>
      <c r="C316" s="61"/>
      <c r="D316" s="62"/>
      <c r="E316" s="39" t="str">
        <f>IF($D316="","",IFERROR(INDEX(Artikelstamm!$B$8:$B$107,MATCH($D316,Artikelstamm!$A$8:$A$107,0)),"⚠ Artikelnr. unbekannt"))</f>
        <v/>
      </c>
      <c r="F316" s="41"/>
      <c r="G316" s="40" t="str">
        <f>IF($D316="","",IFERROR(INDEX(Artikelstamm!$D$8:$D$107,MATCH($D316,Artikelstamm!$A$8:$A$107,0)),""))</f>
        <v/>
      </c>
      <c r="H316" s="45" t="str">
        <f>IF($D316="","",IFERROR(INDEX(IF($C316="Eingang",Artikelstamm!$M$8:$M$107,Artikelstamm!$N$8:$N$107),MATCH($D316,Artikelstamm!$A$8:$A$107,0)),0))</f>
        <v/>
      </c>
      <c r="I316" s="45" t="str">
        <f t="shared" si="4"/>
        <v/>
      </c>
      <c r="J316" s="63" t="str">
        <f>IF($D316="","",IF($C316="Ausgang",$F316*IFERROR(INDEX(Artikelstamm!$M$8:$M$107,MATCH($D316,Artikelstamm!$A$8:$A$107,0)),0),0))</f>
        <v/>
      </c>
      <c r="K316" s="64"/>
      <c r="L316" s="64"/>
    </row>
    <row r="317" spans="1:12" ht="16.5" customHeight="1" x14ac:dyDescent="0.25">
      <c r="A317" s="59"/>
      <c r="B317" s="60"/>
      <c r="C317" s="61"/>
      <c r="D317" s="62"/>
      <c r="E317" s="48" t="str">
        <f>IF($D317="","",IFERROR(INDEX(Artikelstamm!$B$8:$B$107,MATCH($D317,Artikelstamm!$A$8:$A$107,0)),"⚠ Artikelnr. unbekannt"))</f>
        <v/>
      </c>
      <c r="F317" s="41"/>
      <c r="G317" s="49" t="str">
        <f>IF($D317="","",IFERROR(INDEX(Artikelstamm!$D$8:$D$107,MATCH($D317,Artikelstamm!$A$8:$A$107,0)),""))</f>
        <v/>
      </c>
      <c r="H317" s="52" t="str">
        <f>IF($D317="","",IFERROR(INDEX(IF($C317="Eingang",Artikelstamm!$M$8:$M$107,Artikelstamm!$N$8:$N$107),MATCH($D317,Artikelstamm!$A$8:$A$107,0)),0))</f>
        <v/>
      </c>
      <c r="I317" s="52" t="str">
        <f t="shared" si="4"/>
        <v/>
      </c>
      <c r="J317" s="65" t="str">
        <f>IF($D317="","",IF($C317="Ausgang",$F317*IFERROR(INDEX(Artikelstamm!$M$8:$M$107,MATCH($D317,Artikelstamm!$A$8:$A$107,0)),0),0))</f>
        <v/>
      </c>
      <c r="K317" s="64"/>
      <c r="L317" s="64"/>
    </row>
    <row r="318" spans="1:12" ht="16.5" customHeight="1" x14ac:dyDescent="0.25">
      <c r="A318" s="59"/>
      <c r="B318" s="60"/>
      <c r="C318" s="61"/>
      <c r="D318" s="62"/>
      <c r="E318" s="39" t="str">
        <f>IF($D318="","",IFERROR(INDEX(Artikelstamm!$B$8:$B$107,MATCH($D318,Artikelstamm!$A$8:$A$107,0)),"⚠ Artikelnr. unbekannt"))</f>
        <v/>
      </c>
      <c r="F318" s="41"/>
      <c r="G318" s="40" t="str">
        <f>IF($D318="","",IFERROR(INDEX(Artikelstamm!$D$8:$D$107,MATCH($D318,Artikelstamm!$A$8:$A$107,0)),""))</f>
        <v/>
      </c>
      <c r="H318" s="45" t="str">
        <f>IF($D318="","",IFERROR(INDEX(IF($C318="Eingang",Artikelstamm!$M$8:$M$107,Artikelstamm!$N$8:$N$107),MATCH($D318,Artikelstamm!$A$8:$A$107,0)),0))</f>
        <v/>
      </c>
      <c r="I318" s="45" t="str">
        <f t="shared" si="4"/>
        <v/>
      </c>
      <c r="J318" s="63" t="str">
        <f>IF($D318="","",IF($C318="Ausgang",$F318*IFERROR(INDEX(Artikelstamm!$M$8:$M$107,MATCH($D318,Artikelstamm!$A$8:$A$107,0)),0),0))</f>
        <v/>
      </c>
      <c r="K318" s="64"/>
      <c r="L318" s="64"/>
    </row>
    <row r="319" spans="1:12" ht="16.5" customHeight="1" x14ac:dyDescent="0.25">
      <c r="A319" s="59"/>
      <c r="B319" s="60"/>
      <c r="C319" s="61"/>
      <c r="D319" s="62"/>
      <c r="E319" s="48" t="str">
        <f>IF($D319="","",IFERROR(INDEX(Artikelstamm!$B$8:$B$107,MATCH($D319,Artikelstamm!$A$8:$A$107,0)),"⚠ Artikelnr. unbekannt"))</f>
        <v/>
      </c>
      <c r="F319" s="41"/>
      <c r="G319" s="49" t="str">
        <f>IF($D319="","",IFERROR(INDEX(Artikelstamm!$D$8:$D$107,MATCH($D319,Artikelstamm!$A$8:$A$107,0)),""))</f>
        <v/>
      </c>
      <c r="H319" s="52" t="str">
        <f>IF($D319="","",IFERROR(INDEX(IF($C319="Eingang",Artikelstamm!$M$8:$M$107,Artikelstamm!$N$8:$N$107),MATCH($D319,Artikelstamm!$A$8:$A$107,0)),0))</f>
        <v/>
      </c>
      <c r="I319" s="52" t="str">
        <f t="shared" si="4"/>
        <v/>
      </c>
      <c r="J319" s="65" t="str">
        <f>IF($D319="","",IF($C319="Ausgang",$F319*IFERROR(INDEX(Artikelstamm!$M$8:$M$107,MATCH($D319,Artikelstamm!$A$8:$A$107,0)),0),0))</f>
        <v/>
      </c>
      <c r="K319" s="64"/>
      <c r="L319" s="64"/>
    </row>
    <row r="320" spans="1:12" ht="16.5" customHeight="1" x14ac:dyDescent="0.25">
      <c r="A320" s="59"/>
      <c r="B320" s="60"/>
      <c r="C320" s="61"/>
      <c r="D320" s="62"/>
      <c r="E320" s="39" t="str">
        <f>IF($D320="","",IFERROR(INDEX(Artikelstamm!$B$8:$B$107,MATCH($D320,Artikelstamm!$A$8:$A$107,0)),"⚠ Artikelnr. unbekannt"))</f>
        <v/>
      </c>
      <c r="F320" s="41"/>
      <c r="G320" s="40" t="str">
        <f>IF($D320="","",IFERROR(INDEX(Artikelstamm!$D$8:$D$107,MATCH($D320,Artikelstamm!$A$8:$A$107,0)),""))</f>
        <v/>
      </c>
      <c r="H320" s="45" t="str">
        <f>IF($D320="","",IFERROR(INDEX(IF($C320="Eingang",Artikelstamm!$M$8:$M$107,Artikelstamm!$N$8:$N$107),MATCH($D320,Artikelstamm!$A$8:$A$107,0)),0))</f>
        <v/>
      </c>
      <c r="I320" s="45" t="str">
        <f t="shared" si="4"/>
        <v/>
      </c>
      <c r="J320" s="63" t="str">
        <f>IF($D320="","",IF($C320="Ausgang",$F320*IFERROR(INDEX(Artikelstamm!$M$8:$M$107,MATCH($D320,Artikelstamm!$A$8:$A$107,0)),0),0))</f>
        <v/>
      </c>
      <c r="K320" s="64"/>
      <c r="L320" s="64"/>
    </row>
    <row r="321" spans="1:12" ht="16.5" customHeight="1" x14ac:dyDescent="0.25">
      <c r="A321" s="59"/>
      <c r="B321" s="60"/>
      <c r="C321" s="61"/>
      <c r="D321" s="62"/>
      <c r="E321" s="48" t="str">
        <f>IF($D321="","",IFERROR(INDEX(Artikelstamm!$B$8:$B$107,MATCH($D321,Artikelstamm!$A$8:$A$107,0)),"⚠ Artikelnr. unbekannt"))</f>
        <v/>
      </c>
      <c r="F321" s="41"/>
      <c r="G321" s="49" t="str">
        <f>IF($D321="","",IFERROR(INDEX(Artikelstamm!$D$8:$D$107,MATCH($D321,Artikelstamm!$A$8:$A$107,0)),""))</f>
        <v/>
      </c>
      <c r="H321" s="52" t="str">
        <f>IF($D321="","",IFERROR(INDEX(IF($C321="Eingang",Artikelstamm!$M$8:$M$107,Artikelstamm!$N$8:$N$107),MATCH($D321,Artikelstamm!$A$8:$A$107,0)),0))</f>
        <v/>
      </c>
      <c r="I321" s="52" t="str">
        <f t="shared" si="4"/>
        <v/>
      </c>
      <c r="J321" s="65" t="str">
        <f>IF($D321="","",IF($C321="Ausgang",$F321*IFERROR(INDEX(Artikelstamm!$M$8:$M$107,MATCH($D321,Artikelstamm!$A$8:$A$107,0)),0),0))</f>
        <v/>
      </c>
      <c r="K321" s="64"/>
      <c r="L321" s="64"/>
    </row>
    <row r="322" spans="1:12" ht="16.5" customHeight="1" x14ac:dyDescent="0.25">
      <c r="A322" s="59"/>
      <c r="B322" s="60"/>
      <c r="C322" s="61"/>
      <c r="D322" s="62"/>
      <c r="E322" s="39" t="str">
        <f>IF($D322="","",IFERROR(INDEX(Artikelstamm!$B$8:$B$107,MATCH($D322,Artikelstamm!$A$8:$A$107,0)),"⚠ Artikelnr. unbekannt"))</f>
        <v/>
      </c>
      <c r="F322" s="41"/>
      <c r="G322" s="40" t="str">
        <f>IF($D322="","",IFERROR(INDEX(Artikelstamm!$D$8:$D$107,MATCH($D322,Artikelstamm!$A$8:$A$107,0)),""))</f>
        <v/>
      </c>
      <c r="H322" s="45" t="str">
        <f>IF($D322="","",IFERROR(INDEX(IF($C322="Eingang",Artikelstamm!$M$8:$M$107,Artikelstamm!$N$8:$N$107),MATCH($D322,Artikelstamm!$A$8:$A$107,0)),0))</f>
        <v/>
      </c>
      <c r="I322" s="45" t="str">
        <f t="shared" si="4"/>
        <v/>
      </c>
      <c r="J322" s="63" t="str">
        <f>IF($D322="","",IF($C322="Ausgang",$F322*IFERROR(INDEX(Artikelstamm!$M$8:$M$107,MATCH($D322,Artikelstamm!$A$8:$A$107,0)),0),0))</f>
        <v/>
      </c>
      <c r="K322" s="64"/>
      <c r="L322" s="64"/>
    </row>
    <row r="323" spans="1:12" ht="16.5" customHeight="1" x14ac:dyDescent="0.25">
      <c r="A323" s="59"/>
      <c r="B323" s="60"/>
      <c r="C323" s="61"/>
      <c r="D323" s="62"/>
      <c r="E323" s="48" t="str">
        <f>IF($D323="","",IFERROR(INDEX(Artikelstamm!$B$8:$B$107,MATCH($D323,Artikelstamm!$A$8:$A$107,0)),"⚠ Artikelnr. unbekannt"))</f>
        <v/>
      </c>
      <c r="F323" s="41"/>
      <c r="G323" s="49" t="str">
        <f>IF($D323="","",IFERROR(INDEX(Artikelstamm!$D$8:$D$107,MATCH($D323,Artikelstamm!$A$8:$A$107,0)),""))</f>
        <v/>
      </c>
      <c r="H323" s="52" t="str">
        <f>IF($D323="","",IFERROR(INDEX(IF($C323="Eingang",Artikelstamm!$M$8:$M$107,Artikelstamm!$N$8:$N$107),MATCH($D323,Artikelstamm!$A$8:$A$107,0)),0))</f>
        <v/>
      </c>
      <c r="I323" s="52" t="str">
        <f t="shared" si="4"/>
        <v/>
      </c>
      <c r="J323" s="65" t="str">
        <f>IF($D323="","",IF($C323="Ausgang",$F323*IFERROR(INDEX(Artikelstamm!$M$8:$M$107,MATCH($D323,Artikelstamm!$A$8:$A$107,0)),0),0))</f>
        <v/>
      </c>
      <c r="K323" s="64"/>
      <c r="L323" s="64"/>
    </row>
    <row r="324" spans="1:12" ht="16.5" customHeight="1" x14ac:dyDescent="0.25">
      <c r="A324" s="59"/>
      <c r="B324" s="60"/>
      <c r="C324" s="61"/>
      <c r="D324" s="62"/>
      <c r="E324" s="39" t="str">
        <f>IF($D324="","",IFERROR(INDEX(Artikelstamm!$B$8:$B$107,MATCH($D324,Artikelstamm!$A$8:$A$107,0)),"⚠ Artikelnr. unbekannt"))</f>
        <v/>
      </c>
      <c r="F324" s="41"/>
      <c r="G324" s="40" t="str">
        <f>IF($D324="","",IFERROR(INDEX(Artikelstamm!$D$8:$D$107,MATCH($D324,Artikelstamm!$A$8:$A$107,0)),""))</f>
        <v/>
      </c>
      <c r="H324" s="45" t="str">
        <f>IF($D324="","",IFERROR(INDEX(IF($C324="Eingang",Artikelstamm!$M$8:$M$107,Artikelstamm!$N$8:$N$107),MATCH($D324,Artikelstamm!$A$8:$A$107,0)),0))</f>
        <v/>
      </c>
      <c r="I324" s="45" t="str">
        <f t="shared" si="4"/>
        <v/>
      </c>
      <c r="J324" s="63" t="str">
        <f>IF($D324="","",IF($C324="Ausgang",$F324*IFERROR(INDEX(Artikelstamm!$M$8:$M$107,MATCH($D324,Artikelstamm!$A$8:$A$107,0)),0),0))</f>
        <v/>
      </c>
      <c r="K324" s="64"/>
      <c r="L324" s="64"/>
    </row>
    <row r="325" spans="1:12" ht="16.5" customHeight="1" x14ac:dyDescent="0.25">
      <c r="A325" s="59"/>
      <c r="B325" s="60"/>
      <c r="C325" s="61"/>
      <c r="D325" s="62"/>
      <c r="E325" s="48" t="str">
        <f>IF($D325="","",IFERROR(INDEX(Artikelstamm!$B$8:$B$107,MATCH($D325,Artikelstamm!$A$8:$A$107,0)),"⚠ Artikelnr. unbekannt"))</f>
        <v/>
      </c>
      <c r="F325" s="41"/>
      <c r="G325" s="49" t="str">
        <f>IF($D325="","",IFERROR(INDEX(Artikelstamm!$D$8:$D$107,MATCH($D325,Artikelstamm!$A$8:$A$107,0)),""))</f>
        <v/>
      </c>
      <c r="H325" s="52" t="str">
        <f>IF($D325="","",IFERROR(INDEX(IF($C325="Eingang",Artikelstamm!$M$8:$M$107,Artikelstamm!$N$8:$N$107),MATCH($D325,Artikelstamm!$A$8:$A$107,0)),0))</f>
        <v/>
      </c>
      <c r="I325" s="52" t="str">
        <f t="shared" si="4"/>
        <v/>
      </c>
      <c r="J325" s="65" t="str">
        <f>IF($D325="","",IF($C325="Ausgang",$F325*IFERROR(INDEX(Artikelstamm!$M$8:$M$107,MATCH($D325,Artikelstamm!$A$8:$A$107,0)),0),0))</f>
        <v/>
      </c>
      <c r="K325" s="64"/>
      <c r="L325" s="64"/>
    </row>
    <row r="326" spans="1:12" ht="16.5" customHeight="1" x14ac:dyDescent="0.25">
      <c r="A326" s="59"/>
      <c r="B326" s="60"/>
      <c r="C326" s="61"/>
      <c r="D326" s="62"/>
      <c r="E326" s="39" t="str">
        <f>IF($D326="","",IFERROR(INDEX(Artikelstamm!$B$8:$B$107,MATCH($D326,Artikelstamm!$A$8:$A$107,0)),"⚠ Artikelnr. unbekannt"))</f>
        <v/>
      </c>
      <c r="F326" s="41"/>
      <c r="G326" s="40" t="str">
        <f>IF($D326="","",IFERROR(INDEX(Artikelstamm!$D$8:$D$107,MATCH($D326,Artikelstamm!$A$8:$A$107,0)),""))</f>
        <v/>
      </c>
      <c r="H326" s="45" t="str">
        <f>IF($D326="","",IFERROR(INDEX(IF($C326="Eingang",Artikelstamm!$M$8:$M$107,Artikelstamm!$N$8:$N$107),MATCH($D326,Artikelstamm!$A$8:$A$107,0)),0))</f>
        <v/>
      </c>
      <c r="I326" s="45" t="str">
        <f t="shared" si="4"/>
        <v/>
      </c>
      <c r="J326" s="63" t="str">
        <f>IF($D326="","",IF($C326="Ausgang",$F326*IFERROR(INDEX(Artikelstamm!$M$8:$M$107,MATCH($D326,Artikelstamm!$A$8:$A$107,0)),0),0))</f>
        <v/>
      </c>
      <c r="K326" s="64"/>
      <c r="L326" s="64"/>
    </row>
    <row r="327" spans="1:12" ht="16.5" customHeight="1" x14ac:dyDescent="0.25">
      <c r="A327" s="59"/>
      <c r="B327" s="60"/>
      <c r="C327" s="61"/>
      <c r="D327" s="62"/>
      <c r="E327" s="48" t="str">
        <f>IF($D327="","",IFERROR(INDEX(Artikelstamm!$B$8:$B$107,MATCH($D327,Artikelstamm!$A$8:$A$107,0)),"⚠ Artikelnr. unbekannt"))</f>
        <v/>
      </c>
      <c r="F327" s="41"/>
      <c r="G327" s="49" t="str">
        <f>IF($D327="","",IFERROR(INDEX(Artikelstamm!$D$8:$D$107,MATCH($D327,Artikelstamm!$A$8:$A$107,0)),""))</f>
        <v/>
      </c>
      <c r="H327" s="52" t="str">
        <f>IF($D327="","",IFERROR(INDEX(IF($C327="Eingang",Artikelstamm!$M$8:$M$107,Artikelstamm!$N$8:$N$107),MATCH($D327,Artikelstamm!$A$8:$A$107,0)),0))</f>
        <v/>
      </c>
      <c r="I327" s="52" t="str">
        <f t="shared" si="4"/>
        <v/>
      </c>
      <c r="J327" s="65" t="str">
        <f>IF($D327="","",IF($C327="Ausgang",$F327*IFERROR(INDEX(Artikelstamm!$M$8:$M$107,MATCH($D327,Artikelstamm!$A$8:$A$107,0)),0),0))</f>
        <v/>
      </c>
      <c r="K327" s="64"/>
      <c r="L327" s="64"/>
    </row>
    <row r="328" spans="1:12" ht="16.5" customHeight="1" x14ac:dyDescent="0.25">
      <c r="A328" s="59"/>
      <c r="B328" s="60"/>
      <c r="C328" s="61"/>
      <c r="D328" s="62"/>
      <c r="E328" s="39" t="str">
        <f>IF($D328="","",IFERROR(INDEX(Artikelstamm!$B$8:$B$107,MATCH($D328,Artikelstamm!$A$8:$A$107,0)),"⚠ Artikelnr. unbekannt"))</f>
        <v/>
      </c>
      <c r="F328" s="41"/>
      <c r="G328" s="40" t="str">
        <f>IF($D328="","",IFERROR(INDEX(Artikelstamm!$D$8:$D$107,MATCH($D328,Artikelstamm!$A$8:$A$107,0)),""))</f>
        <v/>
      </c>
      <c r="H328" s="45" t="str">
        <f>IF($D328="","",IFERROR(INDEX(IF($C328="Eingang",Artikelstamm!$M$8:$M$107,Artikelstamm!$N$8:$N$107),MATCH($D328,Artikelstamm!$A$8:$A$107,0)),0))</f>
        <v/>
      </c>
      <c r="I328" s="45" t="str">
        <f t="shared" ref="I328:I391" si="5">IF($D328="","",$F328*$H328)</f>
        <v/>
      </c>
      <c r="J328" s="63" t="str">
        <f>IF($D328="","",IF($C328="Ausgang",$F328*IFERROR(INDEX(Artikelstamm!$M$8:$M$107,MATCH($D328,Artikelstamm!$A$8:$A$107,0)),0),0))</f>
        <v/>
      </c>
      <c r="K328" s="64"/>
      <c r="L328" s="64"/>
    </row>
    <row r="329" spans="1:12" ht="16.5" customHeight="1" x14ac:dyDescent="0.25">
      <c r="A329" s="59"/>
      <c r="B329" s="60"/>
      <c r="C329" s="61"/>
      <c r="D329" s="62"/>
      <c r="E329" s="48" t="str">
        <f>IF($D329="","",IFERROR(INDEX(Artikelstamm!$B$8:$B$107,MATCH($D329,Artikelstamm!$A$8:$A$107,0)),"⚠ Artikelnr. unbekannt"))</f>
        <v/>
      </c>
      <c r="F329" s="41"/>
      <c r="G329" s="49" t="str">
        <f>IF($D329="","",IFERROR(INDEX(Artikelstamm!$D$8:$D$107,MATCH($D329,Artikelstamm!$A$8:$A$107,0)),""))</f>
        <v/>
      </c>
      <c r="H329" s="52" t="str">
        <f>IF($D329="","",IFERROR(INDEX(IF($C329="Eingang",Artikelstamm!$M$8:$M$107,Artikelstamm!$N$8:$N$107),MATCH($D329,Artikelstamm!$A$8:$A$107,0)),0))</f>
        <v/>
      </c>
      <c r="I329" s="52" t="str">
        <f t="shared" si="5"/>
        <v/>
      </c>
      <c r="J329" s="65" t="str">
        <f>IF($D329="","",IF($C329="Ausgang",$F329*IFERROR(INDEX(Artikelstamm!$M$8:$M$107,MATCH($D329,Artikelstamm!$A$8:$A$107,0)),0),0))</f>
        <v/>
      </c>
      <c r="K329" s="64"/>
      <c r="L329" s="64"/>
    </row>
    <row r="330" spans="1:12" ht="16.5" customHeight="1" x14ac:dyDescent="0.25">
      <c r="A330" s="59"/>
      <c r="B330" s="60"/>
      <c r="C330" s="61"/>
      <c r="D330" s="62"/>
      <c r="E330" s="39" t="str">
        <f>IF($D330="","",IFERROR(INDEX(Artikelstamm!$B$8:$B$107,MATCH($D330,Artikelstamm!$A$8:$A$107,0)),"⚠ Artikelnr. unbekannt"))</f>
        <v/>
      </c>
      <c r="F330" s="41"/>
      <c r="G330" s="40" t="str">
        <f>IF($D330="","",IFERROR(INDEX(Artikelstamm!$D$8:$D$107,MATCH($D330,Artikelstamm!$A$8:$A$107,0)),""))</f>
        <v/>
      </c>
      <c r="H330" s="45" t="str">
        <f>IF($D330="","",IFERROR(INDEX(IF($C330="Eingang",Artikelstamm!$M$8:$M$107,Artikelstamm!$N$8:$N$107),MATCH($D330,Artikelstamm!$A$8:$A$107,0)),0))</f>
        <v/>
      </c>
      <c r="I330" s="45" t="str">
        <f t="shared" si="5"/>
        <v/>
      </c>
      <c r="J330" s="63" t="str">
        <f>IF($D330="","",IF($C330="Ausgang",$F330*IFERROR(INDEX(Artikelstamm!$M$8:$M$107,MATCH($D330,Artikelstamm!$A$8:$A$107,0)),0),0))</f>
        <v/>
      </c>
      <c r="K330" s="64"/>
      <c r="L330" s="64"/>
    </row>
    <row r="331" spans="1:12" ht="16.5" customHeight="1" x14ac:dyDescent="0.25">
      <c r="A331" s="59"/>
      <c r="B331" s="60"/>
      <c r="C331" s="61"/>
      <c r="D331" s="62"/>
      <c r="E331" s="48" t="str">
        <f>IF($D331="","",IFERROR(INDEX(Artikelstamm!$B$8:$B$107,MATCH($D331,Artikelstamm!$A$8:$A$107,0)),"⚠ Artikelnr. unbekannt"))</f>
        <v/>
      </c>
      <c r="F331" s="41"/>
      <c r="G331" s="49" t="str">
        <f>IF($D331="","",IFERROR(INDEX(Artikelstamm!$D$8:$D$107,MATCH($D331,Artikelstamm!$A$8:$A$107,0)),""))</f>
        <v/>
      </c>
      <c r="H331" s="52" t="str">
        <f>IF($D331="","",IFERROR(INDEX(IF($C331="Eingang",Artikelstamm!$M$8:$M$107,Artikelstamm!$N$8:$N$107),MATCH($D331,Artikelstamm!$A$8:$A$107,0)),0))</f>
        <v/>
      </c>
      <c r="I331" s="52" t="str">
        <f t="shared" si="5"/>
        <v/>
      </c>
      <c r="J331" s="65" t="str">
        <f>IF($D331="","",IF($C331="Ausgang",$F331*IFERROR(INDEX(Artikelstamm!$M$8:$M$107,MATCH($D331,Artikelstamm!$A$8:$A$107,0)),0),0))</f>
        <v/>
      </c>
      <c r="K331" s="64"/>
      <c r="L331" s="64"/>
    </row>
    <row r="332" spans="1:12" ht="16.5" customHeight="1" x14ac:dyDescent="0.25">
      <c r="A332" s="59"/>
      <c r="B332" s="60"/>
      <c r="C332" s="61"/>
      <c r="D332" s="62"/>
      <c r="E332" s="39" t="str">
        <f>IF($D332="","",IFERROR(INDEX(Artikelstamm!$B$8:$B$107,MATCH($D332,Artikelstamm!$A$8:$A$107,0)),"⚠ Artikelnr. unbekannt"))</f>
        <v/>
      </c>
      <c r="F332" s="41"/>
      <c r="G332" s="40" t="str">
        <f>IF($D332="","",IFERROR(INDEX(Artikelstamm!$D$8:$D$107,MATCH($D332,Artikelstamm!$A$8:$A$107,0)),""))</f>
        <v/>
      </c>
      <c r="H332" s="45" t="str">
        <f>IF($D332="","",IFERROR(INDEX(IF($C332="Eingang",Artikelstamm!$M$8:$M$107,Artikelstamm!$N$8:$N$107),MATCH($D332,Artikelstamm!$A$8:$A$107,0)),0))</f>
        <v/>
      </c>
      <c r="I332" s="45" t="str">
        <f t="shared" si="5"/>
        <v/>
      </c>
      <c r="J332" s="63" t="str">
        <f>IF($D332="","",IF($C332="Ausgang",$F332*IFERROR(INDEX(Artikelstamm!$M$8:$M$107,MATCH($D332,Artikelstamm!$A$8:$A$107,0)),0),0))</f>
        <v/>
      </c>
      <c r="K332" s="64"/>
      <c r="L332" s="64"/>
    </row>
    <row r="333" spans="1:12" ht="16.5" customHeight="1" x14ac:dyDescent="0.25">
      <c r="A333" s="59"/>
      <c r="B333" s="60"/>
      <c r="C333" s="61"/>
      <c r="D333" s="62"/>
      <c r="E333" s="48" t="str">
        <f>IF($D333="","",IFERROR(INDEX(Artikelstamm!$B$8:$B$107,MATCH($D333,Artikelstamm!$A$8:$A$107,0)),"⚠ Artikelnr. unbekannt"))</f>
        <v/>
      </c>
      <c r="F333" s="41"/>
      <c r="G333" s="49" t="str">
        <f>IF($D333="","",IFERROR(INDEX(Artikelstamm!$D$8:$D$107,MATCH($D333,Artikelstamm!$A$8:$A$107,0)),""))</f>
        <v/>
      </c>
      <c r="H333" s="52" t="str">
        <f>IF($D333="","",IFERROR(INDEX(IF($C333="Eingang",Artikelstamm!$M$8:$M$107,Artikelstamm!$N$8:$N$107),MATCH($D333,Artikelstamm!$A$8:$A$107,0)),0))</f>
        <v/>
      </c>
      <c r="I333" s="52" t="str">
        <f t="shared" si="5"/>
        <v/>
      </c>
      <c r="J333" s="65" t="str">
        <f>IF($D333="","",IF($C333="Ausgang",$F333*IFERROR(INDEX(Artikelstamm!$M$8:$M$107,MATCH($D333,Artikelstamm!$A$8:$A$107,0)),0),0))</f>
        <v/>
      </c>
      <c r="K333" s="64"/>
      <c r="L333" s="64"/>
    </row>
    <row r="334" spans="1:12" ht="16.5" customHeight="1" x14ac:dyDescent="0.25">
      <c r="A334" s="59"/>
      <c r="B334" s="60"/>
      <c r="C334" s="61"/>
      <c r="D334" s="62"/>
      <c r="E334" s="39" t="str">
        <f>IF($D334="","",IFERROR(INDEX(Artikelstamm!$B$8:$B$107,MATCH($D334,Artikelstamm!$A$8:$A$107,0)),"⚠ Artikelnr. unbekannt"))</f>
        <v/>
      </c>
      <c r="F334" s="41"/>
      <c r="G334" s="40" t="str">
        <f>IF($D334="","",IFERROR(INDEX(Artikelstamm!$D$8:$D$107,MATCH($D334,Artikelstamm!$A$8:$A$107,0)),""))</f>
        <v/>
      </c>
      <c r="H334" s="45" t="str">
        <f>IF($D334="","",IFERROR(INDEX(IF($C334="Eingang",Artikelstamm!$M$8:$M$107,Artikelstamm!$N$8:$N$107),MATCH($D334,Artikelstamm!$A$8:$A$107,0)),0))</f>
        <v/>
      </c>
      <c r="I334" s="45" t="str">
        <f t="shared" si="5"/>
        <v/>
      </c>
      <c r="J334" s="63" t="str">
        <f>IF($D334="","",IF($C334="Ausgang",$F334*IFERROR(INDEX(Artikelstamm!$M$8:$M$107,MATCH($D334,Artikelstamm!$A$8:$A$107,0)),0),0))</f>
        <v/>
      </c>
      <c r="K334" s="64"/>
      <c r="L334" s="64"/>
    </row>
    <row r="335" spans="1:12" ht="16.5" customHeight="1" x14ac:dyDescent="0.25">
      <c r="A335" s="59"/>
      <c r="B335" s="60"/>
      <c r="C335" s="61"/>
      <c r="D335" s="62"/>
      <c r="E335" s="48" t="str">
        <f>IF($D335="","",IFERROR(INDEX(Artikelstamm!$B$8:$B$107,MATCH($D335,Artikelstamm!$A$8:$A$107,0)),"⚠ Artikelnr. unbekannt"))</f>
        <v/>
      </c>
      <c r="F335" s="41"/>
      <c r="G335" s="49" t="str">
        <f>IF($D335="","",IFERROR(INDEX(Artikelstamm!$D$8:$D$107,MATCH($D335,Artikelstamm!$A$8:$A$107,0)),""))</f>
        <v/>
      </c>
      <c r="H335" s="52" t="str">
        <f>IF($D335="","",IFERROR(INDEX(IF($C335="Eingang",Artikelstamm!$M$8:$M$107,Artikelstamm!$N$8:$N$107),MATCH($D335,Artikelstamm!$A$8:$A$107,0)),0))</f>
        <v/>
      </c>
      <c r="I335" s="52" t="str">
        <f t="shared" si="5"/>
        <v/>
      </c>
      <c r="J335" s="65" t="str">
        <f>IF($D335="","",IF($C335="Ausgang",$F335*IFERROR(INDEX(Artikelstamm!$M$8:$M$107,MATCH($D335,Artikelstamm!$A$8:$A$107,0)),0),0))</f>
        <v/>
      </c>
      <c r="K335" s="64"/>
      <c r="L335" s="64"/>
    </row>
    <row r="336" spans="1:12" ht="16.5" customHeight="1" x14ac:dyDescent="0.25">
      <c r="A336" s="59"/>
      <c r="B336" s="60"/>
      <c r="C336" s="61"/>
      <c r="D336" s="62"/>
      <c r="E336" s="39" t="str">
        <f>IF($D336="","",IFERROR(INDEX(Artikelstamm!$B$8:$B$107,MATCH($D336,Artikelstamm!$A$8:$A$107,0)),"⚠ Artikelnr. unbekannt"))</f>
        <v/>
      </c>
      <c r="F336" s="41"/>
      <c r="G336" s="40" t="str">
        <f>IF($D336="","",IFERROR(INDEX(Artikelstamm!$D$8:$D$107,MATCH($D336,Artikelstamm!$A$8:$A$107,0)),""))</f>
        <v/>
      </c>
      <c r="H336" s="45" t="str">
        <f>IF($D336="","",IFERROR(INDEX(IF($C336="Eingang",Artikelstamm!$M$8:$M$107,Artikelstamm!$N$8:$N$107),MATCH($D336,Artikelstamm!$A$8:$A$107,0)),0))</f>
        <v/>
      </c>
      <c r="I336" s="45" t="str">
        <f t="shared" si="5"/>
        <v/>
      </c>
      <c r="J336" s="63" t="str">
        <f>IF($D336="","",IF($C336="Ausgang",$F336*IFERROR(INDEX(Artikelstamm!$M$8:$M$107,MATCH($D336,Artikelstamm!$A$8:$A$107,0)),0),0))</f>
        <v/>
      </c>
      <c r="K336" s="64"/>
      <c r="L336" s="64"/>
    </row>
    <row r="337" spans="1:12" ht="16.5" customHeight="1" x14ac:dyDescent="0.25">
      <c r="A337" s="59"/>
      <c r="B337" s="60"/>
      <c r="C337" s="61"/>
      <c r="D337" s="62"/>
      <c r="E337" s="48" t="str">
        <f>IF($D337="","",IFERROR(INDEX(Artikelstamm!$B$8:$B$107,MATCH($D337,Artikelstamm!$A$8:$A$107,0)),"⚠ Artikelnr. unbekannt"))</f>
        <v/>
      </c>
      <c r="F337" s="41"/>
      <c r="G337" s="49" t="str">
        <f>IF($D337="","",IFERROR(INDEX(Artikelstamm!$D$8:$D$107,MATCH($D337,Artikelstamm!$A$8:$A$107,0)),""))</f>
        <v/>
      </c>
      <c r="H337" s="52" t="str">
        <f>IF($D337="","",IFERROR(INDEX(IF($C337="Eingang",Artikelstamm!$M$8:$M$107,Artikelstamm!$N$8:$N$107),MATCH($D337,Artikelstamm!$A$8:$A$107,0)),0))</f>
        <v/>
      </c>
      <c r="I337" s="52" t="str">
        <f t="shared" si="5"/>
        <v/>
      </c>
      <c r="J337" s="65" t="str">
        <f>IF($D337="","",IF($C337="Ausgang",$F337*IFERROR(INDEX(Artikelstamm!$M$8:$M$107,MATCH($D337,Artikelstamm!$A$8:$A$107,0)),0),0))</f>
        <v/>
      </c>
      <c r="K337" s="64"/>
      <c r="L337" s="64"/>
    </row>
    <row r="338" spans="1:12" ht="16.5" customHeight="1" x14ac:dyDescent="0.25">
      <c r="A338" s="59"/>
      <c r="B338" s="60"/>
      <c r="C338" s="61"/>
      <c r="D338" s="62"/>
      <c r="E338" s="39" t="str">
        <f>IF($D338="","",IFERROR(INDEX(Artikelstamm!$B$8:$B$107,MATCH($D338,Artikelstamm!$A$8:$A$107,0)),"⚠ Artikelnr. unbekannt"))</f>
        <v/>
      </c>
      <c r="F338" s="41"/>
      <c r="G338" s="40" t="str">
        <f>IF($D338="","",IFERROR(INDEX(Artikelstamm!$D$8:$D$107,MATCH($D338,Artikelstamm!$A$8:$A$107,0)),""))</f>
        <v/>
      </c>
      <c r="H338" s="45" t="str">
        <f>IF($D338="","",IFERROR(INDEX(IF($C338="Eingang",Artikelstamm!$M$8:$M$107,Artikelstamm!$N$8:$N$107),MATCH($D338,Artikelstamm!$A$8:$A$107,0)),0))</f>
        <v/>
      </c>
      <c r="I338" s="45" t="str">
        <f t="shared" si="5"/>
        <v/>
      </c>
      <c r="J338" s="63" t="str">
        <f>IF($D338="","",IF($C338="Ausgang",$F338*IFERROR(INDEX(Artikelstamm!$M$8:$M$107,MATCH($D338,Artikelstamm!$A$8:$A$107,0)),0),0))</f>
        <v/>
      </c>
      <c r="K338" s="64"/>
      <c r="L338" s="64"/>
    </row>
    <row r="339" spans="1:12" ht="16.5" customHeight="1" x14ac:dyDescent="0.25">
      <c r="A339" s="59"/>
      <c r="B339" s="60"/>
      <c r="C339" s="61"/>
      <c r="D339" s="62"/>
      <c r="E339" s="48" t="str">
        <f>IF($D339="","",IFERROR(INDEX(Artikelstamm!$B$8:$B$107,MATCH($D339,Artikelstamm!$A$8:$A$107,0)),"⚠ Artikelnr. unbekannt"))</f>
        <v/>
      </c>
      <c r="F339" s="41"/>
      <c r="G339" s="49" t="str">
        <f>IF($D339="","",IFERROR(INDEX(Artikelstamm!$D$8:$D$107,MATCH($D339,Artikelstamm!$A$8:$A$107,0)),""))</f>
        <v/>
      </c>
      <c r="H339" s="52" t="str">
        <f>IF($D339="","",IFERROR(INDEX(IF($C339="Eingang",Artikelstamm!$M$8:$M$107,Artikelstamm!$N$8:$N$107),MATCH($D339,Artikelstamm!$A$8:$A$107,0)),0))</f>
        <v/>
      </c>
      <c r="I339" s="52" t="str">
        <f t="shared" si="5"/>
        <v/>
      </c>
      <c r="J339" s="65" t="str">
        <f>IF($D339="","",IF($C339="Ausgang",$F339*IFERROR(INDEX(Artikelstamm!$M$8:$M$107,MATCH($D339,Artikelstamm!$A$8:$A$107,0)),0),0))</f>
        <v/>
      </c>
      <c r="K339" s="64"/>
      <c r="L339" s="64"/>
    </row>
    <row r="340" spans="1:12" ht="16.5" customHeight="1" x14ac:dyDescent="0.25">
      <c r="A340" s="59"/>
      <c r="B340" s="60"/>
      <c r="C340" s="61"/>
      <c r="D340" s="62"/>
      <c r="E340" s="39" t="str">
        <f>IF($D340="","",IFERROR(INDEX(Artikelstamm!$B$8:$B$107,MATCH($D340,Artikelstamm!$A$8:$A$107,0)),"⚠ Artikelnr. unbekannt"))</f>
        <v/>
      </c>
      <c r="F340" s="41"/>
      <c r="G340" s="40" t="str">
        <f>IF($D340="","",IFERROR(INDEX(Artikelstamm!$D$8:$D$107,MATCH($D340,Artikelstamm!$A$8:$A$107,0)),""))</f>
        <v/>
      </c>
      <c r="H340" s="45" t="str">
        <f>IF($D340="","",IFERROR(INDEX(IF($C340="Eingang",Artikelstamm!$M$8:$M$107,Artikelstamm!$N$8:$N$107),MATCH($D340,Artikelstamm!$A$8:$A$107,0)),0))</f>
        <v/>
      </c>
      <c r="I340" s="45" t="str">
        <f t="shared" si="5"/>
        <v/>
      </c>
      <c r="J340" s="63" t="str">
        <f>IF($D340="","",IF($C340="Ausgang",$F340*IFERROR(INDEX(Artikelstamm!$M$8:$M$107,MATCH($D340,Artikelstamm!$A$8:$A$107,0)),0),0))</f>
        <v/>
      </c>
      <c r="K340" s="64"/>
      <c r="L340" s="64"/>
    </row>
    <row r="341" spans="1:12" ht="16.5" customHeight="1" x14ac:dyDescent="0.25">
      <c r="A341" s="59"/>
      <c r="B341" s="60"/>
      <c r="C341" s="61"/>
      <c r="D341" s="62"/>
      <c r="E341" s="48" t="str">
        <f>IF($D341="","",IFERROR(INDEX(Artikelstamm!$B$8:$B$107,MATCH($D341,Artikelstamm!$A$8:$A$107,0)),"⚠ Artikelnr. unbekannt"))</f>
        <v/>
      </c>
      <c r="F341" s="41"/>
      <c r="G341" s="49" t="str">
        <f>IF($D341="","",IFERROR(INDEX(Artikelstamm!$D$8:$D$107,MATCH($D341,Artikelstamm!$A$8:$A$107,0)),""))</f>
        <v/>
      </c>
      <c r="H341" s="52" t="str">
        <f>IF($D341="","",IFERROR(INDEX(IF($C341="Eingang",Artikelstamm!$M$8:$M$107,Artikelstamm!$N$8:$N$107),MATCH($D341,Artikelstamm!$A$8:$A$107,0)),0))</f>
        <v/>
      </c>
      <c r="I341" s="52" t="str">
        <f t="shared" si="5"/>
        <v/>
      </c>
      <c r="J341" s="65" t="str">
        <f>IF($D341="","",IF($C341="Ausgang",$F341*IFERROR(INDEX(Artikelstamm!$M$8:$M$107,MATCH($D341,Artikelstamm!$A$8:$A$107,0)),0),0))</f>
        <v/>
      </c>
      <c r="K341" s="64"/>
      <c r="L341" s="64"/>
    </row>
    <row r="342" spans="1:12" ht="16.5" customHeight="1" x14ac:dyDescent="0.25">
      <c r="A342" s="59"/>
      <c r="B342" s="60"/>
      <c r="C342" s="61"/>
      <c r="D342" s="62"/>
      <c r="E342" s="39" t="str">
        <f>IF($D342="","",IFERROR(INDEX(Artikelstamm!$B$8:$B$107,MATCH($D342,Artikelstamm!$A$8:$A$107,0)),"⚠ Artikelnr. unbekannt"))</f>
        <v/>
      </c>
      <c r="F342" s="41"/>
      <c r="G342" s="40" t="str">
        <f>IF($D342="","",IFERROR(INDEX(Artikelstamm!$D$8:$D$107,MATCH($D342,Artikelstamm!$A$8:$A$107,0)),""))</f>
        <v/>
      </c>
      <c r="H342" s="45" t="str">
        <f>IF($D342="","",IFERROR(INDEX(IF($C342="Eingang",Artikelstamm!$M$8:$M$107,Artikelstamm!$N$8:$N$107),MATCH($D342,Artikelstamm!$A$8:$A$107,0)),0))</f>
        <v/>
      </c>
      <c r="I342" s="45" t="str">
        <f t="shared" si="5"/>
        <v/>
      </c>
      <c r="J342" s="63" t="str">
        <f>IF($D342="","",IF($C342="Ausgang",$F342*IFERROR(INDEX(Artikelstamm!$M$8:$M$107,MATCH($D342,Artikelstamm!$A$8:$A$107,0)),0),0))</f>
        <v/>
      </c>
      <c r="K342" s="64"/>
      <c r="L342" s="64"/>
    </row>
    <row r="343" spans="1:12" ht="16.5" customHeight="1" x14ac:dyDescent="0.25">
      <c r="A343" s="59"/>
      <c r="B343" s="60"/>
      <c r="C343" s="61"/>
      <c r="D343" s="62"/>
      <c r="E343" s="48" t="str">
        <f>IF($D343="","",IFERROR(INDEX(Artikelstamm!$B$8:$B$107,MATCH($D343,Artikelstamm!$A$8:$A$107,0)),"⚠ Artikelnr. unbekannt"))</f>
        <v/>
      </c>
      <c r="F343" s="41"/>
      <c r="G343" s="49" t="str">
        <f>IF($D343="","",IFERROR(INDEX(Artikelstamm!$D$8:$D$107,MATCH($D343,Artikelstamm!$A$8:$A$107,0)),""))</f>
        <v/>
      </c>
      <c r="H343" s="52" t="str">
        <f>IF($D343="","",IFERROR(INDEX(IF($C343="Eingang",Artikelstamm!$M$8:$M$107,Artikelstamm!$N$8:$N$107),MATCH($D343,Artikelstamm!$A$8:$A$107,0)),0))</f>
        <v/>
      </c>
      <c r="I343" s="52" t="str">
        <f t="shared" si="5"/>
        <v/>
      </c>
      <c r="J343" s="65" t="str">
        <f>IF($D343="","",IF($C343="Ausgang",$F343*IFERROR(INDEX(Artikelstamm!$M$8:$M$107,MATCH($D343,Artikelstamm!$A$8:$A$107,0)),0),0))</f>
        <v/>
      </c>
      <c r="K343" s="64"/>
      <c r="L343" s="64"/>
    </row>
    <row r="344" spans="1:12" ht="16.5" customHeight="1" x14ac:dyDescent="0.25">
      <c r="A344" s="59"/>
      <c r="B344" s="60"/>
      <c r="C344" s="61"/>
      <c r="D344" s="62"/>
      <c r="E344" s="39" t="str">
        <f>IF($D344="","",IFERROR(INDEX(Artikelstamm!$B$8:$B$107,MATCH($D344,Artikelstamm!$A$8:$A$107,0)),"⚠ Artikelnr. unbekannt"))</f>
        <v/>
      </c>
      <c r="F344" s="41"/>
      <c r="G344" s="40" t="str">
        <f>IF($D344="","",IFERROR(INDEX(Artikelstamm!$D$8:$D$107,MATCH($D344,Artikelstamm!$A$8:$A$107,0)),""))</f>
        <v/>
      </c>
      <c r="H344" s="45" t="str">
        <f>IF($D344="","",IFERROR(INDEX(IF($C344="Eingang",Artikelstamm!$M$8:$M$107,Artikelstamm!$N$8:$N$107),MATCH($D344,Artikelstamm!$A$8:$A$107,0)),0))</f>
        <v/>
      </c>
      <c r="I344" s="45" t="str">
        <f t="shared" si="5"/>
        <v/>
      </c>
      <c r="J344" s="63" t="str">
        <f>IF($D344="","",IF($C344="Ausgang",$F344*IFERROR(INDEX(Artikelstamm!$M$8:$M$107,MATCH($D344,Artikelstamm!$A$8:$A$107,0)),0),0))</f>
        <v/>
      </c>
      <c r="K344" s="64"/>
      <c r="L344" s="64"/>
    </row>
    <row r="345" spans="1:12" ht="16.5" customHeight="1" x14ac:dyDescent="0.25">
      <c r="A345" s="59"/>
      <c r="B345" s="60"/>
      <c r="C345" s="61"/>
      <c r="D345" s="62"/>
      <c r="E345" s="48" t="str">
        <f>IF($D345="","",IFERROR(INDEX(Artikelstamm!$B$8:$B$107,MATCH($D345,Artikelstamm!$A$8:$A$107,0)),"⚠ Artikelnr. unbekannt"))</f>
        <v/>
      </c>
      <c r="F345" s="41"/>
      <c r="G345" s="49" t="str">
        <f>IF($D345="","",IFERROR(INDEX(Artikelstamm!$D$8:$D$107,MATCH($D345,Artikelstamm!$A$8:$A$107,0)),""))</f>
        <v/>
      </c>
      <c r="H345" s="52" t="str">
        <f>IF($D345="","",IFERROR(INDEX(IF($C345="Eingang",Artikelstamm!$M$8:$M$107,Artikelstamm!$N$8:$N$107),MATCH($D345,Artikelstamm!$A$8:$A$107,0)),0))</f>
        <v/>
      </c>
      <c r="I345" s="52" t="str">
        <f t="shared" si="5"/>
        <v/>
      </c>
      <c r="J345" s="65" t="str">
        <f>IF($D345="","",IF($C345="Ausgang",$F345*IFERROR(INDEX(Artikelstamm!$M$8:$M$107,MATCH($D345,Artikelstamm!$A$8:$A$107,0)),0),0))</f>
        <v/>
      </c>
      <c r="K345" s="64"/>
      <c r="L345" s="64"/>
    </row>
    <row r="346" spans="1:12" ht="16.5" customHeight="1" x14ac:dyDescent="0.25">
      <c r="A346" s="59"/>
      <c r="B346" s="60"/>
      <c r="C346" s="61"/>
      <c r="D346" s="62"/>
      <c r="E346" s="39" t="str">
        <f>IF($D346="","",IFERROR(INDEX(Artikelstamm!$B$8:$B$107,MATCH($D346,Artikelstamm!$A$8:$A$107,0)),"⚠ Artikelnr. unbekannt"))</f>
        <v/>
      </c>
      <c r="F346" s="41"/>
      <c r="G346" s="40" t="str">
        <f>IF($D346="","",IFERROR(INDEX(Artikelstamm!$D$8:$D$107,MATCH($D346,Artikelstamm!$A$8:$A$107,0)),""))</f>
        <v/>
      </c>
      <c r="H346" s="45" t="str">
        <f>IF($D346="","",IFERROR(INDEX(IF($C346="Eingang",Artikelstamm!$M$8:$M$107,Artikelstamm!$N$8:$N$107),MATCH($D346,Artikelstamm!$A$8:$A$107,0)),0))</f>
        <v/>
      </c>
      <c r="I346" s="45" t="str">
        <f t="shared" si="5"/>
        <v/>
      </c>
      <c r="J346" s="63" t="str">
        <f>IF($D346="","",IF($C346="Ausgang",$F346*IFERROR(INDEX(Artikelstamm!$M$8:$M$107,MATCH($D346,Artikelstamm!$A$8:$A$107,0)),0),0))</f>
        <v/>
      </c>
      <c r="K346" s="64"/>
      <c r="L346" s="64"/>
    </row>
    <row r="347" spans="1:12" ht="16.5" customHeight="1" x14ac:dyDescent="0.25">
      <c r="A347" s="59"/>
      <c r="B347" s="60"/>
      <c r="C347" s="61"/>
      <c r="D347" s="62"/>
      <c r="E347" s="48" t="str">
        <f>IF($D347="","",IFERROR(INDEX(Artikelstamm!$B$8:$B$107,MATCH($D347,Artikelstamm!$A$8:$A$107,0)),"⚠ Artikelnr. unbekannt"))</f>
        <v/>
      </c>
      <c r="F347" s="41"/>
      <c r="G347" s="49" t="str">
        <f>IF($D347="","",IFERROR(INDEX(Artikelstamm!$D$8:$D$107,MATCH($D347,Artikelstamm!$A$8:$A$107,0)),""))</f>
        <v/>
      </c>
      <c r="H347" s="52" t="str">
        <f>IF($D347="","",IFERROR(INDEX(IF($C347="Eingang",Artikelstamm!$M$8:$M$107,Artikelstamm!$N$8:$N$107),MATCH($D347,Artikelstamm!$A$8:$A$107,0)),0))</f>
        <v/>
      </c>
      <c r="I347" s="52" t="str">
        <f t="shared" si="5"/>
        <v/>
      </c>
      <c r="J347" s="65" t="str">
        <f>IF($D347="","",IF($C347="Ausgang",$F347*IFERROR(INDEX(Artikelstamm!$M$8:$M$107,MATCH($D347,Artikelstamm!$A$8:$A$107,0)),0),0))</f>
        <v/>
      </c>
      <c r="K347" s="64"/>
      <c r="L347" s="64"/>
    </row>
    <row r="348" spans="1:12" ht="16.5" customHeight="1" x14ac:dyDescent="0.25">
      <c r="A348" s="59"/>
      <c r="B348" s="60"/>
      <c r="C348" s="61"/>
      <c r="D348" s="62"/>
      <c r="E348" s="39" t="str">
        <f>IF($D348="","",IFERROR(INDEX(Artikelstamm!$B$8:$B$107,MATCH($D348,Artikelstamm!$A$8:$A$107,0)),"⚠ Artikelnr. unbekannt"))</f>
        <v/>
      </c>
      <c r="F348" s="41"/>
      <c r="G348" s="40" t="str">
        <f>IF($D348="","",IFERROR(INDEX(Artikelstamm!$D$8:$D$107,MATCH($D348,Artikelstamm!$A$8:$A$107,0)),""))</f>
        <v/>
      </c>
      <c r="H348" s="45" t="str">
        <f>IF($D348="","",IFERROR(INDEX(IF($C348="Eingang",Artikelstamm!$M$8:$M$107,Artikelstamm!$N$8:$N$107),MATCH($D348,Artikelstamm!$A$8:$A$107,0)),0))</f>
        <v/>
      </c>
      <c r="I348" s="45" t="str">
        <f t="shared" si="5"/>
        <v/>
      </c>
      <c r="J348" s="63" t="str">
        <f>IF($D348="","",IF($C348="Ausgang",$F348*IFERROR(INDEX(Artikelstamm!$M$8:$M$107,MATCH($D348,Artikelstamm!$A$8:$A$107,0)),0),0))</f>
        <v/>
      </c>
      <c r="K348" s="64"/>
      <c r="L348" s="64"/>
    </row>
    <row r="349" spans="1:12" ht="16.5" customHeight="1" x14ac:dyDescent="0.25">
      <c r="A349" s="59"/>
      <c r="B349" s="60"/>
      <c r="C349" s="61"/>
      <c r="D349" s="62"/>
      <c r="E349" s="48" t="str">
        <f>IF($D349="","",IFERROR(INDEX(Artikelstamm!$B$8:$B$107,MATCH($D349,Artikelstamm!$A$8:$A$107,0)),"⚠ Artikelnr. unbekannt"))</f>
        <v/>
      </c>
      <c r="F349" s="41"/>
      <c r="G349" s="49" t="str">
        <f>IF($D349="","",IFERROR(INDEX(Artikelstamm!$D$8:$D$107,MATCH($D349,Artikelstamm!$A$8:$A$107,0)),""))</f>
        <v/>
      </c>
      <c r="H349" s="52" t="str">
        <f>IF($D349="","",IFERROR(INDEX(IF($C349="Eingang",Artikelstamm!$M$8:$M$107,Artikelstamm!$N$8:$N$107),MATCH($D349,Artikelstamm!$A$8:$A$107,0)),0))</f>
        <v/>
      </c>
      <c r="I349" s="52" t="str">
        <f t="shared" si="5"/>
        <v/>
      </c>
      <c r="J349" s="65" t="str">
        <f>IF($D349="","",IF($C349="Ausgang",$F349*IFERROR(INDEX(Artikelstamm!$M$8:$M$107,MATCH($D349,Artikelstamm!$A$8:$A$107,0)),0),0))</f>
        <v/>
      </c>
      <c r="K349" s="64"/>
      <c r="L349" s="64"/>
    </row>
    <row r="350" spans="1:12" ht="16.5" customHeight="1" x14ac:dyDescent="0.25">
      <c r="A350" s="59"/>
      <c r="B350" s="60"/>
      <c r="C350" s="61"/>
      <c r="D350" s="62"/>
      <c r="E350" s="39" t="str">
        <f>IF($D350="","",IFERROR(INDEX(Artikelstamm!$B$8:$B$107,MATCH($D350,Artikelstamm!$A$8:$A$107,0)),"⚠ Artikelnr. unbekannt"))</f>
        <v/>
      </c>
      <c r="F350" s="41"/>
      <c r="G350" s="40" t="str">
        <f>IF($D350="","",IFERROR(INDEX(Artikelstamm!$D$8:$D$107,MATCH($D350,Artikelstamm!$A$8:$A$107,0)),""))</f>
        <v/>
      </c>
      <c r="H350" s="45" t="str">
        <f>IF($D350="","",IFERROR(INDEX(IF($C350="Eingang",Artikelstamm!$M$8:$M$107,Artikelstamm!$N$8:$N$107),MATCH($D350,Artikelstamm!$A$8:$A$107,0)),0))</f>
        <v/>
      </c>
      <c r="I350" s="45" t="str">
        <f t="shared" si="5"/>
        <v/>
      </c>
      <c r="J350" s="63" t="str">
        <f>IF($D350="","",IF($C350="Ausgang",$F350*IFERROR(INDEX(Artikelstamm!$M$8:$M$107,MATCH($D350,Artikelstamm!$A$8:$A$107,0)),0),0))</f>
        <v/>
      </c>
      <c r="K350" s="64"/>
      <c r="L350" s="64"/>
    </row>
    <row r="351" spans="1:12" ht="16.5" customHeight="1" x14ac:dyDescent="0.25">
      <c r="A351" s="59"/>
      <c r="B351" s="60"/>
      <c r="C351" s="61"/>
      <c r="D351" s="62"/>
      <c r="E351" s="48" t="str">
        <f>IF($D351="","",IFERROR(INDEX(Artikelstamm!$B$8:$B$107,MATCH($D351,Artikelstamm!$A$8:$A$107,0)),"⚠ Artikelnr. unbekannt"))</f>
        <v/>
      </c>
      <c r="F351" s="41"/>
      <c r="G351" s="49" t="str">
        <f>IF($D351="","",IFERROR(INDEX(Artikelstamm!$D$8:$D$107,MATCH($D351,Artikelstamm!$A$8:$A$107,0)),""))</f>
        <v/>
      </c>
      <c r="H351" s="52" t="str">
        <f>IF($D351="","",IFERROR(INDEX(IF($C351="Eingang",Artikelstamm!$M$8:$M$107,Artikelstamm!$N$8:$N$107),MATCH($D351,Artikelstamm!$A$8:$A$107,0)),0))</f>
        <v/>
      </c>
      <c r="I351" s="52" t="str">
        <f t="shared" si="5"/>
        <v/>
      </c>
      <c r="J351" s="65" t="str">
        <f>IF($D351="","",IF($C351="Ausgang",$F351*IFERROR(INDEX(Artikelstamm!$M$8:$M$107,MATCH($D351,Artikelstamm!$A$8:$A$107,0)),0),0))</f>
        <v/>
      </c>
      <c r="K351" s="64"/>
      <c r="L351" s="64"/>
    </row>
    <row r="352" spans="1:12" ht="16.5" customHeight="1" x14ac:dyDescent="0.25">
      <c r="A352" s="59"/>
      <c r="B352" s="60"/>
      <c r="C352" s="61"/>
      <c r="D352" s="62"/>
      <c r="E352" s="39" t="str">
        <f>IF($D352="","",IFERROR(INDEX(Artikelstamm!$B$8:$B$107,MATCH($D352,Artikelstamm!$A$8:$A$107,0)),"⚠ Artikelnr. unbekannt"))</f>
        <v/>
      </c>
      <c r="F352" s="41"/>
      <c r="G352" s="40" t="str">
        <f>IF($D352="","",IFERROR(INDEX(Artikelstamm!$D$8:$D$107,MATCH($D352,Artikelstamm!$A$8:$A$107,0)),""))</f>
        <v/>
      </c>
      <c r="H352" s="45" t="str">
        <f>IF($D352="","",IFERROR(INDEX(IF($C352="Eingang",Artikelstamm!$M$8:$M$107,Artikelstamm!$N$8:$N$107),MATCH($D352,Artikelstamm!$A$8:$A$107,0)),0))</f>
        <v/>
      </c>
      <c r="I352" s="45" t="str">
        <f t="shared" si="5"/>
        <v/>
      </c>
      <c r="J352" s="63" t="str">
        <f>IF($D352="","",IF($C352="Ausgang",$F352*IFERROR(INDEX(Artikelstamm!$M$8:$M$107,MATCH($D352,Artikelstamm!$A$8:$A$107,0)),0),0))</f>
        <v/>
      </c>
      <c r="K352" s="64"/>
      <c r="L352" s="64"/>
    </row>
    <row r="353" spans="1:12" ht="16.5" customHeight="1" x14ac:dyDescent="0.25">
      <c r="A353" s="59"/>
      <c r="B353" s="60"/>
      <c r="C353" s="61"/>
      <c r="D353" s="62"/>
      <c r="E353" s="48" t="str">
        <f>IF($D353="","",IFERROR(INDEX(Artikelstamm!$B$8:$B$107,MATCH($D353,Artikelstamm!$A$8:$A$107,0)),"⚠ Artikelnr. unbekannt"))</f>
        <v/>
      </c>
      <c r="F353" s="41"/>
      <c r="G353" s="49" t="str">
        <f>IF($D353="","",IFERROR(INDEX(Artikelstamm!$D$8:$D$107,MATCH($D353,Artikelstamm!$A$8:$A$107,0)),""))</f>
        <v/>
      </c>
      <c r="H353" s="52" t="str">
        <f>IF($D353="","",IFERROR(INDEX(IF($C353="Eingang",Artikelstamm!$M$8:$M$107,Artikelstamm!$N$8:$N$107),MATCH($D353,Artikelstamm!$A$8:$A$107,0)),0))</f>
        <v/>
      </c>
      <c r="I353" s="52" t="str">
        <f t="shared" si="5"/>
        <v/>
      </c>
      <c r="J353" s="65" t="str">
        <f>IF($D353="","",IF($C353="Ausgang",$F353*IFERROR(INDEX(Artikelstamm!$M$8:$M$107,MATCH($D353,Artikelstamm!$A$8:$A$107,0)),0),0))</f>
        <v/>
      </c>
      <c r="K353" s="64"/>
      <c r="L353" s="64"/>
    </row>
    <row r="354" spans="1:12" ht="16.5" customHeight="1" x14ac:dyDescent="0.25">
      <c r="A354" s="59"/>
      <c r="B354" s="60"/>
      <c r="C354" s="61"/>
      <c r="D354" s="62"/>
      <c r="E354" s="39" t="str">
        <f>IF($D354="","",IFERROR(INDEX(Artikelstamm!$B$8:$B$107,MATCH($D354,Artikelstamm!$A$8:$A$107,0)),"⚠ Artikelnr. unbekannt"))</f>
        <v/>
      </c>
      <c r="F354" s="41"/>
      <c r="G354" s="40" t="str">
        <f>IF($D354="","",IFERROR(INDEX(Artikelstamm!$D$8:$D$107,MATCH($D354,Artikelstamm!$A$8:$A$107,0)),""))</f>
        <v/>
      </c>
      <c r="H354" s="45" t="str">
        <f>IF($D354="","",IFERROR(INDEX(IF($C354="Eingang",Artikelstamm!$M$8:$M$107,Artikelstamm!$N$8:$N$107),MATCH($D354,Artikelstamm!$A$8:$A$107,0)),0))</f>
        <v/>
      </c>
      <c r="I354" s="45" t="str">
        <f t="shared" si="5"/>
        <v/>
      </c>
      <c r="J354" s="63" t="str">
        <f>IF($D354="","",IF($C354="Ausgang",$F354*IFERROR(INDEX(Artikelstamm!$M$8:$M$107,MATCH($D354,Artikelstamm!$A$8:$A$107,0)),0),0))</f>
        <v/>
      </c>
      <c r="K354" s="64"/>
      <c r="L354" s="64"/>
    </row>
    <row r="355" spans="1:12" ht="16.5" customHeight="1" x14ac:dyDescent="0.25">
      <c r="A355" s="59"/>
      <c r="B355" s="60"/>
      <c r="C355" s="61"/>
      <c r="D355" s="62"/>
      <c r="E355" s="48" t="str">
        <f>IF($D355="","",IFERROR(INDEX(Artikelstamm!$B$8:$B$107,MATCH($D355,Artikelstamm!$A$8:$A$107,0)),"⚠ Artikelnr. unbekannt"))</f>
        <v/>
      </c>
      <c r="F355" s="41"/>
      <c r="G355" s="49" t="str">
        <f>IF($D355="","",IFERROR(INDEX(Artikelstamm!$D$8:$D$107,MATCH($D355,Artikelstamm!$A$8:$A$107,0)),""))</f>
        <v/>
      </c>
      <c r="H355" s="52" t="str">
        <f>IF($D355="","",IFERROR(INDEX(IF($C355="Eingang",Artikelstamm!$M$8:$M$107,Artikelstamm!$N$8:$N$107),MATCH($D355,Artikelstamm!$A$8:$A$107,0)),0))</f>
        <v/>
      </c>
      <c r="I355" s="52" t="str">
        <f t="shared" si="5"/>
        <v/>
      </c>
      <c r="J355" s="65" t="str">
        <f>IF($D355="","",IF($C355="Ausgang",$F355*IFERROR(INDEX(Artikelstamm!$M$8:$M$107,MATCH($D355,Artikelstamm!$A$8:$A$107,0)),0),0))</f>
        <v/>
      </c>
      <c r="K355" s="64"/>
      <c r="L355" s="64"/>
    </row>
    <row r="356" spans="1:12" ht="16.5" customHeight="1" x14ac:dyDescent="0.25">
      <c r="A356" s="59"/>
      <c r="B356" s="60"/>
      <c r="C356" s="61"/>
      <c r="D356" s="62"/>
      <c r="E356" s="39" t="str">
        <f>IF($D356="","",IFERROR(INDEX(Artikelstamm!$B$8:$B$107,MATCH($D356,Artikelstamm!$A$8:$A$107,0)),"⚠ Artikelnr. unbekannt"))</f>
        <v/>
      </c>
      <c r="F356" s="41"/>
      <c r="G356" s="40" t="str">
        <f>IF($D356="","",IFERROR(INDEX(Artikelstamm!$D$8:$D$107,MATCH($D356,Artikelstamm!$A$8:$A$107,0)),""))</f>
        <v/>
      </c>
      <c r="H356" s="45" t="str">
        <f>IF($D356="","",IFERROR(INDEX(IF($C356="Eingang",Artikelstamm!$M$8:$M$107,Artikelstamm!$N$8:$N$107),MATCH($D356,Artikelstamm!$A$8:$A$107,0)),0))</f>
        <v/>
      </c>
      <c r="I356" s="45" t="str">
        <f t="shared" si="5"/>
        <v/>
      </c>
      <c r="J356" s="63" t="str">
        <f>IF($D356="","",IF($C356="Ausgang",$F356*IFERROR(INDEX(Artikelstamm!$M$8:$M$107,MATCH($D356,Artikelstamm!$A$8:$A$107,0)),0),0))</f>
        <v/>
      </c>
      <c r="K356" s="64"/>
      <c r="L356" s="64"/>
    </row>
    <row r="357" spans="1:12" ht="16.5" customHeight="1" x14ac:dyDescent="0.25">
      <c r="A357" s="59"/>
      <c r="B357" s="60"/>
      <c r="C357" s="61"/>
      <c r="D357" s="62"/>
      <c r="E357" s="48" t="str">
        <f>IF($D357="","",IFERROR(INDEX(Artikelstamm!$B$8:$B$107,MATCH($D357,Artikelstamm!$A$8:$A$107,0)),"⚠ Artikelnr. unbekannt"))</f>
        <v/>
      </c>
      <c r="F357" s="41"/>
      <c r="G357" s="49" t="str">
        <f>IF($D357="","",IFERROR(INDEX(Artikelstamm!$D$8:$D$107,MATCH($D357,Artikelstamm!$A$8:$A$107,0)),""))</f>
        <v/>
      </c>
      <c r="H357" s="52" t="str">
        <f>IF($D357="","",IFERROR(INDEX(IF($C357="Eingang",Artikelstamm!$M$8:$M$107,Artikelstamm!$N$8:$N$107),MATCH($D357,Artikelstamm!$A$8:$A$107,0)),0))</f>
        <v/>
      </c>
      <c r="I357" s="52" t="str">
        <f t="shared" si="5"/>
        <v/>
      </c>
      <c r="J357" s="65" t="str">
        <f>IF($D357="","",IF($C357="Ausgang",$F357*IFERROR(INDEX(Artikelstamm!$M$8:$M$107,MATCH($D357,Artikelstamm!$A$8:$A$107,0)),0),0))</f>
        <v/>
      </c>
      <c r="K357" s="64"/>
      <c r="L357" s="64"/>
    </row>
    <row r="358" spans="1:12" ht="16.5" customHeight="1" x14ac:dyDescent="0.25">
      <c r="A358" s="59"/>
      <c r="B358" s="60"/>
      <c r="C358" s="61"/>
      <c r="D358" s="62"/>
      <c r="E358" s="39" t="str">
        <f>IF($D358="","",IFERROR(INDEX(Artikelstamm!$B$8:$B$107,MATCH($D358,Artikelstamm!$A$8:$A$107,0)),"⚠ Artikelnr. unbekannt"))</f>
        <v/>
      </c>
      <c r="F358" s="41"/>
      <c r="G358" s="40" t="str">
        <f>IF($D358="","",IFERROR(INDEX(Artikelstamm!$D$8:$D$107,MATCH($D358,Artikelstamm!$A$8:$A$107,0)),""))</f>
        <v/>
      </c>
      <c r="H358" s="45" t="str">
        <f>IF($D358="","",IFERROR(INDEX(IF($C358="Eingang",Artikelstamm!$M$8:$M$107,Artikelstamm!$N$8:$N$107),MATCH($D358,Artikelstamm!$A$8:$A$107,0)),0))</f>
        <v/>
      </c>
      <c r="I358" s="45" t="str">
        <f t="shared" si="5"/>
        <v/>
      </c>
      <c r="J358" s="63" t="str">
        <f>IF($D358="","",IF($C358="Ausgang",$F358*IFERROR(INDEX(Artikelstamm!$M$8:$M$107,MATCH($D358,Artikelstamm!$A$8:$A$107,0)),0),0))</f>
        <v/>
      </c>
      <c r="K358" s="64"/>
      <c r="L358" s="64"/>
    </row>
    <row r="359" spans="1:12" ht="16.5" customHeight="1" x14ac:dyDescent="0.25">
      <c r="A359" s="59"/>
      <c r="B359" s="60"/>
      <c r="C359" s="61"/>
      <c r="D359" s="62"/>
      <c r="E359" s="48" t="str">
        <f>IF($D359="","",IFERROR(INDEX(Artikelstamm!$B$8:$B$107,MATCH($D359,Artikelstamm!$A$8:$A$107,0)),"⚠ Artikelnr. unbekannt"))</f>
        <v/>
      </c>
      <c r="F359" s="41"/>
      <c r="G359" s="49" t="str">
        <f>IF($D359="","",IFERROR(INDEX(Artikelstamm!$D$8:$D$107,MATCH($D359,Artikelstamm!$A$8:$A$107,0)),""))</f>
        <v/>
      </c>
      <c r="H359" s="52" t="str">
        <f>IF($D359="","",IFERROR(INDEX(IF($C359="Eingang",Artikelstamm!$M$8:$M$107,Artikelstamm!$N$8:$N$107),MATCH($D359,Artikelstamm!$A$8:$A$107,0)),0))</f>
        <v/>
      </c>
      <c r="I359" s="52" t="str">
        <f t="shared" si="5"/>
        <v/>
      </c>
      <c r="J359" s="65" t="str">
        <f>IF($D359="","",IF($C359="Ausgang",$F359*IFERROR(INDEX(Artikelstamm!$M$8:$M$107,MATCH($D359,Artikelstamm!$A$8:$A$107,0)),0),0))</f>
        <v/>
      </c>
      <c r="K359" s="64"/>
      <c r="L359" s="64"/>
    </row>
    <row r="360" spans="1:12" ht="16.5" customHeight="1" x14ac:dyDescent="0.25">
      <c r="A360" s="59"/>
      <c r="B360" s="60"/>
      <c r="C360" s="61"/>
      <c r="D360" s="62"/>
      <c r="E360" s="39" t="str">
        <f>IF($D360="","",IFERROR(INDEX(Artikelstamm!$B$8:$B$107,MATCH($D360,Artikelstamm!$A$8:$A$107,0)),"⚠ Artikelnr. unbekannt"))</f>
        <v/>
      </c>
      <c r="F360" s="41"/>
      <c r="G360" s="40" t="str">
        <f>IF($D360="","",IFERROR(INDEX(Artikelstamm!$D$8:$D$107,MATCH($D360,Artikelstamm!$A$8:$A$107,0)),""))</f>
        <v/>
      </c>
      <c r="H360" s="45" t="str">
        <f>IF($D360="","",IFERROR(INDEX(IF($C360="Eingang",Artikelstamm!$M$8:$M$107,Artikelstamm!$N$8:$N$107),MATCH($D360,Artikelstamm!$A$8:$A$107,0)),0))</f>
        <v/>
      </c>
      <c r="I360" s="45" t="str">
        <f t="shared" si="5"/>
        <v/>
      </c>
      <c r="J360" s="63" t="str">
        <f>IF($D360="","",IF($C360="Ausgang",$F360*IFERROR(INDEX(Artikelstamm!$M$8:$M$107,MATCH($D360,Artikelstamm!$A$8:$A$107,0)),0),0))</f>
        <v/>
      </c>
      <c r="K360" s="64"/>
      <c r="L360" s="64"/>
    </row>
    <row r="361" spans="1:12" ht="16.5" customHeight="1" x14ac:dyDescent="0.25">
      <c r="A361" s="59"/>
      <c r="B361" s="60"/>
      <c r="C361" s="61"/>
      <c r="D361" s="62"/>
      <c r="E361" s="48" t="str">
        <f>IF($D361="","",IFERROR(INDEX(Artikelstamm!$B$8:$B$107,MATCH($D361,Artikelstamm!$A$8:$A$107,0)),"⚠ Artikelnr. unbekannt"))</f>
        <v/>
      </c>
      <c r="F361" s="41"/>
      <c r="G361" s="49" t="str">
        <f>IF($D361="","",IFERROR(INDEX(Artikelstamm!$D$8:$D$107,MATCH($D361,Artikelstamm!$A$8:$A$107,0)),""))</f>
        <v/>
      </c>
      <c r="H361" s="52" t="str">
        <f>IF($D361="","",IFERROR(INDEX(IF($C361="Eingang",Artikelstamm!$M$8:$M$107,Artikelstamm!$N$8:$N$107),MATCH($D361,Artikelstamm!$A$8:$A$107,0)),0))</f>
        <v/>
      </c>
      <c r="I361" s="52" t="str">
        <f t="shared" si="5"/>
        <v/>
      </c>
      <c r="J361" s="65" t="str">
        <f>IF($D361="","",IF($C361="Ausgang",$F361*IFERROR(INDEX(Artikelstamm!$M$8:$M$107,MATCH($D361,Artikelstamm!$A$8:$A$107,0)),0),0))</f>
        <v/>
      </c>
      <c r="K361" s="64"/>
      <c r="L361" s="64"/>
    </row>
    <row r="362" spans="1:12" ht="16.5" customHeight="1" x14ac:dyDescent="0.25">
      <c r="A362" s="59"/>
      <c r="B362" s="60"/>
      <c r="C362" s="61"/>
      <c r="D362" s="62"/>
      <c r="E362" s="39" t="str">
        <f>IF($D362="","",IFERROR(INDEX(Artikelstamm!$B$8:$B$107,MATCH($D362,Artikelstamm!$A$8:$A$107,0)),"⚠ Artikelnr. unbekannt"))</f>
        <v/>
      </c>
      <c r="F362" s="41"/>
      <c r="G362" s="40" t="str">
        <f>IF($D362="","",IFERROR(INDEX(Artikelstamm!$D$8:$D$107,MATCH($D362,Artikelstamm!$A$8:$A$107,0)),""))</f>
        <v/>
      </c>
      <c r="H362" s="45" t="str">
        <f>IF($D362="","",IFERROR(INDEX(IF($C362="Eingang",Artikelstamm!$M$8:$M$107,Artikelstamm!$N$8:$N$107),MATCH($D362,Artikelstamm!$A$8:$A$107,0)),0))</f>
        <v/>
      </c>
      <c r="I362" s="45" t="str">
        <f t="shared" si="5"/>
        <v/>
      </c>
      <c r="J362" s="63" t="str">
        <f>IF($D362="","",IF($C362="Ausgang",$F362*IFERROR(INDEX(Artikelstamm!$M$8:$M$107,MATCH($D362,Artikelstamm!$A$8:$A$107,0)),0),0))</f>
        <v/>
      </c>
      <c r="K362" s="64"/>
      <c r="L362" s="64"/>
    </row>
    <row r="363" spans="1:12" ht="16.5" customHeight="1" x14ac:dyDescent="0.25">
      <c r="A363" s="59"/>
      <c r="B363" s="60"/>
      <c r="C363" s="61"/>
      <c r="D363" s="62"/>
      <c r="E363" s="48" t="str">
        <f>IF($D363="","",IFERROR(INDEX(Artikelstamm!$B$8:$B$107,MATCH($D363,Artikelstamm!$A$8:$A$107,0)),"⚠ Artikelnr. unbekannt"))</f>
        <v/>
      </c>
      <c r="F363" s="41"/>
      <c r="G363" s="49" t="str">
        <f>IF($D363="","",IFERROR(INDEX(Artikelstamm!$D$8:$D$107,MATCH($D363,Artikelstamm!$A$8:$A$107,0)),""))</f>
        <v/>
      </c>
      <c r="H363" s="52" t="str">
        <f>IF($D363="","",IFERROR(INDEX(IF($C363="Eingang",Artikelstamm!$M$8:$M$107,Artikelstamm!$N$8:$N$107),MATCH($D363,Artikelstamm!$A$8:$A$107,0)),0))</f>
        <v/>
      </c>
      <c r="I363" s="52" t="str">
        <f t="shared" si="5"/>
        <v/>
      </c>
      <c r="J363" s="65" t="str">
        <f>IF($D363="","",IF($C363="Ausgang",$F363*IFERROR(INDEX(Artikelstamm!$M$8:$M$107,MATCH($D363,Artikelstamm!$A$8:$A$107,0)),0),0))</f>
        <v/>
      </c>
      <c r="K363" s="64"/>
      <c r="L363" s="64"/>
    </row>
    <row r="364" spans="1:12" ht="16.5" customHeight="1" x14ac:dyDescent="0.25">
      <c r="A364" s="59"/>
      <c r="B364" s="60"/>
      <c r="C364" s="61"/>
      <c r="D364" s="62"/>
      <c r="E364" s="39" t="str">
        <f>IF($D364="","",IFERROR(INDEX(Artikelstamm!$B$8:$B$107,MATCH($D364,Artikelstamm!$A$8:$A$107,0)),"⚠ Artikelnr. unbekannt"))</f>
        <v/>
      </c>
      <c r="F364" s="41"/>
      <c r="G364" s="40" t="str">
        <f>IF($D364="","",IFERROR(INDEX(Artikelstamm!$D$8:$D$107,MATCH($D364,Artikelstamm!$A$8:$A$107,0)),""))</f>
        <v/>
      </c>
      <c r="H364" s="45" t="str">
        <f>IF($D364="","",IFERROR(INDEX(IF($C364="Eingang",Artikelstamm!$M$8:$M$107,Artikelstamm!$N$8:$N$107),MATCH($D364,Artikelstamm!$A$8:$A$107,0)),0))</f>
        <v/>
      </c>
      <c r="I364" s="45" t="str">
        <f t="shared" si="5"/>
        <v/>
      </c>
      <c r="J364" s="63" t="str">
        <f>IF($D364="","",IF($C364="Ausgang",$F364*IFERROR(INDEX(Artikelstamm!$M$8:$M$107,MATCH($D364,Artikelstamm!$A$8:$A$107,0)),0),0))</f>
        <v/>
      </c>
      <c r="K364" s="64"/>
      <c r="L364" s="64"/>
    </row>
    <row r="365" spans="1:12" ht="16.5" customHeight="1" x14ac:dyDescent="0.25">
      <c r="A365" s="59"/>
      <c r="B365" s="60"/>
      <c r="C365" s="61"/>
      <c r="D365" s="62"/>
      <c r="E365" s="48" t="str">
        <f>IF($D365="","",IFERROR(INDEX(Artikelstamm!$B$8:$B$107,MATCH($D365,Artikelstamm!$A$8:$A$107,0)),"⚠ Artikelnr. unbekannt"))</f>
        <v/>
      </c>
      <c r="F365" s="41"/>
      <c r="G365" s="49" t="str">
        <f>IF($D365="","",IFERROR(INDEX(Artikelstamm!$D$8:$D$107,MATCH($D365,Artikelstamm!$A$8:$A$107,0)),""))</f>
        <v/>
      </c>
      <c r="H365" s="52" t="str">
        <f>IF($D365="","",IFERROR(INDEX(IF($C365="Eingang",Artikelstamm!$M$8:$M$107,Artikelstamm!$N$8:$N$107),MATCH($D365,Artikelstamm!$A$8:$A$107,0)),0))</f>
        <v/>
      </c>
      <c r="I365" s="52" t="str">
        <f t="shared" si="5"/>
        <v/>
      </c>
      <c r="J365" s="65" t="str">
        <f>IF($D365="","",IF($C365="Ausgang",$F365*IFERROR(INDEX(Artikelstamm!$M$8:$M$107,MATCH($D365,Artikelstamm!$A$8:$A$107,0)),0),0))</f>
        <v/>
      </c>
      <c r="K365" s="64"/>
      <c r="L365" s="64"/>
    </row>
    <row r="366" spans="1:12" ht="16.5" customHeight="1" x14ac:dyDescent="0.25">
      <c r="A366" s="59"/>
      <c r="B366" s="60"/>
      <c r="C366" s="61"/>
      <c r="D366" s="62"/>
      <c r="E366" s="39" t="str">
        <f>IF($D366="","",IFERROR(INDEX(Artikelstamm!$B$8:$B$107,MATCH($D366,Artikelstamm!$A$8:$A$107,0)),"⚠ Artikelnr. unbekannt"))</f>
        <v/>
      </c>
      <c r="F366" s="41"/>
      <c r="G366" s="40" t="str">
        <f>IF($D366="","",IFERROR(INDEX(Artikelstamm!$D$8:$D$107,MATCH($D366,Artikelstamm!$A$8:$A$107,0)),""))</f>
        <v/>
      </c>
      <c r="H366" s="45" t="str">
        <f>IF($D366="","",IFERROR(INDEX(IF($C366="Eingang",Artikelstamm!$M$8:$M$107,Artikelstamm!$N$8:$N$107),MATCH($D366,Artikelstamm!$A$8:$A$107,0)),0))</f>
        <v/>
      </c>
      <c r="I366" s="45" t="str">
        <f t="shared" si="5"/>
        <v/>
      </c>
      <c r="J366" s="63" t="str">
        <f>IF($D366="","",IF($C366="Ausgang",$F366*IFERROR(INDEX(Artikelstamm!$M$8:$M$107,MATCH($D366,Artikelstamm!$A$8:$A$107,0)),0),0))</f>
        <v/>
      </c>
      <c r="K366" s="64"/>
      <c r="L366" s="64"/>
    </row>
    <row r="367" spans="1:12" ht="16.5" customHeight="1" x14ac:dyDescent="0.25">
      <c r="A367" s="59"/>
      <c r="B367" s="60"/>
      <c r="C367" s="61"/>
      <c r="D367" s="62"/>
      <c r="E367" s="48" t="str">
        <f>IF($D367="","",IFERROR(INDEX(Artikelstamm!$B$8:$B$107,MATCH($D367,Artikelstamm!$A$8:$A$107,0)),"⚠ Artikelnr. unbekannt"))</f>
        <v/>
      </c>
      <c r="F367" s="41"/>
      <c r="G367" s="49" t="str">
        <f>IF($D367="","",IFERROR(INDEX(Artikelstamm!$D$8:$D$107,MATCH($D367,Artikelstamm!$A$8:$A$107,0)),""))</f>
        <v/>
      </c>
      <c r="H367" s="52" t="str">
        <f>IF($D367="","",IFERROR(INDEX(IF($C367="Eingang",Artikelstamm!$M$8:$M$107,Artikelstamm!$N$8:$N$107),MATCH($D367,Artikelstamm!$A$8:$A$107,0)),0))</f>
        <v/>
      </c>
      <c r="I367" s="52" t="str">
        <f t="shared" si="5"/>
        <v/>
      </c>
      <c r="J367" s="65" t="str">
        <f>IF($D367="","",IF($C367="Ausgang",$F367*IFERROR(INDEX(Artikelstamm!$M$8:$M$107,MATCH($D367,Artikelstamm!$A$8:$A$107,0)),0),0))</f>
        <v/>
      </c>
      <c r="K367" s="64"/>
      <c r="L367" s="64"/>
    </row>
    <row r="368" spans="1:12" ht="16.5" customHeight="1" x14ac:dyDescent="0.25">
      <c r="A368" s="59"/>
      <c r="B368" s="60"/>
      <c r="C368" s="61"/>
      <c r="D368" s="62"/>
      <c r="E368" s="39" t="str">
        <f>IF($D368="","",IFERROR(INDEX(Artikelstamm!$B$8:$B$107,MATCH($D368,Artikelstamm!$A$8:$A$107,0)),"⚠ Artikelnr. unbekannt"))</f>
        <v/>
      </c>
      <c r="F368" s="41"/>
      <c r="G368" s="40" t="str">
        <f>IF($D368="","",IFERROR(INDEX(Artikelstamm!$D$8:$D$107,MATCH($D368,Artikelstamm!$A$8:$A$107,0)),""))</f>
        <v/>
      </c>
      <c r="H368" s="45" t="str">
        <f>IF($D368="","",IFERROR(INDEX(IF($C368="Eingang",Artikelstamm!$M$8:$M$107,Artikelstamm!$N$8:$N$107),MATCH($D368,Artikelstamm!$A$8:$A$107,0)),0))</f>
        <v/>
      </c>
      <c r="I368" s="45" t="str">
        <f t="shared" si="5"/>
        <v/>
      </c>
      <c r="J368" s="63" t="str">
        <f>IF($D368="","",IF($C368="Ausgang",$F368*IFERROR(INDEX(Artikelstamm!$M$8:$M$107,MATCH($D368,Artikelstamm!$A$8:$A$107,0)),0),0))</f>
        <v/>
      </c>
      <c r="K368" s="64"/>
      <c r="L368" s="64"/>
    </row>
    <row r="369" spans="1:12" ht="16.5" customHeight="1" x14ac:dyDescent="0.25">
      <c r="A369" s="59"/>
      <c r="B369" s="60"/>
      <c r="C369" s="61"/>
      <c r="D369" s="62"/>
      <c r="E369" s="48" t="str">
        <f>IF($D369="","",IFERROR(INDEX(Artikelstamm!$B$8:$B$107,MATCH($D369,Artikelstamm!$A$8:$A$107,0)),"⚠ Artikelnr. unbekannt"))</f>
        <v/>
      </c>
      <c r="F369" s="41"/>
      <c r="G369" s="49" t="str">
        <f>IF($D369="","",IFERROR(INDEX(Artikelstamm!$D$8:$D$107,MATCH($D369,Artikelstamm!$A$8:$A$107,0)),""))</f>
        <v/>
      </c>
      <c r="H369" s="52" t="str">
        <f>IF($D369="","",IFERROR(INDEX(IF($C369="Eingang",Artikelstamm!$M$8:$M$107,Artikelstamm!$N$8:$N$107),MATCH($D369,Artikelstamm!$A$8:$A$107,0)),0))</f>
        <v/>
      </c>
      <c r="I369" s="52" t="str">
        <f t="shared" si="5"/>
        <v/>
      </c>
      <c r="J369" s="65" t="str">
        <f>IF($D369="","",IF($C369="Ausgang",$F369*IFERROR(INDEX(Artikelstamm!$M$8:$M$107,MATCH($D369,Artikelstamm!$A$8:$A$107,0)),0),0))</f>
        <v/>
      </c>
      <c r="K369" s="64"/>
      <c r="L369" s="64"/>
    </row>
    <row r="370" spans="1:12" ht="16.5" customHeight="1" x14ac:dyDescent="0.25">
      <c r="A370" s="59"/>
      <c r="B370" s="60"/>
      <c r="C370" s="61"/>
      <c r="D370" s="62"/>
      <c r="E370" s="39" t="str">
        <f>IF($D370="","",IFERROR(INDEX(Artikelstamm!$B$8:$B$107,MATCH($D370,Artikelstamm!$A$8:$A$107,0)),"⚠ Artikelnr. unbekannt"))</f>
        <v/>
      </c>
      <c r="F370" s="41"/>
      <c r="G370" s="40" t="str">
        <f>IF($D370="","",IFERROR(INDEX(Artikelstamm!$D$8:$D$107,MATCH($D370,Artikelstamm!$A$8:$A$107,0)),""))</f>
        <v/>
      </c>
      <c r="H370" s="45" t="str">
        <f>IF($D370="","",IFERROR(INDEX(IF($C370="Eingang",Artikelstamm!$M$8:$M$107,Artikelstamm!$N$8:$N$107),MATCH($D370,Artikelstamm!$A$8:$A$107,0)),0))</f>
        <v/>
      </c>
      <c r="I370" s="45" t="str">
        <f t="shared" si="5"/>
        <v/>
      </c>
      <c r="J370" s="63" t="str">
        <f>IF($D370="","",IF($C370="Ausgang",$F370*IFERROR(INDEX(Artikelstamm!$M$8:$M$107,MATCH($D370,Artikelstamm!$A$8:$A$107,0)),0),0))</f>
        <v/>
      </c>
      <c r="K370" s="64"/>
      <c r="L370" s="64"/>
    </row>
    <row r="371" spans="1:12" ht="16.5" customHeight="1" x14ac:dyDescent="0.25">
      <c r="A371" s="59"/>
      <c r="B371" s="60"/>
      <c r="C371" s="61"/>
      <c r="D371" s="62"/>
      <c r="E371" s="48" t="str">
        <f>IF($D371="","",IFERROR(INDEX(Artikelstamm!$B$8:$B$107,MATCH($D371,Artikelstamm!$A$8:$A$107,0)),"⚠ Artikelnr. unbekannt"))</f>
        <v/>
      </c>
      <c r="F371" s="41"/>
      <c r="G371" s="49" t="str">
        <f>IF($D371="","",IFERROR(INDEX(Artikelstamm!$D$8:$D$107,MATCH($D371,Artikelstamm!$A$8:$A$107,0)),""))</f>
        <v/>
      </c>
      <c r="H371" s="52" t="str">
        <f>IF($D371="","",IFERROR(INDEX(IF($C371="Eingang",Artikelstamm!$M$8:$M$107,Artikelstamm!$N$8:$N$107),MATCH($D371,Artikelstamm!$A$8:$A$107,0)),0))</f>
        <v/>
      </c>
      <c r="I371" s="52" t="str">
        <f t="shared" si="5"/>
        <v/>
      </c>
      <c r="J371" s="65" t="str">
        <f>IF($D371="","",IF($C371="Ausgang",$F371*IFERROR(INDEX(Artikelstamm!$M$8:$M$107,MATCH($D371,Artikelstamm!$A$8:$A$107,0)),0),0))</f>
        <v/>
      </c>
      <c r="K371" s="64"/>
      <c r="L371" s="64"/>
    </row>
    <row r="372" spans="1:12" ht="16.5" customHeight="1" x14ac:dyDescent="0.25">
      <c r="A372" s="59"/>
      <c r="B372" s="60"/>
      <c r="C372" s="61"/>
      <c r="D372" s="62"/>
      <c r="E372" s="39" t="str">
        <f>IF($D372="","",IFERROR(INDEX(Artikelstamm!$B$8:$B$107,MATCH($D372,Artikelstamm!$A$8:$A$107,0)),"⚠ Artikelnr. unbekannt"))</f>
        <v/>
      </c>
      <c r="F372" s="41"/>
      <c r="G372" s="40" t="str">
        <f>IF($D372="","",IFERROR(INDEX(Artikelstamm!$D$8:$D$107,MATCH($D372,Artikelstamm!$A$8:$A$107,0)),""))</f>
        <v/>
      </c>
      <c r="H372" s="45" t="str">
        <f>IF($D372="","",IFERROR(INDEX(IF($C372="Eingang",Artikelstamm!$M$8:$M$107,Artikelstamm!$N$8:$N$107),MATCH($D372,Artikelstamm!$A$8:$A$107,0)),0))</f>
        <v/>
      </c>
      <c r="I372" s="45" t="str">
        <f t="shared" si="5"/>
        <v/>
      </c>
      <c r="J372" s="63" t="str">
        <f>IF($D372="","",IF($C372="Ausgang",$F372*IFERROR(INDEX(Artikelstamm!$M$8:$M$107,MATCH($D372,Artikelstamm!$A$8:$A$107,0)),0),0))</f>
        <v/>
      </c>
      <c r="K372" s="64"/>
      <c r="L372" s="64"/>
    </row>
    <row r="373" spans="1:12" ht="16.5" customHeight="1" x14ac:dyDescent="0.25">
      <c r="A373" s="59"/>
      <c r="B373" s="60"/>
      <c r="C373" s="61"/>
      <c r="D373" s="62"/>
      <c r="E373" s="48" t="str">
        <f>IF($D373="","",IFERROR(INDEX(Artikelstamm!$B$8:$B$107,MATCH($D373,Artikelstamm!$A$8:$A$107,0)),"⚠ Artikelnr. unbekannt"))</f>
        <v/>
      </c>
      <c r="F373" s="41"/>
      <c r="G373" s="49" t="str">
        <f>IF($D373="","",IFERROR(INDEX(Artikelstamm!$D$8:$D$107,MATCH($D373,Artikelstamm!$A$8:$A$107,0)),""))</f>
        <v/>
      </c>
      <c r="H373" s="52" t="str">
        <f>IF($D373="","",IFERROR(INDEX(IF($C373="Eingang",Artikelstamm!$M$8:$M$107,Artikelstamm!$N$8:$N$107),MATCH($D373,Artikelstamm!$A$8:$A$107,0)),0))</f>
        <v/>
      </c>
      <c r="I373" s="52" t="str">
        <f t="shared" si="5"/>
        <v/>
      </c>
      <c r="J373" s="65" t="str">
        <f>IF($D373="","",IF($C373="Ausgang",$F373*IFERROR(INDEX(Artikelstamm!$M$8:$M$107,MATCH($D373,Artikelstamm!$A$8:$A$107,0)),0),0))</f>
        <v/>
      </c>
      <c r="K373" s="64"/>
      <c r="L373" s="64"/>
    </row>
    <row r="374" spans="1:12" ht="16.5" customHeight="1" x14ac:dyDescent="0.25">
      <c r="A374" s="59"/>
      <c r="B374" s="60"/>
      <c r="C374" s="61"/>
      <c r="D374" s="62"/>
      <c r="E374" s="39" t="str">
        <f>IF($D374="","",IFERROR(INDEX(Artikelstamm!$B$8:$B$107,MATCH($D374,Artikelstamm!$A$8:$A$107,0)),"⚠ Artikelnr. unbekannt"))</f>
        <v/>
      </c>
      <c r="F374" s="41"/>
      <c r="G374" s="40" t="str">
        <f>IF($D374="","",IFERROR(INDEX(Artikelstamm!$D$8:$D$107,MATCH($D374,Artikelstamm!$A$8:$A$107,0)),""))</f>
        <v/>
      </c>
      <c r="H374" s="45" t="str">
        <f>IF($D374="","",IFERROR(INDEX(IF($C374="Eingang",Artikelstamm!$M$8:$M$107,Artikelstamm!$N$8:$N$107),MATCH($D374,Artikelstamm!$A$8:$A$107,0)),0))</f>
        <v/>
      </c>
      <c r="I374" s="45" t="str">
        <f t="shared" si="5"/>
        <v/>
      </c>
      <c r="J374" s="63" t="str">
        <f>IF($D374="","",IF($C374="Ausgang",$F374*IFERROR(INDEX(Artikelstamm!$M$8:$M$107,MATCH($D374,Artikelstamm!$A$8:$A$107,0)),0),0))</f>
        <v/>
      </c>
      <c r="K374" s="64"/>
      <c r="L374" s="64"/>
    </row>
    <row r="375" spans="1:12" ht="16.5" customHeight="1" x14ac:dyDescent="0.25">
      <c r="A375" s="59"/>
      <c r="B375" s="60"/>
      <c r="C375" s="61"/>
      <c r="D375" s="62"/>
      <c r="E375" s="48" t="str">
        <f>IF($D375="","",IFERROR(INDEX(Artikelstamm!$B$8:$B$107,MATCH($D375,Artikelstamm!$A$8:$A$107,0)),"⚠ Artikelnr. unbekannt"))</f>
        <v/>
      </c>
      <c r="F375" s="41"/>
      <c r="G375" s="49" t="str">
        <f>IF($D375="","",IFERROR(INDEX(Artikelstamm!$D$8:$D$107,MATCH($D375,Artikelstamm!$A$8:$A$107,0)),""))</f>
        <v/>
      </c>
      <c r="H375" s="52" t="str">
        <f>IF($D375="","",IFERROR(INDEX(IF($C375="Eingang",Artikelstamm!$M$8:$M$107,Artikelstamm!$N$8:$N$107),MATCH($D375,Artikelstamm!$A$8:$A$107,0)),0))</f>
        <v/>
      </c>
      <c r="I375" s="52" t="str">
        <f t="shared" si="5"/>
        <v/>
      </c>
      <c r="J375" s="65" t="str">
        <f>IF($D375="","",IF($C375="Ausgang",$F375*IFERROR(INDEX(Artikelstamm!$M$8:$M$107,MATCH($D375,Artikelstamm!$A$8:$A$107,0)),0),0))</f>
        <v/>
      </c>
      <c r="K375" s="64"/>
      <c r="L375" s="64"/>
    </row>
    <row r="376" spans="1:12" ht="16.5" customHeight="1" x14ac:dyDescent="0.25">
      <c r="A376" s="59"/>
      <c r="B376" s="60"/>
      <c r="C376" s="61"/>
      <c r="D376" s="62"/>
      <c r="E376" s="39" t="str">
        <f>IF($D376="","",IFERROR(INDEX(Artikelstamm!$B$8:$B$107,MATCH($D376,Artikelstamm!$A$8:$A$107,0)),"⚠ Artikelnr. unbekannt"))</f>
        <v/>
      </c>
      <c r="F376" s="41"/>
      <c r="G376" s="40" t="str">
        <f>IF($D376="","",IFERROR(INDEX(Artikelstamm!$D$8:$D$107,MATCH($D376,Artikelstamm!$A$8:$A$107,0)),""))</f>
        <v/>
      </c>
      <c r="H376" s="45" t="str">
        <f>IF($D376="","",IFERROR(INDEX(IF($C376="Eingang",Artikelstamm!$M$8:$M$107,Artikelstamm!$N$8:$N$107),MATCH($D376,Artikelstamm!$A$8:$A$107,0)),0))</f>
        <v/>
      </c>
      <c r="I376" s="45" t="str">
        <f t="shared" si="5"/>
        <v/>
      </c>
      <c r="J376" s="63" t="str">
        <f>IF($D376="","",IF($C376="Ausgang",$F376*IFERROR(INDEX(Artikelstamm!$M$8:$M$107,MATCH($D376,Artikelstamm!$A$8:$A$107,0)),0),0))</f>
        <v/>
      </c>
      <c r="K376" s="64"/>
      <c r="L376" s="64"/>
    </row>
    <row r="377" spans="1:12" ht="16.5" customHeight="1" x14ac:dyDescent="0.25">
      <c r="A377" s="59"/>
      <c r="B377" s="60"/>
      <c r="C377" s="61"/>
      <c r="D377" s="62"/>
      <c r="E377" s="48" t="str">
        <f>IF($D377="","",IFERROR(INDEX(Artikelstamm!$B$8:$B$107,MATCH($D377,Artikelstamm!$A$8:$A$107,0)),"⚠ Artikelnr. unbekannt"))</f>
        <v/>
      </c>
      <c r="F377" s="41"/>
      <c r="G377" s="49" t="str">
        <f>IF($D377="","",IFERROR(INDEX(Artikelstamm!$D$8:$D$107,MATCH($D377,Artikelstamm!$A$8:$A$107,0)),""))</f>
        <v/>
      </c>
      <c r="H377" s="52" t="str">
        <f>IF($D377="","",IFERROR(INDEX(IF($C377="Eingang",Artikelstamm!$M$8:$M$107,Artikelstamm!$N$8:$N$107),MATCH($D377,Artikelstamm!$A$8:$A$107,0)),0))</f>
        <v/>
      </c>
      <c r="I377" s="52" t="str">
        <f t="shared" si="5"/>
        <v/>
      </c>
      <c r="J377" s="65" t="str">
        <f>IF($D377="","",IF($C377="Ausgang",$F377*IFERROR(INDEX(Artikelstamm!$M$8:$M$107,MATCH($D377,Artikelstamm!$A$8:$A$107,0)),0),0))</f>
        <v/>
      </c>
      <c r="K377" s="64"/>
      <c r="L377" s="64"/>
    </row>
    <row r="378" spans="1:12" ht="16.5" customHeight="1" x14ac:dyDescent="0.25">
      <c r="A378" s="59"/>
      <c r="B378" s="60"/>
      <c r="C378" s="61"/>
      <c r="D378" s="62"/>
      <c r="E378" s="39" t="str">
        <f>IF($D378="","",IFERROR(INDEX(Artikelstamm!$B$8:$B$107,MATCH($D378,Artikelstamm!$A$8:$A$107,0)),"⚠ Artikelnr. unbekannt"))</f>
        <v/>
      </c>
      <c r="F378" s="41"/>
      <c r="G378" s="40" t="str">
        <f>IF($D378="","",IFERROR(INDEX(Artikelstamm!$D$8:$D$107,MATCH($D378,Artikelstamm!$A$8:$A$107,0)),""))</f>
        <v/>
      </c>
      <c r="H378" s="45" t="str">
        <f>IF($D378="","",IFERROR(INDEX(IF($C378="Eingang",Artikelstamm!$M$8:$M$107,Artikelstamm!$N$8:$N$107),MATCH($D378,Artikelstamm!$A$8:$A$107,0)),0))</f>
        <v/>
      </c>
      <c r="I378" s="45" t="str">
        <f t="shared" si="5"/>
        <v/>
      </c>
      <c r="J378" s="63" t="str">
        <f>IF($D378="","",IF($C378="Ausgang",$F378*IFERROR(INDEX(Artikelstamm!$M$8:$M$107,MATCH($D378,Artikelstamm!$A$8:$A$107,0)),0),0))</f>
        <v/>
      </c>
      <c r="K378" s="64"/>
      <c r="L378" s="64"/>
    </row>
    <row r="379" spans="1:12" ht="16.5" customHeight="1" x14ac:dyDescent="0.25">
      <c r="A379" s="59"/>
      <c r="B379" s="60"/>
      <c r="C379" s="61"/>
      <c r="D379" s="62"/>
      <c r="E379" s="48" t="str">
        <f>IF($D379="","",IFERROR(INDEX(Artikelstamm!$B$8:$B$107,MATCH($D379,Artikelstamm!$A$8:$A$107,0)),"⚠ Artikelnr. unbekannt"))</f>
        <v/>
      </c>
      <c r="F379" s="41"/>
      <c r="G379" s="49" t="str">
        <f>IF($D379="","",IFERROR(INDEX(Artikelstamm!$D$8:$D$107,MATCH($D379,Artikelstamm!$A$8:$A$107,0)),""))</f>
        <v/>
      </c>
      <c r="H379" s="52" t="str">
        <f>IF($D379="","",IFERROR(INDEX(IF($C379="Eingang",Artikelstamm!$M$8:$M$107,Artikelstamm!$N$8:$N$107),MATCH($D379,Artikelstamm!$A$8:$A$107,0)),0))</f>
        <v/>
      </c>
      <c r="I379" s="52" t="str">
        <f t="shared" si="5"/>
        <v/>
      </c>
      <c r="J379" s="65" t="str">
        <f>IF($D379="","",IF($C379="Ausgang",$F379*IFERROR(INDEX(Artikelstamm!$M$8:$M$107,MATCH($D379,Artikelstamm!$A$8:$A$107,0)),0),0))</f>
        <v/>
      </c>
      <c r="K379" s="64"/>
      <c r="L379" s="64"/>
    </row>
    <row r="380" spans="1:12" ht="16.5" customHeight="1" x14ac:dyDescent="0.25">
      <c r="A380" s="59"/>
      <c r="B380" s="60"/>
      <c r="C380" s="61"/>
      <c r="D380" s="62"/>
      <c r="E380" s="39" t="str">
        <f>IF($D380="","",IFERROR(INDEX(Artikelstamm!$B$8:$B$107,MATCH($D380,Artikelstamm!$A$8:$A$107,0)),"⚠ Artikelnr. unbekannt"))</f>
        <v/>
      </c>
      <c r="F380" s="41"/>
      <c r="G380" s="40" t="str">
        <f>IF($D380="","",IFERROR(INDEX(Artikelstamm!$D$8:$D$107,MATCH($D380,Artikelstamm!$A$8:$A$107,0)),""))</f>
        <v/>
      </c>
      <c r="H380" s="45" t="str">
        <f>IF($D380="","",IFERROR(INDEX(IF($C380="Eingang",Artikelstamm!$M$8:$M$107,Artikelstamm!$N$8:$N$107),MATCH($D380,Artikelstamm!$A$8:$A$107,0)),0))</f>
        <v/>
      </c>
      <c r="I380" s="45" t="str">
        <f t="shared" si="5"/>
        <v/>
      </c>
      <c r="J380" s="63" t="str">
        <f>IF($D380="","",IF($C380="Ausgang",$F380*IFERROR(INDEX(Artikelstamm!$M$8:$M$107,MATCH($D380,Artikelstamm!$A$8:$A$107,0)),0),0))</f>
        <v/>
      </c>
      <c r="K380" s="64"/>
      <c r="L380" s="64"/>
    </row>
    <row r="381" spans="1:12" ht="16.5" customHeight="1" x14ac:dyDescent="0.25">
      <c r="A381" s="59"/>
      <c r="B381" s="60"/>
      <c r="C381" s="61"/>
      <c r="D381" s="62"/>
      <c r="E381" s="48" t="str">
        <f>IF($D381="","",IFERROR(INDEX(Artikelstamm!$B$8:$B$107,MATCH($D381,Artikelstamm!$A$8:$A$107,0)),"⚠ Artikelnr. unbekannt"))</f>
        <v/>
      </c>
      <c r="F381" s="41"/>
      <c r="G381" s="49" t="str">
        <f>IF($D381="","",IFERROR(INDEX(Artikelstamm!$D$8:$D$107,MATCH($D381,Artikelstamm!$A$8:$A$107,0)),""))</f>
        <v/>
      </c>
      <c r="H381" s="52" t="str">
        <f>IF($D381="","",IFERROR(INDEX(IF($C381="Eingang",Artikelstamm!$M$8:$M$107,Artikelstamm!$N$8:$N$107),MATCH($D381,Artikelstamm!$A$8:$A$107,0)),0))</f>
        <v/>
      </c>
      <c r="I381" s="52" t="str">
        <f t="shared" si="5"/>
        <v/>
      </c>
      <c r="J381" s="65" t="str">
        <f>IF($D381="","",IF($C381="Ausgang",$F381*IFERROR(INDEX(Artikelstamm!$M$8:$M$107,MATCH($D381,Artikelstamm!$A$8:$A$107,0)),0),0))</f>
        <v/>
      </c>
      <c r="K381" s="64"/>
      <c r="L381" s="64"/>
    </row>
    <row r="382" spans="1:12" ht="16.5" customHeight="1" x14ac:dyDescent="0.25">
      <c r="A382" s="59"/>
      <c r="B382" s="60"/>
      <c r="C382" s="61"/>
      <c r="D382" s="62"/>
      <c r="E382" s="39" t="str">
        <f>IF($D382="","",IFERROR(INDEX(Artikelstamm!$B$8:$B$107,MATCH($D382,Artikelstamm!$A$8:$A$107,0)),"⚠ Artikelnr. unbekannt"))</f>
        <v/>
      </c>
      <c r="F382" s="41"/>
      <c r="G382" s="40" t="str">
        <f>IF($D382="","",IFERROR(INDEX(Artikelstamm!$D$8:$D$107,MATCH($D382,Artikelstamm!$A$8:$A$107,0)),""))</f>
        <v/>
      </c>
      <c r="H382" s="45" t="str">
        <f>IF($D382="","",IFERROR(INDEX(IF($C382="Eingang",Artikelstamm!$M$8:$M$107,Artikelstamm!$N$8:$N$107),MATCH($D382,Artikelstamm!$A$8:$A$107,0)),0))</f>
        <v/>
      </c>
      <c r="I382" s="45" t="str">
        <f t="shared" si="5"/>
        <v/>
      </c>
      <c r="J382" s="63" t="str">
        <f>IF($D382="","",IF($C382="Ausgang",$F382*IFERROR(INDEX(Artikelstamm!$M$8:$M$107,MATCH($D382,Artikelstamm!$A$8:$A$107,0)),0),0))</f>
        <v/>
      </c>
      <c r="K382" s="64"/>
      <c r="L382" s="64"/>
    </row>
    <row r="383" spans="1:12" ht="16.5" customHeight="1" x14ac:dyDescent="0.25">
      <c r="A383" s="59"/>
      <c r="B383" s="60"/>
      <c r="C383" s="61"/>
      <c r="D383" s="62"/>
      <c r="E383" s="48" t="str">
        <f>IF($D383="","",IFERROR(INDEX(Artikelstamm!$B$8:$B$107,MATCH($D383,Artikelstamm!$A$8:$A$107,0)),"⚠ Artikelnr. unbekannt"))</f>
        <v/>
      </c>
      <c r="F383" s="41"/>
      <c r="G383" s="49" t="str">
        <f>IF($D383="","",IFERROR(INDEX(Artikelstamm!$D$8:$D$107,MATCH($D383,Artikelstamm!$A$8:$A$107,0)),""))</f>
        <v/>
      </c>
      <c r="H383" s="52" t="str">
        <f>IF($D383="","",IFERROR(INDEX(IF($C383="Eingang",Artikelstamm!$M$8:$M$107,Artikelstamm!$N$8:$N$107),MATCH($D383,Artikelstamm!$A$8:$A$107,0)),0))</f>
        <v/>
      </c>
      <c r="I383" s="52" t="str">
        <f t="shared" si="5"/>
        <v/>
      </c>
      <c r="J383" s="65" t="str">
        <f>IF($D383="","",IF($C383="Ausgang",$F383*IFERROR(INDEX(Artikelstamm!$M$8:$M$107,MATCH($D383,Artikelstamm!$A$8:$A$107,0)),0),0))</f>
        <v/>
      </c>
      <c r="K383" s="64"/>
      <c r="L383" s="64"/>
    </row>
    <row r="384" spans="1:12" ht="16.5" customHeight="1" x14ac:dyDescent="0.25">
      <c r="A384" s="59"/>
      <c r="B384" s="60"/>
      <c r="C384" s="61"/>
      <c r="D384" s="62"/>
      <c r="E384" s="39" t="str">
        <f>IF($D384="","",IFERROR(INDEX(Artikelstamm!$B$8:$B$107,MATCH($D384,Artikelstamm!$A$8:$A$107,0)),"⚠ Artikelnr. unbekannt"))</f>
        <v/>
      </c>
      <c r="F384" s="41"/>
      <c r="G384" s="40" t="str">
        <f>IF($D384="","",IFERROR(INDEX(Artikelstamm!$D$8:$D$107,MATCH($D384,Artikelstamm!$A$8:$A$107,0)),""))</f>
        <v/>
      </c>
      <c r="H384" s="45" t="str">
        <f>IF($D384="","",IFERROR(INDEX(IF($C384="Eingang",Artikelstamm!$M$8:$M$107,Artikelstamm!$N$8:$N$107),MATCH($D384,Artikelstamm!$A$8:$A$107,0)),0))</f>
        <v/>
      </c>
      <c r="I384" s="45" t="str">
        <f t="shared" si="5"/>
        <v/>
      </c>
      <c r="J384" s="63" t="str">
        <f>IF($D384="","",IF($C384="Ausgang",$F384*IFERROR(INDEX(Artikelstamm!$M$8:$M$107,MATCH($D384,Artikelstamm!$A$8:$A$107,0)),0),0))</f>
        <v/>
      </c>
      <c r="K384" s="64"/>
      <c r="L384" s="64"/>
    </row>
    <row r="385" spans="1:12" ht="16.5" customHeight="1" x14ac:dyDescent="0.25">
      <c r="A385" s="59"/>
      <c r="B385" s="60"/>
      <c r="C385" s="61"/>
      <c r="D385" s="62"/>
      <c r="E385" s="48" t="str">
        <f>IF($D385="","",IFERROR(INDEX(Artikelstamm!$B$8:$B$107,MATCH($D385,Artikelstamm!$A$8:$A$107,0)),"⚠ Artikelnr. unbekannt"))</f>
        <v/>
      </c>
      <c r="F385" s="41"/>
      <c r="G385" s="49" t="str">
        <f>IF($D385="","",IFERROR(INDEX(Artikelstamm!$D$8:$D$107,MATCH($D385,Artikelstamm!$A$8:$A$107,0)),""))</f>
        <v/>
      </c>
      <c r="H385" s="52" t="str">
        <f>IF($D385="","",IFERROR(INDEX(IF($C385="Eingang",Artikelstamm!$M$8:$M$107,Artikelstamm!$N$8:$N$107),MATCH($D385,Artikelstamm!$A$8:$A$107,0)),0))</f>
        <v/>
      </c>
      <c r="I385" s="52" t="str">
        <f t="shared" si="5"/>
        <v/>
      </c>
      <c r="J385" s="65" t="str">
        <f>IF($D385="","",IF($C385="Ausgang",$F385*IFERROR(INDEX(Artikelstamm!$M$8:$M$107,MATCH($D385,Artikelstamm!$A$8:$A$107,0)),0),0))</f>
        <v/>
      </c>
      <c r="K385" s="64"/>
      <c r="L385" s="64"/>
    </row>
    <row r="386" spans="1:12" ht="16.5" customHeight="1" x14ac:dyDescent="0.25">
      <c r="A386" s="59"/>
      <c r="B386" s="60"/>
      <c r="C386" s="61"/>
      <c r="D386" s="62"/>
      <c r="E386" s="39" t="str">
        <f>IF($D386="","",IFERROR(INDEX(Artikelstamm!$B$8:$B$107,MATCH($D386,Artikelstamm!$A$8:$A$107,0)),"⚠ Artikelnr. unbekannt"))</f>
        <v/>
      </c>
      <c r="F386" s="41"/>
      <c r="G386" s="40" t="str">
        <f>IF($D386="","",IFERROR(INDEX(Artikelstamm!$D$8:$D$107,MATCH($D386,Artikelstamm!$A$8:$A$107,0)),""))</f>
        <v/>
      </c>
      <c r="H386" s="45" t="str">
        <f>IF($D386="","",IFERROR(INDEX(IF($C386="Eingang",Artikelstamm!$M$8:$M$107,Artikelstamm!$N$8:$N$107),MATCH($D386,Artikelstamm!$A$8:$A$107,0)),0))</f>
        <v/>
      </c>
      <c r="I386" s="45" t="str">
        <f t="shared" si="5"/>
        <v/>
      </c>
      <c r="J386" s="63" t="str">
        <f>IF($D386="","",IF($C386="Ausgang",$F386*IFERROR(INDEX(Artikelstamm!$M$8:$M$107,MATCH($D386,Artikelstamm!$A$8:$A$107,0)),0),0))</f>
        <v/>
      </c>
      <c r="K386" s="64"/>
      <c r="L386" s="64"/>
    </row>
    <row r="387" spans="1:12" ht="16.5" customHeight="1" x14ac:dyDescent="0.25">
      <c r="A387" s="59"/>
      <c r="B387" s="60"/>
      <c r="C387" s="61"/>
      <c r="D387" s="62"/>
      <c r="E387" s="48" t="str">
        <f>IF($D387="","",IFERROR(INDEX(Artikelstamm!$B$8:$B$107,MATCH($D387,Artikelstamm!$A$8:$A$107,0)),"⚠ Artikelnr. unbekannt"))</f>
        <v/>
      </c>
      <c r="F387" s="41"/>
      <c r="G387" s="49" t="str">
        <f>IF($D387="","",IFERROR(INDEX(Artikelstamm!$D$8:$D$107,MATCH($D387,Artikelstamm!$A$8:$A$107,0)),""))</f>
        <v/>
      </c>
      <c r="H387" s="52" t="str">
        <f>IF($D387="","",IFERROR(INDEX(IF($C387="Eingang",Artikelstamm!$M$8:$M$107,Artikelstamm!$N$8:$N$107),MATCH($D387,Artikelstamm!$A$8:$A$107,0)),0))</f>
        <v/>
      </c>
      <c r="I387" s="52" t="str">
        <f t="shared" si="5"/>
        <v/>
      </c>
      <c r="J387" s="65" t="str">
        <f>IF($D387="","",IF($C387="Ausgang",$F387*IFERROR(INDEX(Artikelstamm!$M$8:$M$107,MATCH($D387,Artikelstamm!$A$8:$A$107,0)),0),0))</f>
        <v/>
      </c>
      <c r="K387" s="64"/>
      <c r="L387" s="64"/>
    </row>
    <row r="388" spans="1:12" ht="16.5" customHeight="1" x14ac:dyDescent="0.25">
      <c r="A388" s="59"/>
      <c r="B388" s="60"/>
      <c r="C388" s="61"/>
      <c r="D388" s="62"/>
      <c r="E388" s="39" t="str">
        <f>IF($D388="","",IFERROR(INDEX(Artikelstamm!$B$8:$B$107,MATCH($D388,Artikelstamm!$A$8:$A$107,0)),"⚠ Artikelnr. unbekannt"))</f>
        <v/>
      </c>
      <c r="F388" s="41"/>
      <c r="G388" s="40" t="str">
        <f>IF($D388="","",IFERROR(INDEX(Artikelstamm!$D$8:$D$107,MATCH($D388,Artikelstamm!$A$8:$A$107,0)),""))</f>
        <v/>
      </c>
      <c r="H388" s="45" t="str">
        <f>IF($D388="","",IFERROR(INDEX(IF($C388="Eingang",Artikelstamm!$M$8:$M$107,Artikelstamm!$N$8:$N$107),MATCH($D388,Artikelstamm!$A$8:$A$107,0)),0))</f>
        <v/>
      </c>
      <c r="I388" s="45" t="str">
        <f t="shared" si="5"/>
        <v/>
      </c>
      <c r="J388" s="63" t="str">
        <f>IF($D388="","",IF($C388="Ausgang",$F388*IFERROR(INDEX(Artikelstamm!$M$8:$M$107,MATCH($D388,Artikelstamm!$A$8:$A$107,0)),0),0))</f>
        <v/>
      </c>
      <c r="K388" s="64"/>
      <c r="L388" s="64"/>
    </row>
    <row r="389" spans="1:12" ht="16.5" customHeight="1" x14ac:dyDescent="0.25">
      <c r="A389" s="59"/>
      <c r="B389" s="60"/>
      <c r="C389" s="61"/>
      <c r="D389" s="62"/>
      <c r="E389" s="48" t="str">
        <f>IF($D389="","",IFERROR(INDEX(Artikelstamm!$B$8:$B$107,MATCH($D389,Artikelstamm!$A$8:$A$107,0)),"⚠ Artikelnr. unbekannt"))</f>
        <v/>
      </c>
      <c r="F389" s="41"/>
      <c r="G389" s="49" t="str">
        <f>IF($D389="","",IFERROR(INDEX(Artikelstamm!$D$8:$D$107,MATCH($D389,Artikelstamm!$A$8:$A$107,0)),""))</f>
        <v/>
      </c>
      <c r="H389" s="52" t="str">
        <f>IF($D389="","",IFERROR(INDEX(IF($C389="Eingang",Artikelstamm!$M$8:$M$107,Artikelstamm!$N$8:$N$107),MATCH($D389,Artikelstamm!$A$8:$A$107,0)),0))</f>
        <v/>
      </c>
      <c r="I389" s="52" t="str">
        <f t="shared" si="5"/>
        <v/>
      </c>
      <c r="J389" s="65" t="str">
        <f>IF($D389="","",IF($C389="Ausgang",$F389*IFERROR(INDEX(Artikelstamm!$M$8:$M$107,MATCH($D389,Artikelstamm!$A$8:$A$107,0)),0),0))</f>
        <v/>
      </c>
      <c r="K389" s="64"/>
      <c r="L389" s="64"/>
    </row>
    <row r="390" spans="1:12" ht="16.5" customHeight="1" x14ac:dyDescent="0.25">
      <c r="A390" s="59"/>
      <c r="B390" s="60"/>
      <c r="C390" s="61"/>
      <c r="D390" s="62"/>
      <c r="E390" s="39" t="str">
        <f>IF($D390="","",IFERROR(INDEX(Artikelstamm!$B$8:$B$107,MATCH($D390,Artikelstamm!$A$8:$A$107,0)),"⚠ Artikelnr. unbekannt"))</f>
        <v/>
      </c>
      <c r="F390" s="41"/>
      <c r="G390" s="40" t="str">
        <f>IF($D390="","",IFERROR(INDEX(Artikelstamm!$D$8:$D$107,MATCH($D390,Artikelstamm!$A$8:$A$107,0)),""))</f>
        <v/>
      </c>
      <c r="H390" s="45" t="str">
        <f>IF($D390="","",IFERROR(INDEX(IF($C390="Eingang",Artikelstamm!$M$8:$M$107,Artikelstamm!$N$8:$N$107),MATCH($D390,Artikelstamm!$A$8:$A$107,0)),0))</f>
        <v/>
      </c>
      <c r="I390" s="45" t="str">
        <f t="shared" si="5"/>
        <v/>
      </c>
      <c r="J390" s="63" t="str">
        <f>IF($D390="","",IF($C390="Ausgang",$F390*IFERROR(INDEX(Artikelstamm!$M$8:$M$107,MATCH($D390,Artikelstamm!$A$8:$A$107,0)),0),0))</f>
        <v/>
      </c>
      <c r="K390" s="64"/>
      <c r="L390" s="64"/>
    </row>
    <row r="391" spans="1:12" ht="16.5" customHeight="1" x14ac:dyDescent="0.25">
      <c r="A391" s="59"/>
      <c r="B391" s="60"/>
      <c r="C391" s="61"/>
      <c r="D391" s="62"/>
      <c r="E391" s="48" t="str">
        <f>IF($D391="","",IFERROR(INDEX(Artikelstamm!$B$8:$B$107,MATCH($D391,Artikelstamm!$A$8:$A$107,0)),"⚠ Artikelnr. unbekannt"))</f>
        <v/>
      </c>
      <c r="F391" s="41"/>
      <c r="G391" s="49" t="str">
        <f>IF($D391="","",IFERROR(INDEX(Artikelstamm!$D$8:$D$107,MATCH($D391,Artikelstamm!$A$8:$A$107,0)),""))</f>
        <v/>
      </c>
      <c r="H391" s="52" t="str">
        <f>IF($D391="","",IFERROR(INDEX(IF($C391="Eingang",Artikelstamm!$M$8:$M$107,Artikelstamm!$N$8:$N$107),MATCH($D391,Artikelstamm!$A$8:$A$107,0)),0))</f>
        <v/>
      </c>
      <c r="I391" s="52" t="str">
        <f t="shared" si="5"/>
        <v/>
      </c>
      <c r="J391" s="65" t="str">
        <f>IF($D391="","",IF($C391="Ausgang",$F391*IFERROR(INDEX(Artikelstamm!$M$8:$M$107,MATCH($D391,Artikelstamm!$A$8:$A$107,0)),0),0))</f>
        <v/>
      </c>
      <c r="K391" s="64"/>
      <c r="L391" s="64"/>
    </row>
    <row r="392" spans="1:12" ht="16.5" customHeight="1" x14ac:dyDescent="0.25">
      <c r="A392" s="59"/>
      <c r="B392" s="60"/>
      <c r="C392" s="61"/>
      <c r="D392" s="62"/>
      <c r="E392" s="39" t="str">
        <f>IF($D392="","",IFERROR(INDEX(Artikelstamm!$B$8:$B$107,MATCH($D392,Artikelstamm!$A$8:$A$107,0)),"⚠ Artikelnr. unbekannt"))</f>
        <v/>
      </c>
      <c r="F392" s="41"/>
      <c r="G392" s="40" t="str">
        <f>IF($D392="","",IFERROR(INDEX(Artikelstamm!$D$8:$D$107,MATCH($D392,Artikelstamm!$A$8:$A$107,0)),""))</f>
        <v/>
      </c>
      <c r="H392" s="45" t="str">
        <f>IF($D392="","",IFERROR(INDEX(IF($C392="Eingang",Artikelstamm!$M$8:$M$107,Artikelstamm!$N$8:$N$107),MATCH($D392,Artikelstamm!$A$8:$A$107,0)),0))</f>
        <v/>
      </c>
      <c r="I392" s="45" t="str">
        <f t="shared" ref="I392:I455" si="6">IF($D392="","",$F392*$H392)</f>
        <v/>
      </c>
      <c r="J392" s="63" t="str">
        <f>IF($D392="","",IF($C392="Ausgang",$F392*IFERROR(INDEX(Artikelstamm!$M$8:$M$107,MATCH($D392,Artikelstamm!$A$8:$A$107,0)),0),0))</f>
        <v/>
      </c>
      <c r="K392" s="64"/>
      <c r="L392" s="64"/>
    </row>
    <row r="393" spans="1:12" ht="16.5" customHeight="1" x14ac:dyDescent="0.25">
      <c r="A393" s="59"/>
      <c r="B393" s="60"/>
      <c r="C393" s="61"/>
      <c r="D393" s="62"/>
      <c r="E393" s="48" t="str">
        <f>IF($D393="","",IFERROR(INDEX(Artikelstamm!$B$8:$B$107,MATCH($D393,Artikelstamm!$A$8:$A$107,0)),"⚠ Artikelnr. unbekannt"))</f>
        <v/>
      </c>
      <c r="F393" s="41"/>
      <c r="G393" s="49" t="str">
        <f>IF($D393="","",IFERROR(INDEX(Artikelstamm!$D$8:$D$107,MATCH($D393,Artikelstamm!$A$8:$A$107,0)),""))</f>
        <v/>
      </c>
      <c r="H393" s="52" t="str">
        <f>IF($D393="","",IFERROR(INDEX(IF($C393="Eingang",Artikelstamm!$M$8:$M$107,Artikelstamm!$N$8:$N$107),MATCH($D393,Artikelstamm!$A$8:$A$107,0)),0))</f>
        <v/>
      </c>
      <c r="I393" s="52" t="str">
        <f t="shared" si="6"/>
        <v/>
      </c>
      <c r="J393" s="65" t="str">
        <f>IF($D393="","",IF($C393="Ausgang",$F393*IFERROR(INDEX(Artikelstamm!$M$8:$M$107,MATCH($D393,Artikelstamm!$A$8:$A$107,0)),0),0))</f>
        <v/>
      </c>
      <c r="K393" s="64"/>
      <c r="L393" s="64"/>
    </row>
    <row r="394" spans="1:12" ht="16.5" customHeight="1" x14ac:dyDescent="0.25">
      <c r="A394" s="59"/>
      <c r="B394" s="60"/>
      <c r="C394" s="61"/>
      <c r="D394" s="62"/>
      <c r="E394" s="39" t="str">
        <f>IF($D394="","",IFERROR(INDEX(Artikelstamm!$B$8:$B$107,MATCH($D394,Artikelstamm!$A$8:$A$107,0)),"⚠ Artikelnr. unbekannt"))</f>
        <v/>
      </c>
      <c r="F394" s="41"/>
      <c r="G394" s="40" t="str">
        <f>IF($D394="","",IFERROR(INDEX(Artikelstamm!$D$8:$D$107,MATCH($D394,Artikelstamm!$A$8:$A$107,0)),""))</f>
        <v/>
      </c>
      <c r="H394" s="45" t="str">
        <f>IF($D394="","",IFERROR(INDEX(IF($C394="Eingang",Artikelstamm!$M$8:$M$107,Artikelstamm!$N$8:$N$107),MATCH($D394,Artikelstamm!$A$8:$A$107,0)),0))</f>
        <v/>
      </c>
      <c r="I394" s="45" t="str">
        <f t="shared" si="6"/>
        <v/>
      </c>
      <c r="J394" s="63" t="str">
        <f>IF($D394="","",IF($C394="Ausgang",$F394*IFERROR(INDEX(Artikelstamm!$M$8:$M$107,MATCH($D394,Artikelstamm!$A$8:$A$107,0)),0),0))</f>
        <v/>
      </c>
      <c r="K394" s="64"/>
      <c r="L394" s="64"/>
    </row>
    <row r="395" spans="1:12" ht="16.5" customHeight="1" x14ac:dyDescent="0.25">
      <c r="A395" s="59"/>
      <c r="B395" s="60"/>
      <c r="C395" s="61"/>
      <c r="D395" s="62"/>
      <c r="E395" s="48" t="str">
        <f>IF($D395="","",IFERROR(INDEX(Artikelstamm!$B$8:$B$107,MATCH($D395,Artikelstamm!$A$8:$A$107,0)),"⚠ Artikelnr. unbekannt"))</f>
        <v/>
      </c>
      <c r="F395" s="41"/>
      <c r="G395" s="49" t="str">
        <f>IF($D395="","",IFERROR(INDEX(Artikelstamm!$D$8:$D$107,MATCH($D395,Artikelstamm!$A$8:$A$107,0)),""))</f>
        <v/>
      </c>
      <c r="H395" s="52" t="str">
        <f>IF($D395="","",IFERROR(INDEX(IF($C395="Eingang",Artikelstamm!$M$8:$M$107,Artikelstamm!$N$8:$N$107),MATCH($D395,Artikelstamm!$A$8:$A$107,0)),0))</f>
        <v/>
      </c>
      <c r="I395" s="52" t="str">
        <f t="shared" si="6"/>
        <v/>
      </c>
      <c r="J395" s="65" t="str">
        <f>IF($D395="","",IF($C395="Ausgang",$F395*IFERROR(INDEX(Artikelstamm!$M$8:$M$107,MATCH($D395,Artikelstamm!$A$8:$A$107,0)),0),0))</f>
        <v/>
      </c>
      <c r="K395" s="64"/>
      <c r="L395" s="64"/>
    </row>
    <row r="396" spans="1:12" ht="16.5" customHeight="1" x14ac:dyDescent="0.25">
      <c r="A396" s="59"/>
      <c r="B396" s="60"/>
      <c r="C396" s="61"/>
      <c r="D396" s="62"/>
      <c r="E396" s="39" t="str">
        <f>IF($D396="","",IFERROR(INDEX(Artikelstamm!$B$8:$B$107,MATCH($D396,Artikelstamm!$A$8:$A$107,0)),"⚠ Artikelnr. unbekannt"))</f>
        <v/>
      </c>
      <c r="F396" s="41"/>
      <c r="G396" s="40" t="str">
        <f>IF($D396="","",IFERROR(INDEX(Artikelstamm!$D$8:$D$107,MATCH($D396,Artikelstamm!$A$8:$A$107,0)),""))</f>
        <v/>
      </c>
      <c r="H396" s="45" t="str">
        <f>IF($D396="","",IFERROR(INDEX(IF($C396="Eingang",Artikelstamm!$M$8:$M$107,Artikelstamm!$N$8:$N$107),MATCH($D396,Artikelstamm!$A$8:$A$107,0)),0))</f>
        <v/>
      </c>
      <c r="I396" s="45" t="str">
        <f t="shared" si="6"/>
        <v/>
      </c>
      <c r="J396" s="63" t="str">
        <f>IF($D396="","",IF($C396="Ausgang",$F396*IFERROR(INDEX(Artikelstamm!$M$8:$M$107,MATCH($D396,Artikelstamm!$A$8:$A$107,0)),0),0))</f>
        <v/>
      </c>
      <c r="K396" s="64"/>
      <c r="L396" s="64"/>
    </row>
    <row r="397" spans="1:12" ht="16.5" customHeight="1" x14ac:dyDescent="0.25">
      <c r="A397" s="59"/>
      <c r="B397" s="60"/>
      <c r="C397" s="61"/>
      <c r="D397" s="62"/>
      <c r="E397" s="48" t="str">
        <f>IF($D397="","",IFERROR(INDEX(Artikelstamm!$B$8:$B$107,MATCH($D397,Artikelstamm!$A$8:$A$107,0)),"⚠ Artikelnr. unbekannt"))</f>
        <v/>
      </c>
      <c r="F397" s="41"/>
      <c r="G397" s="49" t="str">
        <f>IF($D397="","",IFERROR(INDEX(Artikelstamm!$D$8:$D$107,MATCH($D397,Artikelstamm!$A$8:$A$107,0)),""))</f>
        <v/>
      </c>
      <c r="H397" s="52" t="str">
        <f>IF($D397="","",IFERROR(INDEX(IF($C397="Eingang",Artikelstamm!$M$8:$M$107,Artikelstamm!$N$8:$N$107),MATCH($D397,Artikelstamm!$A$8:$A$107,0)),0))</f>
        <v/>
      </c>
      <c r="I397" s="52" t="str">
        <f t="shared" si="6"/>
        <v/>
      </c>
      <c r="J397" s="65" t="str">
        <f>IF($D397="","",IF($C397="Ausgang",$F397*IFERROR(INDEX(Artikelstamm!$M$8:$M$107,MATCH($D397,Artikelstamm!$A$8:$A$107,0)),0),0))</f>
        <v/>
      </c>
      <c r="K397" s="64"/>
      <c r="L397" s="64"/>
    </row>
    <row r="398" spans="1:12" ht="16.5" customHeight="1" x14ac:dyDescent="0.25">
      <c r="A398" s="59"/>
      <c r="B398" s="60"/>
      <c r="C398" s="61"/>
      <c r="D398" s="62"/>
      <c r="E398" s="39" t="str">
        <f>IF($D398="","",IFERROR(INDEX(Artikelstamm!$B$8:$B$107,MATCH($D398,Artikelstamm!$A$8:$A$107,0)),"⚠ Artikelnr. unbekannt"))</f>
        <v/>
      </c>
      <c r="F398" s="41"/>
      <c r="G398" s="40" t="str">
        <f>IF($D398="","",IFERROR(INDEX(Artikelstamm!$D$8:$D$107,MATCH($D398,Artikelstamm!$A$8:$A$107,0)),""))</f>
        <v/>
      </c>
      <c r="H398" s="45" t="str">
        <f>IF($D398="","",IFERROR(INDEX(IF($C398="Eingang",Artikelstamm!$M$8:$M$107,Artikelstamm!$N$8:$N$107),MATCH($D398,Artikelstamm!$A$8:$A$107,0)),0))</f>
        <v/>
      </c>
      <c r="I398" s="45" t="str">
        <f t="shared" si="6"/>
        <v/>
      </c>
      <c r="J398" s="63" t="str">
        <f>IF($D398="","",IF($C398="Ausgang",$F398*IFERROR(INDEX(Artikelstamm!$M$8:$M$107,MATCH($D398,Artikelstamm!$A$8:$A$107,0)),0),0))</f>
        <v/>
      </c>
      <c r="K398" s="64"/>
      <c r="L398" s="64"/>
    </row>
    <row r="399" spans="1:12" ht="16.5" customHeight="1" x14ac:dyDescent="0.25">
      <c r="A399" s="59"/>
      <c r="B399" s="60"/>
      <c r="C399" s="61"/>
      <c r="D399" s="62"/>
      <c r="E399" s="48" t="str">
        <f>IF($D399="","",IFERROR(INDEX(Artikelstamm!$B$8:$B$107,MATCH($D399,Artikelstamm!$A$8:$A$107,0)),"⚠ Artikelnr. unbekannt"))</f>
        <v/>
      </c>
      <c r="F399" s="41"/>
      <c r="G399" s="49" t="str">
        <f>IF($D399="","",IFERROR(INDEX(Artikelstamm!$D$8:$D$107,MATCH($D399,Artikelstamm!$A$8:$A$107,0)),""))</f>
        <v/>
      </c>
      <c r="H399" s="52" t="str">
        <f>IF($D399="","",IFERROR(INDEX(IF($C399="Eingang",Artikelstamm!$M$8:$M$107,Artikelstamm!$N$8:$N$107),MATCH($D399,Artikelstamm!$A$8:$A$107,0)),0))</f>
        <v/>
      </c>
      <c r="I399" s="52" t="str">
        <f t="shared" si="6"/>
        <v/>
      </c>
      <c r="J399" s="65" t="str">
        <f>IF($D399="","",IF($C399="Ausgang",$F399*IFERROR(INDEX(Artikelstamm!$M$8:$M$107,MATCH($D399,Artikelstamm!$A$8:$A$107,0)),0),0))</f>
        <v/>
      </c>
      <c r="K399" s="64"/>
      <c r="L399" s="64"/>
    </row>
    <row r="400" spans="1:12" ht="16.5" customHeight="1" x14ac:dyDescent="0.25">
      <c r="A400" s="59"/>
      <c r="B400" s="60"/>
      <c r="C400" s="61"/>
      <c r="D400" s="62"/>
      <c r="E400" s="39" t="str">
        <f>IF($D400="","",IFERROR(INDEX(Artikelstamm!$B$8:$B$107,MATCH($D400,Artikelstamm!$A$8:$A$107,0)),"⚠ Artikelnr. unbekannt"))</f>
        <v/>
      </c>
      <c r="F400" s="41"/>
      <c r="G400" s="40" t="str">
        <f>IF($D400="","",IFERROR(INDEX(Artikelstamm!$D$8:$D$107,MATCH($D400,Artikelstamm!$A$8:$A$107,0)),""))</f>
        <v/>
      </c>
      <c r="H400" s="45" t="str">
        <f>IF($D400="","",IFERROR(INDEX(IF($C400="Eingang",Artikelstamm!$M$8:$M$107,Artikelstamm!$N$8:$N$107),MATCH($D400,Artikelstamm!$A$8:$A$107,0)),0))</f>
        <v/>
      </c>
      <c r="I400" s="45" t="str">
        <f t="shared" si="6"/>
        <v/>
      </c>
      <c r="J400" s="63" t="str">
        <f>IF($D400="","",IF($C400="Ausgang",$F400*IFERROR(INDEX(Artikelstamm!$M$8:$M$107,MATCH($D400,Artikelstamm!$A$8:$A$107,0)),0),0))</f>
        <v/>
      </c>
      <c r="K400" s="64"/>
      <c r="L400" s="64"/>
    </row>
    <row r="401" spans="1:12" ht="16.5" customHeight="1" x14ac:dyDescent="0.25">
      <c r="A401" s="59"/>
      <c r="B401" s="60"/>
      <c r="C401" s="61"/>
      <c r="D401" s="62"/>
      <c r="E401" s="48" t="str">
        <f>IF($D401="","",IFERROR(INDEX(Artikelstamm!$B$8:$B$107,MATCH($D401,Artikelstamm!$A$8:$A$107,0)),"⚠ Artikelnr. unbekannt"))</f>
        <v/>
      </c>
      <c r="F401" s="41"/>
      <c r="G401" s="49" t="str">
        <f>IF($D401="","",IFERROR(INDEX(Artikelstamm!$D$8:$D$107,MATCH($D401,Artikelstamm!$A$8:$A$107,0)),""))</f>
        <v/>
      </c>
      <c r="H401" s="52" t="str">
        <f>IF($D401="","",IFERROR(INDEX(IF($C401="Eingang",Artikelstamm!$M$8:$M$107,Artikelstamm!$N$8:$N$107),MATCH($D401,Artikelstamm!$A$8:$A$107,0)),0))</f>
        <v/>
      </c>
      <c r="I401" s="52" t="str">
        <f t="shared" si="6"/>
        <v/>
      </c>
      <c r="J401" s="65" t="str">
        <f>IF($D401="","",IF($C401="Ausgang",$F401*IFERROR(INDEX(Artikelstamm!$M$8:$M$107,MATCH($D401,Artikelstamm!$A$8:$A$107,0)),0),0))</f>
        <v/>
      </c>
      <c r="K401" s="64"/>
      <c r="L401" s="64"/>
    </row>
    <row r="402" spans="1:12" ht="16.5" customHeight="1" x14ac:dyDescent="0.25">
      <c r="A402" s="59"/>
      <c r="B402" s="60"/>
      <c r="C402" s="61"/>
      <c r="D402" s="62"/>
      <c r="E402" s="39" t="str">
        <f>IF($D402="","",IFERROR(INDEX(Artikelstamm!$B$8:$B$107,MATCH($D402,Artikelstamm!$A$8:$A$107,0)),"⚠ Artikelnr. unbekannt"))</f>
        <v/>
      </c>
      <c r="F402" s="41"/>
      <c r="G402" s="40" t="str">
        <f>IF($D402="","",IFERROR(INDEX(Artikelstamm!$D$8:$D$107,MATCH($D402,Artikelstamm!$A$8:$A$107,0)),""))</f>
        <v/>
      </c>
      <c r="H402" s="45" t="str">
        <f>IF($D402="","",IFERROR(INDEX(IF($C402="Eingang",Artikelstamm!$M$8:$M$107,Artikelstamm!$N$8:$N$107),MATCH($D402,Artikelstamm!$A$8:$A$107,0)),0))</f>
        <v/>
      </c>
      <c r="I402" s="45" t="str">
        <f t="shared" si="6"/>
        <v/>
      </c>
      <c r="J402" s="63" t="str">
        <f>IF($D402="","",IF($C402="Ausgang",$F402*IFERROR(INDEX(Artikelstamm!$M$8:$M$107,MATCH($D402,Artikelstamm!$A$8:$A$107,0)),0),0))</f>
        <v/>
      </c>
      <c r="K402" s="64"/>
      <c r="L402" s="64"/>
    </row>
    <row r="403" spans="1:12" ht="16.5" customHeight="1" x14ac:dyDescent="0.25">
      <c r="A403" s="59"/>
      <c r="B403" s="60"/>
      <c r="C403" s="61"/>
      <c r="D403" s="62"/>
      <c r="E403" s="48" t="str">
        <f>IF($D403="","",IFERROR(INDEX(Artikelstamm!$B$8:$B$107,MATCH($D403,Artikelstamm!$A$8:$A$107,0)),"⚠ Artikelnr. unbekannt"))</f>
        <v/>
      </c>
      <c r="F403" s="41"/>
      <c r="G403" s="49" t="str">
        <f>IF($D403="","",IFERROR(INDEX(Artikelstamm!$D$8:$D$107,MATCH($D403,Artikelstamm!$A$8:$A$107,0)),""))</f>
        <v/>
      </c>
      <c r="H403" s="52" t="str">
        <f>IF($D403="","",IFERROR(INDEX(IF($C403="Eingang",Artikelstamm!$M$8:$M$107,Artikelstamm!$N$8:$N$107),MATCH($D403,Artikelstamm!$A$8:$A$107,0)),0))</f>
        <v/>
      </c>
      <c r="I403" s="52" t="str">
        <f t="shared" si="6"/>
        <v/>
      </c>
      <c r="J403" s="65" t="str">
        <f>IF($D403="","",IF($C403="Ausgang",$F403*IFERROR(INDEX(Artikelstamm!$M$8:$M$107,MATCH($D403,Artikelstamm!$A$8:$A$107,0)),0),0))</f>
        <v/>
      </c>
      <c r="K403" s="64"/>
      <c r="L403" s="64"/>
    </row>
    <row r="404" spans="1:12" ht="16.5" customHeight="1" x14ac:dyDescent="0.25">
      <c r="A404" s="59"/>
      <c r="B404" s="60"/>
      <c r="C404" s="61"/>
      <c r="D404" s="62"/>
      <c r="E404" s="39" t="str">
        <f>IF($D404="","",IFERROR(INDEX(Artikelstamm!$B$8:$B$107,MATCH($D404,Artikelstamm!$A$8:$A$107,0)),"⚠ Artikelnr. unbekannt"))</f>
        <v/>
      </c>
      <c r="F404" s="41"/>
      <c r="G404" s="40" t="str">
        <f>IF($D404="","",IFERROR(INDEX(Artikelstamm!$D$8:$D$107,MATCH($D404,Artikelstamm!$A$8:$A$107,0)),""))</f>
        <v/>
      </c>
      <c r="H404" s="45" t="str">
        <f>IF($D404="","",IFERROR(INDEX(IF($C404="Eingang",Artikelstamm!$M$8:$M$107,Artikelstamm!$N$8:$N$107),MATCH($D404,Artikelstamm!$A$8:$A$107,0)),0))</f>
        <v/>
      </c>
      <c r="I404" s="45" t="str">
        <f t="shared" si="6"/>
        <v/>
      </c>
      <c r="J404" s="63" t="str">
        <f>IF($D404="","",IF($C404="Ausgang",$F404*IFERROR(INDEX(Artikelstamm!$M$8:$M$107,MATCH($D404,Artikelstamm!$A$8:$A$107,0)),0),0))</f>
        <v/>
      </c>
      <c r="K404" s="64"/>
      <c r="L404" s="64"/>
    </row>
    <row r="405" spans="1:12" ht="16.5" customHeight="1" x14ac:dyDescent="0.25">
      <c r="A405" s="59"/>
      <c r="B405" s="60"/>
      <c r="C405" s="61"/>
      <c r="D405" s="62"/>
      <c r="E405" s="48" t="str">
        <f>IF($D405="","",IFERROR(INDEX(Artikelstamm!$B$8:$B$107,MATCH($D405,Artikelstamm!$A$8:$A$107,0)),"⚠ Artikelnr. unbekannt"))</f>
        <v/>
      </c>
      <c r="F405" s="41"/>
      <c r="G405" s="49" t="str">
        <f>IF($D405="","",IFERROR(INDEX(Artikelstamm!$D$8:$D$107,MATCH($D405,Artikelstamm!$A$8:$A$107,0)),""))</f>
        <v/>
      </c>
      <c r="H405" s="52" t="str">
        <f>IF($D405="","",IFERROR(INDEX(IF($C405="Eingang",Artikelstamm!$M$8:$M$107,Artikelstamm!$N$8:$N$107),MATCH($D405,Artikelstamm!$A$8:$A$107,0)),0))</f>
        <v/>
      </c>
      <c r="I405" s="52" t="str">
        <f t="shared" si="6"/>
        <v/>
      </c>
      <c r="J405" s="65" t="str">
        <f>IF($D405="","",IF($C405="Ausgang",$F405*IFERROR(INDEX(Artikelstamm!$M$8:$M$107,MATCH($D405,Artikelstamm!$A$8:$A$107,0)),0),0))</f>
        <v/>
      </c>
      <c r="K405" s="64"/>
      <c r="L405" s="64"/>
    </row>
    <row r="406" spans="1:12" ht="16.5" customHeight="1" x14ac:dyDescent="0.25">
      <c r="A406" s="59"/>
      <c r="B406" s="60"/>
      <c r="C406" s="61"/>
      <c r="D406" s="62"/>
      <c r="E406" s="39" t="str">
        <f>IF($D406="","",IFERROR(INDEX(Artikelstamm!$B$8:$B$107,MATCH($D406,Artikelstamm!$A$8:$A$107,0)),"⚠ Artikelnr. unbekannt"))</f>
        <v/>
      </c>
      <c r="F406" s="41"/>
      <c r="G406" s="40" t="str">
        <f>IF($D406="","",IFERROR(INDEX(Artikelstamm!$D$8:$D$107,MATCH($D406,Artikelstamm!$A$8:$A$107,0)),""))</f>
        <v/>
      </c>
      <c r="H406" s="45" t="str">
        <f>IF($D406="","",IFERROR(INDEX(IF($C406="Eingang",Artikelstamm!$M$8:$M$107,Artikelstamm!$N$8:$N$107),MATCH($D406,Artikelstamm!$A$8:$A$107,0)),0))</f>
        <v/>
      </c>
      <c r="I406" s="45" t="str">
        <f t="shared" si="6"/>
        <v/>
      </c>
      <c r="J406" s="63" t="str">
        <f>IF($D406="","",IF($C406="Ausgang",$F406*IFERROR(INDEX(Artikelstamm!$M$8:$M$107,MATCH($D406,Artikelstamm!$A$8:$A$107,0)),0),0))</f>
        <v/>
      </c>
      <c r="K406" s="64"/>
      <c r="L406" s="64"/>
    </row>
    <row r="407" spans="1:12" ht="16.5" customHeight="1" x14ac:dyDescent="0.25">
      <c r="A407" s="59"/>
      <c r="B407" s="60"/>
      <c r="C407" s="61"/>
      <c r="D407" s="62"/>
      <c r="E407" s="48" t="str">
        <f>IF($D407="","",IFERROR(INDEX(Artikelstamm!$B$8:$B$107,MATCH($D407,Artikelstamm!$A$8:$A$107,0)),"⚠ Artikelnr. unbekannt"))</f>
        <v/>
      </c>
      <c r="F407" s="41"/>
      <c r="G407" s="49" t="str">
        <f>IF($D407="","",IFERROR(INDEX(Artikelstamm!$D$8:$D$107,MATCH($D407,Artikelstamm!$A$8:$A$107,0)),""))</f>
        <v/>
      </c>
      <c r="H407" s="52" t="str">
        <f>IF($D407="","",IFERROR(INDEX(IF($C407="Eingang",Artikelstamm!$M$8:$M$107,Artikelstamm!$N$8:$N$107),MATCH($D407,Artikelstamm!$A$8:$A$107,0)),0))</f>
        <v/>
      </c>
      <c r="I407" s="52" t="str">
        <f t="shared" si="6"/>
        <v/>
      </c>
      <c r="J407" s="65" t="str">
        <f>IF($D407="","",IF($C407="Ausgang",$F407*IFERROR(INDEX(Artikelstamm!$M$8:$M$107,MATCH($D407,Artikelstamm!$A$8:$A$107,0)),0),0))</f>
        <v/>
      </c>
      <c r="K407" s="64"/>
      <c r="L407" s="64"/>
    </row>
    <row r="408" spans="1:12" ht="16.5" customHeight="1" x14ac:dyDescent="0.25">
      <c r="A408" s="59"/>
      <c r="B408" s="60"/>
      <c r="C408" s="61"/>
      <c r="D408" s="62"/>
      <c r="E408" s="39" t="str">
        <f>IF($D408="","",IFERROR(INDEX(Artikelstamm!$B$8:$B$107,MATCH($D408,Artikelstamm!$A$8:$A$107,0)),"⚠ Artikelnr. unbekannt"))</f>
        <v/>
      </c>
      <c r="F408" s="41"/>
      <c r="G408" s="40" t="str">
        <f>IF($D408="","",IFERROR(INDEX(Artikelstamm!$D$8:$D$107,MATCH($D408,Artikelstamm!$A$8:$A$107,0)),""))</f>
        <v/>
      </c>
      <c r="H408" s="45" t="str">
        <f>IF($D408="","",IFERROR(INDEX(IF($C408="Eingang",Artikelstamm!$M$8:$M$107,Artikelstamm!$N$8:$N$107),MATCH($D408,Artikelstamm!$A$8:$A$107,0)),0))</f>
        <v/>
      </c>
      <c r="I408" s="45" t="str">
        <f t="shared" si="6"/>
        <v/>
      </c>
      <c r="J408" s="63" t="str">
        <f>IF($D408="","",IF($C408="Ausgang",$F408*IFERROR(INDEX(Artikelstamm!$M$8:$M$107,MATCH($D408,Artikelstamm!$A$8:$A$107,0)),0),0))</f>
        <v/>
      </c>
      <c r="K408" s="64"/>
      <c r="L408" s="64"/>
    </row>
    <row r="409" spans="1:12" ht="16.5" customHeight="1" x14ac:dyDescent="0.25">
      <c r="A409" s="59"/>
      <c r="B409" s="60"/>
      <c r="C409" s="61"/>
      <c r="D409" s="62"/>
      <c r="E409" s="48" t="str">
        <f>IF($D409="","",IFERROR(INDEX(Artikelstamm!$B$8:$B$107,MATCH($D409,Artikelstamm!$A$8:$A$107,0)),"⚠ Artikelnr. unbekannt"))</f>
        <v/>
      </c>
      <c r="F409" s="41"/>
      <c r="G409" s="49" t="str">
        <f>IF($D409="","",IFERROR(INDEX(Artikelstamm!$D$8:$D$107,MATCH($D409,Artikelstamm!$A$8:$A$107,0)),""))</f>
        <v/>
      </c>
      <c r="H409" s="52" t="str">
        <f>IF($D409="","",IFERROR(INDEX(IF($C409="Eingang",Artikelstamm!$M$8:$M$107,Artikelstamm!$N$8:$N$107),MATCH($D409,Artikelstamm!$A$8:$A$107,0)),0))</f>
        <v/>
      </c>
      <c r="I409" s="52" t="str">
        <f t="shared" si="6"/>
        <v/>
      </c>
      <c r="J409" s="65" t="str">
        <f>IF($D409="","",IF($C409="Ausgang",$F409*IFERROR(INDEX(Artikelstamm!$M$8:$M$107,MATCH($D409,Artikelstamm!$A$8:$A$107,0)),0),0))</f>
        <v/>
      </c>
      <c r="K409" s="64"/>
      <c r="L409" s="64"/>
    </row>
    <row r="410" spans="1:12" ht="16.5" customHeight="1" x14ac:dyDescent="0.25">
      <c r="A410" s="59"/>
      <c r="B410" s="60"/>
      <c r="C410" s="61"/>
      <c r="D410" s="62"/>
      <c r="E410" s="39" t="str">
        <f>IF($D410="","",IFERROR(INDEX(Artikelstamm!$B$8:$B$107,MATCH($D410,Artikelstamm!$A$8:$A$107,0)),"⚠ Artikelnr. unbekannt"))</f>
        <v/>
      </c>
      <c r="F410" s="41"/>
      <c r="G410" s="40" t="str">
        <f>IF($D410="","",IFERROR(INDEX(Artikelstamm!$D$8:$D$107,MATCH($D410,Artikelstamm!$A$8:$A$107,0)),""))</f>
        <v/>
      </c>
      <c r="H410" s="45" t="str">
        <f>IF($D410="","",IFERROR(INDEX(IF($C410="Eingang",Artikelstamm!$M$8:$M$107,Artikelstamm!$N$8:$N$107),MATCH($D410,Artikelstamm!$A$8:$A$107,0)),0))</f>
        <v/>
      </c>
      <c r="I410" s="45" t="str">
        <f t="shared" si="6"/>
        <v/>
      </c>
      <c r="J410" s="63" t="str">
        <f>IF($D410="","",IF($C410="Ausgang",$F410*IFERROR(INDEX(Artikelstamm!$M$8:$M$107,MATCH($D410,Artikelstamm!$A$8:$A$107,0)),0),0))</f>
        <v/>
      </c>
      <c r="K410" s="64"/>
      <c r="L410" s="64"/>
    </row>
    <row r="411" spans="1:12" ht="16.5" customHeight="1" x14ac:dyDescent="0.25">
      <c r="A411" s="59"/>
      <c r="B411" s="60"/>
      <c r="C411" s="61"/>
      <c r="D411" s="62"/>
      <c r="E411" s="48" t="str">
        <f>IF($D411="","",IFERROR(INDEX(Artikelstamm!$B$8:$B$107,MATCH($D411,Artikelstamm!$A$8:$A$107,0)),"⚠ Artikelnr. unbekannt"))</f>
        <v/>
      </c>
      <c r="F411" s="41"/>
      <c r="G411" s="49" t="str">
        <f>IF($D411="","",IFERROR(INDEX(Artikelstamm!$D$8:$D$107,MATCH($D411,Artikelstamm!$A$8:$A$107,0)),""))</f>
        <v/>
      </c>
      <c r="H411" s="52" t="str">
        <f>IF($D411="","",IFERROR(INDEX(IF($C411="Eingang",Artikelstamm!$M$8:$M$107,Artikelstamm!$N$8:$N$107),MATCH($D411,Artikelstamm!$A$8:$A$107,0)),0))</f>
        <v/>
      </c>
      <c r="I411" s="52" t="str">
        <f t="shared" si="6"/>
        <v/>
      </c>
      <c r="J411" s="65" t="str">
        <f>IF($D411="","",IF($C411="Ausgang",$F411*IFERROR(INDEX(Artikelstamm!$M$8:$M$107,MATCH($D411,Artikelstamm!$A$8:$A$107,0)),0),0))</f>
        <v/>
      </c>
      <c r="K411" s="64"/>
      <c r="L411" s="64"/>
    </row>
    <row r="412" spans="1:12" ht="16.5" customHeight="1" x14ac:dyDescent="0.25">
      <c r="A412" s="59"/>
      <c r="B412" s="60"/>
      <c r="C412" s="61"/>
      <c r="D412" s="62"/>
      <c r="E412" s="39" t="str">
        <f>IF($D412="","",IFERROR(INDEX(Artikelstamm!$B$8:$B$107,MATCH($D412,Artikelstamm!$A$8:$A$107,0)),"⚠ Artikelnr. unbekannt"))</f>
        <v/>
      </c>
      <c r="F412" s="41"/>
      <c r="G412" s="40" t="str">
        <f>IF($D412="","",IFERROR(INDEX(Artikelstamm!$D$8:$D$107,MATCH($D412,Artikelstamm!$A$8:$A$107,0)),""))</f>
        <v/>
      </c>
      <c r="H412" s="45" t="str">
        <f>IF($D412="","",IFERROR(INDEX(IF($C412="Eingang",Artikelstamm!$M$8:$M$107,Artikelstamm!$N$8:$N$107),MATCH($D412,Artikelstamm!$A$8:$A$107,0)),0))</f>
        <v/>
      </c>
      <c r="I412" s="45" t="str">
        <f t="shared" si="6"/>
        <v/>
      </c>
      <c r="J412" s="63" t="str">
        <f>IF($D412="","",IF($C412="Ausgang",$F412*IFERROR(INDEX(Artikelstamm!$M$8:$M$107,MATCH($D412,Artikelstamm!$A$8:$A$107,0)),0),0))</f>
        <v/>
      </c>
      <c r="K412" s="64"/>
      <c r="L412" s="64"/>
    </row>
    <row r="413" spans="1:12" ht="16.5" customHeight="1" x14ac:dyDescent="0.25">
      <c r="A413" s="59"/>
      <c r="B413" s="60"/>
      <c r="C413" s="61"/>
      <c r="D413" s="62"/>
      <c r="E413" s="48" t="str">
        <f>IF($D413="","",IFERROR(INDEX(Artikelstamm!$B$8:$B$107,MATCH($D413,Artikelstamm!$A$8:$A$107,0)),"⚠ Artikelnr. unbekannt"))</f>
        <v/>
      </c>
      <c r="F413" s="41"/>
      <c r="G413" s="49" t="str">
        <f>IF($D413="","",IFERROR(INDEX(Artikelstamm!$D$8:$D$107,MATCH($D413,Artikelstamm!$A$8:$A$107,0)),""))</f>
        <v/>
      </c>
      <c r="H413" s="52" t="str">
        <f>IF($D413="","",IFERROR(INDEX(IF($C413="Eingang",Artikelstamm!$M$8:$M$107,Artikelstamm!$N$8:$N$107),MATCH($D413,Artikelstamm!$A$8:$A$107,0)),0))</f>
        <v/>
      </c>
      <c r="I413" s="52" t="str">
        <f t="shared" si="6"/>
        <v/>
      </c>
      <c r="J413" s="65" t="str">
        <f>IF($D413="","",IF($C413="Ausgang",$F413*IFERROR(INDEX(Artikelstamm!$M$8:$M$107,MATCH($D413,Artikelstamm!$A$8:$A$107,0)),0),0))</f>
        <v/>
      </c>
      <c r="K413" s="64"/>
      <c r="L413" s="64"/>
    </row>
    <row r="414" spans="1:12" ht="16.5" customHeight="1" x14ac:dyDescent="0.25">
      <c r="A414" s="59"/>
      <c r="B414" s="60"/>
      <c r="C414" s="61"/>
      <c r="D414" s="62"/>
      <c r="E414" s="39" t="str">
        <f>IF($D414="","",IFERROR(INDEX(Artikelstamm!$B$8:$B$107,MATCH($D414,Artikelstamm!$A$8:$A$107,0)),"⚠ Artikelnr. unbekannt"))</f>
        <v/>
      </c>
      <c r="F414" s="41"/>
      <c r="G414" s="40" t="str">
        <f>IF($D414="","",IFERROR(INDEX(Artikelstamm!$D$8:$D$107,MATCH($D414,Artikelstamm!$A$8:$A$107,0)),""))</f>
        <v/>
      </c>
      <c r="H414" s="45" t="str">
        <f>IF($D414="","",IFERROR(INDEX(IF($C414="Eingang",Artikelstamm!$M$8:$M$107,Artikelstamm!$N$8:$N$107),MATCH($D414,Artikelstamm!$A$8:$A$107,0)),0))</f>
        <v/>
      </c>
      <c r="I414" s="45" t="str">
        <f t="shared" si="6"/>
        <v/>
      </c>
      <c r="J414" s="63" t="str">
        <f>IF($D414="","",IF($C414="Ausgang",$F414*IFERROR(INDEX(Artikelstamm!$M$8:$M$107,MATCH($D414,Artikelstamm!$A$8:$A$107,0)),0),0))</f>
        <v/>
      </c>
      <c r="K414" s="64"/>
      <c r="L414" s="64"/>
    </row>
    <row r="415" spans="1:12" ht="16.5" customHeight="1" x14ac:dyDescent="0.25">
      <c r="A415" s="59"/>
      <c r="B415" s="60"/>
      <c r="C415" s="61"/>
      <c r="D415" s="62"/>
      <c r="E415" s="48" t="str">
        <f>IF($D415="","",IFERROR(INDEX(Artikelstamm!$B$8:$B$107,MATCH($D415,Artikelstamm!$A$8:$A$107,0)),"⚠ Artikelnr. unbekannt"))</f>
        <v/>
      </c>
      <c r="F415" s="41"/>
      <c r="G415" s="49" t="str">
        <f>IF($D415="","",IFERROR(INDEX(Artikelstamm!$D$8:$D$107,MATCH($D415,Artikelstamm!$A$8:$A$107,0)),""))</f>
        <v/>
      </c>
      <c r="H415" s="52" t="str">
        <f>IF($D415="","",IFERROR(INDEX(IF($C415="Eingang",Artikelstamm!$M$8:$M$107,Artikelstamm!$N$8:$N$107),MATCH($D415,Artikelstamm!$A$8:$A$107,0)),0))</f>
        <v/>
      </c>
      <c r="I415" s="52" t="str">
        <f t="shared" si="6"/>
        <v/>
      </c>
      <c r="J415" s="65" t="str">
        <f>IF($D415="","",IF($C415="Ausgang",$F415*IFERROR(INDEX(Artikelstamm!$M$8:$M$107,MATCH($D415,Artikelstamm!$A$8:$A$107,0)),0),0))</f>
        <v/>
      </c>
      <c r="K415" s="64"/>
      <c r="L415" s="64"/>
    </row>
    <row r="416" spans="1:12" ht="16.5" customHeight="1" x14ac:dyDescent="0.25">
      <c r="A416" s="59"/>
      <c r="B416" s="60"/>
      <c r="C416" s="61"/>
      <c r="D416" s="62"/>
      <c r="E416" s="39" t="str">
        <f>IF($D416="","",IFERROR(INDEX(Artikelstamm!$B$8:$B$107,MATCH($D416,Artikelstamm!$A$8:$A$107,0)),"⚠ Artikelnr. unbekannt"))</f>
        <v/>
      </c>
      <c r="F416" s="41"/>
      <c r="G416" s="40" t="str">
        <f>IF($D416="","",IFERROR(INDEX(Artikelstamm!$D$8:$D$107,MATCH($D416,Artikelstamm!$A$8:$A$107,0)),""))</f>
        <v/>
      </c>
      <c r="H416" s="45" t="str">
        <f>IF($D416="","",IFERROR(INDEX(IF($C416="Eingang",Artikelstamm!$M$8:$M$107,Artikelstamm!$N$8:$N$107),MATCH($D416,Artikelstamm!$A$8:$A$107,0)),0))</f>
        <v/>
      </c>
      <c r="I416" s="45" t="str">
        <f t="shared" si="6"/>
        <v/>
      </c>
      <c r="J416" s="63" t="str">
        <f>IF($D416="","",IF($C416="Ausgang",$F416*IFERROR(INDEX(Artikelstamm!$M$8:$M$107,MATCH($D416,Artikelstamm!$A$8:$A$107,0)),0),0))</f>
        <v/>
      </c>
      <c r="K416" s="64"/>
      <c r="L416" s="64"/>
    </row>
    <row r="417" spans="1:12" ht="16.5" customHeight="1" x14ac:dyDescent="0.25">
      <c r="A417" s="59"/>
      <c r="B417" s="60"/>
      <c r="C417" s="61"/>
      <c r="D417" s="62"/>
      <c r="E417" s="48" t="str">
        <f>IF($D417="","",IFERROR(INDEX(Artikelstamm!$B$8:$B$107,MATCH($D417,Artikelstamm!$A$8:$A$107,0)),"⚠ Artikelnr. unbekannt"))</f>
        <v/>
      </c>
      <c r="F417" s="41"/>
      <c r="G417" s="49" t="str">
        <f>IF($D417="","",IFERROR(INDEX(Artikelstamm!$D$8:$D$107,MATCH($D417,Artikelstamm!$A$8:$A$107,0)),""))</f>
        <v/>
      </c>
      <c r="H417" s="52" t="str">
        <f>IF($D417="","",IFERROR(INDEX(IF($C417="Eingang",Artikelstamm!$M$8:$M$107,Artikelstamm!$N$8:$N$107),MATCH($D417,Artikelstamm!$A$8:$A$107,0)),0))</f>
        <v/>
      </c>
      <c r="I417" s="52" t="str">
        <f t="shared" si="6"/>
        <v/>
      </c>
      <c r="J417" s="65" t="str">
        <f>IF($D417="","",IF($C417="Ausgang",$F417*IFERROR(INDEX(Artikelstamm!$M$8:$M$107,MATCH($D417,Artikelstamm!$A$8:$A$107,0)),0),0))</f>
        <v/>
      </c>
      <c r="K417" s="64"/>
      <c r="L417" s="64"/>
    </row>
    <row r="418" spans="1:12" ht="16.5" customHeight="1" x14ac:dyDescent="0.25">
      <c r="A418" s="59"/>
      <c r="B418" s="60"/>
      <c r="C418" s="61"/>
      <c r="D418" s="62"/>
      <c r="E418" s="39" t="str">
        <f>IF($D418="","",IFERROR(INDEX(Artikelstamm!$B$8:$B$107,MATCH($D418,Artikelstamm!$A$8:$A$107,0)),"⚠ Artikelnr. unbekannt"))</f>
        <v/>
      </c>
      <c r="F418" s="41"/>
      <c r="G418" s="40" t="str">
        <f>IF($D418="","",IFERROR(INDEX(Artikelstamm!$D$8:$D$107,MATCH($D418,Artikelstamm!$A$8:$A$107,0)),""))</f>
        <v/>
      </c>
      <c r="H418" s="45" t="str">
        <f>IF($D418="","",IFERROR(INDEX(IF($C418="Eingang",Artikelstamm!$M$8:$M$107,Artikelstamm!$N$8:$N$107),MATCH($D418,Artikelstamm!$A$8:$A$107,0)),0))</f>
        <v/>
      </c>
      <c r="I418" s="45" t="str">
        <f t="shared" si="6"/>
        <v/>
      </c>
      <c r="J418" s="63" t="str">
        <f>IF($D418="","",IF($C418="Ausgang",$F418*IFERROR(INDEX(Artikelstamm!$M$8:$M$107,MATCH($D418,Artikelstamm!$A$8:$A$107,0)),0),0))</f>
        <v/>
      </c>
      <c r="K418" s="64"/>
      <c r="L418" s="64"/>
    </row>
    <row r="419" spans="1:12" ht="16.5" customHeight="1" x14ac:dyDescent="0.25">
      <c r="A419" s="59"/>
      <c r="B419" s="60"/>
      <c r="C419" s="61"/>
      <c r="D419" s="62"/>
      <c r="E419" s="48" t="str">
        <f>IF($D419="","",IFERROR(INDEX(Artikelstamm!$B$8:$B$107,MATCH($D419,Artikelstamm!$A$8:$A$107,0)),"⚠ Artikelnr. unbekannt"))</f>
        <v/>
      </c>
      <c r="F419" s="41"/>
      <c r="G419" s="49" t="str">
        <f>IF($D419="","",IFERROR(INDEX(Artikelstamm!$D$8:$D$107,MATCH($D419,Artikelstamm!$A$8:$A$107,0)),""))</f>
        <v/>
      </c>
      <c r="H419" s="52" t="str">
        <f>IF($D419="","",IFERROR(INDEX(IF($C419="Eingang",Artikelstamm!$M$8:$M$107,Artikelstamm!$N$8:$N$107),MATCH($D419,Artikelstamm!$A$8:$A$107,0)),0))</f>
        <v/>
      </c>
      <c r="I419" s="52" t="str">
        <f t="shared" si="6"/>
        <v/>
      </c>
      <c r="J419" s="65" t="str">
        <f>IF($D419="","",IF($C419="Ausgang",$F419*IFERROR(INDEX(Artikelstamm!$M$8:$M$107,MATCH($D419,Artikelstamm!$A$8:$A$107,0)),0),0))</f>
        <v/>
      </c>
      <c r="K419" s="64"/>
      <c r="L419" s="64"/>
    </row>
    <row r="420" spans="1:12" ht="16.5" customHeight="1" x14ac:dyDescent="0.25">
      <c r="A420" s="59"/>
      <c r="B420" s="60"/>
      <c r="C420" s="61"/>
      <c r="D420" s="62"/>
      <c r="E420" s="39" t="str">
        <f>IF($D420="","",IFERROR(INDEX(Artikelstamm!$B$8:$B$107,MATCH($D420,Artikelstamm!$A$8:$A$107,0)),"⚠ Artikelnr. unbekannt"))</f>
        <v/>
      </c>
      <c r="F420" s="41"/>
      <c r="G420" s="40" t="str">
        <f>IF($D420="","",IFERROR(INDEX(Artikelstamm!$D$8:$D$107,MATCH($D420,Artikelstamm!$A$8:$A$107,0)),""))</f>
        <v/>
      </c>
      <c r="H420" s="45" t="str">
        <f>IF($D420="","",IFERROR(INDEX(IF($C420="Eingang",Artikelstamm!$M$8:$M$107,Artikelstamm!$N$8:$N$107),MATCH($D420,Artikelstamm!$A$8:$A$107,0)),0))</f>
        <v/>
      </c>
      <c r="I420" s="45" t="str">
        <f t="shared" si="6"/>
        <v/>
      </c>
      <c r="J420" s="63" t="str">
        <f>IF($D420="","",IF($C420="Ausgang",$F420*IFERROR(INDEX(Artikelstamm!$M$8:$M$107,MATCH($D420,Artikelstamm!$A$8:$A$107,0)),0),0))</f>
        <v/>
      </c>
      <c r="K420" s="64"/>
      <c r="L420" s="64"/>
    </row>
    <row r="421" spans="1:12" ht="16.5" customHeight="1" x14ac:dyDescent="0.25">
      <c r="A421" s="59"/>
      <c r="B421" s="60"/>
      <c r="C421" s="61"/>
      <c r="D421" s="62"/>
      <c r="E421" s="48" t="str">
        <f>IF($D421="","",IFERROR(INDEX(Artikelstamm!$B$8:$B$107,MATCH($D421,Artikelstamm!$A$8:$A$107,0)),"⚠ Artikelnr. unbekannt"))</f>
        <v/>
      </c>
      <c r="F421" s="41"/>
      <c r="G421" s="49" t="str">
        <f>IF($D421="","",IFERROR(INDEX(Artikelstamm!$D$8:$D$107,MATCH($D421,Artikelstamm!$A$8:$A$107,0)),""))</f>
        <v/>
      </c>
      <c r="H421" s="52" t="str">
        <f>IF($D421="","",IFERROR(INDEX(IF($C421="Eingang",Artikelstamm!$M$8:$M$107,Artikelstamm!$N$8:$N$107),MATCH($D421,Artikelstamm!$A$8:$A$107,0)),0))</f>
        <v/>
      </c>
      <c r="I421" s="52" t="str">
        <f t="shared" si="6"/>
        <v/>
      </c>
      <c r="J421" s="65" t="str">
        <f>IF($D421="","",IF($C421="Ausgang",$F421*IFERROR(INDEX(Artikelstamm!$M$8:$M$107,MATCH($D421,Artikelstamm!$A$8:$A$107,0)),0),0))</f>
        <v/>
      </c>
      <c r="K421" s="64"/>
      <c r="L421" s="64"/>
    </row>
    <row r="422" spans="1:12" ht="16.5" customHeight="1" x14ac:dyDescent="0.25">
      <c r="A422" s="59"/>
      <c r="B422" s="60"/>
      <c r="C422" s="61"/>
      <c r="D422" s="62"/>
      <c r="E422" s="39" t="str">
        <f>IF($D422="","",IFERROR(INDEX(Artikelstamm!$B$8:$B$107,MATCH($D422,Artikelstamm!$A$8:$A$107,0)),"⚠ Artikelnr. unbekannt"))</f>
        <v/>
      </c>
      <c r="F422" s="41"/>
      <c r="G422" s="40" t="str">
        <f>IF($D422="","",IFERROR(INDEX(Artikelstamm!$D$8:$D$107,MATCH($D422,Artikelstamm!$A$8:$A$107,0)),""))</f>
        <v/>
      </c>
      <c r="H422" s="45" t="str">
        <f>IF($D422="","",IFERROR(INDEX(IF($C422="Eingang",Artikelstamm!$M$8:$M$107,Artikelstamm!$N$8:$N$107),MATCH($D422,Artikelstamm!$A$8:$A$107,0)),0))</f>
        <v/>
      </c>
      <c r="I422" s="45" t="str">
        <f t="shared" si="6"/>
        <v/>
      </c>
      <c r="J422" s="63" t="str">
        <f>IF($D422="","",IF($C422="Ausgang",$F422*IFERROR(INDEX(Artikelstamm!$M$8:$M$107,MATCH($D422,Artikelstamm!$A$8:$A$107,0)),0),0))</f>
        <v/>
      </c>
      <c r="K422" s="64"/>
      <c r="L422" s="64"/>
    </row>
    <row r="423" spans="1:12" ht="16.5" customHeight="1" x14ac:dyDescent="0.25">
      <c r="A423" s="59"/>
      <c r="B423" s="60"/>
      <c r="C423" s="61"/>
      <c r="D423" s="62"/>
      <c r="E423" s="48" t="str">
        <f>IF($D423="","",IFERROR(INDEX(Artikelstamm!$B$8:$B$107,MATCH($D423,Artikelstamm!$A$8:$A$107,0)),"⚠ Artikelnr. unbekannt"))</f>
        <v/>
      </c>
      <c r="F423" s="41"/>
      <c r="G423" s="49" t="str">
        <f>IF($D423="","",IFERROR(INDEX(Artikelstamm!$D$8:$D$107,MATCH($D423,Artikelstamm!$A$8:$A$107,0)),""))</f>
        <v/>
      </c>
      <c r="H423" s="52" t="str">
        <f>IF($D423="","",IFERROR(INDEX(IF($C423="Eingang",Artikelstamm!$M$8:$M$107,Artikelstamm!$N$8:$N$107),MATCH($D423,Artikelstamm!$A$8:$A$107,0)),0))</f>
        <v/>
      </c>
      <c r="I423" s="52" t="str">
        <f t="shared" si="6"/>
        <v/>
      </c>
      <c r="J423" s="65" t="str">
        <f>IF($D423="","",IF($C423="Ausgang",$F423*IFERROR(INDEX(Artikelstamm!$M$8:$M$107,MATCH($D423,Artikelstamm!$A$8:$A$107,0)),0),0))</f>
        <v/>
      </c>
      <c r="K423" s="64"/>
      <c r="L423" s="64"/>
    </row>
    <row r="424" spans="1:12" ht="16.5" customHeight="1" x14ac:dyDescent="0.25">
      <c r="A424" s="59"/>
      <c r="B424" s="60"/>
      <c r="C424" s="61"/>
      <c r="D424" s="62"/>
      <c r="E424" s="39" t="str">
        <f>IF($D424="","",IFERROR(INDEX(Artikelstamm!$B$8:$B$107,MATCH($D424,Artikelstamm!$A$8:$A$107,0)),"⚠ Artikelnr. unbekannt"))</f>
        <v/>
      </c>
      <c r="F424" s="41"/>
      <c r="G424" s="40" t="str">
        <f>IF($D424="","",IFERROR(INDEX(Artikelstamm!$D$8:$D$107,MATCH($D424,Artikelstamm!$A$8:$A$107,0)),""))</f>
        <v/>
      </c>
      <c r="H424" s="45" t="str">
        <f>IF($D424="","",IFERROR(INDEX(IF($C424="Eingang",Artikelstamm!$M$8:$M$107,Artikelstamm!$N$8:$N$107),MATCH($D424,Artikelstamm!$A$8:$A$107,0)),0))</f>
        <v/>
      </c>
      <c r="I424" s="45" t="str">
        <f t="shared" si="6"/>
        <v/>
      </c>
      <c r="J424" s="63" t="str">
        <f>IF($D424="","",IF($C424="Ausgang",$F424*IFERROR(INDEX(Artikelstamm!$M$8:$M$107,MATCH($D424,Artikelstamm!$A$8:$A$107,0)),0),0))</f>
        <v/>
      </c>
      <c r="K424" s="64"/>
      <c r="L424" s="64"/>
    </row>
    <row r="425" spans="1:12" ht="16.5" customHeight="1" x14ac:dyDescent="0.25">
      <c r="A425" s="59"/>
      <c r="B425" s="60"/>
      <c r="C425" s="61"/>
      <c r="D425" s="62"/>
      <c r="E425" s="48" t="str">
        <f>IF($D425="","",IFERROR(INDEX(Artikelstamm!$B$8:$B$107,MATCH($D425,Artikelstamm!$A$8:$A$107,0)),"⚠ Artikelnr. unbekannt"))</f>
        <v/>
      </c>
      <c r="F425" s="41"/>
      <c r="G425" s="49" t="str">
        <f>IF($D425="","",IFERROR(INDEX(Artikelstamm!$D$8:$D$107,MATCH($D425,Artikelstamm!$A$8:$A$107,0)),""))</f>
        <v/>
      </c>
      <c r="H425" s="52" t="str">
        <f>IF($D425="","",IFERROR(INDEX(IF($C425="Eingang",Artikelstamm!$M$8:$M$107,Artikelstamm!$N$8:$N$107),MATCH($D425,Artikelstamm!$A$8:$A$107,0)),0))</f>
        <v/>
      </c>
      <c r="I425" s="52" t="str">
        <f t="shared" si="6"/>
        <v/>
      </c>
      <c r="J425" s="65" t="str">
        <f>IF($D425="","",IF($C425="Ausgang",$F425*IFERROR(INDEX(Artikelstamm!$M$8:$M$107,MATCH($D425,Artikelstamm!$A$8:$A$107,0)),0),0))</f>
        <v/>
      </c>
      <c r="K425" s="64"/>
      <c r="L425" s="64"/>
    </row>
    <row r="426" spans="1:12" ht="16.5" customHeight="1" x14ac:dyDescent="0.25">
      <c r="A426" s="59"/>
      <c r="B426" s="60"/>
      <c r="C426" s="61"/>
      <c r="D426" s="62"/>
      <c r="E426" s="39" t="str">
        <f>IF($D426="","",IFERROR(INDEX(Artikelstamm!$B$8:$B$107,MATCH($D426,Artikelstamm!$A$8:$A$107,0)),"⚠ Artikelnr. unbekannt"))</f>
        <v/>
      </c>
      <c r="F426" s="41"/>
      <c r="G426" s="40" t="str">
        <f>IF($D426="","",IFERROR(INDEX(Artikelstamm!$D$8:$D$107,MATCH($D426,Artikelstamm!$A$8:$A$107,0)),""))</f>
        <v/>
      </c>
      <c r="H426" s="45" t="str">
        <f>IF($D426="","",IFERROR(INDEX(IF($C426="Eingang",Artikelstamm!$M$8:$M$107,Artikelstamm!$N$8:$N$107),MATCH($D426,Artikelstamm!$A$8:$A$107,0)),0))</f>
        <v/>
      </c>
      <c r="I426" s="45" t="str">
        <f t="shared" si="6"/>
        <v/>
      </c>
      <c r="J426" s="63" t="str">
        <f>IF($D426="","",IF($C426="Ausgang",$F426*IFERROR(INDEX(Artikelstamm!$M$8:$M$107,MATCH($D426,Artikelstamm!$A$8:$A$107,0)),0),0))</f>
        <v/>
      </c>
      <c r="K426" s="64"/>
      <c r="L426" s="64"/>
    </row>
    <row r="427" spans="1:12" ht="16.5" customHeight="1" x14ac:dyDescent="0.25">
      <c r="A427" s="59"/>
      <c r="B427" s="60"/>
      <c r="C427" s="61"/>
      <c r="D427" s="62"/>
      <c r="E427" s="48" t="str">
        <f>IF($D427="","",IFERROR(INDEX(Artikelstamm!$B$8:$B$107,MATCH($D427,Artikelstamm!$A$8:$A$107,0)),"⚠ Artikelnr. unbekannt"))</f>
        <v/>
      </c>
      <c r="F427" s="41"/>
      <c r="G427" s="49" t="str">
        <f>IF($D427="","",IFERROR(INDEX(Artikelstamm!$D$8:$D$107,MATCH($D427,Artikelstamm!$A$8:$A$107,0)),""))</f>
        <v/>
      </c>
      <c r="H427" s="52" t="str">
        <f>IF($D427="","",IFERROR(INDEX(IF($C427="Eingang",Artikelstamm!$M$8:$M$107,Artikelstamm!$N$8:$N$107),MATCH($D427,Artikelstamm!$A$8:$A$107,0)),0))</f>
        <v/>
      </c>
      <c r="I427" s="52" t="str">
        <f t="shared" si="6"/>
        <v/>
      </c>
      <c r="J427" s="65" t="str">
        <f>IF($D427="","",IF($C427="Ausgang",$F427*IFERROR(INDEX(Artikelstamm!$M$8:$M$107,MATCH($D427,Artikelstamm!$A$8:$A$107,0)),0),0))</f>
        <v/>
      </c>
      <c r="K427" s="64"/>
      <c r="L427" s="64"/>
    </row>
    <row r="428" spans="1:12" ht="16.5" customHeight="1" x14ac:dyDescent="0.25">
      <c r="A428" s="59"/>
      <c r="B428" s="60"/>
      <c r="C428" s="61"/>
      <c r="D428" s="62"/>
      <c r="E428" s="39" t="str">
        <f>IF($D428="","",IFERROR(INDEX(Artikelstamm!$B$8:$B$107,MATCH($D428,Artikelstamm!$A$8:$A$107,0)),"⚠ Artikelnr. unbekannt"))</f>
        <v/>
      </c>
      <c r="F428" s="41"/>
      <c r="G428" s="40" t="str">
        <f>IF($D428="","",IFERROR(INDEX(Artikelstamm!$D$8:$D$107,MATCH($D428,Artikelstamm!$A$8:$A$107,0)),""))</f>
        <v/>
      </c>
      <c r="H428" s="45" t="str">
        <f>IF($D428="","",IFERROR(INDEX(IF($C428="Eingang",Artikelstamm!$M$8:$M$107,Artikelstamm!$N$8:$N$107),MATCH($D428,Artikelstamm!$A$8:$A$107,0)),0))</f>
        <v/>
      </c>
      <c r="I428" s="45" t="str">
        <f t="shared" si="6"/>
        <v/>
      </c>
      <c r="J428" s="63" t="str">
        <f>IF($D428="","",IF($C428="Ausgang",$F428*IFERROR(INDEX(Artikelstamm!$M$8:$M$107,MATCH($D428,Artikelstamm!$A$8:$A$107,0)),0),0))</f>
        <v/>
      </c>
      <c r="K428" s="64"/>
      <c r="L428" s="64"/>
    </row>
    <row r="429" spans="1:12" ht="16.5" customHeight="1" x14ac:dyDescent="0.25">
      <c r="A429" s="59"/>
      <c r="B429" s="60"/>
      <c r="C429" s="61"/>
      <c r="D429" s="62"/>
      <c r="E429" s="48" t="str">
        <f>IF($D429="","",IFERROR(INDEX(Artikelstamm!$B$8:$B$107,MATCH($D429,Artikelstamm!$A$8:$A$107,0)),"⚠ Artikelnr. unbekannt"))</f>
        <v/>
      </c>
      <c r="F429" s="41"/>
      <c r="G429" s="49" t="str">
        <f>IF($D429="","",IFERROR(INDEX(Artikelstamm!$D$8:$D$107,MATCH($D429,Artikelstamm!$A$8:$A$107,0)),""))</f>
        <v/>
      </c>
      <c r="H429" s="52" t="str">
        <f>IF($D429="","",IFERROR(INDEX(IF($C429="Eingang",Artikelstamm!$M$8:$M$107,Artikelstamm!$N$8:$N$107),MATCH($D429,Artikelstamm!$A$8:$A$107,0)),0))</f>
        <v/>
      </c>
      <c r="I429" s="52" t="str">
        <f t="shared" si="6"/>
        <v/>
      </c>
      <c r="J429" s="65" t="str">
        <f>IF($D429="","",IF($C429="Ausgang",$F429*IFERROR(INDEX(Artikelstamm!$M$8:$M$107,MATCH($D429,Artikelstamm!$A$8:$A$107,0)),0),0))</f>
        <v/>
      </c>
      <c r="K429" s="64"/>
      <c r="L429" s="64"/>
    </row>
    <row r="430" spans="1:12" ht="16.5" customHeight="1" x14ac:dyDescent="0.25">
      <c r="A430" s="59"/>
      <c r="B430" s="60"/>
      <c r="C430" s="61"/>
      <c r="D430" s="62"/>
      <c r="E430" s="39" t="str">
        <f>IF($D430="","",IFERROR(INDEX(Artikelstamm!$B$8:$B$107,MATCH($D430,Artikelstamm!$A$8:$A$107,0)),"⚠ Artikelnr. unbekannt"))</f>
        <v/>
      </c>
      <c r="F430" s="41"/>
      <c r="G430" s="40" t="str">
        <f>IF($D430="","",IFERROR(INDEX(Artikelstamm!$D$8:$D$107,MATCH($D430,Artikelstamm!$A$8:$A$107,0)),""))</f>
        <v/>
      </c>
      <c r="H430" s="45" t="str">
        <f>IF($D430="","",IFERROR(INDEX(IF($C430="Eingang",Artikelstamm!$M$8:$M$107,Artikelstamm!$N$8:$N$107),MATCH($D430,Artikelstamm!$A$8:$A$107,0)),0))</f>
        <v/>
      </c>
      <c r="I430" s="45" t="str">
        <f t="shared" si="6"/>
        <v/>
      </c>
      <c r="J430" s="63" t="str">
        <f>IF($D430="","",IF($C430="Ausgang",$F430*IFERROR(INDEX(Artikelstamm!$M$8:$M$107,MATCH($D430,Artikelstamm!$A$8:$A$107,0)),0),0))</f>
        <v/>
      </c>
      <c r="K430" s="64"/>
      <c r="L430" s="64"/>
    </row>
    <row r="431" spans="1:12" ht="16.5" customHeight="1" x14ac:dyDescent="0.25">
      <c r="A431" s="59"/>
      <c r="B431" s="60"/>
      <c r="C431" s="61"/>
      <c r="D431" s="62"/>
      <c r="E431" s="48" t="str">
        <f>IF($D431="","",IFERROR(INDEX(Artikelstamm!$B$8:$B$107,MATCH($D431,Artikelstamm!$A$8:$A$107,0)),"⚠ Artikelnr. unbekannt"))</f>
        <v/>
      </c>
      <c r="F431" s="41"/>
      <c r="G431" s="49" t="str">
        <f>IF($D431="","",IFERROR(INDEX(Artikelstamm!$D$8:$D$107,MATCH($D431,Artikelstamm!$A$8:$A$107,0)),""))</f>
        <v/>
      </c>
      <c r="H431" s="52" t="str">
        <f>IF($D431="","",IFERROR(INDEX(IF($C431="Eingang",Artikelstamm!$M$8:$M$107,Artikelstamm!$N$8:$N$107),MATCH($D431,Artikelstamm!$A$8:$A$107,0)),0))</f>
        <v/>
      </c>
      <c r="I431" s="52" t="str">
        <f t="shared" si="6"/>
        <v/>
      </c>
      <c r="J431" s="65" t="str">
        <f>IF($D431="","",IF($C431="Ausgang",$F431*IFERROR(INDEX(Artikelstamm!$M$8:$M$107,MATCH($D431,Artikelstamm!$A$8:$A$107,0)),0),0))</f>
        <v/>
      </c>
      <c r="K431" s="64"/>
      <c r="L431" s="64"/>
    </row>
    <row r="432" spans="1:12" ht="16.5" customHeight="1" x14ac:dyDescent="0.25">
      <c r="A432" s="59"/>
      <c r="B432" s="60"/>
      <c r="C432" s="61"/>
      <c r="D432" s="62"/>
      <c r="E432" s="39" t="str">
        <f>IF($D432="","",IFERROR(INDEX(Artikelstamm!$B$8:$B$107,MATCH($D432,Artikelstamm!$A$8:$A$107,0)),"⚠ Artikelnr. unbekannt"))</f>
        <v/>
      </c>
      <c r="F432" s="41"/>
      <c r="G432" s="40" t="str">
        <f>IF($D432="","",IFERROR(INDEX(Artikelstamm!$D$8:$D$107,MATCH($D432,Artikelstamm!$A$8:$A$107,0)),""))</f>
        <v/>
      </c>
      <c r="H432" s="45" t="str">
        <f>IF($D432="","",IFERROR(INDEX(IF($C432="Eingang",Artikelstamm!$M$8:$M$107,Artikelstamm!$N$8:$N$107),MATCH($D432,Artikelstamm!$A$8:$A$107,0)),0))</f>
        <v/>
      </c>
      <c r="I432" s="45" t="str">
        <f t="shared" si="6"/>
        <v/>
      </c>
      <c r="J432" s="63" t="str">
        <f>IF($D432="","",IF($C432="Ausgang",$F432*IFERROR(INDEX(Artikelstamm!$M$8:$M$107,MATCH($D432,Artikelstamm!$A$8:$A$107,0)),0),0))</f>
        <v/>
      </c>
      <c r="K432" s="64"/>
      <c r="L432" s="64"/>
    </row>
    <row r="433" spans="1:12" ht="16.5" customHeight="1" x14ac:dyDescent="0.25">
      <c r="A433" s="59"/>
      <c r="B433" s="60"/>
      <c r="C433" s="61"/>
      <c r="D433" s="62"/>
      <c r="E433" s="48" t="str">
        <f>IF($D433="","",IFERROR(INDEX(Artikelstamm!$B$8:$B$107,MATCH($D433,Artikelstamm!$A$8:$A$107,0)),"⚠ Artikelnr. unbekannt"))</f>
        <v/>
      </c>
      <c r="F433" s="41"/>
      <c r="G433" s="49" t="str">
        <f>IF($D433="","",IFERROR(INDEX(Artikelstamm!$D$8:$D$107,MATCH($D433,Artikelstamm!$A$8:$A$107,0)),""))</f>
        <v/>
      </c>
      <c r="H433" s="52" t="str">
        <f>IF($D433="","",IFERROR(INDEX(IF($C433="Eingang",Artikelstamm!$M$8:$M$107,Artikelstamm!$N$8:$N$107),MATCH($D433,Artikelstamm!$A$8:$A$107,0)),0))</f>
        <v/>
      </c>
      <c r="I433" s="52" t="str">
        <f t="shared" si="6"/>
        <v/>
      </c>
      <c r="J433" s="65" t="str">
        <f>IF($D433="","",IF($C433="Ausgang",$F433*IFERROR(INDEX(Artikelstamm!$M$8:$M$107,MATCH($D433,Artikelstamm!$A$8:$A$107,0)),0),0))</f>
        <v/>
      </c>
      <c r="K433" s="64"/>
      <c r="L433" s="64"/>
    </row>
    <row r="434" spans="1:12" ht="16.5" customHeight="1" x14ac:dyDescent="0.25">
      <c r="A434" s="59"/>
      <c r="B434" s="60"/>
      <c r="C434" s="61"/>
      <c r="D434" s="62"/>
      <c r="E434" s="39" t="str">
        <f>IF($D434="","",IFERROR(INDEX(Artikelstamm!$B$8:$B$107,MATCH($D434,Artikelstamm!$A$8:$A$107,0)),"⚠ Artikelnr. unbekannt"))</f>
        <v/>
      </c>
      <c r="F434" s="41"/>
      <c r="G434" s="40" t="str">
        <f>IF($D434="","",IFERROR(INDEX(Artikelstamm!$D$8:$D$107,MATCH($D434,Artikelstamm!$A$8:$A$107,0)),""))</f>
        <v/>
      </c>
      <c r="H434" s="45" t="str">
        <f>IF($D434="","",IFERROR(INDEX(IF($C434="Eingang",Artikelstamm!$M$8:$M$107,Artikelstamm!$N$8:$N$107),MATCH($D434,Artikelstamm!$A$8:$A$107,0)),0))</f>
        <v/>
      </c>
      <c r="I434" s="45" t="str">
        <f t="shared" si="6"/>
        <v/>
      </c>
      <c r="J434" s="63" t="str">
        <f>IF($D434="","",IF($C434="Ausgang",$F434*IFERROR(INDEX(Artikelstamm!$M$8:$M$107,MATCH($D434,Artikelstamm!$A$8:$A$107,0)),0),0))</f>
        <v/>
      </c>
      <c r="K434" s="64"/>
      <c r="L434" s="64"/>
    </row>
    <row r="435" spans="1:12" ht="16.5" customHeight="1" x14ac:dyDescent="0.25">
      <c r="A435" s="59"/>
      <c r="B435" s="60"/>
      <c r="C435" s="61"/>
      <c r="D435" s="62"/>
      <c r="E435" s="48" t="str">
        <f>IF($D435="","",IFERROR(INDEX(Artikelstamm!$B$8:$B$107,MATCH($D435,Artikelstamm!$A$8:$A$107,0)),"⚠ Artikelnr. unbekannt"))</f>
        <v/>
      </c>
      <c r="F435" s="41"/>
      <c r="G435" s="49" t="str">
        <f>IF($D435="","",IFERROR(INDEX(Artikelstamm!$D$8:$D$107,MATCH($D435,Artikelstamm!$A$8:$A$107,0)),""))</f>
        <v/>
      </c>
      <c r="H435" s="52" t="str">
        <f>IF($D435="","",IFERROR(INDEX(IF($C435="Eingang",Artikelstamm!$M$8:$M$107,Artikelstamm!$N$8:$N$107),MATCH($D435,Artikelstamm!$A$8:$A$107,0)),0))</f>
        <v/>
      </c>
      <c r="I435" s="52" t="str">
        <f t="shared" si="6"/>
        <v/>
      </c>
      <c r="J435" s="65" t="str">
        <f>IF($D435="","",IF($C435="Ausgang",$F435*IFERROR(INDEX(Artikelstamm!$M$8:$M$107,MATCH($D435,Artikelstamm!$A$8:$A$107,0)),0),0))</f>
        <v/>
      </c>
      <c r="K435" s="64"/>
      <c r="L435" s="64"/>
    </row>
    <row r="436" spans="1:12" ht="16.5" customHeight="1" x14ac:dyDescent="0.25">
      <c r="A436" s="59"/>
      <c r="B436" s="60"/>
      <c r="C436" s="61"/>
      <c r="D436" s="62"/>
      <c r="E436" s="39" t="str">
        <f>IF($D436="","",IFERROR(INDEX(Artikelstamm!$B$8:$B$107,MATCH($D436,Artikelstamm!$A$8:$A$107,0)),"⚠ Artikelnr. unbekannt"))</f>
        <v/>
      </c>
      <c r="F436" s="41"/>
      <c r="G436" s="40" t="str">
        <f>IF($D436="","",IFERROR(INDEX(Artikelstamm!$D$8:$D$107,MATCH($D436,Artikelstamm!$A$8:$A$107,0)),""))</f>
        <v/>
      </c>
      <c r="H436" s="45" t="str">
        <f>IF($D436="","",IFERROR(INDEX(IF($C436="Eingang",Artikelstamm!$M$8:$M$107,Artikelstamm!$N$8:$N$107),MATCH($D436,Artikelstamm!$A$8:$A$107,0)),0))</f>
        <v/>
      </c>
      <c r="I436" s="45" t="str">
        <f t="shared" si="6"/>
        <v/>
      </c>
      <c r="J436" s="63" t="str">
        <f>IF($D436="","",IF($C436="Ausgang",$F436*IFERROR(INDEX(Artikelstamm!$M$8:$M$107,MATCH($D436,Artikelstamm!$A$8:$A$107,0)),0),0))</f>
        <v/>
      </c>
      <c r="K436" s="64"/>
      <c r="L436" s="64"/>
    </row>
    <row r="437" spans="1:12" ht="16.5" customHeight="1" x14ac:dyDescent="0.25">
      <c r="A437" s="59"/>
      <c r="B437" s="60"/>
      <c r="C437" s="61"/>
      <c r="D437" s="62"/>
      <c r="E437" s="48" t="str">
        <f>IF($D437="","",IFERROR(INDEX(Artikelstamm!$B$8:$B$107,MATCH($D437,Artikelstamm!$A$8:$A$107,0)),"⚠ Artikelnr. unbekannt"))</f>
        <v/>
      </c>
      <c r="F437" s="41"/>
      <c r="G437" s="49" t="str">
        <f>IF($D437="","",IFERROR(INDEX(Artikelstamm!$D$8:$D$107,MATCH($D437,Artikelstamm!$A$8:$A$107,0)),""))</f>
        <v/>
      </c>
      <c r="H437" s="52" t="str">
        <f>IF($D437="","",IFERROR(INDEX(IF($C437="Eingang",Artikelstamm!$M$8:$M$107,Artikelstamm!$N$8:$N$107),MATCH($D437,Artikelstamm!$A$8:$A$107,0)),0))</f>
        <v/>
      </c>
      <c r="I437" s="52" t="str">
        <f t="shared" si="6"/>
        <v/>
      </c>
      <c r="J437" s="65" t="str">
        <f>IF($D437="","",IF($C437="Ausgang",$F437*IFERROR(INDEX(Artikelstamm!$M$8:$M$107,MATCH($D437,Artikelstamm!$A$8:$A$107,0)),0),0))</f>
        <v/>
      </c>
      <c r="K437" s="64"/>
      <c r="L437" s="64"/>
    </row>
    <row r="438" spans="1:12" ht="16.5" customHeight="1" x14ac:dyDescent="0.25">
      <c r="A438" s="59"/>
      <c r="B438" s="60"/>
      <c r="C438" s="61"/>
      <c r="D438" s="62"/>
      <c r="E438" s="39" t="str">
        <f>IF($D438="","",IFERROR(INDEX(Artikelstamm!$B$8:$B$107,MATCH($D438,Artikelstamm!$A$8:$A$107,0)),"⚠ Artikelnr. unbekannt"))</f>
        <v/>
      </c>
      <c r="F438" s="41"/>
      <c r="G438" s="40" t="str">
        <f>IF($D438="","",IFERROR(INDEX(Artikelstamm!$D$8:$D$107,MATCH($D438,Artikelstamm!$A$8:$A$107,0)),""))</f>
        <v/>
      </c>
      <c r="H438" s="45" t="str">
        <f>IF($D438="","",IFERROR(INDEX(IF($C438="Eingang",Artikelstamm!$M$8:$M$107,Artikelstamm!$N$8:$N$107),MATCH($D438,Artikelstamm!$A$8:$A$107,0)),0))</f>
        <v/>
      </c>
      <c r="I438" s="45" t="str">
        <f t="shared" si="6"/>
        <v/>
      </c>
      <c r="J438" s="63" t="str">
        <f>IF($D438="","",IF($C438="Ausgang",$F438*IFERROR(INDEX(Artikelstamm!$M$8:$M$107,MATCH($D438,Artikelstamm!$A$8:$A$107,0)),0),0))</f>
        <v/>
      </c>
      <c r="K438" s="64"/>
      <c r="L438" s="64"/>
    </row>
    <row r="439" spans="1:12" ht="16.5" customHeight="1" x14ac:dyDescent="0.25">
      <c r="A439" s="59"/>
      <c r="B439" s="60"/>
      <c r="C439" s="61"/>
      <c r="D439" s="62"/>
      <c r="E439" s="48" t="str">
        <f>IF($D439="","",IFERROR(INDEX(Artikelstamm!$B$8:$B$107,MATCH($D439,Artikelstamm!$A$8:$A$107,0)),"⚠ Artikelnr. unbekannt"))</f>
        <v/>
      </c>
      <c r="F439" s="41"/>
      <c r="G439" s="49" t="str">
        <f>IF($D439="","",IFERROR(INDEX(Artikelstamm!$D$8:$D$107,MATCH($D439,Artikelstamm!$A$8:$A$107,0)),""))</f>
        <v/>
      </c>
      <c r="H439" s="52" t="str">
        <f>IF($D439="","",IFERROR(INDEX(IF($C439="Eingang",Artikelstamm!$M$8:$M$107,Artikelstamm!$N$8:$N$107),MATCH($D439,Artikelstamm!$A$8:$A$107,0)),0))</f>
        <v/>
      </c>
      <c r="I439" s="52" t="str">
        <f t="shared" si="6"/>
        <v/>
      </c>
      <c r="J439" s="65" t="str">
        <f>IF($D439="","",IF($C439="Ausgang",$F439*IFERROR(INDEX(Artikelstamm!$M$8:$M$107,MATCH($D439,Artikelstamm!$A$8:$A$107,0)),0),0))</f>
        <v/>
      </c>
      <c r="K439" s="64"/>
      <c r="L439" s="64"/>
    </row>
    <row r="440" spans="1:12" ht="16.5" customHeight="1" x14ac:dyDescent="0.25">
      <c r="A440" s="59"/>
      <c r="B440" s="60"/>
      <c r="C440" s="61"/>
      <c r="D440" s="62"/>
      <c r="E440" s="39" t="str">
        <f>IF($D440="","",IFERROR(INDEX(Artikelstamm!$B$8:$B$107,MATCH($D440,Artikelstamm!$A$8:$A$107,0)),"⚠ Artikelnr. unbekannt"))</f>
        <v/>
      </c>
      <c r="F440" s="41"/>
      <c r="G440" s="40" t="str">
        <f>IF($D440="","",IFERROR(INDEX(Artikelstamm!$D$8:$D$107,MATCH($D440,Artikelstamm!$A$8:$A$107,0)),""))</f>
        <v/>
      </c>
      <c r="H440" s="45" t="str">
        <f>IF($D440="","",IFERROR(INDEX(IF($C440="Eingang",Artikelstamm!$M$8:$M$107,Artikelstamm!$N$8:$N$107),MATCH($D440,Artikelstamm!$A$8:$A$107,0)),0))</f>
        <v/>
      </c>
      <c r="I440" s="45" t="str">
        <f t="shared" si="6"/>
        <v/>
      </c>
      <c r="J440" s="63" t="str">
        <f>IF($D440="","",IF($C440="Ausgang",$F440*IFERROR(INDEX(Artikelstamm!$M$8:$M$107,MATCH($D440,Artikelstamm!$A$8:$A$107,0)),0),0))</f>
        <v/>
      </c>
      <c r="K440" s="64"/>
      <c r="L440" s="64"/>
    </row>
    <row r="441" spans="1:12" ht="16.5" customHeight="1" x14ac:dyDescent="0.25">
      <c r="A441" s="59"/>
      <c r="B441" s="60"/>
      <c r="C441" s="61"/>
      <c r="D441" s="62"/>
      <c r="E441" s="48" t="str">
        <f>IF($D441="","",IFERROR(INDEX(Artikelstamm!$B$8:$B$107,MATCH($D441,Artikelstamm!$A$8:$A$107,0)),"⚠ Artikelnr. unbekannt"))</f>
        <v/>
      </c>
      <c r="F441" s="41"/>
      <c r="G441" s="49" t="str">
        <f>IF($D441="","",IFERROR(INDEX(Artikelstamm!$D$8:$D$107,MATCH($D441,Artikelstamm!$A$8:$A$107,0)),""))</f>
        <v/>
      </c>
      <c r="H441" s="52" t="str">
        <f>IF($D441="","",IFERROR(INDEX(IF($C441="Eingang",Artikelstamm!$M$8:$M$107,Artikelstamm!$N$8:$N$107),MATCH($D441,Artikelstamm!$A$8:$A$107,0)),0))</f>
        <v/>
      </c>
      <c r="I441" s="52" t="str">
        <f t="shared" si="6"/>
        <v/>
      </c>
      <c r="J441" s="65" t="str">
        <f>IF($D441="","",IF($C441="Ausgang",$F441*IFERROR(INDEX(Artikelstamm!$M$8:$M$107,MATCH($D441,Artikelstamm!$A$8:$A$107,0)),0),0))</f>
        <v/>
      </c>
      <c r="K441" s="64"/>
      <c r="L441" s="64"/>
    </row>
    <row r="442" spans="1:12" ht="16.5" customHeight="1" x14ac:dyDescent="0.25">
      <c r="A442" s="59"/>
      <c r="B442" s="60"/>
      <c r="C442" s="61"/>
      <c r="D442" s="62"/>
      <c r="E442" s="39" t="str">
        <f>IF($D442="","",IFERROR(INDEX(Artikelstamm!$B$8:$B$107,MATCH($D442,Artikelstamm!$A$8:$A$107,0)),"⚠ Artikelnr. unbekannt"))</f>
        <v/>
      </c>
      <c r="F442" s="41"/>
      <c r="G442" s="40" t="str">
        <f>IF($D442="","",IFERROR(INDEX(Artikelstamm!$D$8:$D$107,MATCH($D442,Artikelstamm!$A$8:$A$107,0)),""))</f>
        <v/>
      </c>
      <c r="H442" s="45" t="str">
        <f>IF($D442="","",IFERROR(INDEX(IF($C442="Eingang",Artikelstamm!$M$8:$M$107,Artikelstamm!$N$8:$N$107),MATCH($D442,Artikelstamm!$A$8:$A$107,0)),0))</f>
        <v/>
      </c>
      <c r="I442" s="45" t="str">
        <f t="shared" si="6"/>
        <v/>
      </c>
      <c r="J442" s="63" t="str">
        <f>IF($D442="","",IF($C442="Ausgang",$F442*IFERROR(INDEX(Artikelstamm!$M$8:$M$107,MATCH($D442,Artikelstamm!$A$8:$A$107,0)),0),0))</f>
        <v/>
      </c>
      <c r="K442" s="64"/>
      <c r="L442" s="64"/>
    </row>
    <row r="443" spans="1:12" ht="16.5" customHeight="1" x14ac:dyDescent="0.25">
      <c r="A443" s="59"/>
      <c r="B443" s="60"/>
      <c r="C443" s="61"/>
      <c r="D443" s="62"/>
      <c r="E443" s="48" t="str">
        <f>IF($D443="","",IFERROR(INDEX(Artikelstamm!$B$8:$B$107,MATCH($D443,Artikelstamm!$A$8:$A$107,0)),"⚠ Artikelnr. unbekannt"))</f>
        <v/>
      </c>
      <c r="F443" s="41"/>
      <c r="G443" s="49" t="str">
        <f>IF($D443="","",IFERROR(INDEX(Artikelstamm!$D$8:$D$107,MATCH($D443,Artikelstamm!$A$8:$A$107,0)),""))</f>
        <v/>
      </c>
      <c r="H443" s="52" t="str">
        <f>IF($D443="","",IFERROR(INDEX(IF($C443="Eingang",Artikelstamm!$M$8:$M$107,Artikelstamm!$N$8:$N$107),MATCH($D443,Artikelstamm!$A$8:$A$107,0)),0))</f>
        <v/>
      </c>
      <c r="I443" s="52" t="str">
        <f t="shared" si="6"/>
        <v/>
      </c>
      <c r="J443" s="65" t="str">
        <f>IF($D443="","",IF($C443="Ausgang",$F443*IFERROR(INDEX(Artikelstamm!$M$8:$M$107,MATCH($D443,Artikelstamm!$A$8:$A$107,0)),0),0))</f>
        <v/>
      </c>
      <c r="K443" s="64"/>
      <c r="L443" s="64"/>
    </row>
    <row r="444" spans="1:12" ht="16.5" customHeight="1" x14ac:dyDescent="0.25">
      <c r="A444" s="59"/>
      <c r="B444" s="60"/>
      <c r="C444" s="61"/>
      <c r="D444" s="62"/>
      <c r="E444" s="39" t="str">
        <f>IF($D444="","",IFERROR(INDEX(Artikelstamm!$B$8:$B$107,MATCH($D444,Artikelstamm!$A$8:$A$107,0)),"⚠ Artikelnr. unbekannt"))</f>
        <v/>
      </c>
      <c r="F444" s="41"/>
      <c r="G444" s="40" t="str">
        <f>IF($D444="","",IFERROR(INDEX(Artikelstamm!$D$8:$D$107,MATCH($D444,Artikelstamm!$A$8:$A$107,0)),""))</f>
        <v/>
      </c>
      <c r="H444" s="45" t="str">
        <f>IF($D444="","",IFERROR(INDEX(IF($C444="Eingang",Artikelstamm!$M$8:$M$107,Artikelstamm!$N$8:$N$107),MATCH($D444,Artikelstamm!$A$8:$A$107,0)),0))</f>
        <v/>
      </c>
      <c r="I444" s="45" t="str">
        <f t="shared" si="6"/>
        <v/>
      </c>
      <c r="J444" s="63" t="str">
        <f>IF($D444="","",IF($C444="Ausgang",$F444*IFERROR(INDEX(Artikelstamm!$M$8:$M$107,MATCH($D444,Artikelstamm!$A$8:$A$107,0)),0),0))</f>
        <v/>
      </c>
      <c r="K444" s="64"/>
      <c r="L444" s="64"/>
    </row>
    <row r="445" spans="1:12" ht="16.5" customHeight="1" x14ac:dyDescent="0.25">
      <c r="A445" s="59"/>
      <c r="B445" s="60"/>
      <c r="C445" s="61"/>
      <c r="D445" s="62"/>
      <c r="E445" s="48" t="str">
        <f>IF($D445="","",IFERROR(INDEX(Artikelstamm!$B$8:$B$107,MATCH($D445,Artikelstamm!$A$8:$A$107,0)),"⚠ Artikelnr. unbekannt"))</f>
        <v/>
      </c>
      <c r="F445" s="41"/>
      <c r="G445" s="49" t="str">
        <f>IF($D445="","",IFERROR(INDEX(Artikelstamm!$D$8:$D$107,MATCH($D445,Artikelstamm!$A$8:$A$107,0)),""))</f>
        <v/>
      </c>
      <c r="H445" s="52" t="str">
        <f>IF($D445="","",IFERROR(INDEX(IF($C445="Eingang",Artikelstamm!$M$8:$M$107,Artikelstamm!$N$8:$N$107),MATCH($D445,Artikelstamm!$A$8:$A$107,0)),0))</f>
        <v/>
      </c>
      <c r="I445" s="52" t="str">
        <f t="shared" si="6"/>
        <v/>
      </c>
      <c r="J445" s="65" t="str">
        <f>IF($D445="","",IF($C445="Ausgang",$F445*IFERROR(INDEX(Artikelstamm!$M$8:$M$107,MATCH($D445,Artikelstamm!$A$8:$A$107,0)),0),0))</f>
        <v/>
      </c>
      <c r="K445" s="64"/>
      <c r="L445" s="64"/>
    </row>
    <row r="446" spans="1:12" ht="16.5" customHeight="1" x14ac:dyDescent="0.25">
      <c r="A446" s="59"/>
      <c r="B446" s="60"/>
      <c r="C446" s="61"/>
      <c r="D446" s="62"/>
      <c r="E446" s="39" t="str">
        <f>IF($D446="","",IFERROR(INDEX(Artikelstamm!$B$8:$B$107,MATCH($D446,Artikelstamm!$A$8:$A$107,0)),"⚠ Artikelnr. unbekannt"))</f>
        <v/>
      </c>
      <c r="F446" s="41"/>
      <c r="G446" s="40" t="str">
        <f>IF($D446="","",IFERROR(INDEX(Artikelstamm!$D$8:$D$107,MATCH($D446,Artikelstamm!$A$8:$A$107,0)),""))</f>
        <v/>
      </c>
      <c r="H446" s="45" t="str">
        <f>IF($D446="","",IFERROR(INDEX(IF($C446="Eingang",Artikelstamm!$M$8:$M$107,Artikelstamm!$N$8:$N$107),MATCH($D446,Artikelstamm!$A$8:$A$107,0)),0))</f>
        <v/>
      </c>
      <c r="I446" s="45" t="str">
        <f t="shared" si="6"/>
        <v/>
      </c>
      <c r="J446" s="63" t="str">
        <f>IF($D446="","",IF($C446="Ausgang",$F446*IFERROR(INDEX(Artikelstamm!$M$8:$M$107,MATCH($D446,Artikelstamm!$A$8:$A$107,0)),0),0))</f>
        <v/>
      </c>
      <c r="K446" s="64"/>
      <c r="L446" s="64"/>
    </row>
    <row r="447" spans="1:12" ht="16.5" customHeight="1" x14ac:dyDescent="0.25">
      <c r="A447" s="59"/>
      <c r="B447" s="60"/>
      <c r="C447" s="61"/>
      <c r="D447" s="62"/>
      <c r="E447" s="48" t="str">
        <f>IF($D447="","",IFERROR(INDEX(Artikelstamm!$B$8:$B$107,MATCH($D447,Artikelstamm!$A$8:$A$107,0)),"⚠ Artikelnr. unbekannt"))</f>
        <v/>
      </c>
      <c r="F447" s="41"/>
      <c r="G447" s="49" t="str">
        <f>IF($D447="","",IFERROR(INDEX(Artikelstamm!$D$8:$D$107,MATCH($D447,Artikelstamm!$A$8:$A$107,0)),""))</f>
        <v/>
      </c>
      <c r="H447" s="52" t="str">
        <f>IF($D447="","",IFERROR(INDEX(IF($C447="Eingang",Artikelstamm!$M$8:$M$107,Artikelstamm!$N$8:$N$107),MATCH($D447,Artikelstamm!$A$8:$A$107,0)),0))</f>
        <v/>
      </c>
      <c r="I447" s="52" t="str">
        <f t="shared" si="6"/>
        <v/>
      </c>
      <c r="J447" s="65" t="str">
        <f>IF($D447="","",IF($C447="Ausgang",$F447*IFERROR(INDEX(Artikelstamm!$M$8:$M$107,MATCH($D447,Artikelstamm!$A$8:$A$107,0)),0),0))</f>
        <v/>
      </c>
      <c r="K447" s="64"/>
      <c r="L447" s="64"/>
    </row>
    <row r="448" spans="1:12" ht="16.5" customHeight="1" x14ac:dyDescent="0.25">
      <c r="A448" s="59"/>
      <c r="B448" s="60"/>
      <c r="C448" s="61"/>
      <c r="D448" s="62"/>
      <c r="E448" s="39" t="str">
        <f>IF($D448="","",IFERROR(INDEX(Artikelstamm!$B$8:$B$107,MATCH($D448,Artikelstamm!$A$8:$A$107,0)),"⚠ Artikelnr. unbekannt"))</f>
        <v/>
      </c>
      <c r="F448" s="41"/>
      <c r="G448" s="40" t="str">
        <f>IF($D448="","",IFERROR(INDEX(Artikelstamm!$D$8:$D$107,MATCH($D448,Artikelstamm!$A$8:$A$107,0)),""))</f>
        <v/>
      </c>
      <c r="H448" s="45" t="str">
        <f>IF($D448="","",IFERROR(INDEX(IF($C448="Eingang",Artikelstamm!$M$8:$M$107,Artikelstamm!$N$8:$N$107),MATCH($D448,Artikelstamm!$A$8:$A$107,0)),0))</f>
        <v/>
      </c>
      <c r="I448" s="45" t="str">
        <f t="shared" si="6"/>
        <v/>
      </c>
      <c r="J448" s="63" t="str">
        <f>IF($D448="","",IF($C448="Ausgang",$F448*IFERROR(INDEX(Artikelstamm!$M$8:$M$107,MATCH($D448,Artikelstamm!$A$8:$A$107,0)),0),0))</f>
        <v/>
      </c>
      <c r="K448" s="64"/>
      <c r="L448" s="64"/>
    </row>
    <row r="449" spans="1:12" ht="16.5" customHeight="1" x14ac:dyDescent="0.25">
      <c r="A449" s="59"/>
      <c r="B449" s="60"/>
      <c r="C449" s="61"/>
      <c r="D449" s="62"/>
      <c r="E449" s="48" t="str">
        <f>IF($D449="","",IFERROR(INDEX(Artikelstamm!$B$8:$B$107,MATCH($D449,Artikelstamm!$A$8:$A$107,0)),"⚠ Artikelnr. unbekannt"))</f>
        <v/>
      </c>
      <c r="F449" s="41"/>
      <c r="G449" s="49" t="str">
        <f>IF($D449="","",IFERROR(INDEX(Artikelstamm!$D$8:$D$107,MATCH($D449,Artikelstamm!$A$8:$A$107,0)),""))</f>
        <v/>
      </c>
      <c r="H449" s="52" t="str">
        <f>IF($D449="","",IFERROR(INDEX(IF($C449="Eingang",Artikelstamm!$M$8:$M$107,Artikelstamm!$N$8:$N$107),MATCH($D449,Artikelstamm!$A$8:$A$107,0)),0))</f>
        <v/>
      </c>
      <c r="I449" s="52" t="str">
        <f t="shared" si="6"/>
        <v/>
      </c>
      <c r="J449" s="65" t="str">
        <f>IF($D449="","",IF($C449="Ausgang",$F449*IFERROR(INDEX(Artikelstamm!$M$8:$M$107,MATCH($D449,Artikelstamm!$A$8:$A$107,0)),0),0))</f>
        <v/>
      </c>
      <c r="K449" s="64"/>
      <c r="L449" s="64"/>
    </row>
    <row r="450" spans="1:12" ht="16.5" customHeight="1" x14ac:dyDescent="0.25">
      <c r="A450" s="59"/>
      <c r="B450" s="60"/>
      <c r="C450" s="61"/>
      <c r="D450" s="62"/>
      <c r="E450" s="39" t="str">
        <f>IF($D450="","",IFERROR(INDEX(Artikelstamm!$B$8:$B$107,MATCH($D450,Artikelstamm!$A$8:$A$107,0)),"⚠ Artikelnr. unbekannt"))</f>
        <v/>
      </c>
      <c r="F450" s="41"/>
      <c r="G450" s="40" t="str">
        <f>IF($D450="","",IFERROR(INDEX(Artikelstamm!$D$8:$D$107,MATCH($D450,Artikelstamm!$A$8:$A$107,0)),""))</f>
        <v/>
      </c>
      <c r="H450" s="45" t="str">
        <f>IF($D450="","",IFERROR(INDEX(IF($C450="Eingang",Artikelstamm!$M$8:$M$107,Artikelstamm!$N$8:$N$107),MATCH($D450,Artikelstamm!$A$8:$A$107,0)),0))</f>
        <v/>
      </c>
      <c r="I450" s="45" t="str">
        <f t="shared" si="6"/>
        <v/>
      </c>
      <c r="J450" s="63" t="str">
        <f>IF($D450="","",IF($C450="Ausgang",$F450*IFERROR(INDEX(Artikelstamm!$M$8:$M$107,MATCH($D450,Artikelstamm!$A$8:$A$107,0)),0),0))</f>
        <v/>
      </c>
      <c r="K450" s="64"/>
      <c r="L450" s="64"/>
    </row>
    <row r="451" spans="1:12" ht="16.5" customHeight="1" x14ac:dyDescent="0.25">
      <c r="A451" s="59"/>
      <c r="B451" s="60"/>
      <c r="C451" s="61"/>
      <c r="D451" s="62"/>
      <c r="E451" s="48" t="str">
        <f>IF($D451="","",IFERROR(INDEX(Artikelstamm!$B$8:$B$107,MATCH($D451,Artikelstamm!$A$8:$A$107,0)),"⚠ Artikelnr. unbekannt"))</f>
        <v/>
      </c>
      <c r="F451" s="41"/>
      <c r="G451" s="49" t="str">
        <f>IF($D451="","",IFERROR(INDEX(Artikelstamm!$D$8:$D$107,MATCH($D451,Artikelstamm!$A$8:$A$107,0)),""))</f>
        <v/>
      </c>
      <c r="H451" s="52" t="str">
        <f>IF($D451="","",IFERROR(INDEX(IF($C451="Eingang",Artikelstamm!$M$8:$M$107,Artikelstamm!$N$8:$N$107),MATCH($D451,Artikelstamm!$A$8:$A$107,0)),0))</f>
        <v/>
      </c>
      <c r="I451" s="52" t="str">
        <f t="shared" si="6"/>
        <v/>
      </c>
      <c r="J451" s="65" t="str">
        <f>IF($D451="","",IF($C451="Ausgang",$F451*IFERROR(INDEX(Artikelstamm!$M$8:$M$107,MATCH($D451,Artikelstamm!$A$8:$A$107,0)),0),0))</f>
        <v/>
      </c>
      <c r="K451" s="64"/>
      <c r="L451" s="64"/>
    </row>
    <row r="452" spans="1:12" ht="16.5" customHeight="1" x14ac:dyDescent="0.25">
      <c r="A452" s="59"/>
      <c r="B452" s="60"/>
      <c r="C452" s="61"/>
      <c r="D452" s="62"/>
      <c r="E452" s="39" t="str">
        <f>IF($D452="","",IFERROR(INDEX(Artikelstamm!$B$8:$B$107,MATCH($D452,Artikelstamm!$A$8:$A$107,0)),"⚠ Artikelnr. unbekannt"))</f>
        <v/>
      </c>
      <c r="F452" s="41"/>
      <c r="G452" s="40" t="str">
        <f>IF($D452="","",IFERROR(INDEX(Artikelstamm!$D$8:$D$107,MATCH($D452,Artikelstamm!$A$8:$A$107,0)),""))</f>
        <v/>
      </c>
      <c r="H452" s="45" t="str">
        <f>IF($D452="","",IFERROR(INDEX(IF($C452="Eingang",Artikelstamm!$M$8:$M$107,Artikelstamm!$N$8:$N$107),MATCH($D452,Artikelstamm!$A$8:$A$107,0)),0))</f>
        <v/>
      </c>
      <c r="I452" s="45" t="str">
        <f t="shared" si="6"/>
        <v/>
      </c>
      <c r="J452" s="63" t="str">
        <f>IF($D452="","",IF($C452="Ausgang",$F452*IFERROR(INDEX(Artikelstamm!$M$8:$M$107,MATCH($D452,Artikelstamm!$A$8:$A$107,0)),0),0))</f>
        <v/>
      </c>
      <c r="K452" s="64"/>
      <c r="L452" s="64"/>
    </row>
    <row r="453" spans="1:12" ht="16.5" customHeight="1" x14ac:dyDescent="0.25">
      <c r="A453" s="59"/>
      <c r="B453" s="60"/>
      <c r="C453" s="61"/>
      <c r="D453" s="62"/>
      <c r="E453" s="48" t="str">
        <f>IF($D453="","",IFERROR(INDEX(Artikelstamm!$B$8:$B$107,MATCH($D453,Artikelstamm!$A$8:$A$107,0)),"⚠ Artikelnr. unbekannt"))</f>
        <v/>
      </c>
      <c r="F453" s="41"/>
      <c r="G453" s="49" t="str">
        <f>IF($D453="","",IFERROR(INDEX(Artikelstamm!$D$8:$D$107,MATCH($D453,Artikelstamm!$A$8:$A$107,0)),""))</f>
        <v/>
      </c>
      <c r="H453" s="52" t="str">
        <f>IF($D453="","",IFERROR(INDEX(IF($C453="Eingang",Artikelstamm!$M$8:$M$107,Artikelstamm!$N$8:$N$107),MATCH($D453,Artikelstamm!$A$8:$A$107,0)),0))</f>
        <v/>
      </c>
      <c r="I453" s="52" t="str">
        <f t="shared" si="6"/>
        <v/>
      </c>
      <c r="J453" s="65" t="str">
        <f>IF($D453="","",IF($C453="Ausgang",$F453*IFERROR(INDEX(Artikelstamm!$M$8:$M$107,MATCH($D453,Artikelstamm!$A$8:$A$107,0)),0),0))</f>
        <v/>
      </c>
      <c r="K453" s="64"/>
      <c r="L453" s="64"/>
    </row>
    <row r="454" spans="1:12" ht="16.5" customHeight="1" x14ac:dyDescent="0.25">
      <c r="A454" s="59"/>
      <c r="B454" s="60"/>
      <c r="C454" s="61"/>
      <c r="D454" s="62"/>
      <c r="E454" s="39" t="str">
        <f>IF($D454="","",IFERROR(INDEX(Artikelstamm!$B$8:$B$107,MATCH($D454,Artikelstamm!$A$8:$A$107,0)),"⚠ Artikelnr. unbekannt"))</f>
        <v/>
      </c>
      <c r="F454" s="41"/>
      <c r="G454" s="40" t="str">
        <f>IF($D454="","",IFERROR(INDEX(Artikelstamm!$D$8:$D$107,MATCH($D454,Artikelstamm!$A$8:$A$107,0)),""))</f>
        <v/>
      </c>
      <c r="H454" s="45" t="str">
        <f>IF($D454="","",IFERROR(INDEX(IF($C454="Eingang",Artikelstamm!$M$8:$M$107,Artikelstamm!$N$8:$N$107),MATCH($D454,Artikelstamm!$A$8:$A$107,0)),0))</f>
        <v/>
      </c>
      <c r="I454" s="45" t="str">
        <f t="shared" si="6"/>
        <v/>
      </c>
      <c r="J454" s="63" t="str">
        <f>IF($D454="","",IF($C454="Ausgang",$F454*IFERROR(INDEX(Artikelstamm!$M$8:$M$107,MATCH($D454,Artikelstamm!$A$8:$A$107,0)),0),0))</f>
        <v/>
      </c>
      <c r="K454" s="64"/>
      <c r="L454" s="64"/>
    </row>
    <row r="455" spans="1:12" ht="16.5" customHeight="1" x14ac:dyDescent="0.25">
      <c r="A455" s="59"/>
      <c r="B455" s="60"/>
      <c r="C455" s="61"/>
      <c r="D455" s="62"/>
      <c r="E455" s="48" t="str">
        <f>IF($D455="","",IFERROR(INDEX(Artikelstamm!$B$8:$B$107,MATCH($D455,Artikelstamm!$A$8:$A$107,0)),"⚠ Artikelnr. unbekannt"))</f>
        <v/>
      </c>
      <c r="F455" s="41"/>
      <c r="G455" s="49" t="str">
        <f>IF($D455="","",IFERROR(INDEX(Artikelstamm!$D$8:$D$107,MATCH($D455,Artikelstamm!$A$8:$A$107,0)),""))</f>
        <v/>
      </c>
      <c r="H455" s="52" t="str">
        <f>IF($D455="","",IFERROR(INDEX(IF($C455="Eingang",Artikelstamm!$M$8:$M$107,Artikelstamm!$N$8:$N$107),MATCH($D455,Artikelstamm!$A$8:$A$107,0)),0))</f>
        <v/>
      </c>
      <c r="I455" s="52" t="str">
        <f t="shared" si="6"/>
        <v/>
      </c>
      <c r="J455" s="65" t="str">
        <f>IF($D455="","",IF($C455="Ausgang",$F455*IFERROR(INDEX(Artikelstamm!$M$8:$M$107,MATCH($D455,Artikelstamm!$A$8:$A$107,0)),0),0))</f>
        <v/>
      </c>
      <c r="K455" s="64"/>
      <c r="L455" s="64"/>
    </row>
    <row r="456" spans="1:12" ht="16.5" customHeight="1" x14ac:dyDescent="0.25">
      <c r="A456" s="59"/>
      <c r="B456" s="60"/>
      <c r="C456" s="61"/>
      <c r="D456" s="62"/>
      <c r="E456" s="39" t="str">
        <f>IF($D456="","",IFERROR(INDEX(Artikelstamm!$B$8:$B$107,MATCH($D456,Artikelstamm!$A$8:$A$107,0)),"⚠ Artikelnr. unbekannt"))</f>
        <v/>
      </c>
      <c r="F456" s="41"/>
      <c r="G456" s="40" t="str">
        <f>IF($D456="","",IFERROR(INDEX(Artikelstamm!$D$8:$D$107,MATCH($D456,Artikelstamm!$A$8:$A$107,0)),""))</f>
        <v/>
      </c>
      <c r="H456" s="45" t="str">
        <f>IF($D456="","",IFERROR(INDEX(IF($C456="Eingang",Artikelstamm!$M$8:$M$107,Artikelstamm!$N$8:$N$107),MATCH($D456,Artikelstamm!$A$8:$A$107,0)),0))</f>
        <v/>
      </c>
      <c r="I456" s="45" t="str">
        <f t="shared" ref="I456:I507" si="7">IF($D456="","",$F456*$H456)</f>
        <v/>
      </c>
      <c r="J456" s="63" t="str">
        <f>IF($D456="","",IF($C456="Ausgang",$F456*IFERROR(INDEX(Artikelstamm!$M$8:$M$107,MATCH($D456,Artikelstamm!$A$8:$A$107,0)),0),0))</f>
        <v/>
      </c>
      <c r="K456" s="64"/>
      <c r="L456" s="64"/>
    </row>
    <row r="457" spans="1:12" ht="16.5" customHeight="1" x14ac:dyDescent="0.25">
      <c r="A457" s="59"/>
      <c r="B457" s="60"/>
      <c r="C457" s="61"/>
      <c r="D457" s="62"/>
      <c r="E457" s="48" t="str">
        <f>IF($D457="","",IFERROR(INDEX(Artikelstamm!$B$8:$B$107,MATCH($D457,Artikelstamm!$A$8:$A$107,0)),"⚠ Artikelnr. unbekannt"))</f>
        <v/>
      </c>
      <c r="F457" s="41"/>
      <c r="G457" s="49" t="str">
        <f>IF($D457="","",IFERROR(INDEX(Artikelstamm!$D$8:$D$107,MATCH($D457,Artikelstamm!$A$8:$A$107,0)),""))</f>
        <v/>
      </c>
      <c r="H457" s="52" t="str">
        <f>IF($D457="","",IFERROR(INDEX(IF($C457="Eingang",Artikelstamm!$M$8:$M$107,Artikelstamm!$N$8:$N$107),MATCH($D457,Artikelstamm!$A$8:$A$107,0)),0))</f>
        <v/>
      </c>
      <c r="I457" s="52" t="str">
        <f t="shared" si="7"/>
        <v/>
      </c>
      <c r="J457" s="65" t="str">
        <f>IF($D457="","",IF($C457="Ausgang",$F457*IFERROR(INDEX(Artikelstamm!$M$8:$M$107,MATCH($D457,Artikelstamm!$A$8:$A$107,0)),0),0))</f>
        <v/>
      </c>
      <c r="K457" s="64"/>
      <c r="L457" s="64"/>
    </row>
    <row r="458" spans="1:12" ht="16.5" customHeight="1" x14ac:dyDescent="0.25">
      <c r="A458" s="59"/>
      <c r="B458" s="60"/>
      <c r="C458" s="61"/>
      <c r="D458" s="62"/>
      <c r="E458" s="39" t="str">
        <f>IF($D458="","",IFERROR(INDEX(Artikelstamm!$B$8:$B$107,MATCH($D458,Artikelstamm!$A$8:$A$107,0)),"⚠ Artikelnr. unbekannt"))</f>
        <v/>
      </c>
      <c r="F458" s="41"/>
      <c r="G458" s="40" t="str">
        <f>IF($D458="","",IFERROR(INDEX(Artikelstamm!$D$8:$D$107,MATCH($D458,Artikelstamm!$A$8:$A$107,0)),""))</f>
        <v/>
      </c>
      <c r="H458" s="45" t="str">
        <f>IF($D458="","",IFERROR(INDEX(IF($C458="Eingang",Artikelstamm!$M$8:$M$107,Artikelstamm!$N$8:$N$107),MATCH($D458,Artikelstamm!$A$8:$A$107,0)),0))</f>
        <v/>
      </c>
      <c r="I458" s="45" t="str">
        <f t="shared" si="7"/>
        <v/>
      </c>
      <c r="J458" s="63" t="str">
        <f>IF($D458="","",IF($C458="Ausgang",$F458*IFERROR(INDEX(Artikelstamm!$M$8:$M$107,MATCH($D458,Artikelstamm!$A$8:$A$107,0)),0),0))</f>
        <v/>
      </c>
      <c r="K458" s="64"/>
      <c r="L458" s="64"/>
    </row>
    <row r="459" spans="1:12" ht="16.5" customHeight="1" x14ac:dyDescent="0.25">
      <c r="A459" s="59"/>
      <c r="B459" s="60"/>
      <c r="C459" s="61"/>
      <c r="D459" s="62"/>
      <c r="E459" s="48" t="str">
        <f>IF($D459="","",IFERROR(INDEX(Artikelstamm!$B$8:$B$107,MATCH($D459,Artikelstamm!$A$8:$A$107,0)),"⚠ Artikelnr. unbekannt"))</f>
        <v/>
      </c>
      <c r="F459" s="41"/>
      <c r="G459" s="49" t="str">
        <f>IF($D459="","",IFERROR(INDEX(Artikelstamm!$D$8:$D$107,MATCH($D459,Artikelstamm!$A$8:$A$107,0)),""))</f>
        <v/>
      </c>
      <c r="H459" s="52" t="str">
        <f>IF($D459="","",IFERROR(INDEX(IF($C459="Eingang",Artikelstamm!$M$8:$M$107,Artikelstamm!$N$8:$N$107),MATCH($D459,Artikelstamm!$A$8:$A$107,0)),0))</f>
        <v/>
      </c>
      <c r="I459" s="52" t="str">
        <f t="shared" si="7"/>
        <v/>
      </c>
      <c r="J459" s="65" t="str">
        <f>IF($D459="","",IF($C459="Ausgang",$F459*IFERROR(INDEX(Artikelstamm!$M$8:$M$107,MATCH($D459,Artikelstamm!$A$8:$A$107,0)),0),0))</f>
        <v/>
      </c>
      <c r="K459" s="64"/>
      <c r="L459" s="64"/>
    </row>
    <row r="460" spans="1:12" ht="16.5" customHeight="1" x14ac:dyDescent="0.25">
      <c r="A460" s="59"/>
      <c r="B460" s="60"/>
      <c r="C460" s="61"/>
      <c r="D460" s="62"/>
      <c r="E460" s="39" t="str">
        <f>IF($D460="","",IFERROR(INDEX(Artikelstamm!$B$8:$B$107,MATCH($D460,Artikelstamm!$A$8:$A$107,0)),"⚠ Artikelnr. unbekannt"))</f>
        <v/>
      </c>
      <c r="F460" s="41"/>
      <c r="G460" s="40" t="str">
        <f>IF($D460="","",IFERROR(INDEX(Artikelstamm!$D$8:$D$107,MATCH($D460,Artikelstamm!$A$8:$A$107,0)),""))</f>
        <v/>
      </c>
      <c r="H460" s="45" t="str">
        <f>IF($D460="","",IFERROR(INDEX(IF($C460="Eingang",Artikelstamm!$M$8:$M$107,Artikelstamm!$N$8:$N$107),MATCH($D460,Artikelstamm!$A$8:$A$107,0)),0))</f>
        <v/>
      </c>
      <c r="I460" s="45" t="str">
        <f t="shared" si="7"/>
        <v/>
      </c>
      <c r="J460" s="63" t="str">
        <f>IF($D460="","",IF($C460="Ausgang",$F460*IFERROR(INDEX(Artikelstamm!$M$8:$M$107,MATCH($D460,Artikelstamm!$A$8:$A$107,0)),0),0))</f>
        <v/>
      </c>
      <c r="K460" s="64"/>
      <c r="L460" s="64"/>
    </row>
    <row r="461" spans="1:12" ht="16.5" customHeight="1" x14ac:dyDescent="0.25">
      <c r="A461" s="59"/>
      <c r="B461" s="60"/>
      <c r="C461" s="61"/>
      <c r="D461" s="62"/>
      <c r="E461" s="48" t="str">
        <f>IF($D461="","",IFERROR(INDEX(Artikelstamm!$B$8:$B$107,MATCH($D461,Artikelstamm!$A$8:$A$107,0)),"⚠ Artikelnr. unbekannt"))</f>
        <v/>
      </c>
      <c r="F461" s="41"/>
      <c r="G461" s="49" t="str">
        <f>IF($D461="","",IFERROR(INDEX(Artikelstamm!$D$8:$D$107,MATCH($D461,Artikelstamm!$A$8:$A$107,0)),""))</f>
        <v/>
      </c>
      <c r="H461" s="52" t="str">
        <f>IF($D461="","",IFERROR(INDEX(IF($C461="Eingang",Artikelstamm!$M$8:$M$107,Artikelstamm!$N$8:$N$107),MATCH($D461,Artikelstamm!$A$8:$A$107,0)),0))</f>
        <v/>
      </c>
      <c r="I461" s="52" t="str">
        <f t="shared" si="7"/>
        <v/>
      </c>
      <c r="J461" s="65" t="str">
        <f>IF($D461="","",IF($C461="Ausgang",$F461*IFERROR(INDEX(Artikelstamm!$M$8:$M$107,MATCH($D461,Artikelstamm!$A$8:$A$107,0)),0),0))</f>
        <v/>
      </c>
      <c r="K461" s="64"/>
      <c r="L461" s="64"/>
    </row>
    <row r="462" spans="1:12" ht="16.5" customHeight="1" x14ac:dyDescent="0.25">
      <c r="A462" s="59"/>
      <c r="B462" s="60"/>
      <c r="C462" s="61"/>
      <c r="D462" s="62"/>
      <c r="E462" s="39" t="str">
        <f>IF($D462="","",IFERROR(INDEX(Artikelstamm!$B$8:$B$107,MATCH($D462,Artikelstamm!$A$8:$A$107,0)),"⚠ Artikelnr. unbekannt"))</f>
        <v/>
      </c>
      <c r="F462" s="41"/>
      <c r="G462" s="40" t="str">
        <f>IF($D462="","",IFERROR(INDEX(Artikelstamm!$D$8:$D$107,MATCH($D462,Artikelstamm!$A$8:$A$107,0)),""))</f>
        <v/>
      </c>
      <c r="H462" s="45" t="str">
        <f>IF($D462="","",IFERROR(INDEX(IF($C462="Eingang",Artikelstamm!$M$8:$M$107,Artikelstamm!$N$8:$N$107),MATCH($D462,Artikelstamm!$A$8:$A$107,0)),0))</f>
        <v/>
      </c>
      <c r="I462" s="45" t="str">
        <f t="shared" si="7"/>
        <v/>
      </c>
      <c r="J462" s="63" t="str">
        <f>IF($D462="","",IF($C462="Ausgang",$F462*IFERROR(INDEX(Artikelstamm!$M$8:$M$107,MATCH($D462,Artikelstamm!$A$8:$A$107,0)),0),0))</f>
        <v/>
      </c>
      <c r="K462" s="64"/>
      <c r="L462" s="64"/>
    </row>
    <row r="463" spans="1:12" ht="16.5" customHeight="1" x14ac:dyDescent="0.25">
      <c r="A463" s="59"/>
      <c r="B463" s="60"/>
      <c r="C463" s="61"/>
      <c r="D463" s="62"/>
      <c r="E463" s="48" t="str">
        <f>IF($D463="","",IFERROR(INDEX(Artikelstamm!$B$8:$B$107,MATCH($D463,Artikelstamm!$A$8:$A$107,0)),"⚠ Artikelnr. unbekannt"))</f>
        <v/>
      </c>
      <c r="F463" s="41"/>
      <c r="G463" s="49" t="str">
        <f>IF($D463="","",IFERROR(INDEX(Artikelstamm!$D$8:$D$107,MATCH($D463,Artikelstamm!$A$8:$A$107,0)),""))</f>
        <v/>
      </c>
      <c r="H463" s="52" t="str">
        <f>IF($D463="","",IFERROR(INDEX(IF($C463="Eingang",Artikelstamm!$M$8:$M$107,Artikelstamm!$N$8:$N$107),MATCH($D463,Artikelstamm!$A$8:$A$107,0)),0))</f>
        <v/>
      </c>
      <c r="I463" s="52" t="str">
        <f t="shared" si="7"/>
        <v/>
      </c>
      <c r="J463" s="65" t="str">
        <f>IF($D463="","",IF($C463="Ausgang",$F463*IFERROR(INDEX(Artikelstamm!$M$8:$M$107,MATCH($D463,Artikelstamm!$A$8:$A$107,0)),0),0))</f>
        <v/>
      </c>
      <c r="K463" s="64"/>
      <c r="L463" s="64"/>
    </row>
    <row r="464" spans="1:12" ht="16.5" customHeight="1" x14ac:dyDescent="0.25">
      <c r="A464" s="59"/>
      <c r="B464" s="60"/>
      <c r="C464" s="61"/>
      <c r="D464" s="62"/>
      <c r="E464" s="39" t="str">
        <f>IF($D464="","",IFERROR(INDEX(Artikelstamm!$B$8:$B$107,MATCH($D464,Artikelstamm!$A$8:$A$107,0)),"⚠ Artikelnr. unbekannt"))</f>
        <v/>
      </c>
      <c r="F464" s="41"/>
      <c r="G464" s="40" t="str">
        <f>IF($D464="","",IFERROR(INDEX(Artikelstamm!$D$8:$D$107,MATCH($D464,Artikelstamm!$A$8:$A$107,0)),""))</f>
        <v/>
      </c>
      <c r="H464" s="45" t="str">
        <f>IF($D464="","",IFERROR(INDEX(IF($C464="Eingang",Artikelstamm!$M$8:$M$107,Artikelstamm!$N$8:$N$107),MATCH($D464,Artikelstamm!$A$8:$A$107,0)),0))</f>
        <v/>
      </c>
      <c r="I464" s="45" t="str">
        <f t="shared" si="7"/>
        <v/>
      </c>
      <c r="J464" s="63" t="str">
        <f>IF($D464="","",IF($C464="Ausgang",$F464*IFERROR(INDEX(Artikelstamm!$M$8:$M$107,MATCH($D464,Artikelstamm!$A$8:$A$107,0)),0),0))</f>
        <v/>
      </c>
      <c r="K464" s="64"/>
      <c r="L464" s="64"/>
    </row>
    <row r="465" spans="1:12" ht="16.5" customHeight="1" x14ac:dyDescent="0.25">
      <c r="A465" s="59"/>
      <c r="B465" s="60"/>
      <c r="C465" s="61"/>
      <c r="D465" s="62"/>
      <c r="E465" s="48" t="str">
        <f>IF($D465="","",IFERROR(INDEX(Artikelstamm!$B$8:$B$107,MATCH($D465,Artikelstamm!$A$8:$A$107,0)),"⚠ Artikelnr. unbekannt"))</f>
        <v/>
      </c>
      <c r="F465" s="41"/>
      <c r="G465" s="49" t="str">
        <f>IF($D465="","",IFERROR(INDEX(Artikelstamm!$D$8:$D$107,MATCH($D465,Artikelstamm!$A$8:$A$107,0)),""))</f>
        <v/>
      </c>
      <c r="H465" s="52" t="str">
        <f>IF($D465="","",IFERROR(INDEX(IF($C465="Eingang",Artikelstamm!$M$8:$M$107,Artikelstamm!$N$8:$N$107),MATCH($D465,Artikelstamm!$A$8:$A$107,0)),0))</f>
        <v/>
      </c>
      <c r="I465" s="52" t="str">
        <f t="shared" si="7"/>
        <v/>
      </c>
      <c r="J465" s="65" t="str">
        <f>IF($D465="","",IF($C465="Ausgang",$F465*IFERROR(INDEX(Artikelstamm!$M$8:$M$107,MATCH($D465,Artikelstamm!$A$8:$A$107,0)),0),0))</f>
        <v/>
      </c>
      <c r="K465" s="64"/>
      <c r="L465" s="64"/>
    </row>
    <row r="466" spans="1:12" ht="16.5" customHeight="1" x14ac:dyDescent="0.25">
      <c r="A466" s="59"/>
      <c r="B466" s="60"/>
      <c r="C466" s="61"/>
      <c r="D466" s="62"/>
      <c r="E466" s="39" t="str">
        <f>IF($D466="","",IFERROR(INDEX(Artikelstamm!$B$8:$B$107,MATCH($D466,Artikelstamm!$A$8:$A$107,0)),"⚠ Artikelnr. unbekannt"))</f>
        <v/>
      </c>
      <c r="F466" s="41"/>
      <c r="G466" s="40" t="str">
        <f>IF($D466="","",IFERROR(INDEX(Artikelstamm!$D$8:$D$107,MATCH($D466,Artikelstamm!$A$8:$A$107,0)),""))</f>
        <v/>
      </c>
      <c r="H466" s="45" t="str">
        <f>IF($D466="","",IFERROR(INDEX(IF($C466="Eingang",Artikelstamm!$M$8:$M$107,Artikelstamm!$N$8:$N$107),MATCH($D466,Artikelstamm!$A$8:$A$107,0)),0))</f>
        <v/>
      </c>
      <c r="I466" s="45" t="str">
        <f t="shared" si="7"/>
        <v/>
      </c>
      <c r="J466" s="63" t="str">
        <f>IF($D466="","",IF($C466="Ausgang",$F466*IFERROR(INDEX(Artikelstamm!$M$8:$M$107,MATCH($D466,Artikelstamm!$A$8:$A$107,0)),0),0))</f>
        <v/>
      </c>
      <c r="K466" s="64"/>
      <c r="L466" s="64"/>
    </row>
    <row r="467" spans="1:12" ht="16.5" customHeight="1" x14ac:dyDescent="0.25">
      <c r="A467" s="59"/>
      <c r="B467" s="60"/>
      <c r="C467" s="61"/>
      <c r="D467" s="62"/>
      <c r="E467" s="48" t="str">
        <f>IF($D467="","",IFERROR(INDEX(Artikelstamm!$B$8:$B$107,MATCH($D467,Artikelstamm!$A$8:$A$107,0)),"⚠ Artikelnr. unbekannt"))</f>
        <v/>
      </c>
      <c r="F467" s="41"/>
      <c r="G467" s="49" t="str">
        <f>IF($D467="","",IFERROR(INDEX(Artikelstamm!$D$8:$D$107,MATCH($D467,Artikelstamm!$A$8:$A$107,0)),""))</f>
        <v/>
      </c>
      <c r="H467" s="52" t="str">
        <f>IF($D467="","",IFERROR(INDEX(IF($C467="Eingang",Artikelstamm!$M$8:$M$107,Artikelstamm!$N$8:$N$107),MATCH($D467,Artikelstamm!$A$8:$A$107,0)),0))</f>
        <v/>
      </c>
      <c r="I467" s="52" t="str">
        <f t="shared" si="7"/>
        <v/>
      </c>
      <c r="J467" s="65" t="str">
        <f>IF($D467="","",IF($C467="Ausgang",$F467*IFERROR(INDEX(Artikelstamm!$M$8:$M$107,MATCH($D467,Artikelstamm!$A$8:$A$107,0)),0),0))</f>
        <v/>
      </c>
      <c r="K467" s="64"/>
      <c r="L467" s="64"/>
    </row>
    <row r="468" spans="1:12" ht="16.5" customHeight="1" x14ac:dyDescent="0.25">
      <c r="A468" s="59"/>
      <c r="B468" s="60"/>
      <c r="C468" s="61"/>
      <c r="D468" s="62"/>
      <c r="E468" s="39" t="str">
        <f>IF($D468="","",IFERROR(INDEX(Artikelstamm!$B$8:$B$107,MATCH($D468,Artikelstamm!$A$8:$A$107,0)),"⚠ Artikelnr. unbekannt"))</f>
        <v/>
      </c>
      <c r="F468" s="41"/>
      <c r="G468" s="40" t="str">
        <f>IF($D468="","",IFERROR(INDEX(Artikelstamm!$D$8:$D$107,MATCH($D468,Artikelstamm!$A$8:$A$107,0)),""))</f>
        <v/>
      </c>
      <c r="H468" s="45" t="str">
        <f>IF($D468="","",IFERROR(INDEX(IF($C468="Eingang",Artikelstamm!$M$8:$M$107,Artikelstamm!$N$8:$N$107),MATCH($D468,Artikelstamm!$A$8:$A$107,0)),0))</f>
        <v/>
      </c>
      <c r="I468" s="45" t="str">
        <f t="shared" si="7"/>
        <v/>
      </c>
      <c r="J468" s="63" t="str">
        <f>IF($D468="","",IF($C468="Ausgang",$F468*IFERROR(INDEX(Artikelstamm!$M$8:$M$107,MATCH($D468,Artikelstamm!$A$8:$A$107,0)),0),0))</f>
        <v/>
      </c>
      <c r="K468" s="64"/>
      <c r="L468" s="64"/>
    </row>
    <row r="469" spans="1:12" ht="16.5" customHeight="1" x14ac:dyDescent="0.25">
      <c r="A469" s="59"/>
      <c r="B469" s="60"/>
      <c r="C469" s="61"/>
      <c r="D469" s="62"/>
      <c r="E469" s="48" t="str">
        <f>IF($D469="","",IFERROR(INDEX(Artikelstamm!$B$8:$B$107,MATCH($D469,Artikelstamm!$A$8:$A$107,0)),"⚠ Artikelnr. unbekannt"))</f>
        <v/>
      </c>
      <c r="F469" s="41"/>
      <c r="G469" s="49" t="str">
        <f>IF($D469="","",IFERROR(INDEX(Artikelstamm!$D$8:$D$107,MATCH($D469,Artikelstamm!$A$8:$A$107,0)),""))</f>
        <v/>
      </c>
      <c r="H469" s="52" t="str">
        <f>IF($D469="","",IFERROR(INDEX(IF($C469="Eingang",Artikelstamm!$M$8:$M$107,Artikelstamm!$N$8:$N$107),MATCH($D469,Artikelstamm!$A$8:$A$107,0)),0))</f>
        <v/>
      </c>
      <c r="I469" s="52" t="str">
        <f t="shared" si="7"/>
        <v/>
      </c>
      <c r="J469" s="65" t="str">
        <f>IF($D469="","",IF($C469="Ausgang",$F469*IFERROR(INDEX(Artikelstamm!$M$8:$M$107,MATCH($D469,Artikelstamm!$A$8:$A$107,0)),0),0))</f>
        <v/>
      </c>
      <c r="K469" s="64"/>
      <c r="L469" s="64"/>
    </row>
    <row r="470" spans="1:12" ht="16.5" customHeight="1" x14ac:dyDescent="0.25">
      <c r="A470" s="59"/>
      <c r="B470" s="60"/>
      <c r="C470" s="61"/>
      <c r="D470" s="62"/>
      <c r="E470" s="39" t="str">
        <f>IF($D470="","",IFERROR(INDEX(Artikelstamm!$B$8:$B$107,MATCH($D470,Artikelstamm!$A$8:$A$107,0)),"⚠ Artikelnr. unbekannt"))</f>
        <v/>
      </c>
      <c r="F470" s="41"/>
      <c r="G470" s="40" t="str">
        <f>IF($D470="","",IFERROR(INDEX(Artikelstamm!$D$8:$D$107,MATCH($D470,Artikelstamm!$A$8:$A$107,0)),""))</f>
        <v/>
      </c>
      <c r="H470" s="45" t="str">
        <f>IF($D470="","",IFERROR(INDEX(IF($C470="Eingang",Artikelstamm!$M$8:$M$107,Artikelstamm!$N$8:$N$107),MATCH($D470,Artikelstamm!$A$8:$A$107,0)),0))</f>
        <v/>
      </c>
      <c r="I470" s="45" t="str">
        <f t="shared" si="7"/>
        <v/>
      </c>
      <c r="J470" s="63" t="str">
        <f>IF($D470="","",IF($C470="Ausgang",$F470*IFERROR(INDEX(Artikelstamm!$M$8:$M$107,MATCH($D470,Artikelstamm!$A$8:$A$107,0)),0),0))</f>
        <v/>
      </c>
      <c r="K470" s="64"/>
      <c r="L470" s="64"/>
    </row>
    <row r="471" spans="1:12" ht="16.5" customHeight="1" x14ac:dyDescent="0.25">
      <c r="A471" s="59"/>
      <c r="B471" s="60"/>
      <c r="C471" s="61"/>
      <c r="D471" s="62"/>
      <c r="E471" s="48" t="str">
        <f>IF($D471="","",IFERROR(INDEX(Artikelstamm!$B$8:$B$107,MATCH($D471,Artikelstamm!$A$8:$A$107,0)),"⚠ Artikelnr. unbekannt"))</f>
        <v/>
      </c>
      <c r="F471" s="41"/>
      <c r="G471" s="49" t="str">
        <f>IF($D471="","",IFERROR(INDEX(Artikelstamm!$D$8:$D$107,MATCH($D471,Artikelstamm!$A$8:$A$107,0)),""))</f>
        <v/>
      </c>
      <c r="H471" s="52" t="str">
        <f>IF($D471="","",IFERROR(INDEX(IF($C471="Eingang",Artikelstamm!$M$8:$M$107,Artikelstamm!$N$8:$N$107),MATCH($D471,Artikelstamm!$A$8:$A$107,0)),0))</f>
        <v/>
      </c>
      <c r="I471" s="52" t="str">
        <f t="shared" si="7"/>
        <v/>
      </c>
      <c r="J471" s="65" t="str">
        <f>IF($D471="","",IF($C471="Ausgang",$F471*IFERROR(INDEX(Artikelstamm!$M$8:$M$107,MATCH($D471,Artikelstamm!$A$8:$A$107,0)),0),0))</f>
        <v/>
      </c>
      <c r="K471" s="64"/>
      <c r="L471" s="64"/>
    </row>
    <row r="472" spans="1:12" ht="16.5" customHeight="1" x14ac:dyDescent="0.25">
      <c r="A472" s="59"/>
      <c r="B472" s="60"/>
      <c r="C472" s="61"/>
      <c r="D472" s="62"/>
      <c r="E472" s="39" t="str">
        <f>IF($D472="","",IFERROR(INDEX(Artikelstamm!$B$8:$B$107,MATCH($D472,Artikelstamm!$A$8:$A$107,0)),"⚠ Artikelnr. unbekannt"))</f>
        <v/>
      </c>
      <c r="F472" s="41"/>
      <c r="G472" s="40" t="str">
        <f>IF($D472="","",IFERROR(INDEX(Artikelstamm!$D$8:$D$107,MATCH($D472,Artikelstamm!$A$8:$A$107,0)),""))</f>
        <v/>
      </c>
      <c r="H472" s="45" t="str">
        <f>IF($D472="","",IFERROR(INDEX(IF($C472="Eingang",Artikelstamm!$M$8:$M$107,Artikelstamm!$N$8:$N$107),MATCH($D472,Artikelstamm!$A$8:$A$107,0)),0))</f>
        <v/>
      </c>
      <c r="I472" s="45" t="str">
        <f t="shared" si="7"/>
        <v/>
      </c>
      <c r="J472" s="63" t="str">
        <f>IF($D472="","",IF($C472="Ausgang",$F472*IFERROR(INDEX(Artikelstamm!$M$8:$M$107,MATCH($D472,Artikelstamm!$A$8:$A$107,0)),0),0))</f>
        <v/>
      </c>
      <c r="K472" s="64"/>
      <c r="L472" s="64"/>
    </row>
    <row r="473" spans="1:12" ht="16.5" customHeight="1" x14ac:dyDescent="0.25">
      <c r="A473" s="59"/>
      <c r="B473" s="60"/>
      <c r="C473" s="61"/>
      <c r="D473" s="62"/>
      <c r="E473" s="48" t="str">
        <f>IF($D473="","",IFERROR(INDEX(Artikelstamm!$B$8:$B$107,MATCH($D473,Artikelstamm!$A$8:$A$107,0)),"⚠ Artikelnr. unbekannt"))</f>
        <v/>
      </c>
      <c r="F473" s="41"/>
      <c r="G473" s="49" t="str">
        <f>IF($D473="","",IFERROR(INDEX(Artikelstamm!$D$8:$D$107,MATCH($D473,Artikelstamm!$A$8:$A$107,0)),""))</f>
        <v/>
      </c>
      <c r="H473" s="52" t="str">
        <f>IF($D473="","",IFERROR(INDEX(IF($C473="Eingang",Artikelstamm!$M$8:$M$107,Artikelstamm!$N$8:$N$107),MATCH($D473,Artikelstamm!$A$8:$A$107,0)),0))</f>
        <v/>
      </c>
      <c r="I473" s="52" t="str">
        <f t="shared" si="7"/>
        <v/>
      </c>
      <c r="J473" s="65" t="str">
        <f>IF($D473="","",IF($C473="Ausgang",$F473*IFERROR(INDEX(Artikelstamm!$M$8:$M$107,MATCH($D473,Artikelstamm!$A$8:$A$107,0)),0),0))</f>
        <v/>
      </c>
      <c r="K473" s="64"/>
      <c r="L473" s="64"/>
    </row>
    <row r="474" spans="1:12" ht="16.5" customHeight="1" x14ac:dyDescent="0.25">
      <c r="A474" s="59"/>
      <c r="B474" s="60"/>
      <c r="C474" s="61"/>
      <c r="D474" s="62"/>
      <c r="E474" s="39" t="str">
        <f>IF($D474="","",IFERROR(INDEX(Artikelstamm!$B$8:$B$107,MATCH($D474,Artikelstamm!$A$8:$A$107,0)),"⚠ Artikelnr. unbekannt"))</f>
        <v/>
      </c>
      <c r="F474" s="41"/>
      <c r="G474" s="40" t="str">
        <f>IF($D474="","",IFERROR(INDEX(Artikelstamm!$D$8:$D$107,MATCH($D474,Artikelstamm!$A$8:$A$107,0)),""))</f>
        <v/>
      </c>
      <c r="H474" s="45" t="str">
        <f>IF($D474="","",IFERROR(INDEX(IF($C474="Eingang",Artikelstamm!$M$8:$M$107,Artikelstamm!$N$8:$N$107),MATCH($D474,Artikelstamm!$A$8:$A$107,0)),0))</f>
        <v/>
      </c>
      <c r="I474" s="45" t="str">
        <f t="shared" si="7"/>
        <v/>
      </c>
      <c r="J474" s="63" t="str">
        <f>IF($D474="","",IF($C474="Ausgang",$F474*IFERROR(INDEX(Artikelstamm!$M$8:$M$107,MATCH($D474,Artikelstamm!$A$8:$A$107,0)),0),0))</f>
        <v/>
      </c>
      <c r="K474" s="64"/>
      <c r="L474" s="64"/>
    </row>
    <row r="475" spans="1:12" ht="16.5" customHeight="1" x14ac:dyDescent="0.25">
      <c r="A475" s="59"/>
      <c r="B475" s="60"/>
      <c r="C475" s="61"/>
      <c r="D475" s="62"/>
      <c r="E475" s="48" t="str">
        <f>IF($D475="","",IFERROR(INDEX(Artikelstamm!$B$8:$B$107,MATCH($D475,Artikelstamm!$A$8:$A$107,0)),"⚠ Artikelnr. unbekannt"))</f>
        <v/>
      </c>
      <c r="F475" s="41"/>
      <c r="G475" s="49" t="str">
        <f>IF($D475="","",IFERROR(INDEX(Artikelstamm!$D$8:$D$107,MATCH($D475,Artikelstamm!$A$8:$A$107,0)),""))</f>
        <v/>
      </c>
      <c r="H475" s="52" t="str">
        <f>IF($D475="","",IFERROR(INDEX(IF($C475="Eingang",Artikelstamm!$M$8:$M$107,Artikelstamm!$N$8:$N$107),MATCH($D475,Artikelstamm!$A$8:$A$107,0)),0))</f>
        <v/>
      </c>
      <c r="I475" s="52" t="str">
        <f t="shared" si="7"/>
        <v/>
      </c>
      <c r="J475" s="65" t="str">
        <f>IF($D475="","",IF($C475="Ausgang",$F475*IFERROR(INDEX(Artikelstamm!$M$8:$M$107,MATCH($D475,Artikelstamm!$A$8:$A$107,0)),0),0))</f>
        <v/>
      </c>
      <c r="K475" s="64"/>
      <c r="L475" s="64"/>
    </row>
    <row r="476" spans="1:12" ht="16.5" customHeight="1" x14ac:dyDescent="0.25">
      <c r="A476" s="59"/>
      <c r="B476" s="60"/>
      <c r="C476" s="61"/>
      <c r="D476" s="62"/>
      <c r="E476" s="39" t="str">
        <f>IF($D476="","",IFERROR(INDEX(Artikelstamm!$B$8:$B$107,MATCH($D476,Artikelstamm!$A$8:$A$107,0)),"⚠ Artikelnr. unbekannt"))</f>
        <v/>
      </c>
      <c r="F476" s="41"/>
      <c r="G476" s="40" t="str">
        <f>IF($D476="","",IFERROR(INDEX(Artikelstamm!$D$8:$D$107,MATCH($D476,Artikelstamm!$A$8:$A$107,0)),""))</f>
        <v/>
      </c>
      <c r="H476" s="45" t="str">
        <f>IF($D476="","",IFERROR(INDEX(IF($C476="Eingang",Artikelstamm!$M$8:$M$107,Artikelstamm!$N$8:$N$107),MATCH($D476,Artikelstamm!$A$8:$A$107,0)),0))</f>
        <v/>
      </c>
      <c r="I476" s="45" t="str">
        <f t="shared" si="7"/>
        <v/>
      </c>
      <c r="J476" s="63" t="str">
        <f>IF($D476="","",IF($C476="Ausgang",$F476*IFERROR(INDEX(Artikelstamm!$M$8:$M$107,MATCH($D476,Artikelstamm!$A$8:$A$107,0)),0),0))</f>
        <v/>
      </c>
      <c r="K476" s="64"/>
      <c r="L476" s="64"/>
    </row>
    <row r="477" spans="1:12" ht="16.5" customHeight="1" x14ac:dyDescent="0.25">
      <c r="A477" s="59"/>
      <c r="B477" s="60"/>
      <c r="C477" s="61"/>
      <c r="D477" s="62"/>
      <c r="E477" s="48" t="str">
        <f>IF($D477="","",IFERROR(INDEX(Artikelstamm!$B$8:$B$107,MATCH($D477,Artikelstamm!$A$8:$A$107,0)),"⚠ Artikelnr. unbekannt"))</f>
        <v/>
      </c>
      <c r="F477" s="41"/>
      <c r="G477" s="49" t="str">
        <f>IF($D477="","",IFERROR(INDEX(Artikelstamm!$D$8:$D$107,MATCH($D477,Artikelstamm!$A$8:$A$107,0)),""))</f>
        <v/>
      </c>
      <c r="H477" s="52" t="str">
        <f>IF($D477="","",IFERROR(INDEX(IF($C477="Eingang",Artikelstamm!$M$8:$M$107,Artikelstamm!$N$8:$N$107),MATCH($D477,Artikelstamm!$A$8:$A$107,0)),0))</f>
        <v/>
      </c>
      <c r="I477" s="52" t="str">
        <f t="shared" si="7"/>
        <v/>
      </c>
      <c r="J477" s="65" t="str">
        <f>IF($D477="","",IF($C477="Ausgang",$F477*IFERROR(INDEX(Artikelstamm!$M$8:$M$107,MATCH($D477,Artikelstamm!$A$8:$A$107,0)),0),0))</f>
        <v/>
      </c>
      <c r="K477" s="64"/>
      <c r="L477" s="64"/>
    </row>
    <row r="478" spans="1:12" ht="16.5" customHeight="1" x14ac:dyDescent="0.25">
      <c r="A478" s="59"/>
      <c r="B478" s="60"/>
      <c r="C478" s="61"/>
      <c r="D478" s="62"/>
      <c r="E478" s="39" t="str">
        <f>IF($D478="","",IFERROR(INDEX(Artikelstamm!$B$8:$B$107,MATCH($D478,Artikelstamm!$A$8:$A$107,0)),"⚠ Artikelnr. unbekannt"))</f>
        <v/>
      </c>
      <c r="F478" s="41"/>
      <c r="G478" s="40" t="str">
        <f>IF($D478="","",IFERROR(INDEX(Artikelstamm!$D$8:$D$107,MATCH($D478,Artikelstamm!$A$8:$A$107,0)),""))</f>
        <v/>
      </c>
      <c r="H478" s="45" t="str">
        <f>IF($D478="","",IFERROR(INDEX(IF($C478="Eingang",Artikelstamm!$M$8:$M$107,Artikelstamm!$N$8:$N$107),MATCH($D478,Artikelstamm!$A$8:$A$107,0)),0))</f>
        <v/>
      </c>
      <c r="I478" s="45" t="str">
        <f t="shared" si="7"/>
        <v/>
      </c>
      <c r="J478" s="63" t="str">
        <f>IF($D478="","",IF($C478="Ausgang",$F478*IFERROR(INDEX(Artikelstamm!$M$8:$M$107,MATCH($D478,Artikelstamm!$A$8:$A$107,0)),0),0))</f>
        <v/>
      </c>
      <c r="K478" s="64"/>
      <c r="L478" s="64"/>
    </row>
    <row r="479" spans="1:12" ht="16.5" customHeight="1" x14ac:dyDescent="0.25">
      <c r="A479" s="59"/>
      <c r="B479" s="60"/>
      <c r="C479" s="61"/>
      <c r="D479" s="62"/>
      <c r="E479" s="48" t="str">
        <f>IF($D479="","",IFERROR(INDEX(Artikelstamm!$B$8:$B$107,MATCH($D479,Artikelstamm!$A$8:$A$107,0)),"⚠ Artikelnr. unbekannt"))</f>
        <v/>
      </c>
      <c r="F479" s="41"/>
      <c r="G479" s="49" t="str">
        <f>IF($D479="","",IFERROR(INDEX(Artikelstamm!$D$8:$D$107,MATCH($D479,Artikelstamm!$A$8:$A$107,0)),""))</f>
        <v/>
      </c>
      <c r="H479" s="52" t="str">
        <f>IF($D479="","",IFERROR(INDEX(IF($C479="Eingang",Artikelstamm!$M$8:$M$107,Artikelstamm!$N$8:$N$107),MATCH($D479,Artikelstamm!$A$8:$A$107,0)),0))</f>
        <v/>
      </c>
      <c r="I479" s="52" t="str">
        <f t="shared" si="7"/>
        <v/>
      </c>
      <c r="J479" s="65" t="str">
        <f>IF($D479="","",IF($C479="Ausgang",$F479*IFERROR(INDEX(Artikelstamm!$M$8:$M$107,MATCH($D479,Artikelstamm!$A$8:$A$107,0)),0),0))</f>
        <v/>
      </c>
      <c r="K479" s="64"/>
      <c r="L479" s="64"/>
    </row>
    <row r="480" spans="1:12" ht="16.5" customHeight="1" x14ac:dyDescent="0.25">
      <c r="A480" s="59"/>
      <c r="B480" s="60"/>
      <c r="C480" s="61"/>
      <c r="D480" s="62"/>
      <c r="E480" s="39" t="str">
        <f>IF($D480="","",IFERROR(INDEX(Artikelstamm!$B$8:$B$107,MATCH($D480,Artikelstamm!$A$8:$A$107,0)),"⚠ Artikelnr. unbekannt"))</f>
        <v/>
      </c>
      <c r="F480" s="41"/>
      <c r="G480" s="40" t="str">
        <f>IF($D480="","",IFERROR(INDEX(Artikelstamm!$D$8:$D$107,MATCH($D480,Artikelstamm!$A$8:$A$107,0)),""))</f>
        <v/>
      </c>
      <c r="H480" s="45" t="str">
        <f>IF($D480="","",IFERROR(INDEX(IF($C480="Eingang",Artikelstamm!$M$8:$M$107,Artikelstamm!$N$8:$N$107),MATCH($D480,Artikelstamm!$A$8:$A$107,0)),0))</f>
        <v/>
      </c>
      <c r="I480" s="45" t="str">
        <f t="shared" si="7"/>
        <v/>
      </c>
      <c r="J480" s="63" t="str">
        <f>IF($D480="","",IF($C480="Ausgang",$F480*IFERROR(INDEX(Artikelstamm!$M$8:$M$107,MATCH($D480,Artikelstamm!$A$8:$A$107,0)),0),0))</f>
        <v/>
      </c>
      <c r="K480" s="64"/>
      <c r="L480" s="64"/>
    </row>
    <row r="481" spans="1:12" ht="16.5" customHeight="1" x14ac:dyDescent="0.25">
      <c r="A481" s="59"/>
      <c r="B481" s="60"/>
      <c r="C481" s="61"/>
      <c r="D481" s="62"/>
      <c r="E481" s="48" t="str">
        <f>IF($D481="","",IFERROR(INDEX(Artikelstamm!$B$8:$B$107,MATCH($D481,Artikelstamm!$A$8:$A$107,0)),"⚠ Artikelnr. unbekannt"))</f>
        <v/>
      </c>
      <c r="F481" s="41"/>
      <c r="G481" s="49" t="str">
        <f>IF($D481="","",IFERROR(INDEX(Artikelstamm!$D$8:$D$107,MATCH($D481,Artikelstamm!$A$8:$A$107,0)),""))</f>
        <v/>
      </c>
      <c r="H481" s="52" t="str">
        <f>IF($D481="","",IFERROR(INDEX(IF($C481="Eingang",Artikelstamm!$M$8:$M$107,Artikelstamm!$N$8:$N$107),MATCH($D481,Artikelstamm!$A$8:$A$107,0)),0))</f>
        <v/>
      </c>
      <c r="I481" s="52" t="str">
        <f t="shared" si="7"/>
        <v/>
      </c>
      <c r="J481" s="65" t="str">
        <f>IF($D481="","",IF($C481="Ausgang",$F481*IFERROR(INDEX(Artikelstamm!$M$8:$M$107,MATCH($D481,Artikelstamm!$A$8:$A$107,0)),0),0))</f>
        <v/>
      </c>
      <c r="K481" s="64"/>
      <c r="L481" s="64"/>
    </row>
    <row r="482" spans="1:12" ht="16.5" customHeight="1" x14ac:dyDescent="0.25">
      <c r="A482" s="59"/>
      <c r="B482" s="60"/>
      <c r="C482" s="61"/>
      <c r="D482" s="62"/>
      <c r="E482" s="39" t="str">
        <f>IF($D482="","",IFERROR(INDEX(Artikelstamm!$B$8:$B$107,MATCH($D482,Artikelstamm!$A$8:$A$107,0)),"⚠ Artikelnr. unbekannt"))</f>
        <v/>
      </c>
      <c r="F482" s="41"/>
      <c r="G482" s="40" t="str">
        <f>IF($D482="","",IFERROR(INDEX(Artikelstamm!$D$8:$D$107,MATCH($D482,Artikelstamm!$A$8:$A$107,0)),""))</f>
        <v/>
      </c>
      <c r="H482" s="45" t="str">
        <f>IF($D482="","",IFERROR(INDEX(IF($C482="Eingang",Artikelstamm!$M$8:$M$107,Artikelstamm!$N$8:$N$107),MATCH($D482,Artikelstamm!$A$8:$A$107,0)),0))</f>
        <v/>
      </c>
      <c r="I482" s="45" t="str">
        <f t="shared" si="7"/>
        <v/>
      </c>
      <c r="J482" s="63" t="str">
        <f>IF($D482="","",IF($C482="Ausgang",$F482*IFERROR(INDEX(Artikelstamm!$M$8:$M$107,MATCH($D482,Artikelstamm!$A$8:$A$107,0)),0),0))</f>
        <v/>
      </c>
      <c r="K482" s="64"/>
      <c r="L482" s="64"/>
    </row>
    <row r="483" spans="1:12" ht="16.5" customHeight="1" x14ac:dyDescent="0.25">
      <c r="A483" s="59"/>
      <c r="B483" s="60"/>
      <c r="C483" s="61"/>
      <c r="D483" s="62"/>
      <c r="E483" s="48" t="str">
        <f>IF($D483="","",IFERROR(INDEX(Artikelstamm!$B$8:$B$107,MATCH($D483,Artikelstamm!$A$8:$A$107,0)),"⚠ Artikelnr. unbekannt"))</f>
        <v/>
      </c>
      <c r="F483" s="41"/>
      <c r="G483" s="49" t="str">
        <f>IF($D483="","",IFERROR(INDEX(Artikelstamm!$D$8:$D$107,MATCH($D483,Artikelstamm!$A$8:$A$107,0)),""))</f>
        <v/>
      </c>
      <c r="H483" s="52" t="str">
        <f>IF($D483="","",IFERROR(INDEX(IF($C483="Eingang",Artikelstamm!$M$8:$M$107,Artikelstamm!$N$8:$N$107),MATCH($D483,Artikelstamm!$A$8:$A$107,0)),0))</f>
        <v/>
      </c>
      <c r="I483" s="52" t="str">
        <f t="shared" si="7"/>
        <v/>
      </c>
      <c r="J483" s="65" t="str">
        <f>IF($D483="","",IF($C483="Ausgang",$F483*IFERROR(INDEX(Artikelstamm!$M$8:$M$107,MATCH($D483,Artikelstamm!$A$8:$A$107,0)),0),0))</f>
        <v/>
      </c>
      <c r="K483" s="64"/>
      <c r="L483" s="64"/>
    </row>
    <row r="484" spans="1:12" ht="16.5" customHeight="1" x14ac:dyDescent="0.25">
      <c r="A484" s="59"/>
      <c r="B484" s="60"/>
      <c r="C484" s="61"/>
      <c r="D484" s="62"/>
      <c r="E484" s="39" t="str">
        <f>IF($D484="","",IFERROR(INDEX(Artikelstamm!$B$8:$B$107,MATCH($D484,Artikelstamm!$A$8:$A$107,0)),"⚠ Artikelnr. unbekannt"))</f>
        <v/>
      </c>
      <c r="F484" s="41"/>
      <c r="G484" s="40" t="str">
        <f>IF($D484="","",IFERROR(INDEX(Artikelstamm!$D$8:$D$107,MATCH($D484,Artikelstamm!$A$8:$A$107,0)),""))</f>
        <v/>
      </c>
      <c r="H484" s="45" t="str">
        <f>IF($D484="","",IFERROR(INDEX(IF($C484="Eingang",Artikelstamm!$M$8:$M$107,Artikelstamm!$N$8:$N$107),MATCH($D484,Artikelstamm!$A$8:$A$107,0)),0))</f>
        <v/>
      </c>
      <c r="I484" s="45" t="str">
        <f t="shared" si="7"/>
        <v/>
      </c>
      <c r="J484" s="63" t="str">
        <f>IF($D484="","",IF($C484="Ausgang",$F484*IFERROR(INDEX(Artikelstamm!$M$8:$M$107,MATCH($D484,Artikelstamm!$A$8:$A$107,0)),0),0))</f>
        <v/>
      </c>
      <c r="K484" s="64"/>
      <c r="L484" s="64"/>
    </row>
    <row r="485" spans="1:12" ht="16.5" customHeight="1" x14ac:dyDescent="0.25">
      <c r="A485" s="59"/>
      <c r="B485" s="60"/>
      <c r="C485" s="61"/>
      <c r="D485" s="62"/>
      <c r="E485" s="48" t="str">
        <f>IF($D485="","",IFERROR(INDEX(Artikelstamm!$B$8:$B$107,MATCH($D485,Artikelstamm!$A$8:$A$107,0)),"⚠ Artikelnr. unbekannt"))</f>
        <v/>
      </c>
      <c r="F485" s="41"/>
      <c r="G485" s="49" t="str">
        <f>IF($D485="","",IFERROR(INDEX(Artikelstamm!$D$8:$D$107,MATCH($D485,Artikelstamm!$A$8:$A$107,0)),""))</f>
        <v/>
      </c>
      <c r="H485" s="52" t="str">
        <f>IF($D485="","",IFERROR(INDEX(IF($C485="Eingang",Artikelstamm!$M$8:$M$107,Artikelstamm!$N$8:$N$107),MATCH($D485,Artikelstamm!$A$8:$A$107,0)),0))</f>
        <v/>
      </c>
      <c r="I485" s="52" t="str">
        <f t="shared" si="7"/>
        <v/>
      </c>
      <c r="J485" s="65" t="str">
        <f>IF($D485="","",IF($C485="Ausgang",$F485*IFERROR(INDEX(Artikelstamm!$M$8:$M$107,MATCH($D485,Artikelstamm!$A$8:$A$107,0)),0),0))</f>
        <v/>
      </c>
      <c r="K485" s="64"/>
      <c r="L485" s="64"/>
    </row>
    <row r="486" spans="1:12" ht="16.5" customHeight="1" x14ac:dyDescent="0.25">
      <c r="A486" s="59"/>
      <c r="B486" s="60"/>
      <c r="C486" s="61"/>
      <c r="D486" s="62"/>
      <c r="E486" s="39" t="str">
        <f>IF($D486="","",IFERROR(INDEX(Artikelstamm!$B$8:$B$107,MATCH($D486,Artikelstamm!$A$8:$A$107,0)),"⚠ Artikelnr. unbekannt"))</f>
        <v/>
      </c>
      <c r="F486" s="41"/>
      <c r="G486" s="40" t="str">
        <f>IF($D486="","",IFERROR(INDEX(Artikelstamm!$D$8:$D$107,MATCH($D486,Artikelstamm!$A$8:$A$107,0)),""))</f>
        <v/>
      </c>
      <c r="H486" s="45" t="str">
        <f>IF($D486="","",IFERROR(INDEX(IF($C486="Eingang",Artikelstamm!$M$8:$M$107,Artikelstamm!$N$8:$N$107),MATCH($D486,Artikelstamm!$A$8:$A$107,0)),0))</f>
        <v/>
      </c>
      <c r="I486" s="45" t="str">
        <f t="shared" si="7"/>
        <v/>
      </c>
      <c r="J486" s="63" t="str">
        <f>IF($D486="","",IF($C486="Ausgang",$F486*IFERROR(INDEX(Artikelstamm!$M$8:$M$107,MATCH($D486,Artikelstamm!$A$8:$A$107,0)),0),0))</f>
        <v/>
      </c>
      <c r="K486" s="64"/>
      <c r="L486" s="64"/>
    </row>
    <row r="487" spans="1:12" ht="16.5" customHeight="1" x14ac:dyDescent="0.25">
      <c r="A487" s="59"/>
      <c r="B487" s="60"/>
      <c r="C487" s="61"/>
      <c r="D487" s="62"/>
      <c r="E487" s="48" t="str">
        <f>IF($D487="","",IFERROR(INDEX(Artikelstamm!$B$8:$B$107,MATCH($D487,Artikelstamm!$A$8:$A$107,0)),"⚠ Artikelnr. unbekannt"))</f>
        <v/>
      </c>
      <c r="F487" s="41"/>
      <c r="G487" s="49" t="str">
        <f>IF($D487="","",IFERROR(INDEX(Artikelstamm!$D$8:$D$107,MATCH($D487,Artikelstamm!$A$8:$A$107,0)),""))</f>
        <v/>
      </c>
      <c r="H487" s="52" t="str">
        <f>IF($D487="","",IFERROR(INDEX(IF($C487="Eingang",Artikelstamm!$M$8:$M$107,Artikelstamm!$N$8:$N$107),MATCH($D487,Artikelstamm!$A$8:$A$107,0)),0))</f>
        <v/>
      </c>
      <c r="I487" s="52" t="str">
        <f t="shared" si="7"/>
        <v/>
      </c>
      <c r="J487" s="65" t="str">
        <f>IF($D487="","",IF($C487="Ausgang",$F487*IFERROR(INDEX(Artikelstamm!$M$8:$M$107,MATCH($D487,Artikelstamm!$A$8:$A$107,0)),0),0))</f>
        <v/>
      </c>
      <c r="K487" s="64"/>
      <c r="L487" s="64"/>
    </row>
    <row r="488" spans="1:12" ht="16.5" customHeight="1" x14ac:dyDescent="0.25">
      <c r="A488" s="59"/>
      <c r="B488" s="60"/>
      <c r="C488" s="61"/>
      <c r="D488" s="62"/>
      <c r="E488" s="39" t="str">
        <f>IF($D488="","",IFERROR(INDEX(Artikelstamm!$B$8:$B$107,MATCH($D488,Artikelstamm!$A$8:$A$107,0)),"⚠ Artikelnr. unbekannt"))</f>
        <v/>
      </c>
      <c r="F488" s="41"/>
      <c r="G488" s="40" t="str">
        <f>IF($D488="","",IFERROR(INDEX(Artikelstamm!$D$8:$D$107,MATCH($D488,Artikelstamm!$A$8:$A$107,0)),""))</f>
        <v/>
      </c>
      <c r="H488" s="45" t="str">
        <f>IF($D488="","",IFERROR(INDEX(IF($C488="Eingang",Artikelstamm!$M$8:$M$107,Artikelstamm!$N$8:$N$107),MATCH($D488,Artikelstamm!$A$8:$A$107,0)),0))</f>
        <v/>
      </c>
      <c r="I488" s="45" t="str">
        <f t="shared" si="7"/>
        <v/>
      </c>
      <c r="J488" s="63" t="str">
        <f>IF($D488="","",IF($C488="Ausgang",$F488*IFERROR(INDEX(Artikelstamm!$M$8:$M$107,MATCH($D488,Artikelstamm!$A$8:$A$107,0)),0),0))</f>
        <v/>
      </c>
      <c r="K488" s="64"/>
      <c r="L488" s="64"/>
    </row>
    <row r="489" spans="1:12" ht="16.5" customHeight="1" x14ac:dyDescent="0.25">
      <c r="A489" s="59"/>
      <c r="B489" s="60"/>
      <c r="C489" s="61"/>
      <c r="D489" s="62"/>
      <c r="E489" s="48" t="str">
        <f>IF($D489="","",IFERROR(INDEX(Artikelstamm!$B$8:$B$107,MATCH($D489,Artikelstamm!$A$8:$A$107,0)),"⚠ Artikelnr. unbekannt"))</f>
        <v/>
      </c>
      <c r="F489" s="41"/>
      <c r="G489" s="49" t="str">
        <f>IF($D489="","",IFERROR(INDEX(Artikelstamm!$D$8:$D$107,MATCH($D489,Artikelstamm!$A$8:$A$107,0)),""))</f>
        <v/>
      </c>
      <c r="H489" s="52" t="str">
        <f>IF($D489="","",IFERROR(INDEX(IF($C489="Eingang",Artikelstamm!$M$8:$M$107,Artikelstamm!$N$8:$N$107),MATCH($D489,Artikelstamm!$A$8:$A$107,0)),0))</f>
        <v/>
      </c>
      <c r="I489" s="52" t="str">
        <f t="shared" si="7"/>
        <v/>
      </c>
      <c r="J489" s="65" t="str">
        <f>IF($D489="","",IF($C489="Ausgang",$F489*IFERROR(INDEX(Artikelstamm!$M$8:$M$107,MATCH($D489,Artikelstamm!$A$8:$A$107,0)),0),0))</f>
        <v/>
      </c>
      <c r="K489" s="64"/>
      <c r="L489" s="64"/>
    </row>
    <row r="490" spans="1:12" ht="16.5" customHeight="1" x14ac:dyDescent="0.25">
      <c r="A490" s="59"/>
      <c r="B490" s="60"/>
      <c r="C490" s="61"/>
      <c r="D490" s="62"/>
      <c r="E490" s="39" t="str">
        <f>IF($D490="","",IFERROR(INDEX(Artikelstamm!$B$8:$B$107,MATCH($D490,Artikelstamm!$A$8:$A$107,0)),"⚠ Artikelnr. unbekannt"))</f>
        <v/>
      </c>
      <c r="F490" s="41"/>
      <c r="G490" s="40" t="str">
        <f>IF($D490="","",IFERROR(INDEX(Artikelstamm!$D$8:$D$107,MATCH($D490,Artikelstamm!$A$8:$A$107,0)),""))</f>
        <v/>
      </c>
      <c r="H490" s="45" t="str">
        <f>IF($D490="","",IFERROR(INDEX(IF($C490="Eingang",Artikelstamm!$M$8:$M$107,Artikelstamm!$N$8:$N$107),MATCH($D490,Artikelstamm!$A$8:$A$107,0)),0))</f>
        <v/>
      </c>
      <c r="I490" s="45" t="str">
        <f t="shared" si="7"/>
        <v/>
      </c>
      <c r="J490" s="63" t="str">
        <f>IF($D490="","",IF($C490="Ausgang",$F490*IFERROR(INDEX(Artikelstamm!$M$8:$M$107,MATCH($D490,Artikelstamm!$A$8:$A$107,0)),0),0))</f>
        <v/>
      </c>
      <c r="K490" s="64"/>
      <c r="L490" s="64"/>
    </row>
    <row r="491" spans="1:12" ht="16.5" customHeight="1" x14ac:dyDescent="0.25">
      <c r="A491" s="59"/>
      <c r="B491" s="60"/>
      <c r="C491" s="61"/>
      <c r="D491" s="62"/>
      <c r="E491" s="48" t="str">
        <f>IF($D491="","",IFERROR(INDEX(Artikelstamm!$B$8:$B$107,MATCH($D491,Artikelstamm!$A$8:$A$107,0)),"⚠ Artikelnr. unbekannt"))</f>
        <v/>
      </c>
      <c r="F491" s="41"/>
      <c r="G491" s="49" t="str">
        <f>IF($D491="","",IFERROR(INDEX(Artikelstamm!$D$8:$D$107,MATCH($D491,Artikelstamm!$A$8:$A$107,0)),""))</f>
        <v/>
      </c>
      <c r="H491" s="52" t="str">
        <f>IF($D491="","",IFERROR(INDEX(IF($C491="Eingang",Artikelstamm!$M$8:$M$107,Artikelstamm!$N$8:$N$107),MATCH($D491,Artikelstamm!$A$8:$A$107,0)),0))</f>
        <v/>
      </c>
      <c r="I491" s="52" t="str">
        <f t="shared" si="7"/>
        <v/>
      </c>
      <c r="J491" s="65" t="str">
        <f>IF($D491="","",IF($C491="Ausgang",$F491*IFERROR(INDEX(Artikelstamm!$M$8:$M$107,MATCH($D491,Artikelstamm!$A$8:$A$107,0)),0),0))</f>
        <v/>
      </c>
      <c r="K491" s="64"/>
      <c r="L491" s="64"/>
    </row>
    <row r="492" spans="1:12" ht="16.5" customHeight="1" x14ac:dyDescent="0.25">
      <c r="A492" s="59"/>
      <c r="B492" s="60"/>
      <c r="C492" s="61"/>
      <c r="D492" s="62"/>
      <c r="E492" s="39" t="str">
        <f>IF($D492="","",IFERROR(INDEX(Artikelstamm!$B$8:$B$107,MATCH($D492,Artikelstamm!$A$8:$A$107,0)),"⚠ Artikelnr. unbekannt"))</f>
        <v/>
      </c>
      <c r="F492" s="41"/>
      <c r="G492" s="40" t="str">
        <f>IF($D492="","",IFERROR(INDEX(Artikelstamm!$D$8:$D$107,MATCH($D492,Artikelstamm!$A$8:$A$107,0)),""))</f>
        <v/>
      </c>
      <c r="H492" s="45" t="str">
        <f>IF($D492="","",IFERROR(INDEX(IF($C492="Eingang",Artikelstamm!$M$8:$M$107,Artikelstamm!$N$8:$N$107),MATCH($D492,Artikelstamm!$A$8:$A$107,0)),0))</f>
        <v/>
      </c>
      <c r="I492" s="45" t="str">
        <f t="shared" si="7"/>
        <v/>
      </c>
      <c r="J492" s="63" t="str">
        <f>IF($D492="","",IF($C492="Ausgang",$F492*IFERROR(INDEX(Artikelstamm!$M$8:$M$107,MATCH($D492,Artikelstamm!$A$8:$A$107,0)),0),0))</f>
        <v/>
      </c>
      <c r="K492" s="64"/>
      <c r="L492" s="64"/>
    </row>
    <row r="493" spans="1:12" ht="16.5" customHeight="1" x14ac:dyDescent="0.25">
      <c r="A493" s="59"/>
      <c r="B493" s="60"/>
      <c r="C493" s="61"/>
      <c r="D493" s="62"/>
      <c r="E493" s="48" t="str">
        <f>IF($D493="","",IFERROR(INDEX(Artikelstamm!$B$8:$B$107,MATCH($D493,Artikelstamm!$A$8:$A$107,0)),"⚠ Artikelnr. unbekannt"))</f>
        <v/>
      </c>
      <c r="F493" s="41"/>
      <c r="G493" s="49" t="str">
        <f>IF($D493="","",IFERROR(INDEX(Artikelstamm!$D$8:$D$107,MATCH($D493,Artikelstamm!$A$8:$A$107,0)),""))</f>
        <v/>
      </c>
      <c r="H493" s="52" t="str">
        <f>IF($D493="","",IFERROR(INDEX(IF($C493="Eingang",Artikelstamm!$M$8:$M$107,Artikelstamm!$N$8:$N$107),MATCH($D493,Artikelstamm!$A$8:$A$107,0)),0))</f>
        <v/>
      </c>
      <c r="I493" s="52" t="str">
        <f t="shared" si="7"/>
        <v/>
      </c>
      <c r="J493" s="65" t="str">
        <f>IF($D493="","",IF($C493="Ausgang",$F493*IFERROR(INDEX(Artikelstamm!$M$8:$M$107,MATCH($D493,Artikelstamm!$A$8:$A$107,0)),0),0))</f>
        <v/>
      </c>
      <c r="K493" s="64"/>
      <c r="L493" s="64"/>
    </row>
    <row r="494" spans="1:12" ht="16.5" customHeight="1" x14ac:dyDescent="0.25">
      <c r="A494" s="59"/>
      <c r="B494" s="60"/>
      <c r="C494" s="61"/>
      <c r="D494" s="62"/>
      <c r="E494" s="39" t="str">
        <f>IF($D494="","",IFERROR(INDEX(Artikelstamm!$B$8:$B$107,MATCH($D494,Artikelstamm!$A$8:$A$107,0)),"⚠ Artikelnr. unbekannt"))</f>
        <v/>
      </c>
      <c r="F494" s="41"/>
      <c r="G494" s="40" t="str">
        <f>IF($D494="","",IFERROR(INDEX(Artikelstamm!$D$8:$D$107,MATCH($D494,Artikelstamm!$A$8:$A$107,0)),""))</f>
        <v/>
      </c>
      <c r="H494" s="45" t="str">
        <f>IF($D494="","",IFERROR(INDEX(IF($C494="Eingang",Artikelstamm!$M$8:$M$107,Artikelstamm!$N$8:$N$107),MATCH($D494,Artikelstamm!$A$8:$A$107,0)),0))</f>
        <v/>
      </c>
      <c r="I494" s="45" t="str">
        <f t="shared" si="7"/>
        <v/>
      </c>
      <c r="J494" s="63" t="str">
        <f>IF($D494="","",IF($C494="Ausgang",$F494*IFERROR(INDEX(Artikelstamm!$M$8:$M$107,MATCH($D494,Artikelstamm!$A$8:$A$107,0)),0),0))</f>
        <v/>
      </c>
      <c r="K494" s="64"/>
      <c r="L494" s="64"/>
    </row>
    <row r="495" spans="1:12" ht="16.5" customHeight="1" x14ac:dyDescent="0.25">
      <c r="A495" s="59"/>
      <c r="B495" s="60"/>
      <c r="C495" s="61"/>
      <c r="D495" s="62"/>
      <c r="E495" s="48" t="str">
        <f>IF($D495="","",IFERROR(INDEX(Artikelstamm!$B$8:$B$107,MATCH($D495,Artikelstamm!$A$8:$A$107,0)),"⚠ Artikelnr. unbekannt"))</f>
        <v/>
      </c>
      <c r="F495" s="41"/>
      <c r="G495" s="49" t="str">
        <f>IF($D495="","",IFERROR(INDEX(Artikelstamm!$D$8:$D$107,MATCH($D495,Artikelstamm!$A$8:$A$107,0)),""))</f>
        <v/>
      </c>
      <c r="H495" s="52" t="str">
        <f>IF($D495="","",IFERROR(INDEX(IF($C495="Eingang",Artikelstamm!$M$8:$M$107,Artikelstamm!$N$8:$N$107),MATCH($D495,Artikelstamm!$A$8:$A$107,0)),0))</f>
        <v/>
      </c>
      <c r="I495" s="52" t="str">
        <f t="shared" si="7"/>
        <v/>
      </c>
      <c r="J495" s="65" t="str">
        <f>IF($D495="","",IF($C495="Ausgang",$F495*IFERROR(INDEX(Artikelstamm!$M$8:$M$107,MATCH($D495,Artikelstamm!$A$8:$A$107,0)),0),0))</f>
        <v/>
      </c>
      <c r="K495" s="64"/>
      <c r="L495" s="64"/>
    </row>
    <row r="496" spans="1:12" ht="16.5" customHeight="1" x14ac:dyDescent="0.25">
      <c r="A496" s="59"/>
      <c r="B496" s="60"/>
      <c r="C496" s="61"/>
      <c r="D496" s="62"/>
      <c r="E496" s="39" t="str">
        <f>IF($D496="","",IFERROR(INDEX(Artikelstamm!$B$8:$B$107,MATCH($D496,Artikelstamm!$A$8:$A$107,0)),"⚠ Artikelnr. unbekannt"))</f>
        <v/>
      </c>
      <c r="F496" s="41"/>
      <c r="G496" s="40" t="str">
        <f>IF($D496="","",IFERROR(INDEX(Artikelstamm!$D$8:$D$107,MATCH($D496,Artikelstamm!$A$8:$A$107,0)),""))</f>
        <v/>
      </c>
      <c r="H496" s="45" t="str">
        <f>IF($D496="","",IFERROR(INDEX(IF($C496="Eingang",Artikelstamm!$M$8:$M$107,Artikelstamm!$N$8:$N$107),MATCH($D496,Artikelstamm!$A$8:$A$107,0)),0))</f>
        <v/>
      </c>
      <c r="I496" s="45" t="str">
        <f t="shared" si="7"/>
        <v/>
      </c>
      <c r="J496" s="63" t="str">
        <f>IF($D496="","",IF($C496="Ausgang",$F496*IFERROR(INDEX(Artikelstamm!$M$8:$M$107,MATCH($D496,Artikelstamm!$A$8:$A$107,0)),0),0))</f>
        <v/>
      </c>
      <c r="K496" s="64"/>
      <c r="L496" s="64"/>
    </row>
    <row r="497" spans="1:12" ht="16.5" customHeight="1" x14ac:dyDescent="0.25">
      <c r="A497" s="59"/>
      <c r="B497" s="60"/>
      <c r="C497" s="61"/>
      <c r="D497" s="62"/>
      <c r="E497" s="48" t="str">
        <f>IF($D497="","",IFERROR(INDEX(Artikelstamm!$B$8:$B$107,MATCH($D497,Artikelstamm!$A$8:$A$107,0)),"⚠ Artikelnr. unbekannt"))</f>
        <v/>
      </c>
      <c r="F497" s="41"/>
      <c r="G497" s="49" t="str">
        <f>IF($D497="","",IFERROR(INDEX(Artikelstamm!$D$8:$D$107,MATCH($D497,Artikelstamm!$A$8:$A$107,0)),""))</f>
        <v/>
      </c>
      <c r="H497" s="52" t="str">
        <f>IF($D497="","",IFERROR(INDEX(IF($C497="Eingang",Artikelstamm!$M$8:$M$107,Artikelstamm!$N$8:$N$107),MATCH($D497,Artikelstamm!$A$8:$A$107,0)),0))</f>
        <v/>
      </c>
      <c r="I497" s="52" t="str">
        <f t="shared" si="7"/>
        <v/>
      </c>
      <c r="J497" s="65" t="str">
        <f>IF($D497="","",IF($C497="Ausgang",$F497*IFERROR(INDEX(Artikelstamm!$M$8:$M$107,MATCH($D497,Artikelstamm!$A$8:$A$107,0)),0),0))</f>
        <v/>
      </c>
      <c r="K497" s="64"/>
      <c r="L497" s="64"/>
    </row>
    <row r="498" spans="1:12" ht="16.5" customHeight="1" x14ac:dyDescent="0.25">
      <c r="A498" s="59"/>
      <c r="B498" s="60"/>
      <c r="C498" s="61"/>
      <c r="D498" s="62"/>
      <c r="E498" s="39" t="str">
        <f>IF($D498="","",IFERROR(INDEX(Artikelstamm!$B$8:$B$107,MATCH($D498,Artikelstamm!$A$8:$A$107,0)),"⚠ Artikelnr. unbekannt"))</f>
        <v/>
      </c>
      <c r="F498" s="41"/>
      <c r="G498" s="40" t="str">
        <f>IF($D498="","",IFERROR(INDEX(Artikelstamm!$D$8:$D$107,MATCH($D498,Artikelstamm!$A$8:$A$107,0)),""))</f>
        <v/>
      </c>
      <c r="H498" s="45" t="str">
        <f>IF($D498="","",IFERROR(INDEX(IF($C498="Eingang",Artikelstamm!$M$8:$M$107,Artikelstamm!$N$8:$N$107),MATCH($D498,Artikelstamm!$A$8:$A$107,0)),0))</f>
        <v/>
      </c>
      <c r="I498" s="45" t="str">
        <f t="shared" si="7"/>
        <v/>
      </c>
      <c r="J498" s="63" t="str">
        <f>IF($D498="","",IF($C498="Ausgang",$F498*IFERROR(INDEX(Artikelstamm!$M$8:$M$107,MATCH($D498,Artikelstamm!$A$8:$A$107,0)),0),0))</f>
        <v/>
      </c>
      <c r="K498" s="64"/>
      <c r="L498" s="64"/>
    </row>
    <row r="499" spans="1:12" ht="16.5" customHeight="1" x14ac:dyDescent="0.25">
      <c r="A499" s="59"/>
      <c r="B499" s="60"/>
      <c r="C499" s="61"/>
      <c r="D499" s="62"/>
      <c r="E499" s="48" t="str">
        <f>IF($D499="","",IFERROR(INDEX(Artikelstamm!$B$8:$B$107,MATCH($D499,Artikelstamm!$A$8:$A$107,0)),"⚠ Artikelnr. unbekannt"))</f>
        <v/>
      </c>
      <c r="F499" s="41"/>
      <c r="G499" s="49" t="str">
        <f>IF($D499="","",IFERROR(INDEX(Artikelstamm!$D$8:$D$107,MATCH($D499,Artikelstamm!$A$8:$A$107,0)),""))</f>
        <v/>
      </c>
      <c r="H499" s="52" t="str">
        <f>IF($D499="","",IFERROR(INDEX(IF($C499="Eingang",Artikelstamm!$M$8:$M$107,Artikelstamm!$N$8:$N$107),MATCH($D499,Artikelstamm!$A$8:$A$107,0)),0))</f>
        <v/>
      </c>
      <c r="I499" s="52" t="str">
        <f t="shared" si="7"/>
        <v/>
      </c>
      <c r="J499" s="65" t="str">
        <f>IF($D499="","",IF($C499="Ausgang",$F499*IFERROR(INDEX(Artikelstamm!$M$8:$M$107,MATCH($D499,Artikelstamm!$A$8:$A$107,0)),0),0))</f>
        <v/>
      </c>
      <c r="K499" s="64"/>
      <c r="L499" s="64"/>
    </row>
    <row r="500" spans="1:12" ht="16.5" customHeight="1" x14ac:dyDescent="0.25">
      <c r="A500" s="59"/>
      <c r="B500" s="60"/>
      <c r="C500" s="61"/>
      <c r="D500" s="62"/>
      <c r="E500" s="39" t="str">
        <f>IF($D500="","",IFERROR(INDEX(Artikelstamm!$B$8:$B$107,MATCH($D500,Artikelstamm!$A$8:$A$107,0)),"⚠ Artikelnr. unbekannt"))</f>
        <v/>
      </c>
      <c r="F500" s="41"/>
      <c r="G500" s="40" t="str">
        <f>IF($D500="","",IFERROR(INDEX(Artikelstamm!$D$8:$D$107,MATCH($D500,Artikelstamm!$A$8:$A$107,0)),""))</f>
        <v/>
      </c>
      <c r="H500" s="45" t="str">
        <f>IF($D500="","",IFERROR(INDEX(IF($C500="Eingang",Artikelstamm!$M$8:$M$107,Artikelstamm!$N$8:$N$107),MATCH($D500,Artikelstamm!$A$8:$A$107,0)),0))</f>
        <v/>
      </c>
      <c r="I500" s="45" t="str">
        <f t="shared" si="7"/>
        <v/>
      </c>
      <c r="J500" s="63" t="str">
        <f>IF($D500="","",IF($C500="Ausgang",$F500*IFERROR(INDEX(Artikelstamm!$M$8:$M$107,MATCH($D500,Artikelstamm!$A$8:$A$107,0)),0),0))</f>
        <v/>
      </c>
      <c r="K500" s="64"/>
      <c r="L500" s="64"/>
    </row>
    <row r="501" spans="1:12" ht="16.5" customHeight="1" x14ac:dyDescent="0.25">
      <c r="A501" s="59"/>
      <c r="B501" s="60"/>
      <c r="C501" s="61"/>
      <c r="D501" s="62"/>
      <c r="E501" s="48" t="str">
        <f>IF($D501="","",IFERROR(INDEX(Artikelstamm!$B$8:$B$107,MATCH($D501,Artikelstamm!$A$8:$A$107,0)),"⚠ Artikelnr. unbekannt"))</f>
        <v/>
      </c>
      <c r="F501" s="41"/>
      <c r="G501" s="49" t="str">
        <f>IF($D501="","",IFERROR(INDEX(Artikelstamm!$D$8:$D$107,MATCH($D501,Artikelstamm!$A$8:$A$107,0)),""))</f>
        <v/>
      </c>
      <c r="H501" s="52" t="str">
        <f>IF($D501="","",IFERROR(INDEX(IF($C501="Eingang",Artikelstamm!$M$8:$M$107,Artikelstamm!$N$8:$N$107),MATCH($D501,Artikelstamm!$A$8:$A$107,0)),0))</f>
        <v/>
      </c>
      <c r="I501" s="52" t="str">
        <f t="shared" si="7"/>
        <v/>
      </c>
      <c r="J501" s="65" t="str">
        <f>IF($D501="","",IF($C501="Ausgang",$F501*IFERROR(INDEX(Artikelstamm!$M$8:$M$107,MATCH($D501,Artikelstamm!$A$8:$A$107,0)),0),0))</f>
        <v/>
      </c>
      <c r="K501" s="64"/>
      <c r="L501" s="64"/>
    </row>
    <row r="502" spans="1:12" ht="16.5" customHeight="1" x14ac:dyDescent="0.25">
      <c r="A502" s="59"/>
      <c r="B502" s="60"/>
      <c r="C502" s="61"/>
      <c r="D502" s="62"/>
      <c r="E502" s="39" t="str">
        <f>IF($D502="","",IFERROR(INDEX(Artikelstamm!$B$8:$B$107,MATCH($D502,Artikelstamm!$A$8:$A$107,0)),"⚠ Artikelnr. unbekannt"))</f>
        <v/>
      </c>
      <c r="F502" s="41"/>
      <c r="G502" s="40" t="str">
        <f>IF($D502="","",IFERROR(INDEX(Artikelstamm!$D$8:$D$107,MATCH($D502,Artikelstamm!$A$8:$A$107,0)),""))</f>
        <v/>
      </c>
      <c r="H502" s="45" t="str">
        <f>IF($D502="","",IFERROR(INDEX(IF($C502="Eingang",Artikelstamm!$M$8:$M$107,Artikelstamm!$N$8:$N$107),MATCH($D502,Artikelstamm!$A$8:$A$107,0)),0))</f>
        <v/>
      </c>
      <c r="I502" s="45" t="str">
        <f t="shared" si="7"/>
        <v/>
      </c>
      <c r="J502" s="63" t="str">
        <f>IF($D502="","",IF($C502="Ausgang",$F502*IFERROR(INDEX(Artikelstamm!$M$8:$M$107,MATCH($D502,Artikelstamm!$A$8:$A$107,0)),0),0))</f>
        <v/>
      </c>
      <c r="K502" s="64"/>
      <c r="L502" s="64"/>
    </row>
    <row r="503" spans="1:12" ht="16.5" customHeight="1" x14ac:dyDescent="0.25">
      <c r="A503" s="59"/>
      <c r="B503" s="60"/>
      <c r="C503" s="61"/>
      <c r="D503" s="62"/>
      <c r="E503" s="48" t="str">
        <f>IF($D503="","",IFERROR(INDEX(Artikelstamm!$B$8:$B$107,MATCH($D503,Artikelstamm!$A$8:$A$107,0)),"⚠ Artikelnr. unbekannt"))</f>
        <v/>
      </c>
      <c r="F503" s="41"/>
      <c r="G503" s="49" t="str">
        <f>IF($D503="","",IFERROR(INDEX(Artikelstamm!$D$8:$D$107,MATCH($D503,Artikelstamm!$A$8:$A$107,0)),""))</f>
        <v/>
      </c>
      <c r="H503" s="52" t="str">
        <f>IF($D503="","",IFERROR(INDEX(IF($C503="Eingang",Artikelstamm!$M$8:$M$107,Artikelstamm!$N$8:$N$107),MATCH($D503,Artikelstamm!$A$8:$A$107,0)),0))</f>
        <v/>
      </c>
      <c r="I503" s="52" t="str">
        <f t="shared" si="7"/>
        <v/>
      </c>
      <c r="J503" s="65" t="str">
        <f>IF($D503="","",IF($C503="Ausgang",$F503*IFERROR(INDEX(Artikelstamm!$M$8:$M$107,MATCH($D503,Artikelstamm!$A$8:$A$107,0)),0),0))</f>
        <v/>
      </c>
      <c r="K503" s="64"/>
      <c r="L503" s="64"/>
    </row>
    <row r="504" spans="1:12" ht="16.5" customHeight="1" x14ac:dyDescent="0.25">
      <c r="A504" s="59"/>
      <c r="B504" s="60"/>
      <c r="C504" s="61"/>
      <c r="D504" s="62"/>
      <c r="E504" s="39" t="str">
        <f>IF($D504="","",IFERROR(INDEX(Artikelstamm!$B$8:$B$107,MATCH($D504,Artikelstamm!$A$8:$A$107,0)),"⚠ Artikelnr. unbekannt"))</f>
        <v/>
      </c>
      <c r="F504" s="41"/>
      <c r="G504" s="40" t="str">
        <f>IF($D504="","",IFERROR(INDEX(Artikelstamm!$D$8:$D$107,MATCH($D504,Artikelstamm!$A$8:$A$107,0)),""))</f>
        <v/>
      </c>
      <c r="H504" s="45" t="str">
        <f>IF($D504="","",IFERROR(INDEX(IF($C504="Eingang",Artikelstamm!$M$8:$M$107,Artikelstamm!$N$8:$N$107),MATCH($D504,Artikelstamm!$A$8:$A$107,0)),0))</f>
        <v/>
      </c>
      <c r="I504" s="45" t="str">
        <f t="shared" si="7"/>
        <v/>
      </c>
      <c r="J504" s="63" t="str">
        <f>IF($D504="","",IF($C504="Ausgang",$F504*IFERROR(INDEX(Artikelstamm!$M$8:$M$107,MATCH($D504,Artikelstamm!$A$8:$A$107,0)),0),0))</f>
        <v/>
      </c>
      <c r="K504" s="64"/>
      <c r="L504" s="64"/>
    </row>
    <row r="505" spans="1:12" ht="16.5" customHeight="1" x14ac:dyDescent="0.25">
      <c r="A505" s="59"/>
      <c r="B505" s="60"/>
      <c r="C505" s="61"/>
      <c r="D505" s="62"/>
      <c r="E505" s="48" t="str">
        <f>IF($D505="","",IFERROR(INDEX(Artikelstamm!$B$8:$B$107,MATCH($D505,Artikelstamm!$A$8:$A$107,0)),"⚠ Artikelnr. unbekannt"))</f>
        <v/>
      </c>
      <c r="F505" s="41"/>
      <c r="G505" s="49" t="str">
        <f>IF($D505="","",IFERROR(INDEX(Artikelstamm!$D$8:$D$107,MATCH($D505,Artikelstamm!$A$8:$A$107,0)),""))</f>
        <v/>
      </c>
      <c r="H505" s="52" t="str">
        <f>IF($D505="","",IFERROR(INDEX(IF($C505="Eingang",Artikelstamm!$M$8:$M$107,Artikelstamm!$N$8:$N$107),MATCH($D505,Artikelstamm!$A$8:$A$107,0)),0))</f>
        <v/>
      </c>
      <c r="I505" s="52" t="str">
        <f t="shared" si="7"/>
        <v/>
      </c>
      <c r="J505" s="65" t="str">
        <f>IF($D505="","",IF($C505="Ausgang",$F505*IFERROR(INDEX(Artikelstamm!$M$8:$M$107,MATCH($D505,Artikelstamm!$A$8:$A$107,0)),0),0))</f>
        <v/>
      </c>
      <c r="K505" s="64"/>
      <c r="L505" s="64"/>
    </row>
    <row r="506" spans="1:12" ht="16.5" customHeight="1" x14ac:dyDescent="0.25">
      <c r="A506" s="59"/>
      <c r="B506" s="60"/>
      <c r="C506" s="61"/>
      <c r="D506" s="62"/>
      <c r="E506" s="39" t="str">
        <f>IF($D506="","",IFERROR(INDEX(Artikelstamm!$B$8:$B$107,MATCH($D506,Artikelstamm!$A$8:$A$107,0)),"⚠ Artikelnr. unbekannt"))</f>
        <v/>
      </c>
      <c r="F506" s="41"/>
      <c r="G506" s="40" t="str">
        <f>IF($D506="","",IFERROR(INDEX(Artikelstamm!$D$8:$D$107,MATCH($D506,Artikelstamm!$A$8:$A$107,0)),""))</f>
        <v/>
      </c>
      <c r="H506" s="45" t="str">
        <f>IF($D506="","",IFERROR(INDEX(IF($C506="Eingang",Artikelstamm!$M$8:$M$107,Artikelstamm!$N$8:$N$107),MATCH($D506,Artikelstamm!$A$8:$A$107,0)),0))</f>
        <v/>
      </c>
      <c r="I506" s="45" t="str">
        <f t="shared" si="7"/>
        <v/>
      </c>
      <c r="J506" s="63" t="str">
        <f>IF($D506="","",IF($C506="Ausgang",$F506*IFERROR(INDEX(Artikelstamm!$M$8:$M$107,MATCH($D506,Artikelstamm!$A$8:$A$107,0)),0),0))</f>
        <v/>
      </c>
      <c r="K506" s="64"/>
      <c r="L506" s="64"/>
    </row>
    <row r="507" spans="1:12" ht="16.5" customHeight="1" x14ac:dyDescent="0.25">
      <c r="A507" s="59"/>
      <c r="B507" s="60"/>
      <c r="C507" s="61"/>
      <c r="D507" s="62"/>
      <c r="E507" s="48" t="str">
        <f>IF($D507="","",IFERROR(INDEX(Artikelstamm!$B$8:$B$107,MATCH($D507,Artikelstamm!$A$8:$A$107,0)),"⚠ Artikelnr. unbekannt"))</f>
        <v/>
      </c>
      <c r="F507" s="41"/>
      <c r="G507" s="49" t="str">
        <f>IF($D507="","",IFERROR(INDEX(Artikelstamm!$D$8:$D$107,MATCH($D507,Artikelstamm!$A$8:$A$107,0)),""))</f>
        <v/>
      </c>
      <c r="H507" s="52" t="str">
        <f>IF($D507="","",IFERROR(INDEX(IF($C507="Eingang",Artikelstamm!$M$8:$M$107,Artikelstamm!$N$8:$N$107),MATCH($D507,Artikelstamm!$A$8:$A$107,0)),0))</f>
        <v/>
      </c>
      <c r="I507" s="52" t="str">
        <f t="shared" si="7"/>
        <v/>
      </c>
      <c r="J507" s="65" t="str">
        <f>IF($D507="","",IF($C507="Ausgang",$F507*IFERROR(INDEX(Artikelstamm!$M$8:$M$107,MATCH($D507,Artikelstamm!$A$8:$A$107,0)),0),0))</f>
        <v/>
      </c>
      <c r="K507" s="64"/>
      <c r="L507" s="64"/>
    </row>
    <row r="508" spans="1:12" ht="21.75" customHeight="1" x14ac:dyDescent="0.25">
      <c r="A508" s="54"/>
      <c r="B508" s="54"/>
      <c r="C508" s="54"/>
      <c r="D508" s="54"/>
      <c r="E508" s="55" t="s">
        <v>410</v>
      </c>
      <c r="F508" s="56">
        <f>SUM(F8:F507)</f>
        <v>8377</v>
      </c>
      <c r="G508" s="54"/>
      <c r="H508" s="54"/>
      <c r="I508" s="57">
        <f>SUM(I8:I507)</f>
        <v>91454.9</v>
      </c>
      <c r="J508" s="57">
        <f>SUM(J8:J507)</f>
        <v>24873.649999999998</v>
      </c>
      <c r="K508" s="54"/>
      <c r="L508" s="54"/>
    </row>
  </sheetData>
  <autoFilter ref="A7:L507" xr:uid="{00000000-0009-0000-0000-000002000000}"/>
  <mergeCells count="3">
    <mergeCell ref="A1:L1"/>
    <mergeCell ref="A2:L2"/>
    <mergeCell ref="A3:L3"/>
  </mergeCells>
  <conditionalFormatting sqref="C8:C507">
    <cfRule type="cellIs" dxfId="1" priority="2" operator="equal">
      <formula>"Eingang"</formula>
    </cfRule>
    <cfRule type="cellIs" dxfId="0" priority="3" operator="equal">
      <formula>"Ausgang"</formula>
    </cfRule>
  </conditionalFormatting>
  <dataValidations count="3">
    <dataValidation type="list" allowBlank="1" errorTitle="Ungültige Bewegungsart" error="Bitte „Eingang“ oder „Ausgang“ wählen." sqref="C8:C507" xr:uid="{00000000-0002-0000-0200-000000000000}">
      <formula1>"Eingang,Ausgang"</formula1>
      <formula2>0</formula2>
    </dataValidation>
    <dataValidation type="date" allowBlank="1" errorTitle="Datum außerhalb des Geschäftsjahres" error="Bitte ein Datum im Geschäftsjahr 2026 erfassen." sqref="A8:A507" xr:uid="{00000000-0002-0000-0200-000002000000}">
      <formula1>DATE(2026,1,1)</formula1>
      <formula2>DATE(2026,12,31)</formula2>
    </dataValidation>
    <dataValidation type="decimal" operator="greaterThan" allowBlank="1" errorTitle="Ungültige Menge" error="Die Menge muss größer als 0 sein." sqref="F8:F507" xr:uid="{00000000-0002-0000-0200-000003000000}">
      <formula1>0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bekannte Artikelnummer" error="Bitte eine Artikelnummer aus dem Artikelstamm wählen." xr:uid="{00000000-0002-0000-0200-000001000000}">
          <x14:formula1>
            <xm:f>Artikelstamm!$A$8:$A$107</xm:f>
          </x14:formula1>
          <x14:formula2>
            <xm:f>0</xm:f>
          </x14:formula2>
          <xm:sqref>D8:D507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7D8A"/>
    <pageSetUpPr fitToPage="1"/>
  </sheetPr>
  <dimension ref="A1:M38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8.7109375" defaultRowHeight="15" x14ac:dyDescent="0.25"/>
  <cols>
    <col min="1" max="1" width="9" customWidth="1"/>
    <col min="2" max="2" width="30" customWidth="1"/>
    <col min="3" max="3" width="20" customWidth="1"/>
    <col min="4" max="4" width="19" customWidth="1"/>
    <col min="5" max="5" width="38" customWidth="1"/>
    <col min="6" max="6" width="20" customWidth="1"/>
    <col min="7" max="7" width="8" customWidth="1"/>
    <col min="8" max="9" width="14" customWidth="1"/>
    <col min="10" max="12" width="11" customWidth="1"/>
    <col min="13" max="13" width="16" customWidth="1"/>
  </cols>
  <sheetData>
    <row r="1" spans="1:13" ht="7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30" customHeight="1" x14ac:dyDescent="0.25">
      <c r="A2" s="9" t="s">
        <v>411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3" ht="15.75" customHeight="1" x14ac:dyDescent="0.25">
      <c r="A3" s="8" t="s">
        <v>412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3" ht="3.7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7" spans="1:13" ht="31.5" customHeight="1" x14ac:dyDescent="0.25">
      <c r="A7" s="37" t="s">
        <v>413</v>
      </c>
      <c r="B7" s="37" t="s">
        <v>414</v>
      </c>
      <c r="C7" s="37" t="s">
        <v>415</v>
      </c>
      <c r="D7" s="37" t="s">
        <v>416</v>
      </c>
      <c r="E7" s="37" t="s">
        <v>417</v>
      </c>
      <c r="F7" s="37" t="s">
        <v>418</v>
      </c>
      <c r="G7" s="37" t="s">
        <v>419</v>
      </c>
      <c r="H7" s="37" t="s">
        <v>420</v>
      </c>
      <c r="I7" s="37" t="s">
        <v>421</v>
      </c>
      <c r="J7" s="37" t="s">
        <v>422</v>
      </c>
      <c r="K7" s="37" t="s">
        <v>423</v>
      </c>
      <c r="L7" s="37" t="s">
        <v>424</v>
      </c>
      <c r="M7" s="37" t="s">
        <v>425</v>
      </c>
    </row>
    <row r="8" spans="1:13" ht="16.5" customHeight="1" x14ac:dyDescent="0.25">
      <c r="A8" s="62" t="s">
        <v>426</v>
      </c>
      <c r="B8" s="64" t="s">
        <v>65</v>
      </c>
      <c r="C8" s="64" t="s">
        <v>427</v>
      </c>
      <c r="D8" s="61" t="s">
        <v>428</v>
      </c>
      <c r="E8" s="66" t="s">
        <v>429</v>
      </c>
      <c r="F8" s="64" t="s">
        <v>430</v>
      </c>
      <c r="G8" s="61" t="s">
        <v>431</v>
      </c>
      <c r="H8" s="64" t="s">
        <v>432</v>
      </c>
      <c r="I8" s="64" t="s">
        <v>433</v>
      </c>
      <c r="J8" s="61">
        <v>5</v>
      </c>
      <c r="K8" s="61">
        <v>30</v>
      </c>
      <c r="L8" s="40">
        <f>IF($B8="","",COUNTIF(Artikelstamm!$E$8:$E$107,$B8))</f>
        <v>4</v>
      </c>
      <c r="M8" s="45">
        <f>IF($B8="","",SUMIFS(Warenbewegungen!$I$8:$I$507,Warenbewegungen!$K$8:$K$507,$B8,Warenbewegungen!$C$8:$C$507,"Eingang"))</f>
        <v>7773.5</v>
      </c>
    </row>
    <row r="9" spans="1:13" ht="16.5" customHeight="1" x14ac:dyDescent="0.25">
      <c r="A9" s="62" t="s">
        <v>434</v>
      </c>
      <c r="B9" s="64" t="s">
        <v>81</v>
      </c>
      <c r="C9" s="64" t="s">
        <v>435</v>
      </c>
      <c r="D9" s="61" t="s">
        <v>436</v>
      </c>
      <c r="E9" s="66" t="s">
        <v>437</v>
      </c>
      <c r="F9" s="64" t="s">
        <v>438</v>
      </c>
      <c r="G9" s="61" t="s">
        <v>439</v>
      </c>
      <c r="H9" s="64" t="s">
        <v>440</v>
      </c>
      <c r="I9" s="64" t="s">
        <v>433</v>
      </c>
      <c r="J9" s="61">
        <v>7</v>
      </c>
      <c r="K9" s="61">
        <v>30</v>
      </c>
      <c r="L9" s="49">
        <f>IF($B9="","",COUNTIF(Artikelstamm!$E$8:$E$107,$B9))</f>
        <v>5</v>
      </c>
      <c r="M9" s="52">
        <f>IF($B9="","",SUMIFS(Warenbewegungen!$I$8:$I$507,Warenbewegungen!$K$8:$K$507,$B9,Warenbewegungen!$C$8:$C$507,"Eingang"))</f>
        <v>9504.7999999999993</v>
      </c>
    </row>
    <row r="10" spans="1:13" ht="16.5" customHeight="1" x14ac:dyDescent="0.25">
      <c r="A10" s="62" t="s">
        <v>441</v>
      </c>
      <c r="B10" s="64" t="s">
        <v>99</v>
      </c>
      <c r="C10" s="64" t="s">
        <v>442</v>
      </c>
      <c r="D10" s="61" t="s">
        <v>443</v>
      </c>
      <c r="E10" s="66" t="s">
        <v>444</v>
      </c>
      <c r="F10" s="64" t="s">
        <v>445</v>
      </c>
      <c r="G10" s="61" t="s">
        <v>446</v>
      </c>
      <c r="H10" s="64" t="s">
        <v>447</v>
      </c>
      <c r="I10" s="64" t="s">
        <v>433</v>
      </c>
      <c r="J10" s="61">
        <v>10</v>
      </c>
      <c r="K10" s="61">
        <v>14</v>
      </c>
      <c r="L10" s="40">
        <f>IF($B10="","",COUNTIF(Artikelstamm!$E$8:$E$107,$B10))</f>
        <v>5</v>
      </c>
      <c r="M10" s="45">
        <f>IF($B10="","",SUMIFS(Warenbewegungen!$I$8:$I$507,Warenbewegungen!$K$8:$K$507,$B10,Warenbewegungen!$C$8:$C$507,"Eingang"))</f>
        <v>5579.6</v>
      </c>
    </row>
    <row r="11" spans="1:13" ht="16.5" customHeight="1" x14ac:dyDescent="0.25">
      <c r="A11" s="62" t="s">
        <v>448</v>
      </c>
      <c r="B11" s="64" t="s">
        <v>107</v>
      </c>
      <c r="C11" s="64" t="s">
        <v>449</v>
      </c>
      <c r="D11" s="61" t="s">
        <v>450</v>
      </c>
      <c r="E11" s="66" t="s">
        <v>451</v>
      </c>
      <c r="F11" s="64" t="s">
        <v>452</v>
      </c>
      <c r="G11" s="61" t="s">
        <v>453</v>
      </c>
      <c r="H11" s="64" t="s">
        <v>454</v>
      </c>
      <c r="I11" s="64" t="s">
        <v>433</v>
      </c>
      <c r="J11" s="61">
        <v>6</v>
      </c>
      <c r="K11" s="61">
        <v>30</v>
      </c>
      <c r="L11" s="49">
        <f>IF($B11="","",COUNTIF(Artikelstamm!$E$8:$E$107,$B11))</f>
        <v>6</v>
      </c>
      <c r="M11" s="52">
        <f>IF($B11="","",SUMIFS(Warenbewegungen!$I$8:$I$507,Warenbewegungen!$K$8:$K$507,$B11,Warenbewegungen!$C$8:$C$507,"Eingang"))</f>
        <v>4413.3500000000004</v>
      </c>
    </row>
    <row r="12" spans="1:13" ht="16.5" customHeight="1" x14ac:dyDescent="0.25">
      <c r="A12" s="62" t="s">
        <v>455</v>
      </c>
      <c r="B12" s="64" t="s">
        <v>125</v>
      </c>
      <c r="C12" s="64" t="s">
        <v>456</v>
      </c>
      <c r="D12" s="61" t="s">
        <v>457</v>
      </c>
      <c r="E12" s="66" t="s">
        <v>458</v>
      </c>
      <c r="F12" s="64" t="s">
        <v>459</v>
      </c>
      <c r="G12" s="61" t="s">
        <v>460</v>
      </c>
      <c r="H12" s="64" t="s">
        <v>461</v>
      </c>
      <c r="I12" s="64" t="s">
        <v>433</v>
      </c>
      <c r="J12" s="61">
        <v>8</v>
      </c>
      <c r="K12" s="61">
        <v>21</v>
      </c>
      <c r="L12" s="40">
        <f>IF($B12="","",COUNTIF(Artikelstamm!$E$8:$E$107,$B12))</f>
        <v>5</v>
      </c>
      <c r="M12" s="45">
        <f>IF($B12="","",SUMIFS(Warenbewegungen!$I$8:$I$507,Warenbewegungen!$K$8:$K$507,$B12,Warenbewegungen!$C$8:$C$507,"Eingang"))</f>
        <v>8212</v>
      </c>
    </row>
    <row r="13" spans="1:13" ht="16.5" customHeight="1" x14ac:dyDescent="0.25">
      <c r="A13" s="62" t="s">
        <v>462</v>
      </c>
      <c r="B13" s="64" t="s">
        <v>142</v>
      </c>
      <c r="C13" s="64" t="s">
        <v>463</v>
      </c>
      <c r="D13" s="61" t="s">
        <v>464</v>
      </c>
      <c r="E13" s="66" t="s">
        <v>465</v>
      </c>
      <c r="F13" s="64" t="s">
        <v>466</v>
      </c>
      <c r="G13" s="61" t="s">
        <v>467</v>
      </c>
      <c r="H13" s="64" t="s">
        <v>468</v>
      </c>
      <c r="I13" s="64" t="s">
        <v>433</v>
      </c>
      <c r="J13" s="61">
        <v>4</v>
      </c>
      <c r="K13" s="61">
        <v>14</v>
      </c>
      <c r="L13" s="49">
        <f>IF($B13="","",COUNTIF(Artikelstamm!$E$8:$E$107,$B13))</f>
        <v>5</v>
      </c>
      <c r="M13" s="52">
        <f>IF($B13="","",SUMIFS(Warenbewegungen!$I$8:$I$507,Warenbewegungen!$K$8:$K$507,$B13,Warenbewegungen!$C$8:$C$507,"Eingang"))</f>
        <v>9617.5</v>
      </c>
    </row>
    <row r="14" spans="1:13" ht="16.5" customHeight="1" x14ac:dyDescent="0.25">
      <c r="A14" s="62"/>
      <c r="B14" s="64"/>
      <c r="C14" s="64"/>
      <c r="D14" s="61"/>
      <c r="E14" s="66"/>
      <c r="F14" s="64"/>
      <c r="G14" s="61"/>
      <c r="H14" s="64"/>
      <c r="I14" s="64"/>
      <c r="J14" s="61"/>
      <c r="K14" s="61"/>
      <c r="L14" s="40" t="str">
        <f>IF($B14="","",COUNTIF(Artikelstamm!$E$8:$E$107,$B14))</f>
        <v/>
      </c>
      <c r="M14" s="45" t="str">
        <f>IF($B14="","",SUMIFS(Warenbewegungen!$I$8:$I$507,Warenbewegungen!$K$8:$K$507,$B14,Warenbewegungen!$C$8:$C$507,"Eingang"))</f>
        <v/>
      </c>
    </row>
    <row r="15" spans="1:13" ht="16.5" customHeight="1" x14ac:dyDescent="0.25">
      <c r="A15" s="62"/>
      <c r="B15" s="64"/>
      <c r="C15" s="64"/>
      <c r="D15" s="61"/>
      <c r="E15" s="66"/>
      <c r="F15" s="64"/>
      <c r="G15" s="61"/>
      <c r="H15" s="64"/>
      <c r="I15" s="64"/>
      <c r="J15" s="61"/>
      <c r="K15" s="61"/>
      <c r="L15" s="49" t="str">
        <f>IF($B15="","",COUNTIF(Artikelstamm!$E$8:$E$107,$B15))</f>
        <v/>
      </c>
      <c r="M15" s="52" t="str">
        <f>IF($B15="","",SUMIFS(Warenbewegungen!$I$8:$I$507,Warenbewegungen!$K$8:$K$507,$B15,Warenbewegungen!$C$8:$C$507,"Eingang"))</f>
        <v/>
      </c>
    </row>
    <row r="16" spans="1:13" ht="16.5" customHeight="1" x14ac:dyDescent="0.25">
      <c r="A16" s="62"/>
      <c r="B16" s="64"/>
      <c r="C16" s="64"/>
      <c r="D16" s="61"/>
      <c r="E16" s="66"/>
      <c r="F16" s="64"/>
      <c r="G16" s="61"/>
      <c r="H16" s="64"/>
      <c r="I16" s="64"/>
      <c r="J16" s="61"/>
      <c r="K16" s="61"/>
      <c r="L16" s="40" t="str">
        <f>IF($B16="","",COUNTIF(Artikelstamm!$E$8:$E$107,$B16))</f>
        <v/>
      </c>
      <c r="M16" s="45" t="str">
        <f>IF($B16="","",SUMIFS(Warenbewegungen!$I$8:$I$507,Warenbewegungen!$K$8:$K$507,$B16,Warenbewegungen!$C$8:$C$507,"Eingang"))</f>
        <v/>
      </c>
    </row>
    <row r="17" spans="1:13" ht="16.5" customHeight="1" x14ac:dyDescent="0.25">
      <c r="A17" s="62"/>
      <c r="B17" s="64"/>
      <c r="C17" s="64"/>
      <c r="D17" s="61"/>
      <c r="E17" s="66"/>
      <c r="F17" s="64"/>
      <c r="G17" s="61"/>
      <c r="H17" s="64"/>
      <c r="I17" s="64"/>
      <c r="J17" s="61"/>
      <c r="K17" s="61"/>
      <c r="L17" s="49" t="str">
        <f>IF($B17="","",COUNTIF(Artikelstamm!$E$8:$E$107,$B17))</f>
        <v/>
      </c>
      <c r="M17" s="52" t="str">
        <f>IF($B17="","",SUMIFS(Warenbewegungen!$I$8:$I$507,Warenbewegungen!$K$8:$K$507,$B17,Warenbewegungen!$C$8:$C$507,"Eingang"))</f>
        <v/>
      </c>
    </row>
    <row r="18" spans="1:13" ht="16.5" customHeight="1" x14ac:dyDescent="0.25">
      <c r="A18" s="62"/>
      <c r="B18" s="64"/>
      <c r="C18" s="64"/>
      <c r="D18" s="61"/>
      <c r="E18" s="66"/>
      <c r="F18" s="64"/>
      <c r="G18" s="61"/>
      <c r="H18" s="64"/>
      <c r="I18" s="64"/>
      <c r="J18" s="61"/>
      <c r="K18" s="61"/>
      <c r="L18" s="40" t="str">
        <f>IF($B18="","",COUNTIF(Artikelstamm!$E$8:$E$107,$B18))</f>
        <v/>
      </c>
      <c r="M18" s="45" t="str">
        <f>IF($B18="","",SUMIFS(Warenbewegungen!$I$8:$I$507,Warenbewegungen!$K$8:$K$507,$B18,Warenbewegungen!$C$8:$C$507,"Eingang"))</f>
        <v/>
      </c>
    </row>
    <row r="19" spans="1:13" ht="16.5" customHeight="1" x14ac:dyDescent="0.25">
      <c r="A19" s="62"/>
      <c r="B19" s="64"/>
      <c r="C19" s="64"/>
      <c r="D19" s="61"/>
      <c r="E19" s="66"/>
      <c r="F19" s="64"/>
      <c r="G19" s="61"/>
      <c r="H19" s="64"/>
      <c r="I19" s="64"/>
      <c r="J19" s="61"/>
      <c r="K19" s="61"/>
      <c r="L19" s="49" t="str">
        <f>IF($B19="","",COUNTIF(Artikelstamm!$E$8:$E$107,$B19))</f>
        <v/>
      </c>
      <c r="M19" s="52" t="str">
        <f>IF($B19="","",SUMIFS(Warenbewegungen!$I$8:$I$507,Warenbewegungen!$K$8:$K$507,$B19,Warenbewegungen!$C$8:$C$507,"Eingang"))</f>
        <v/>
      </c>
    </row>
    <row r="20" spans="1:13" ht="16.5" customHeight="1" x14ac:dyDescent="0.25">
      <c r="A20" s="62"/>
      <c r="B20" s="64"/>
      <c r="C20" s="64"/>
      <c r="D20" s="61"/>
      <c r="E20" s="66"/>
      <c r="F20" s="64"/>
      <c r="G20" s="61"/>
      <c r="H20" s="64"/>
      <c r="I20" s="64"/>
      <c r="J20" s="61"/>
      <c r="K20" s="61"/>
      <c r="L20" s="40" t="str">
        <f>IF($B20="","",COUNTIF(Artikelstamm!$E$8:$E$107,$B20))</f>
        <v/>
      </c>
      <c r="M20" s="45" t="str">
        <f>IF($B20="","",SUMIFS(Warenbewegungen!$I$8:$I$507,Warenbewegungen!$K$8:$K$507,$B20,Warenbewegungen!$C$8:$C$507,"Eingang"))</f>
        <v/>
      </c>
    </row>
    <row r="21" spans="1:13" ht="16.5" customHeight="1" x14ac:dyDescent="0.25">
      <c r="A21" s="62"/>
      <c r="B21" s="64"/>
      <c r="C21" s="64"/>
      <c r="D21" s="61"/>
      <c r="E21" s="66"/>
      <c r="F21" s="64"/>
      <c r="G21" s="61"/>
      <c r="H21" s="64"/>
      <c r="I21" s="64"/>
      <c r="J21" s="61"/>
      <c r="K21" s="61"/>
      <c r="L21" s="49" t="str">
        <f>IF($B21="","",COUNTIF(Artikelstamm!$E$8:$E$107,$B21))</f>
        <v/>
      </c>
      <c r="M21" s="52" t="str">
        <f>IF($B21="","",SUMIFS(Warenbewegungen!$I$8:$I$507,Warenbewegungen!$K$8:$K$507,$B21,Warenbewegungen!$C$8:$C$507,"Eingang"))</f>
        <v/>
      </c>
    </row>
    <row r="22" spans="1:13" ht="16.5" customHeight="1" x14ac:dyDescent="0.25">
      <c r="A22" s="62"/>
      <c r="B22" s="64"/>
      <c r="C22" s="64"/>
      <c r="D22" s="61"/>
      <c r="E22" s="66"/>
      <c r="F22" s="64"/>
      <c r="G22" s="61"/>
      <c r="H22" s="64"/>
      <c r="I22" s="64"/>
      <c r="J22" s="61"/>
      <c r="K22" s="61"/>
      <c r="L22" s="40" t="str">
        <f>IF($B22="","",COUNTIF(Artikelstamm!$E$8:$E$107,$B22))</f>
        <v/>
      </c>
      <c r="M22" s="45" t="str">
        <f>IF($B22="","",SUMIFS(Warenbewegungen!$I$8:$I$507,Warenbewegungen!$K$8:$K$507,$B22,Warenbewegungen!$C$8:$C$507,"Eingang"))</f>
        <v/>
      </c>
    </row>
    <row r="23" spans="1:13" ht="16.5" customHeight="1" x14ac:dyDescent="0.25">
      <c r="A23" s="62"/>
      <c r="B23" s="64"/>
      <c r="C23" s="64"/>
      <c r="D23" s="61"/>
      <c r="E23" s="66"/>
      <c r="F23" s="64"/>
      <c r="G23" s="61"/>
      <c r="H23" s="64"/>
      <c r="I23" s="64"/>
      <c r="J23" s="61"/>
      <c r="K23" s="61"/>
      <c r="L23" s="49" t="str">
        <f>IF($B23="","",COUNTIF(Artikelstamm!$E$8:$E$107,$B23))</f>
        <v/>
      </c>
      <c r="M23" s="52" t="str">
        <f>IF($B23="","",SUMIFS(Warenbewegungen!$I$8:$I$507,Warenbewegungen!$K$8:$K$507,$B23,Warenbewegungen!$C$8:$C$507,"Eingang"))</f>
        <v/>
      </c>
    </row>
    <row r="24" spans="1:13" ht="16.5" customHeight="1" x14ac:dyDescent="0.25">
      <c r="A24" s="62"/>
      <c r="B24" s="64"/>
      <c r="C24" s="64"/>
      <c r="D24" s="61"/>
      <c r="E24" s="66"/>
      <c r="F24" s="64"/>
      <c r="G24" s="61"/>
      <c r="H24" s="64"/>
      <c r="I24" s="64"/>
      <c r="J24" s="61"/>
      <c r="K24" s="61"/>
      <c r="L24" s="40" t="str">
        <f>IF($B24="","",COUNTIF(Artikelstamm!$E$8:$E$107,$B24))</f>
        <v/>
      </c>
      <c r="M24" s="45" t="str">
        <f>IF($B24="","",SUMIFS(Warenbewegungen!$I$8:$I$507,Warenbewegungen!$K$8:$K$507,$B24,Warenbewegungen!$C$8:$C$507,"Eingang"))</f>
        <v/>
      </c>
    </row>
    <row r="25" spans="1:13" ht="16.5" customHeight="1" x14ac:dyDescent="0.25">
      <c r="A25" s="62"/>
      <c r="B25" s="64"/>
      <c r="C25" s="64"/>
      <c r="D25" s="61"/>
      <c r="E25" s="66"/>
      <c r="F25" s="64"/>
      <c r="G25" s="61"/>
      <c r="H25" s="64"/>
      <c r="I25" s="64"/>
      <c r="J25" s="61"/>
      <c r="K25" s="61"/>
      <c r="L25" s="49" t="str">
        <f>IF($B25="","",COUNTIF(Artikelstamm!$E$8:$E$107,$B25))</f>
        <v/>
      </c>
      <c r="M25" s="52" t="str">
        <f>IF($B25="","",SUMIFS(Warenbewegungen!$I$8:$I$507,Warenbewegungen!$K$8:$K$507,$B25,Warenbewegungen!$C$8:$C$507,"Eingang"))</f>
        <v/>
      </c>
    </row>
    <row r="26" spans="1:13" ht="16.5" customHeight="1" x14ac:dyDescent="0.25">
      <c r="A26" s="62"/>
      <c r="B26" s="64"/>
      <c r="C26" s="64"/>
      <c r="D26" s="61"/>
      <c r="E26" s="66"/>
      <c r="F26" s="64"/>
      <c r="G26" s="61"/>
      <c r="H26" s="64"/>
      <c r="I26" s="64"/>
      <c r="J26" s="61"/>
      <c r="K26" s="61"/>
      <c r="L26" s="40" t="str">
        <f>IF($B26="","",COUNTIF(Artikelstamm!$E$8:$E$107,$B26))</f>
        <v/>
      </c>
      <c r="M26" s="45" t="str">
        <f>IF($B26="","",SUMIFS(Warenbewegungen!$I$8:$I$507,Warenbewegungen!$K$8:$K$507,$B26,Warenbewegungen!$C$8:$C$507,"Eingang"))</f>
        <v/>
      </c>
    </row>
    <row r="27" spans="1:13" ht="16.5" customHeight="1" x14ac:dyDescent="0.25">
      <c r="A27" s="62"/>
      <c r="B27" s="64"/>
      <c r="C27" s="64"/>
      <c r="D27" s="61"/>
      <c r="E27" s="66"/>
      <c r="F27" s="64"/>
      <c r="G27" s="61"/>
      <c r="H27" s="64"/>
      <c r="I27" s="64"/>
      <c r="J27" s="61"/>
      <c r="K27" s="61"/>
      <c r="L27" s="49" t="str">
        <f>IF($B27="","",COUNTIF(Artikelstamm!$E$8:$E$107,$B27))</f>
        <v/>
      </c>
      <c r="M27" s="52" t="str">
        <f>IF($B27="","",SUMIFS(Warenbewegungen!$I$8:$I$507,Warenbewegungen!$K$8:$K$507,$B27,Warenbewegungen!$C$8:$C$507,"Eingang"))</f>
        <v/>
      </c>
    </row>
    <row r="28" spans="1:13" ht="16.5" customHeight="1" x14ac:dyDescent="0.25">
      <c r="A28" s="62"/>
      <c r="B28" s="64"/>
      <c r="C28" s="64"/>
      <c r="D28" s="61"/>
      <c r="E28" s="66"/>
      <c r="F28" s="64"/>
      <c r="G28" s="61"/>
      <c r="H28" s="64"/>
      <c r="I28" s="64"/>
      <c r="J28" s="61"/>
      <c r="K28" s="61"/>
      <c r="L28" s="40" t="str">
        <f>IF($B28="","",COUNTIF(Artikelstamm!$E$8:$E$107,$B28))</f>
        <v/>
      </c>
      <c r="M28" s="45" t="str">
        <f>IF($B28="","",SUMIFS(Warenbewegungen!$I$8:$I$507,Warenbewegungen!$K$8:$K$507,$B28,Warenbewegungen!$C$8:$C$507,"Eingang"))</f>
        <v/>
      </c>
    </row>
    <row r="29" spans="1:13" ht="16.5" customHeight="1" x14ac:dyDescent="0.25">
      <c r="A29" s="62"/>
      <c r="B29" s="64"/>
      <c r="C29" s="64"/>
      <c r="D29" s="61"/>
      <c r="E29" s="66"/>
      <c r="F29" s="64"/>
      <c r="G29" s="61"/>
      <c r="H29" s="64"/>
      <c r="I29" s="64"/>
      <c r="J29" s="61"/>
      <c r="K29" s="61"/>
      <c r="L29" s="49" t="str">
        <f>IF($B29="","",COUNTIF(Artikelstamm!$E$8:$E$107,$B29))</f>
        <v/>
      </c>
      <c r="M29" s="52" t="str">
        <f>IF($B29="","",SUMIFS(Warenbewegungen!$I$8:$I$507,Warenbewegungen!$K$8:$K$507,$B29,Warenbewegungen!$C$8:$C$507,"Eingang"))</f>
        <v/>
      </c>
    </row>
    <row r="30" spans="1:13" ht="16.5" customHeight="1" x14ac:dyDescent="0.25">
      <c r="A30" s="62"/>
      <c r="B30" s="64"/>
      <c r="C30" s="64"/>
      <c r="D30" s="61"/>
      <c r="E30" s="66"/>
      <c r="F30" s="64"/>
      <c r="G30" s="61"/>
      <c r="H30" s="64"/>
      <c r="I30" s="64"/>
      <c r="J30" s="61"/>
      <c r="K30" s="61"/>
      <c r="L30" s="40" t="str">
        <f>IF($B30="","",COUNTIF(Artikelstamm!$E$8:$E$107,$B30))</f>
        <v/>
      </c>
      <c r="M30" s="45" t="str">
        <f>IF($B30="","",SUMIFS(Warenbewegungen!$I$8:$I$507,Warenbewegungen!$K$8:$K$507,$B30,Warenbewegungen!$C$8:$C$507,"Eingang"))</f>
        <v/>
      </c>
    </row>
    <row r="31" spans="1:13" ht="16.5" customHeight="1" x14ac:dyDescent="0.25">
      <c r="A31" s="62"/>
      <c r="B31" s="64"/>
      <c r="C31" s="64"/>
      <c r="D31" s="61"/>
      <c r="E31" s="66"/>
      <c r="F31" s="64"/>
      <c r="G31" s="61"/>
      <c r="H31" s="64"/>
      <c r="I31" s="64"/>
      <c r="J31" s="61"/>
      <c r="K31" s="61"/>
      <c r="L31" s="49" t="str">
        <f>IF($B31="","",COUNTIF(Artikelstamm!$E$8:$E$107,$B31))</f>
        <v/>
      </c>
      <c r="M31" s="52" t="str">
        <f>IF($B31="","",SUMIFS(Warenbewegungen!$I$8:$I$507,Warenbewegungen!$K$8:$K$507,$B31,Warenbewegungen!$C$8:$C$507,"Eingang"))</f>
        <v/>
      </c>
    </row>
    <row r="32" spans="1:13" ht="16.5" customHeight="1" x14ac:dyDescent="0.25">
      <c r="A32" s="62"/>
      <c r="B32" s="64"/>
      <c r="C32" s="64"/>
      <c r="D32" s="61"/>
      <c r="E32" s="66"/>
      <c r="F32" s="64"/>
      <c r="G32" s="61"/>
      <c r="H32" s="64"/>
      <c r="I32" s="64"/>
      <c r="J32" s="61"/>
      <c r="K32" s="61"/>
      <c r="L32" s="40" t="str">
        <f>IF($B32="","",COUNTIF(Artikelstamm!$E$8:$E$107,$B32))</f>
        <v/>
      </c>
      <c r="M32" s="45" t="str">
        <f>IF($B32="","",SUMIFS(Warenbewegungen!$I$8:$I$507,Warenbewegungen!$K$8:$K$507,$B32,Warenbewegungen!$C$8:$C$507,"Eingang"))</f>
        <v/>
      </c>
    </row>
    <row r="33" spans="1:13" ht="16.5" customHeight="1" x14ac:dyDescent="0.25">
      <c r="A33" s="62"/>
      <c r="B33" s="64"/>
      <c r="C33" s="64"/>
      <c r="D33" s="61"/>
      <c r="E33" s="66"/>
      <c r="F33" s="64"/>
      <c r="G33" s="61"/>
      <c r="H33" s="64"/>
      <c r="I33" s="64"/>
      <c r="J33" s="61"/>
      <c r="K33" s="61"/>
      <c r="L33" s="49" t="str">
        <f>IF($B33="","",COUNTIF(Artikelstamm!$E$8:$E$107,$B33))</f>
        <v/>
      </c>
      <c r="M33" s="52" t="str">
        <f>IF($B33="","",SUMIFS(Warenbewegungen!$I$8:$I$507,Warenbewegungen!$K$8:$K$507,$B33,Warenbewegungen!$C$8:$C$507,"Eingang"))</f>
        <v/>
      </c>
    </row>
    <row r="34" spans="1:13" ht="16.5" customHeight="1" x14ac:dyDescent="0.25">
      <c r="A34" s="62"/>
      <c r="B34" s="64"/>
      <c r="C34" s="64"/>
      <c r="D34" s="61"/>
      <c r="E34" s="66"/>
      <c r="F34" s="64"/>
      <c r="G34" s="61"/>
      <c r="H34" s="64"/>
      <c r="I34" s="64"/>
      <c r="J34" s="61"/>
      <c r="K34" s="61"/>
      <c r="L34" s="40" t="str">
        <f>IF($B34="","",COUNTIF(Artikelstamm!$E$8:$E$107,$B34))</f>
        <v/>
      </c>
      <c r="M34" s="45" t="str">
        <f>IF($B34="","",SUMIFS(Warenbewegungen!$I$8:$I$507,Warenbewegungen!$K$8:$K$507,$B34,Warenbewegungen!$C$8:$C$507,"Eingang"))</f>
        <v/>
      </c>
    </row>
    <row r="35" spans="1:13" ht="16.5" customHeight="1" x14ac:dyDescent="0.25">
      <c r="A35" s="62"/>
      <c r="B35" s="64"/>
      <c r="C35" s="64"/>
      <c r="D35" s="61"/>
      <c r="E35" s="66"/>
      <c r="F35" s="64"/>
      <c r="G35" s="61"/>
      <c r="H35" s="64"/>
      <c r="I35" s="64"/>
      <c r="J35" s="61"/>
      <c r="K35" s="61"/>
      <c r="L35" s="49" t="str">
        <f>IF($B35="","",COUNTIF(Artikelstamm!$E$8:$E$107,$B35))</f>
        <v/>
      </c>
      <c r="M35" s="52" t="str">
        <f>IF($B35="","",SUMIFS(Warenbewegungen!$I$8:$I$507,Warenbewegungen!$K$8:$K$507,$B35,Warenbewegungen!$C$8:$C$507,"Eingang"))</f>
        <v/>
      </c>
    </row>
    <row r="36" spans="1:13" ht="16.5" customHeight="1" x14ac:dyDescent="0.25">
      <c r="A36" s="62"/>
      <c r="B36" s="64"/>
      <c r="C36" s="64"/>
      <c r="D36" s="61"/>
      <c r="E36" s="66"/>
      <c r="F36" s="64"/>
      <c r="G36" s="61"/>
      <c r="H36" s="64"/>
      <c r="I36" s="64"/>
      <c r="J36" s="61"/>
      <c r="K36" s="61"/>
      <c r="L36" s="40" t="str">
        <f>IF($B36="","",COUNTIF(Artikelstamm!$E$8:$E$107,$B36))</f>
        <v/>
      </c>
      <c r="M36" s="45" t="str">
        <f>IF($B36="","",SUMIFS(Warenbewegungen!$I$8:$I$507,Warenbewegungen!$K$8:$K$507,$B36,Warenbewegungen!$C$8:$C$507,"Eingang"))</f>
        <v/>
      </c>
    </row>
    <row r="37" spans="1:13" ht="16.5" customHeight="1" x14ac:dyDescent="0.25">
      <c r="A37" s="62"/>
      <c r="B37" s="64"/>
      <c r="C37" s="64"/>
      <c r="D37" s="61"/>
      <c r="E37" s="66"/>
      <c r="F37" s="64"/>
      <c r="G37" s="61"/>
      <c r="H37" s="64"/>
      <c r="I37" s="64"/>
      <c r="J37" s="61"/>
      <c r="K37" s="61"/>
      <c r="L37" s="49" t="str">
        <f>IF($B37="","",COUNTIF(Artikelstamm!$E$8:$E$107,$B37))</f>
        <v/>
      </c>
      <c r="M37" s="52" t="str">
        <f>IF($B37="","",SUMIFS(Warenbewegungen!$I$8:$I$507,Warenbewegungen!$K$8:$K$507,$B37,Warenbewegungen!$C$8:$C$507,"Eingang"))</f>
        <v/>
      </c>
    </row>
    <row r="38" spans="1:13" ht="21.75" customHeight="1" x14ac:dyDescent="0.25">
      <c r="A38" s="54"/>
      <c r="B38" s="55" t="s">
        <v>469</v>
      </c>
      <c r="C38" s="54"/>
      <c r="D38" s="54"/>
      <c r="E38" s="54"/>
      <c r="F38" s="54"/>
      <c r="G38" s="54"/>
      <c r="H38" s="54"/>
      <c r="I38" s="54"/>
      <c r="J38" s="54"/>
      <c r="K38" s="54"/>
      <c r="L38" s="54">
        <f>SUM(L8:L37)</f>
        <v>30</v>
      </c>
      <c r="M38" s="57">
        <f>SUM(M8:M37)</f>
        <v>45100.75</v>
      </c>
    </row>
  </sheetData>
  <autoFilter ref="A7:M37" xr:uid="{00000000-0009-0000-0000-000003000000}"/>
  <mergeCells count="3">
    <mergeCell ref="A1:L1"/>
    <mergeCell ref="A2:L2"/>
    <mergeCell ref="A3:L3"/>
  </mergeCells>
  <conditionalFormatting sqref="M8:M37">
    <cfRule type="dataBar" priority="2">
      <dataBar>
        <cfvo type="num" val="0"/>
        <cfvo type="max"/>
        <color rgb="FFB5651D"/>
      </dataBar>
      <extLst>
        <ext xmlns:x14="http://schemas.microsoft.com/office/spreadsheetml/2009/9/main" uri="{B025F937-C7B1-47D3-B67F-A62EFF666E3E}">
          <x14:id>{5E744912-789F-4FB0-8DA1-E885D01CC978}</x14:id>
        </ext>
      </extLst>
    </cfRule>
  </conditionalFormatting>
  <pageMargins left="0.75" right="0.75" top="1" bottom="1" header="0.511811023622047" footer="0.511811023622047"/>
  <pageSetup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744912-789F-4FB0-8DA1-E885D01CC978}">
            <x14:dataBar axisPosition="none">
              <x14:cfvo type="num">
                <xm:f>0</xm:f>
              </x14:cfvo>
              <x14:cfvo type="max"/>
              <x14:negativeFillColor rgb="FFB5651D"/>
            </x14:dataBar>
          </x14:cfRule>
          <xm:sqref>M8:M37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Übersicht</vt:lpstr>
      <vt:lpstr>Artikelstamm</vt:lpstr>
      <vt:lpstr>Warenbewegungen</vt:lpstr>
      <vt:lpstr>Lieferanten</vt:lpstr>
      <vt:lpstr>Artikelstamm!Drucktitel</vt:lpstr>
      <vt:lpstr>Lieferanten!Drucktitel</vt:lpstr>
      <vt:lpstr>Übersicht!Drucktitel</vt:lpstr>
      <vt:lpstr>Warenbewegungen!Drucktitel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2026-07-15T06:45:52Z</dcterms:created>
  <dcterms:modified xsi:type="dcterms:W3CDTF">2026-07-15T13:12:31Z</dcterms:modified>
  <dc:language>en-US</dc:language>
</cp:coreProperties>
</file>