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tragsübersicht" sheetId="1" state="visible" r:id="rId3"/>
    <sheet name="Dashboard" sheetId="2" state="visible" r:id="rId4"/>
    <sheet name="Anlei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<sst xmlns="http://schemas.openxmlformats.org/spreadsheetml/2006/main" count="169" uniqueCount="137">
  <si>
    <t xml:space="preserve">VERTRAGSÜBERSICHT</t>
  </si>
  <si>
    <t xml:space="preserve">  Verwaltung und Überwachung aller Unternehmensverträge</t>
  </si>
  <si>
    <t xml:space="preserve">Stand: 15.07.2026</t>
  </si>
  <si>
    <t xml:space="preserve">Geschäftsjahr 2026</t>
  </si>
  <si>
    <t xml:space="preserve">  Gesamtanzahl</t>
  </si>
  <si>
    <t xml:space="preserve">  Jahreswert gesamt</t>
  </si>
  <si>
    <t xml:space="preserve">  Aktiv</t>
  </si>
  <si>
    <t xml:space="preserve">  Ablaufend ≤ 90 Tage</t>
  </si>
  <si>
    <t xml:space="preserve">Nr.</t>
  </si>
  <si>
    <t xml:space="preserve">Vertragsbezeichnung</t>
  </si>
  <si>
    <t xml:space="preserve">Vertragsart</t>
  </si>
  <si>
    <t xml:space="preserve">Vertragspartner</t>
  </si>
  <si>
    <t xml:space="preserve">Beginn</t>
  </si>
  <si>
    <t xml:space="preserve">Ende</t>
  </si>
  <si>
    <t xml:space="preserve">Laufzeit
(Mon.)</t>
  </si>
  <si>
    <t xml:space="preserve">Kündigungs-
frist (Tage)</t>
  </si>
  <si>
    <t xml:space="preserve">Kündigung
bis</t>
  </si>
  <si>
    <t xml:space="preserve">Jahreswert
(€)</t>
  </si>
  <si>
    <t xml:space="preserve">Monatswert
(€)</t>
  </si>
  <si>
    <t xml:space="preserve">Status</t>
  </si>
  <si>
    <t xml:space="preserve">Zuständig</t>
  </si>
  <si>
    <t xml:space="preserve">Anmerkungen</t>
  </si>
  <si>
    <t xml:space="preserve">Büroraummiete Hauptsitz</t>
  </si>
  <si>
    <t xml:space="preserve">Mietvertrag</t>
  </si>
  <si>
    <t xml:space="preserve">Immobilien GmbH</t>
  </si>
  <si>
    <t xml:space="preserve">Aktiv</t>
  </si>
  <si>
    <t xml:space="preserve">M. Brandt</t>
  </si>
  <si>
    <t xml:space="preserve">Verlängerungsoption bis 2029</t>
  </si>
  <si>
    <t xml:space="preserve">IT-Support Dienstleistung</t>
  </si>
  <si>
    <t xml:space="preserve">Dienstleistungsvertrag</t>
  </si>
  <si>
    <t xml:space="preserve">TechServ AG</t>
  </si>
  <si>
    <t xml:space="preserve">K. Vogel</t>
  </si>
  <si>
    <t xml:space="preserve">Hotline inkl. Vor-Ort-Service</t>
  </si>
  <si>
    <t xml:space="preserve">Firmenwagen Leasing</t>
  </si>
  <si>
    <t xml:space="preserve">Leasingvertrag</t>
  </si>
  <si>
    <t xml:space="preserve">AutoLease Europa KG</t>
  </si>
  <si>
    <t xml:space="preserve">T. Huber</t>
  </si>
  <si>
    <t xml:space="preserve">5 Fahrzeuge, km-Limit 20.000</t>
  </si>
  <si>
    <t xml:space="preserve">Softwarelizenz ERP</t>
  </si>
  <si>
    <t xml:space="preserve">Lizenzvertrag</t>
  </si>
  <si>
    <t xml:space="preserve">BusinessSoft GmbH</t>
  </si>
  <si>
    <t xml:space="preserve">Jährlich kündbar, Rabatt 15%</t>
  </si>
  <si>
    <t xml:space="preserve">Reinigungsdienst</t>
  </si>
  <si>
    <t xml:space="preserve">Profi Clean KG</t>
  </si>
  <si>
    <t xml:space="preserve">Abgelaufen</t>
  </si>
  <si>
    <t xml:space="preserve">S. Kern</t>
  </si>
  <si>
    <t xml:space="preserve">3x wöchentlich, inkl. Material</t>
  </si>
  <si>
    <t xml:space="preserve">Versicherung Betrieb</t>
  </si>
  <si>
    <t xml:space="preserve">Versicherungsvertrag</t>
  </si>
  <si>
    <t xml:space="preserve">Sicherheit Plus AG</t>
  </si>
  <si>
    <t xml:space="preserve">Haftpflicht + Sachschaden</t>
  </si>
  <si>
    <t xml:space="preserve">Druckerzubehör Wartung</t>
  </si>
  <si>
    <t xml:space="preserve">Wartungsvertrag</t>
  </si>
  <si>
    <t xml:space="preserve">PrintMatic OHG</t>
  </si>
  <si>
    <t xml:space="preserve">Vor-Ort-Service quartalsweise</t>
  </si>
  <si>
    <t xml:space="preserve">Rechtsberatung Rahmen</t>
  </si>
  <si>
    <t xml:space="preserve">Beratungsvertrag</t>
  </si>
  <si>
    <t xml:space="preserve">Kanzlei Müller &amp; Partner</t>
  </si>
  <si>
    <t xml:space="preserve">CEO</t>
  </si>
  <si>
    <t xml:space="preserve">Max. 20 Std./Monat inkl.</t>
  </si>
  <si>
    <t xml:space="preserve">Serverhosting Cloud</t>
  </si>
  <si>
    <t xml:space="preserve">Hostingvertrag</t>
  </si>
  <si>
    <t xml:space="preserve">CloudBase GmbH</t>
  </si>
  <si>
    <t xml:space="preserve">Gekündigt</t>
  </si>
  <si>
    <t xml:space="preserve">99,9 % SLA garantiert</t>
  </si>
  <si>
    <t xml:space="preserve">Paketdienst Rahmenvertrag</t>
  </si>
  <si>
    <t xml:space="preserve">Logistikvertrag</t>
  </si>
  <si>
    <t xml:space="preserve">SpeedLog AG</t>
  </si>
  <si>
    <t xml:space="preserve">Staffelpreise ab 100 Pkg/Mon</t>
  </si>
  <si>
    <t xml:space="preserve">GESAMT</t>
  </si>
  <si>
    <t xml:space="preserve">Farbkodierung – Status:</t>
  </si>
  <si>
    <t xml:space="preserve">  Abgelaufen</t>
  </si>
  <si>
    <t xml:space="preserve">  Gekündigt</t>
  </si>
  <si>
    <t xml:space="preserve">  ⚠ Kündigung in ≤30 Tagen</t>
  </si>
  <si>
    <t xml:space="preserve">  ⛔ Kündigung überfällig (Zeile rot markiert)</t>
  </si>
  <si>
    <t xml:space="preserve">💡 Ausfüllhinweis: Neue Verträge in Zeile 18 einfügen (Zeilen kopieren). Pflichtfelder: Spalten B–F, H, J, L, M. Formeln in Spalten G, I, K werden automatisch berechnet.</t>
  </si>
  <si>
    <t xml:space="preserve">VERTRAGS-DASHBOARD  |  Auswertung 2026</t>
  </si>
  <si>
    <t xml:space="preserve">Gesamtanzahl Verträge</t>
  </si>
  <si>
    <t xml:space="preserve">Aktive Verträge</t>
  </si>
  <si>
    <t xml:space="preserve">Jahreswert gesamt (€)</t>
  </si>
  <si>
    <t xml:space="preserve">Monatliche Kosten (€)</t>
  </si>
  <si>
    <t xml:space="preserve">Ablaufend ≤ 90 Tage</t>
  </si>
  <si>
    <t xml:space="preserve">Vertragsarten – Übersicht</t>
  </si>
  <si>
    <t xml:space="preserve">Anzahl</t>
  </si>
  <si>
    <t xml:space="preserve">Jahreswert (€)</t>
  </si>
  <si>
    <t xml:space="preserve">Anteil (%)</t>
  </si>
  <si>
    <t xml:space="preserve">Statusverteilung</t>
  </si>
  <si>
    <t xml:space="preserve">In Verhandlung</t>
  </si>
  <si>
    <t xml:space="preserve">Pausiert</t>
  </si>
  <si>
    <t xml:space="preserve">ANLEITUNG  |  Vertragsübersicht 2026</t>
  </si>
  <si>
    <t xml:space="preserve">SPALTENÜBERSICHT</t>
  </si>
  <si>
    <t xml:space="preserve">Spalte B - Vertragsbezeichnung</t>
  </si>
  <si>
    <t xml:space="preserve">Aussagekräftiger Name des Vertrags (z.B. Hauptsitz)</t>
  </si>
  <si>
    <t xml:space="preserve">Spalte C – Vertragsart</t>
  </si>
  <si>
    <t xml:space="preserve">Dropdown-Auswahl: Mietvertrag, Dienstleistungsvertrag, Leasingvertrag usw.</t>
  </si>
  <si>
    <t xml:space="preserve">Spalte D – Vertragspartner</t>
  </si>
  <si>
    <t xml:space="preserve">Name des externen Vertragspartners (Unternehmen oder Person)</t>
  </si>
  <si>
    <t xml:space="preserve">Spalte E – Vertragsbeginn</t>
  </si>
  <si>
    <t xml:space="preserve">Startdatum des Vertrags im Format TT.MM.JJJJ</t>
  </si>
  <si>
    <t xml:space="preserve">Spalte F – Vertragsende</t>
  </si>
  <si>
    <t xml:space="preserve">Enddatum (0 = unbefristet → Datum weit in der Zukunft eintragen)</t>
  </si>
  <si>
    <t xml:space="preserve">Spalte G – Laufzeit (Mon.)</t>
  </si>
  <si>
    <t xml:space="preserve">AUTOMATISCH berechnet: Anzahl Monate zwischen Beginn und Ende</t>
  </si>
  <si>
    <t xml:space="preserve">Spalte H – Kündigungsfrist (Tage)</t>
  </si>
  <si>
    <t xml:space="preserve">Anzahl der Tage vor Vertragsende, bis zu der gekündigt werden muss</t>
  </si>
  <si>
    <t xml:space="preserve">Spalte I – Kündigung bis</t>
  </si>
  <si>
    <t xml:space="preserve">AUTOMATISCH berechnet: Spätester Kündigungstermin (Ende – Frist)</t>
  </si>
  <si>
    <t xml:space="preserve">Spalte J – Jahreswert (€)</t>
  </si>
  <si>
    <t xml:space="preserve">Gesamtkosten des Vertrags pro Kalenderjahr in Euro (brutto)</t>
  </si>
  <si>
    <t xml:space="preserve">Spalte K – Monatswert (€)</t>
  </si>
  <si>
    <t xml:space="preserve">AUTOMATISCH berechnet: Jahreswert / 12</t>
  </si>
  <si>
    <t xml:space="preserve">Spalte L – Status</t>
  </si>
  <si>
    <t xml:space="preserve">Dropdown: Aktiv / Abgelaufen / Gekündigt / In Verhandlung / Pausiert</t>
  </si>
  <si>
    <t xml:space="preserve">Spalte M – Zuständig</t>
  </si>
  <si>
    <t xml:space="preserve">Name der verantwortlichen Person oder Abteilung</t>
  </si>
  <si>
    <t xml:space="preserve">Spalte N – Anmerkungen</t>
  </si>
  <si>
    <t xml:space="preserve">Freies Textfeld für wichtige Hinweise, Sonderkonditionen usw.</t>
  </si>
  <si>
    <t xml:space="preserve">FARBKODIERUNG</t>
  </si>
  <si>
    <t xml:space="preserve">Grüner Hintergrund</t>
  </si>
  <si>
    <t xml:space="preserve">Status: Aktiv – Vertrag läuft regulär</t>
  </si>
  <si>
    <t xml:space="preserve">Oranger Hintergrund</t>
  </si>
  <si>
    <t xml:space="preserve">Status: Abgelaufen oder Kündigung in ≤ 30 Tagen</t>
  </si>
  <si>
    <t xml:space="preserve">Roter Hintergrund</t>
  </si>
  <si>
    <t xml:space="preserve">Status: Gekündigt oder Kündigung überfällig</t>
  </si>
  <si>
    <t xml:space="preserve">SO FÜGEN SIE NEUE VERTRÄGE EIN</t>
  </si>
  <si>
    <t xml:space="preserve">Schritt 1</t>
  </si>
  <si>
    <t xml:space="preserve">Öffnen Sie das Blatt »Vertragsübersicht«</t>
  </si>
  <si>
    <t xml:space="preserve">Schritt 2</t>
  </si>
  <si>
    <t xml:space="preserve">Kopieren Sie eine bestehende Zeile (Rechtsklick → Zeile kopieren)</t>
  </si>
  <si>
    <t xml:space="preserve">Schritt 3</t>
  </si>
  <si>
    <t xml:space="preserve">Fügen Sie sie unterhalb der letzten Zeile ein</t>
  </si>
  <si>
    <t xml:space="preserve">Schritt 4</t>
  </si>
  <si>
    <t xml:space="preserve">Passen Sie Spalten B, C, D, E, F, H, J, L, M an</t>
  </si>
  <si>
    <t xml:space="preserve">Schritt 5</t>
  </si>
  <si>
    <t xml:space="preserve">Spalten G, I und K werden automatisch berechnet</t>
  </si>
  <si>
    <t xml:space="preserve">⚠ Wichtig</t>
  </si>
  <si>
    <t xml:space="preserve">Summenzeile und Dashboard aktualisieren sich automatisch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</si>
</sst>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"/>
    <numFmt numFmtId="167" formatCode="dd\.mm\.yyyy"/>
    <numFmt numFmtId="168" formatCode="#,##0.00&quot; €&quot;"/>
    <numFmt numFmtId="169" formatCode="General"/>
    <numFmt numFmtId="170" formatCode="0.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FFFF"/>
      <name val="Calibri"/>
      <family val="0"/>
      <charset val="1"/>
    </font>
    <font>
      <i val="true"/>
      <sz val="10"/>
      <color rgb="FF4A5568"/>
      <name val="Calibri"/>
      <family val="0"/>
      <charset val="1"/>
    </font>
    <font>
      <sz val="10"/>
      <color rgb="FF4A5568"/>
      <name val="Calibri"/>
      <family val="0"/>
      <charset val="1"/>
    </font>
    <font>
      <b val="true"/>
      <sz val="10"/>
      <color rgb="FF1F7A8C"/>
      <name val="Calibri"/>
      <family val="0"/>
      <charset val="1"/>
    </font>
    <font>
      <b val="true"/>
      <sz val="18"/>
      <color rgb="FF1B2A4A"/>
      <name val="Calibri"/>
      <family val="0"/>
      <charset val="1"/>
    </font>
    <font>
      <sz val="8"/>
      <color rgb="FF4A5568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1A1A2E"/>
      <name val="Calibri"/>
      <family val="0"/>
      <charset val="1"/>
    </font>
    <font>
      <b val="true"/>
      <sz val="9"/>
      <color rgb="FF1A1A2E"/>
      <name val="Calibri"/>
      <family val="0"/>
      <charset val="1"/>
    </font>
    <font>
      <b val="true"/>
      <sz val="9"/>
      <color rgb="FF1B2A4A"/>
      <name val="Calibri"/>
      <family val="0"/>
      <charset val="1"/>
    </font>
    <font>
      <sz val="9"/>
      <color rgb="FF4A5568"/>
      <name val="Calibri"/>
      <family val="0"/>
      <charset val="1"/>
    </font>
    <font>
      <b val="true"/>
      <sz val="9"/>
      <color rgb="FF1A7F4B"/>
      <name val="Calibri"/>
      <family val="0"/>
      <charset val="1"/>
    </font>
    <font>
      <b val="true"/>
      <sz val="9"/>
      <color rgb="FFB7770D"/>
      <name val="Calibri"/>
      <family val="0"/>
      <charset val="1"/>
    </font>
    <font>
      <b val="true"/>
      <sz val="9"/>
      <color rgb="FFC0392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8"/>
      <color rgb="FF4A5568"/>
      <name val="Calibri"/>
      <family val="0"/>
      <charset val="1"/>
    </font>
    <font>
      <b val="true"/>
      <sz val="22"/>
      <color rgb="FFFFFFFF"/>
      <name val="Calibri"/>
      <family val="0"/>
      <charset val="1"/>
    </font>
    <font>
      <b val="true"/>
      <sz val="8"/>
      <color rgb="FF4A5568"/>
      <name val="Calibri"/>
      <family val="0"/>
      <charset val="1"/>
    </font>
    <font>
      <b val="true"/>
      <sz val="22"/>
      <color rgb="FF1B2A4A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4A5568"/>
      <name val="Calibri"/>
      <family val="0"/>
      <charset val="1"/>
    </font>
    <font>
      <sz val="9"/>
      <color rgb="FFFFFFFF"/>
      <name val="Calibri"/>
      <family val="0"/>
      <charset val="1"/>
    </font>
    <font>
      <sz val="9"/>
      <color rgb="FF1B2A4A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F7A8C"/>
        <bgColor rgb="FF1A7F4B"/>
      </patternFill>
    </fill>
    <fill>
      <patternFill patternType="solid">
        <fgColor rgb="FFF5F0E8"/>
        <bgColor rgb="FFF0F2F5"/>
      </patternFill>
    </fill>
    <fill>
      <patternFill patternType="solid">
        <fgColor rgb="FFF0F2F5"/>
        <bgColor rgb="FFE8F4F8"/>
      </patternFill>
    </fill>
    <fill>
      <patternFill patternType="solid">
        <fgColor rgb="FFFFFFFF"/>
        <bgColor rgb="FFFEF3E2"/>
      </patternFill>
    </fill>
    <fill>
      <patternFill patternType="solid">
        <fgColor rgb="FFE9F7EF"/>
        <bgColor rgb="FFE8F4F8"/>
      </patternFill>
    </fill>
    <fill>
      <patternFill patternType="solid">
        <fgColor rgb="FFE8F4F8"/>
        <bgColor rgb="FFE9F7EF"/>
      </patternFill>
    </fill>
    <fill>
      <patternFill patternType="solid">
        <fgColor rgb="FFFEF3E2"/>
        <bgColor rgb="FFF5F0E8"/>
      </patternFill>
    </fill>
    <fill>
      <patternFill patternType="solid">
        <fgColor rgb="FFFDECEA"/>
        <bgColor rgb="FFF5F0E8"/>
      </patternFill>
    </fill>
    <fill>
      <patternFill patternType="solid">
        <fgColor rgb="FFC9A84C"/>
        <bgColor rgb="FFFF99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/>
      <top style="thin">
        <color rgb="FFD0D5DD"/>
      </top>
      <bottom style="thin">
        <color rgb="FFD0D5DD"/>
      </bottom>
      <diagonal/>
    </border>
    <border diagonalUp="false" diagonalDown="false">
      <left style="thin">
        <color rgb="FF1F7A8C"/>
      </left>
      <right style="thin">
        <color rgb="FF1F7A8C"/>
      </right>
      <top style="thin">
        <color rgb="FF1F7A8C"/>
      </top>
      <bottom style="thin">
        <color rgb="FF1F7A8C"/>
      </bottom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  <border diagonalUp="false" diagonalDown="false">
      <left style="thin">
        <color rgb="FF1B2A4A"/>
      </left>
      <right/>
      <top style="thin">
        <color rgb="FF1B2A4A"/>
      </top>
      <bottom style="thin">
        <color rgb="FF1B2A4A"/>
      </bottom>
      <diagonal/>
    </border>
    <border diagonalUp="false" diagonalDown="false">
      <left style="thin">
        <color rgb="FF1B2A4A"/>
      </left>
      <right style="thin">
        <color rgb="FF1B2A4A"/>
      </right>
      <top style="thin">
        <color rgb="FF1B2A4A"/>
      </top>
      <bottom style="thin">
        <color rgb="FF1B2A4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1"/>
        <family val="0"/>
        <b val="1"/>
        <color rgb="FFC0392B"/>
      </font>
      <fill>
        <patternFill>
          <bgColor rgb="FFFDECEA"/>
        </patternFill>
      </fill>
    </dxf>
    <dxf>
      <font>
        <name val="Calibri"/>
        <charset val="1"/>
        <family val="0"/>
        <b val="1"/>
        <color rgb="FFB7770D"/>
      </font>
      <fill>
        <patternFill>
          <bgColor rgb="FFFEF3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70D"/>
      <rgbColor rgb="FF800080"/>
      <rgbColor rgb="FF1F7A8C"/>
      <rgbColor rgb="FFC0C0C0"/>
      <rgbColor rgb="FF808080"/>
      <rgbColor rgb="FF9999FF"/>
      <rgbColor rgb="FF993366"/>
      <rgbColor rgb="FFFEF3E2"/>
      <rgbColor rgb="FFE8F4F8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1A7F4B"/>
      <rgbColor rgb="FF0000FF"/>
      <rgbColor rgb="FF00CCFF"/>
      <rgbColor rgb="FFE9F7EF"/>
      <rgbColor rgb="FFF0F2F5"/>
      <rgbColor rgb="FFF5F0E8"/>
      <rgbColor rgb="FF99CCFF"/>
      <rgbColor rgb="FFFF99CC"/>
      <rgbColor rgb="FFCC99FF"/>
      <rgbColor rgb="FFFDECEA"/>
      <rgbColor rgb="FF3366FF"/>
      <rgbColor rgb="FF33CCCC"/>
      <rgbColor rgb="FF99CC00"/>
      <rgbColor rgb="FFFFCC00"/>
      <rgbColor rgb="FFFF9900"/>
      <rgbColor rgb="FFFF6600"/>
      <rgbColor rgb="FF4A5568"/>
      <rgbColor rgb="FFC9A84C"/>
      <rgbColor rgb="FF003366"/>
      <rgbColor rgb="FF339966"/>
      <rgbColor rgb="FF003300"/>
      <rgbColor rgb="FF1A1A2E"/>
      <rgbColor rgb="FFC0392B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7A8C"/>
    <pageSetUpPr fitToPage="false"/>
  </sheetPr>
  <dimension ref="A1:N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6" min="5" style="0" width="13"/>
    <col collapsed="false" customWidth="true" hidden="false" outlineLevel="0" max="7" min="7" style="0" width="12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2" min="10" style="0" width="12"/>
    <col collapsed="false" customWidth="true" hidden="false" outlineLevel="0" max="13" min="13" style="0" width="14"/>
    <col collapsed="false" customWidth="true" hidden="false" outlineLevel="0" max="14" min="14" style="0" width="20"/>
  </cols>
  <sheetData>
    <row r="1" customFormat="false" ht="13.5" hidden="false" customHeight="true" outlineLevel="0" collapsed="false"/>
    <row r="2" customFormat="false" ht="45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9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9.5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4" t="s">
        <v>2</v>
      </c>
      <c r="I4" s="4"/>
      <c r="J4" s="4"/>
      <c r="K4" s="4"/>
      <c r="L4" s="5" t="s">
        <v>3</v>
      </c>
      <c r="M4" s="5"/>
      <c r="N4" s="5"/>
    </row>
    <row r="5" customFormat="false" ht="19.5" hidden="false" customHeight="true" outlineLevel="0" collapsed="false">
      <c r="A5" s="6" t="n">
        <f aca="false">COUNTA(B8:B27)</f>
        <v>10</v>
      </c>
      <c r="B5" s="6"/>
      <c r="C5" s="6"/>
      <c r="D5" s="6"/>
      <c r="E5" s="7" t="n">
        <f aca="false">SUM(J8:J27)</f>
        <v>215600</v>
      </c>
      <c r="F5" s="7"/>
      <c r="G5" s="7"/>
      <c r="H5" s="6" t="n">
        <f aca="false">COUNTIF(L8:L27,"Aktiv")</f>
        <v>8</v>
      </c>
      <c r="I5" s="6"/>
      <c r="J5" s="6"/>
      <c r="K5" s="6" t="n">
        <f aca="true">COUNTIFS(L8:L27,"Aktiv",F8:F27,"&lt;="&amp;(TODAY()+90),F8:F27,"&gt;="&amp;TODAY())</f>
        <v>0</v>
      </c>
      <c r="L5" s="6"/>
      <c r="M5" s="6"/>
      <c r="N5" s="6"/>
    </row>
    <row r="6" customFormat="false" ht="9.75" hidden="false" customHeight="true" outlineLevel="0" collapsed="false">
      <c r="A6" s="8" t="s">
        <v>4</v>
      </c>
      <c r="B6" s="8"/>
      <c r="C6" s="8"/>
      <c r="D6" s="8"/>
      <c r="E6" s="8" t="s">
        <v>5</v>
      </c>
      <c r="F6" s="8"/>
      <c r="G6" s="8"/>
      <c r="H6" s="8" t="s">
        <v>6</v>
      </c>
      <c r="I6" s="8"/>
      <c r="J6" s="8"/>
      <c r="K6" s="8" t="s">
        <v>7</v>
      </c>
      <c r="L6" s="8"/>
      <c r="M6" s="8"/>
      <c r="N6" s="8"/>
    </row>
    <row r="7" customFormat="false" ht="30" hidden="false" customHeight="true" outlineLevel="0" collapsed="false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 t="s">
        <v>21</v>
      </c>
    </row>
    <row r="8" customFormat="false" ht="19.5" hidden="false" customHeight="true" outlineLevel="0" collapsed="false">
      <c r="A8" s="10" t="n">
        <v>1</v>
      </c>
      <c r="B8" s="11" t="s">
        <v>22</v>
      </c>
      <c r="C8" s="12" t="s">
        <v>23</v>
      </c>
      <c r="D8" s="12" t="s">
        <v>24</v>
      </c>
      <c r="E8" s="13" t="n">
        <v>45292</v>
      </c>
      <c r="F8" s="13" t="n">
        <v>46387</v>
      </c>
      <c r="G8" s="10" t="n">
        <v>36</v>
      </c>
      <c r="H8" s="10" t="n">
        <v>90</v>
      </c>
      <c r="I8" s="13" t="n">
        <f aca="false">F8-H8</f>
        <v>46297</v>
      </c>
      <c r="J8" s="14" t="n">
        <v>24000</v>
      </c>
      <c r="K8" s="15" t="n">
        <f aca="false">J8/12</f>
        <v>2000</v>
      </c>
      <c r="L8" s="16" t="s">
        <v>25</v>
      </c>
      <c r="M8" s="10" t="s">
        <v>26</v>
      </c>
      <c r="N8" s="17" t="s">
        <v>27</v>
      </c>
    </row>
    <row r="9" customFormat="false" ht="19.5" hidden="false" customHeight="true" outlineLevel="0" collapsed="false">
      <c r="A9" s="18" t="n">
        <v>2</v>
      </c>
      <c r="B9" s="19" t="s">
        <v>28</v>
      </c>
      <c r="C9" s="20" t="s">
        <v>29</v>
      </c>
      <c r="D9" s="20" t="s">
        <v>30</v>
      </c>
      <c r="E9" s="21" t="n">
        <v>45717</v>
      </c>
      <c r="F9" s="21" t="n">
        <v>46446</v>
      </c>
      <c r="G9" s="18" t="n">
        <v>24</v>
      </c>
      <c r="H9" s="18" t="n">
        <v>60</v>
      </c>
      <c r="I9" s="21" t="n">
        <f aca="false">F9-H9</f>
        <v>46386</v>
      </c>
      <c r="J9" s="22" t="n">
        <v>18600</v>
      </c>
      <c r="K9" s="23" t="n">
        <f aca="false">J9/12</f>
        <v>1550</v>
      </c>
      <c r="L9" s="16" t="s">
        <v>25</v>
      </c>
      <c r="M9" s="18" t="s">
        <v>31</v>
      </c>
      <c r="N9" s="24" t="s">
        <v>32</v>
      </c>
    </row>
    <row r="10" customFormat="false" ht="19.5" hidden="false" customHeight="true" outlineLevel="0" collapsed="false">
      <c r="A10" s="10" t="n">
        <v>3</v>
      </c>
      <c r="B10" s="11" t="s">
        <v>33</v>
      </c>
      <c r="C10" s="12" t="s">
        <v>34</v>
      </c>
      <c r="D10" s="12" t="s">
        <v>35</v>
      </c>
      <c r="E10" s="13" t="n">
        <v>45092</v>
      </c>
      <c r="F10" s="13" t="n">
        <v>46187</v>
      </c>
      <c r="G10" s="10" t="n">
        <v>36</v>
      </c>
      <c r="H10" s="10" t="n">
        <v>30</v>
      </c>
      <c r="I10" s="13" t="n">
        <f aca="false">F10-H10</f>
        <v>46157</v>
      </c>
      <c r="J10" s="14" t="n">
        <v>14400</v>
      </c>
      <c r="K10" s="15" t="n">
        <f aca="false">J10/12</f>
        <v>1200</v>
      </c>
      <c r="L10" s="16" t="s">
        <v>25</v>
      </c>
      <c r="M10" s="10" t="s">
        <v>36</v>
      </c>
      <c r="N10" s="17" t="s">
        <v>37</v>
      </c>
    </row>
    <row r="11" customFormat="false" ht="19.5" hidden="false" customHeight="true" outlineLevel="0" collapsed="false">
      <c r="A11" s="18" t="n">
        <v>4</v>
      </c>
      <c r="B11" s="19" t="s">
        <v>38</v>
      </c>
      <c r="C11" s="20" t="s">
        <v>39</v>
      </c>
      <c r="D11" s="20" t="s">
        <v>40</v>
      </c>
      <c r="E11" s="21" t="n">
        <v>46023</v>
      </c>
      <c r="F11" s="21" t="n">
        <v>46387</v>
      </c>
      <c r="G11" s="18" t="n">
        <v>12</v>
      </c>
      <c r="H11" s="18" t="n">
        <v>60</v>
      </c>
      <c r="I11" s="21" t="n">
        <f aca="false">F11-H11</f>
        <v>46327</v>
      </c>
      <c r="J11" s="22" t="n">
        <v>8400</v>
      </c>
      <c r="K11" s="23" t="n">
        <f aca="false">J11/12</f>
        <v>700</v>
      </c>
      <c r="L11" s="16" t="s">
        <v>25</v>
      </c>
      <c r="M11" s="18" t="s">
        <v>31</v>
      </c>
      <c r="N11" s="24" t="s">
        <v>41</v>
      </c>
    </row>
    <row r="12" customFormat="false" ht="19.5" hidden="false" customHeight="true" outlineLevel="0" collapsed="false">
      <c r="A12" s="10" t="n">
        <v>5</v>
      </c>
      <c r="B12" s="11" t="s">
        <v>42</v>
      </c>
      <c r="C12" s="12" t="s">
        <v>29</v>
      </c>
      <c r="D12" s="12" t="s">
        <v>43</v>
      </c>
      <c r="E12" s="13" t="n">
        <v>45383</v>
      </c>
      <c r="F12" s="13" t="n">
        <v>46112</v>
      </c>
      <c r="G12" s="10" t="n">
        <v>24</v>
      </c>
      <c r="H12" s="10" t="n">
        <v>30</v>
      </c>
      <c r="I12" s="13" t="n">
        <f aca="false">F12-H12</f>
        <v>46082</v>
      </c>
      <c r="J12" s="14" t="n">
        <v>9600</v>
      </c>
      <c r="K12" s="15" t="n">
        <f aca="false">J12/12</f>
        <v>800</v>
      </c>
      <c r="L12" s="25" t="s">
        <v>44</v>
      </c>
      <c r="M12" s="10" t="s">
        <v>45</v>
      </c>
      <c r="N12" s="17" t="s">
        <v>46</v>
      </c>
    </row>
    <row r="13" customFormat="false" ht="19.5" hidden="false" customHeight="true" outlineLevel="0" collapsed="false">
      <c r="A13" s="18" t="n">
        <v>6</v>
      </c>
      <c r="B13" s="19" t="s">
        <v>47</v>
      </c>
      <c r="C13" s="20" t="s">
        <v>48</v>
      </c>
      <c r="D13" s="20" t="s">
        <v>49</v>
      </c>
      <c r="E13" s="21" t="n">
        <v>46023</v>
      </c>
      <c r="F13" s="21" t="n">
        <v>46387</v>
      </c>
      <c r="G13" s="18" t="n">
        <v>12</v>
      </c>
      <c r="H13" s="18" t="n">
        <v>90</v>
      </c>
      <c r="I13" s="21" t="n">
        <f aca="false">F13-H13</f>
        <v>46297</v>
      </c>
      <c r="J13" s="22" t="n">
        <v>5200</v>
      </c>
      <c r="K13" s="23" t="n">
        <f aca="false">J13/12</f>
        <v>433.333333333333</v>
      </c>
      <c r="L13" s="16" t="s">
        <v>25</v>
      </c>
      <c r="M13" s="18" t="s">
        <v>26</v>
      </c>
      <c r="N13" s="24" t="s">
        <v>50</v>
      </c>
    </row>
    <row r="14" customFormat="false" ht="19.5" hidden="false" customHeight="true" outlineLevel="0" collapsed="false">
      <c r="A14" s="10" t="n">
        <v>7</v>
      </c>
      <c r="B14" s="11" t="s">
        <v>51</v>
      </c>
      <c r="C14" s="12" t="s">
        <v>52</v>
      </c>
      <c r="D14" s="12" t="s">
        <v>53</v>
      </c>
      <c r="E14" s="13" t="n">
        <v>45839</v>
      </c>
      <c r="F14" s="13" t="n">
        <v>46568</v>
      </c>
      <c r="G14" s="10" t="n">
        <v>24</v>
      </c>
      <c r="H14" s="10" t="n">
        <v>60</v>
      </c>
      <c r="I14" s="13" t="n">
        <f aca="false">F14-H14</f>
        <v>46508</v>
      </c>
      <c r="J14" s="14" t="n">
        <v>3600</v>
      </c>
      <c r="K14" s="15" t="n">
        <f aca="false">J14/12</f>
        <v>300</v>
      </c>
      <c r="L14" s="16" t="s">
        <v>25</v>
      </c>
      <c r="M14" s="10" t="s">
        <v>45</v>
      </c>
      <c r="N14" s="17" t="s">
        <v>54</v>
      </c>
    </row>
    <row r="15" customFormat="false" ht="19.5" hidden="false" customHeight="true" outlineLevel="0" collapsed="false">
      <c r="A15" s="18" t="n">
        <v>8</v>
      </c>
      <c r="B15" s="19" t="s">
        <v>55</v>
      </c>
      <c r="C15" s="20" t="s">
        <v>56</v>
      </c>
      <c r="D15" s="20" t="s">
        <v>57</v>
      </c>
      <c r="E15" s="21" t="n">
        <v>45658</v>
      </c>
      <c r="F15" s="21" t="n">
        <v>46387</v>
      </c>
      <c r="G15" s="18" t="n">
        <v>24</v>
      </c>
      <c r="H15" s="18" t="n">
        <v>30</v>
      </c>
      <c r="I15" s="21" t="n">
        <f aca="false">F15-H15</f>
        <v>46357</v>
      </c>
      <c r="J15" s="22" t="n">
        <v>12000</v>
      </c>
      <c r="K15" s="23" t="n">
        <f aca="false">J15/12</f>
        <v>1000</v>
      </c>
      <c r="L15" s="16" t="s">
        <v>25</v>
      </c>
      <c r="M15" s="18" t="s">
        <v>58</v>
      </c>
      <c r="N15" s="24" t="s">
        <v>59</v>
      </c>
    </row>
    <row r="16" customFormat="false" ht="19.5" hidden="false" customHeight="true" outlineLevel="0" collapsed="false">
      <c r="A16" s="10" t="n">
        <v>9</v>
      </c>
      <c r="B16" s="11" t="s">
        <v>60</v>
      </c>
      <c r="C16" s="12" t="s">
        <v>61</v>
      </c>
      <c r="D16" s="12" t="s">
        <v>62</v>
      </c>
      <c r="E16" s="13" t="n">
        <v>45536</v>
      </c>
      <c r="F16" s="13" t="n">
        <v>45900</v>
      </c>
      <c r="G16" s="10" t="n">
        <v>12</v>
      </c>
      <c r="H16" s="10" t="n">
        <v>30</v>
      </c>
      <c r="I16" s="13" t="n">
        <f aca="false">F16-H16</f>
        <v>45870</v>
      </c>
      <c r="J16" s="14" t="n">
        <v>7800</v>
      </c>
      <c r="K16" s="15" t="n">
        <f aca="false">J16/12</f>
        <v>650</v>
      </c>
      <c r="L16" s="26" t="s">
        <v>63</v>
      </c>
      <c r="M16" s="10" t="s">
        <v>31</v>
      </c>
      <c r="N16" s="17" t="s">
        <v>64</v>
      </c>
    </row>
    <row r="17" customFormat="false" ht="19.5" hidden="false" customHeight="true" outlineLevel="0" collapsed="false">
      <c r="A17" s="18" t="n">
        <v>10</v>
      </c>
      <c r="B17" s="19" t="s">
        <v>65</v>
      </c>
      <c r="C17" s="20" t="s">
        <v>66</v>
      </c>
      <c r="D17" s="20" t="s">
        <v>67</v>
      </c>
      <c r="E17" s="21" t="n">
        <v>46054</v>
      </c>
      <c r="F17" s="21" t="n">
        <v>46783</v>
      </c>
      <c r="G17" s="18" t="n">
        <v>24</v>
      </c>
      <c r="H17" s="18" t="n">
        <v>60</v>
      </c>
      <c r="I17" s="21" t="n">
        <f aca="false">F17-H17</f>
        <v>46723</v>
      </c>
      <c r="J17" s="22" t="n">
        <v>4200</v>
      </c>
      <c r="K17" s="23" t="n">
        <f aca="false">J17/12</f>
        <v>350</v>
      </c>
      <c r="L17" s="16" t="s">
        <v>25</v>
      </c>
      <c r="M17" s="18" t="s">
        <v>36</v>
      </c>
      <c r="N17" s="24" t="s">
        <v>68</v>
      </c>
    </row>
    <row r="18" customFormat="false" ht="21.75" hidden="false" customHeight="true" outlineLevel="0" collapsed="false">
      <c r="A18" s="27" t="s">
        <v>69</v>
      </c>
      <c r="B18" s="27"/>
      <c r="C18" s="27"/>
      <c r="D18" s="27"/>
      <c r="E18" s="27"/>
      <c r="F18" s="27"/>
      <c r="G18" s="27"/>
      <c r="H18" s="27"/>
      <c r="I18" s="27"/>
      <c r="J18" s="28" t="n">
        <f aca="false">SUM(J8:J17)</f>
        <v>107800</v>
      </c>
      <c r="K18" s="28" t="n">
        <f aca="false">SUM(K8:K17)</f>
        <v>8983.33333333333</v>
      </c>
      <c r="L18" s="29"/>
      <c r="M18" s="29"/>
      <c r="N18" s="29"/>
    </row>
    <row r="19" customFormat="false" ht="19.5" hidden="false" customHeight="true" outlineLevel="0" collapsed="false"/>
    <row r="20" customFormat="false" ht="19.5" hidden="false" customHeight="true" outlineLevel="0" collapsed="false">
      <c r="A20" s="30" t="s">
        <v>70</v>
      </c>
      <c r="B20" s="30"/>
      <c r="C20" s="30"/>
    </row>
    <row r="21" customFormat="false" ht="19.5" hidden="false" customHeight="true" outlineLevel="0" collapsed="false">
      <c r="A21" s="31" t="s">
        <v>6</v>
      </c>
      <c r="D21" s="32" t="s">
        <v>71</v>
      </c>
      <c r="G21" s="33" t="s">
        <v>72</v>
      </c>
      <c r="J21" s="32" t="s">
        <v>73</v>
      </c>
    </row>
    <row r="22" customFormat="false" ht="19.5" hidden="false" customHeight="true" outlineLevel="0" collapsed="false">
      <c r="A22" s="33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customFormat="false" ht="19.5" hidden="false" customHeight="true" outlineLevel="0" collapsed="false"/>
    <row r="24" customFormat="false" ht="18" hidden="false" customHeight="true" outlineLevel="0" collapsed="false">
      <c r="A24" s="34" t="s">
        <v>75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</sheetData>
  <mergeCells count="17">
    <mergeCell ref="A2:N2"/>
    <mergeCell ref="A3:N3"/>
    <mergeCell ref="A4:G4"/>
    <mergeCell ref="H4:K4"/>
    <mergeCell ref="L4:N4"/>
    <mergeCell ref="A5:D5"/>
    <mergeCell ref="E5:G5"/>
    <mergeCell ref="H5:J5"/>
    <mergeCell ref="K5:N5"/>
    <mergeCell ref="A6:D6"/>
    <mergeCell ref="E6:G6"/>
    <mergeCell ref="H6:J6"/>
    <mergeCell ref="K6:N6"/>
    <mergeCell ref="A18:I18"/>
    <mergeCell ref="A20:C20"/>
    <mergeCell ref="A22:N22"/>
    <mergeCell ref="A24:N24"/>
  </mergeCells>
  <conditionalFormatting sqref="A8:N17">
    <cfRule type="expression" priority="2" aboveAverage="0" equalAverage="0" bottom="0" percent="0" rank="0" text="" dxfId="0">
      <formula>AND($I8&lt;TODAY(),$L8="Aktiv")</formula>
    </cfRule>
    <cfRule type="expression" priority="3" aboveAverage="0" equalAverage="0" bottom="0" percent="0" rank="0" text="" dxfId="1">
      <formula>AND($I8&lt;=TODAY()+30,$I8&gt;=TODAY(),$L8="Aktiv")</formula>
    </cfRule>
  </conditionalFormatting>
  <dataValidations count="3">
    <dataValidation allowBlank="false" error="Bitte einen gültigen Status auswählen." errorStyle="stop" errorTitle="Ungültige Eingabe" operator="between" showDropDown="false" showErrorMessage="true" showInputMessage="false" sqref="L8:L50" type="list">
      <formula1>"Aktiv,Abgelaufen,Gekündigt,In Verhandlung,Pausiert"</formula1>
      <formula2>0</formula2>
    </dataValidation>
    <dataValidation allowBlank="false" error="Bitte eine Vertragsart auswählen." errorStyle="stop" errorTitle="Ungültige Eingabe" operator="between" showDropDown="false" showErrorMessage="true" showInputMessage="false" sqref="C8:C50" type="list">
      <formula1>"Mietvertrag,Dienstleistungsvertrag,Leasingvertrag,Lizenzvertrag,Wartungsvertrag,Beratungsvertrag,Versicherungsvertrag,Hostingvertrag,Logistikvertrag,Sonstiges"</formula1>
      <formula2>0</formula2>
    </dataValidation>
    <dataValidation allowBlank="false" errorStyle="stop" operator="between" prompt="Bitte Datum im Format TT.MM.JJJJ eingeben." promptTitle="Datum eingeben" showDropDown="false" showErrorMessage="false" showInputMessage="true" sqref="E8:F50" type="dat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G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6" min="3" style="0" width="16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45.75" hidden="false" customHeight="true" outlineLevel="0" collapsed="false">
      <c r="A2" s="35" t="s">
        <v>76</v>
      </c>
      <c r="B2" s="35"/>
      <c r="C2" s="35"/>
      <c r="D2" s="35"/>
      <c r="E2" s="35"/>
      <c r="F2" s="35"/>
      <c r="G2" s="35"/>
    </row>
    <row r="3" customFormat="false" ht="7.5" hidden="false" customHeight="true" outlineLevel="0" collapsed="false">
      <c r="A3" s="36"/>
      <c r="B3" s="36"/>
      <c r="C3" s="36"/>
      <c r="D3" s="36"/>
      <c r="E3" s="36"/>
      <c r="F3" s="36"/>
      <c r="G3" s="36"/>
    </row>
    <row r="5" customFormat="false" ht="13.5" hidden="false" customHeight="true" outlineLevel="0" collapsed="false">
      <c r="B5" s="37" t="s">
        <v>77</v>
      </c>
      <c r="C5" s="37" t="s">
        <v>78</v>
      </c>
      <c r="D5" s="37" t="s">
        <v>79</v>
      </c>
      <c r="E5" s="37" t="s">
        <v>80</v>
      </c>
      <c r="F5" s="37" t="s">
        <v>81</v>
      </c>
    </row>
    <row r="6" customFormat="false" ht="36" hidden="false" customHeight="true" outlineLevel="0" collapsed="false">
      <c r="B6" s="38" t="n">
        <f aca="false">COUNTA(Vertragsübersicht!B8:B17)</f>
        <v>10</v>
      </c>
      <c r="C6" s="38" t="n">
        <f aca="false">COUNTIF(Vertragsübersicht!L8:L17,"Aktiv")</f>
        <v>8</v>
      </c>
      <c r="D6" s="39" t="n">
        <f aca="false">SUM(Vertragsübersicht!J8:J17)</f>
        <v>107800</v>
      </c>
      <c r="E6" s="39" t="n">
        <f aca="false">SUM(Vertragsübersicht!K8:K17)</f>
        <v>8983.33333333333</v>
      </c>
      <c r="F6" s="38" t="n">
        <f aca="true">COUNTIFS(Vertragsübersicht!L8:L17,"Aktiv",Vertragsübersicht!F8:F17,"&lt;="&amp;(TODAY()+90),Vertragsübersicht!F8:F17,"&gt;="&amp;TODAY())</f>
        <v>0</v>
      </c>
    </row>
    <row r="7" customFormat="false" ht="13.5" hidden="false" customHeight="true" outlineLevel="0" collapsed="false">
      <c r="B7" s="40"/>
      <c r="C7" s="40"/>
      <c r="D7" s="40"/>
      <c r="E7" s="40"/>
      <c r="F7" s="40"/>
    </row>
    <row r="10" customFormat="false" ht="7.5" hidden="false" customHeight="true" outlineLevel="0" collapsed="false"/>
    <row r="11" customFormat="false" ht="21.75" hidden="false" customHeight="true" outlineLevel="0" collapsed="false">
      <c r="B11" s="41" t="s">
        <v>82</v>
      </c>
      <c r="C11" s="41"/>
      <c r="D11" s="41"/>
      <c r="E11" s="41"/>
      <c r="F11" s="41"/>
    </row>
    <row r="12" customFormat="false" ht="18" hidden="false" customHeight="true" outlineLevel="0" collapsed="false">
      <c r="B12" s="42" t="s">
        <v>10</v>
      </c>
      <c r="C12" s="42" t="s">
        <v>83</v>
      </c>
      <c r="D12" s="42" t="s">
        <v>84</v>
      </c>
      <c r="E12" s="42" t="s">
        <v>85</v>
      </c>
    </row>
    <row r="13" customFormat="false" ht="18" hidden="false" customHeight="true" outlineLevel="0" collapsed="false">
      <c r="B13" s="12" t="s">
        <v>23</v>
      </c>
      <c r="C13" s="43" t="n">
        <f aca="false">COUNTIF(Vertragsübersicht!C8:C17,B13)</f>
        <v>1</v>
      </c>
      <c r="D13" s="44" t="n">
        <f aca="false">SUMIF(Vertragsübersicht!C8:C17,B13,Vertragsübersicht!J8:J17)</f>
        <v>24000</v>
      </c>
      <c r="E13" s="45" t="n">
        <f aca="false">IFERROR(D13/SUM(D13:D21),0)</f>
        <v>0.222634508348794</v>
      </c>
    </row>
    <row r="14" customFormat="false" ht="18" hidden="false" customHeight="true" outlineLevel="0" collapsed="false">
      <c r="B14" s="20" t="s">
        <v>29</v>
      </c>
      <c r="C14" s="46" t="n">
        <f aca="false">COUNTIF(Vertragsübersicht!C8:C17,B14)</f>
        <v>2</v>
      </c>
      <c r="D14" s="47" t="n">
        <f aca="false">SUMIF(Vertragsübersicht!C8:C17,B14,Vertragsübersicht!J8:J17)</f>
        <v>28200</v>
      </c>
      <c r="E14" s="48" t="n">
        <f aca="false">IFERROR(D14/SUM(D13:D21),0)</f>
        <v>0.261595547309833</v>
      </c>
    </row>
    <row r="15" customFormat="false" ht="18" hidden="false" customHeight="true" outlineLevel="0" collapsed="false">
      <c r="B15" s="12" t="s">
        <v>34</v>
      </c>
      <c r="C15" s="43" t="n">
        <f aca="false">COUNTIF(Vertragsübersicht!C8:C17,B15)</f>
        <v>1</v>
      </c>
      <c r="D15" s="44" t="n">
        <f aca="false">SUMIF(Vertragsübersicht!C8:C17,B15,Vertragsübersicht!J8:J17)</f>
        <v>14400</v>
      </c>
      <c r="E15" s="45" t="n">
        <f aca="false">IFERROR(D15/SUM(D13:D21),0)</f>
        <v>0.133580705009276</v>
      </c>
    </row>
    <row r="16" customFormat="false" ht="18" hidden="false" customHeight="true" outlineLevel="0" collapsed="false">
      <c r="B16" s="20" t="s">
        <v>39</v>
      </c>
      <c r="C16" s="46" t="n">
        <f aca="false">COUNTIF(Vertragsübersicht!C8:C17,B16)</f>
        <v>1</v>
      </c>
      <c r="D16" s="47" t="n">
        <f aca="false">SUMIF(Vertragsübersicht!C8:C17,B16,Vertragsübersicht!J8:J17)</f>
        <v>8400</v>
      </c>
      <c r="E16" s="48" t="n">
        <f aca="false">IFERROR(D16/SUM(D13:D21),0)</f>
        <v>0.0779220779220779</v>
      </c>
    </row>
    <row r="17" customFormat="false" ht="18" hidden="false" customHeight="true" outlineLevel="0" collapsed="false">
      <c r="B17" s="12" t="s">
        <v>52</v>
      </c>
      <c r="C17" s="43" t="n">
        <f aca="false">COUNTIF(Vertragsübersicht!C8:C17,B17)</f>
        <v>1</v>
      </c>
      <c r="D17" s="44" t="n">
        <f aca="false">SUMIF(Vertragsübersicht!C8:C17,B17,Vertragsübersicht!J8:J17)</f>
        <v>3600</v>
      </c>
      <c r="E17" s="45" t="n">
        <f aca="false">IFERROR(D17/SUM(D13:D21),0)</f>
        <v>0.0333951762523191</v>
      </c>
    </row>
    <row r="18" customFormat="false" ht="18" hidden="false" customHeight="true" outlineLevel="0" collapsed="false">
      <c r="B18" s="20" t="s">
        <v>56</v>
      </c>
      <c r="C18" s="46" t="n">
        <f aca="false">COUNTIF(Vertragsübersicht!C8:C17,B18)</f>
        <v>1</v>
      </c>
      <c r="D18" s="47" t="n">
        <f aca="false">SUMIF(Vertragsübersicht!C8:C17,B18,Vertragsübersicht!J8:J17)</f>
        <v>12000</v>
      </c>
      <c r="E18" s="48" t="n">
        <f aca="false">IFERROR(D18/SUM(D13:D21),0)</f>
        <v>0.111317254174397</v>
      </c>
    </row>
    <row r="19" customFormat="false" ht="18" hidden="false" customHeight="true" outlineLevel="0" collapsed="false">
      <c r="B19" s="12" t="s">
        <v>48</v>
      </c>
      <c r="C19" s="43" t="n">
        <f aca="false">COUNTIF(Vertragsübersicht!C8:C17,B19)</f>
        <v>1</v>
      </c>
      <c r="D19" s="44" t="n">
        <f aca="false">SUMIF(Vertragsübersicht!C8:C17,B19,Vertragsübersicht!J8:J17)</f>
        <v>5200</v>
      </c>
      <c r="E19" s="45" t="n">
        <f aca="false">IFERROR(D19/SUM(D13:D21),0)</f>
        <v>0.0482374768089054</v>
      </c>
    </row>
    <row r="20" customFormat="false" ht="18" hidden="false" customHeight="true" outlineLevel="0" collapsed="false">
      <c r="B20" s="20" t="s">
        <v>61</v>
      </c>
      <c r="C20" s="46" t="n">
        <f aca="false">COUNTIF(Vertragsübersicht!C8:C17,B20)</f>
        <v>1</v>
      </c>
      <c r="D20" s="47" t="n">
        <f aca="false">SUMIF(Vertragsübersicht!C8:C17,B20,Vertragsübersicht!J8:J17)</f>
        <v>7800</v>
      </c>
      <c r="E20" s="48" t="n">
        <f aca="false">IFERROR(D20/SUM(D13:D21),0)</f>
        <v>0.0723562152133581</v>
      </c>
    </row>
    <row r="21" customFormat="false" ht="18" hidden="false" customHeight="true" outlineLevel="0" collapsed="false">
      <c r="B21" s="12" t="s">
        <v>66</v>
      </c>
      <c r="C21" s="43" t="n">
        <f aca="false">COUNTIF(Vertragsübersicht!C8:C17,B21)</f>
        <v>1</v>
      </c>
      <c r="D21" s="44" t="n">
        <f aca="false">SUMIF(Vertragsübersicht!C8:C17,B21,Vertragsübersicht!J8:J17)</f>
        <v>4200</v>
      </c>
      <c r="E21" s="45" t="n">
        <f aca="false">IFERROR(D21/SUM(D13:D21),0)</f>
        <v>0.038961038961039</v>
      </c>
    </row>
    <row r="22" customFormat="false" ht="19.5" hidden="false" customHeight="true" outlineLevel="0" collapsed="false">
      <c r="B22" s="49" t="s">
        <v>69</v>
      </c>
      <c r="C22" s="49" t="n">
        <f aca="false">SUM(C13:C21)</f>
        <v>10</v>
      </c>
      <c r="D22" s="50" t="n">
        <f aca="false">SUM(D13:D21)</f>
        <v>107800</v>
      </c>
      <c r="E22" s="51" t="n">
        <f aca="false">SUM(E13:E21)</f>
        <v>1</v>
      </c>
      <c r="F22" s="49"/>
    </row>
    <row r="24" customFormat="false" ht="7.5" hidden="false" customHeight="true" outlineLevel="0" collapsed="false"/>
    <row r="25" customFormat="false" ht="21.75" hidden="false" customHeight="true" outlineLevel="0" collapsed="false">
      <c r="B25" s="52" t="s">
        <v>86</v>
      </c>
      <c r="C25" s="52"/>
      <c r="D25" s="52"/>
      <c r="E25" s="52"/>
      <c r="F25" s="52"/>
    </row>
    <row r="26" customFormat="false" ht="18" hidden="false" customHeight="true" outlineLevel="0" collapsed="false">
      <c r="B26" s="53" t="s">
        <v>19</v>
      </c>
      <c r="C26" s="53" t="s">
        <v>83</v>
      </c>
      <c r="D26" s="53" t="s">
        <v>84</v>
      </c>
      <c r="E26" s="53" t="s">
        <v>85</v>
      </c>
    </row>
    <row r="27" customFormat="false" ht="18" hidden="false" customHeight="true" outlineLevel="0" collapsed="false">
      <c r="B27" s="31" t="s">
        <v>25</v>
      </c>
      <c r="C27" s="54" t="n">
        <f aca="false">COUNTIF(Vertragsübersicht!L8:L17,B27)</f>
        <v>8</v>
      </c>
      <c r="D27" s="55" t="n">
        <f aca="false">SUMIF(Vertragsübersicht!L8:L17,B27,Vertragsübersicht!J8:J17)</f>
        <v>90400</v>
      </c>
      <c r="E27" s="56" t="n">
        <f aca="false">IFERROR(C27/SUM(C27:C31),0)</f>
        <v>0.8</v>
      </c>
    </row>
    <row r="28" customFormat="false" ht="18" hidden="false" customHeight="true" outlineLevel="0" collapsed="false">
      <c r="B28" s="32" t="s">
        <v>44</v>
      </c>
      <c r="C28" s="57" t="n">
        <f aca="false">COUNTIF(Vertragsübersicht!L8:L17,B28)</f>
        <v>1</v>
      </c>
      <c r="D28" s="58" t="n">
        <f aca="false">SUMIF(Vertragsübersicht!L8:L17,B28,Vertragsübersicht!J8:J17)</f>
        <v>9600</v>
      </c>
      <c r="E28" s="59" t="n">
        <f aca="false">IFERROR(C28/SUM(C27:C31),0)</f>
        <v>0.1</v>
      </c>
    </row>
    <row r="29" customFormat="false" ht="18" hidden="false" customHeight="true" outlineLevel="0" collapsed="false">
      <c r="B29" s="33" t="s">
        <v>63</v>
      </c>
      <c r="C29" s="60" t="n">
        <f aca="false">COUNTIF(Vertragsübersicht!L8:L17,B29)</f>
        <v>1</v>
      </c>
      <c r="D29" s="61" t="n">
        <f aca="false">SUMIF(Vertragsübersicht!L8:L17,B29,Vertragsübersicht!J8:J17)</f>
        <v>7800</v>
      </c>
      <c r="E29" s="62" t="n">
        <f aca="false">IFERROR(C29/SUM(C27:C31),0)</f>
        <v>0.1</v>
      </c>
    </row>
    <row r="30" customFormat="false" ht="18" hidden="false" customHeight="true" outlineLevel="0" collapsed="false">
      <c r="B30" s="63" t="s">
        <v>87</v>
      </c>
      <c r="C30" s="46" t="n">
        <f aca="false">COUNTIF(Vertragsübersicht!L8:L17,B30)</f>
        <v>0</v>
      </c>
      <c r="D30" s="47" t="n">
        <f aca="false">SUMIF(Vertragsübersicht!L8:L17,B30,Vertragsübersicht!J8:J17)</f>
        <v>0</v>
      </c>
      <c r="E30" s="48" t="n">
        <f aca="false">IFERROR(C30/SUM(C27:C31),0)</f>
        <v>0</v>
      </c>
    </row>
    <row r="31" customFormat="false" ht="18" hidden="false" customHeight="true" outlineLevel="0" collapsed="false">
      <c r="B31" s="64" t="s">
        <v>88</v>
      </c>
      <c r="C31" s="65" t="n">
        <f aca="false">COUNTIF(Vertragsübersicht!L8:L17,B31)</f>
        <v>0</v>
      </c>
      <c r="D31" s="66" t="n">
        <f aca="false">SUMIF(Vertragsübersicht!L8:L17,B31,Vertragsübersicht!J8:J17)</f>
        <v>0</v>
      </c>
      <c r="E31" s="67" t="n">
        <f aca="false">IFERROR(C31/SUM(C27:C31),0)</f>
        <v>0</v>
      </c>
    </row>
  </sheetData>
  <mergeCells count="4">
    <mergeCell ref="A2:G2"/>
    <mergeCell ref="A3:G3"/>
    <mergeCell ref="B11:F11"/>
    <mergeCell ref="B25:F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A2:D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5"/>
    <col collapsed="false" customWidth="true" hidden="false" outlineLevel="0" max="4" min="4" style="0" width="3"/>
  </cols>
  <sheetData>
    <row r="2" customFormat="false" ht="45.75" hidden="false" customHeight="true" outlineLevel="0" collapsed="false">
      <c r="A2" s="35" t="s">
        <v>89</v>
      </c>
      <c r="B2" s="35"/>
      <c r="C2" s="35"/>
      <c r="D2" s="35"/>
    </row>
    <row r="3" customFormat="false" ht="6" hidden="false" customHeight="true" outlineLevel="0" collapsed="false">
      <c r="A3" s="2"/>
      <c r="B3" s="2"/>
      <c r="C3" s="2"/>
      <c r="D3" s="2"/>
    </row>
    <row r="5" customFormat="false" ht="19.5" hidden="false" customHeight="true" outlineLevel="0" collapsed="false">
      <c r="B5" s="68" t="s">
        <v>90</v>
      </c>
      <c r="C5" s="69"/>
    </row>
    <row r="6" customFormat="false" ht="18" hidden="false" customHeight="true" outlineLevel="0" collapsed="false">
      <c r="B6" s="70" t="s">
        <v>91</v>
      </c>
      <c r="C6" s="24" t="s">
        <v>92</v>
      </c>
    </row>
    <row r="7" customFormat="false" ht="18" hidden="false" customHeight="true" outlineLevel="0" collapsed="false">
      <c r="B7" s="71" t="s">
        <v>93</v>
      </c>
      <c r="C7" s="17" t="s">
        <v>94</v>
      </c>
    </row>
    <row r="8" customFormat="false" ht="18" hidden="false" customHeight="true" outlineLevel="0" collapsed="false">
      <c r="B8" s="70" t="s">
        <v>95</v>
      </c>
      <c r="C8" s="24" t="s">
        <v>96</v>
      </c>
    </row>
    <row r="9" customFormat="false" ht="18" hidden="false" customHeight="true" outlineLevel="0" collapsed="false">
      <c r="B9" s="71" t="s">
        <v>97</v>
      </c>
      <c r="C9" s="17" t="s">
        <v>98</v>
      </c>
    </row>
    <row r="10" customFormat="false" ht="18" hidden="false" customHeight="true" outlineLevel="0" collapsed="false">
      <c r="B10" s="70" t="s">
        <v>99</v>
      </c>
      <c r="C10" s="24" t="s">
        <v>100</v>
      </c>
    </row>
    <row r="11" customFormat="false" ht="18" hidden="false" customHeight="true" outlineLevel="0" collapsed="false">
      <c r="B11" s="71" t="s">
        <v>101</v>
      </c>
      <c r="C11" s="17" t="s">
        <v>102</v>
      </c>
    </row>
    <row r="12" customFormat="false" ht="18" hidden="false" customHeight="true" outlineLevel="0" collapsed="false">
      <c r="B12" s="70" t="s">
        <v>103</v>
      </c>
      <c r="C12" s="24" t="s">
        <v>104</v>
      </c>
    </row>
    <row r="13" customFormat="false" ht="18" hidden="false" customHeight="true" outlineLevel="0" collapsed="false">
      <c r="B13" s="71" t="s">
        <v>105</v>
      </c>
      <c r="C13" s="17" t="s">
        <v>106</v>
      </c>
    </row>
    <row r="14" customFormat="false" ht="18" hidden="false" customHeight="true" outlineLevel="0" collapsed="false">
      <c r="B14" s="70" t="s">
        <v>107</v>
      </c>
      <c r="C14" s="24" t="s">
        <v>108</v>
      </c>
    </row>
    <row r="15" customFormat="false" ht="18" hidden="false" customHeight="true" outlineLevel="0" collapsed="false">
      <c r="B15" s="71" t="s">
        <v>109</v>
      </c>
      <c r="C15" s="17" t="s">
        <v>110</v>
      </c>
    </row>
    <row r="16" customFormat="false" ht="18" hidden="false" customHeight="true" outlineLevel="0" collapsed="false">
      <c r="B16" s="70" t="s">
        <v>111</v>
      </c>
      <c r="C16" s="24" t="s">
        <v>112</v>
      </c>
    </row>
    <row r="17" customFormat="false" ht="18" hidden="false" customHeight="true" outlineLevel="0" collapsed="false">
      <c r="B17" s="71" t="s">
        <v>113</v>
      </c>
      <c r="C17" s="17" t="s">
        <v>114</v>
      </c>
    </row>
    <row r="18" customFormat="false" ht="18" hidden="false" customHeight="true" outlineLevel="0" collapsed="false">
      <c r="B18" s="70" t="s">
        <v>115</v>
      </c>
      <c r="C18" s="24" t="s">
        <v>116</v>
      </c>
    </row>
    <row r="20" customFormat="false" ht="19.5" hidden="false" customHeight="true" outlineLevel="0" collapsed="false">
      <c r="B20" s="68" t="s">
        <v>117</v>
      </c>
      <c r="C20" s="69"/>
    </row>
    <row r="21" customFormat="false" ht="18" hidden="false" customHeight="true" outlineLevel="0" collapsed="false">
      <c r="B21" s="72" t="s">
        <v>118</v>
      </c>
      <c r="C21" s="73" t="s">
        <v>119</v>
      </c>
    </row>
    <row r="22" customFormat="false" ht="18" hidden="false" customHeight="true" outlineLevel="0" collapsed="false">
      <c r="B22" s="74" t="s">
        <v>120</v>
      </c>
      <c r="C22" s="75" t="s">
        <v>121</v>
      </c>
    </row>
    <row r="23" customFormat="false" ht="18" hidden="false" customHeight="true" outlineLevel="0" collapsed="false">
      <c r="B23" s="76" t="s">
        <v>122</v>
      </c>
      <c r="C23" s="77" t="s">
        <v>123</v>
      </c>
    </row>
    <row r="25" customFormat="false" ht="19.5" hidden="false" customHeight="true" outlineLevel="0" collapsed="false">
      <c r="B25" s="78" t="s">
        <v>124</v>
      </c>
      <c r="C25" s="79"/>
    </row>
    <row r="26" customFormat="false" ht="18" hidden="false" customHeight="true" outlineLevel="0" collapsed="false">
      <c r="B26" s="71" t="s">
        <v>125</v>
      </c>
      <c r="C26" s="17" t="s">
        <v>126</v>
      </c>
    </row>
    <row r="27" customFormat="false" ht="18" hidden="false" customHeight="true" outlineLevel="0" collapsed="false">
      <c r="B27" s="70" t="s">
        <v>127</v>
      </c>
      <c r="C27" s="24" t="s">
        <v>128</v>
      </c>
    </row>
    <row r="28" customFormat="false" ht="18" hidden="false" customHeight="true" outlineLevel="0" collapsed="false">
      <c r="B28" s="71" t="s">
        <v>129</v>
      </c>
      <c r="C28" s="17" t="s">
        <v>130</v>
      </c>
    </row>
    <row r="29" customFormat="false" ht="18" hidden="false" customHeight="true" outlineLevel="0" collapsed="false">
      <c r="B29" s="70" t="s">
        <v>131</v>
      </c>
      <c r="C29" s="24" t="s">
        <v>132</v>
      </c>
    </row>
    <row r="30" customFormat="false" ht="18" hidden="false" customHeight="true" outlineLevel="0" collapsed="false">
      <c r="B30" s="71" t="s">
        <v>133</v>
      </c>
      <c r="C30" s="17" t="s">
        <v>134</v>
      </c>
    </row>
    <row r="31" customFormat="false" ht="18" hidden="false" customHeight="true" outlineLevel="0" collapsed="false">
      <c r="B31" s="74" t="s">
        <v>135</v>
      </c>
      <c r="C31" s="75" t="s">
        <v>136</v>
      </c>
    </row>
  </sheetData>
  <mergeCells count="2">
    <mergeCell ref="A2:D2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2026-07-15T06:06:57Z</dcterms:created>
  <dc:creator>openpyxl</dc:creator>
  <dc:description/>
  <dc:language>en-US</dc:language>
  <cp:lastModifiedBy/>
  <dcterms:modified xsi:type="dcterms:W3CDTF">2026-07-15T06:06:57Z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