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77A8E73B-2B44-4DBA-A33A-DE31BAD95008}" xr6:coauthVersionLast="47" xr6:coauthVersionMax="47" xr10:uidLastSave="{00000000-0000-0000-0000-000000000000}"/>
  <bookViews>
    <workbookView xWindow="735" yWindow="735" windowWidth="27105" windowHeight="13500" tabRatio="500" xr2:uid="{00000000-000D-0000-FFFF-FFFF00000000}"/>
  </bookViews>
  <sheets>
    <sheet name="Übersicht" sheetId="1" r:id="rId1"/>
    <sheet name="Verträge" sheetId="2" r:id="rId2"/>
  </sheets>
  <definedNames>
    <definedName name="_xlnm._FilterDatabase" localSheetId="1" hidden="1">Verträge!$A$4:$S$44</definedName>
    <definedName name="_xlnm.Print_Titles" localSheetId="1">Verträge!$1:$4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44" i="2" l="1"/>
  <c r="J44" i="2"/>
  <c r="Q44" i="2" s="1"/>
  <c r="A44" i="2"/>
  <c r="J43" i="2"/>
  <c r="R43" i="2" s="1"/>
  <c r="A43" i="2"/>
  <c r="J42" i="2"/>
  <c r="R42" i="2" s="1"/>
  <c r="A42" i="2"/>
  <c r="J41" i="2"/>
  <c r="R41" i="2" s="1"/>
  <c r="A41" i="2"/>
  <c r="R40" i="2"/>
  <c r="J40" i="2"/>
  <c r="Q40" i="2" s="1"/>
  <c r="A40" i="2"/>
  <c r="J39" i="2"/>
  <c r="R39" i="2" s="1"/>
  <c r="A39" i="2"/>
  <c r="J38" i="2"/>
  <c r="R38" i="2" s="1"/>
  <c r="A38" i="2"/>
  <c r="J37" i="2"/>
  <c r="Q37" i="2" s="1"/>
  <c r="A37" i="2"/>
  <c r="R36" i="2"/>
  <c r="J36" i="2"/>
  <c r="Q36" i="2" s="1"/>
  <c r="A36" i="2"/>
  <c r="J35" i="2"/>
  <c r="R35" i="2" s="1"/>
  <c r="A35" i="2"/>
  <c r="J34" i="2"/>
  <c r="R34" i="2" s="1"/>
  <c r="A34" i="2"/>
  <c r="J33" i="2"/>
  <c r="L33" i="2" s="1"/>
  <c r="A33" i="2"/>
  <c r="R32" i="2"/>
  <c r="J32" i="2"/>
  <c r="Q32" i="2" s="1"/>
  <c r="A32" i="2"/>
  <c r="J31" i="2"/>
  <c r="L31" i="2" s="1"/>
  <c r="A31" i="2"/>
  <c r="J30" i="2"/>
  <c r="R30" i="2" s="1"/>
  <c r="A30" i="2"/>
  <c r="J29" i="2"/>
  <c r="R29" i="2" s="1"/>
  <c r="A29" i="2"/>
  <c r="R28" i="2"/>
  <c r="J28" i="2"/>
  <c r="Q28" i="2" s="1"/>
  <c r="A28" i="2"/>
  <c r="J27" i="2"/>
  <c r="Q27" i="2" s="1"/>
  <c r="A27" i="2"/>
  <c r="J26" i="2"/>
  <c r="R26" i="2" s="1"/>
  <c r="A26" i="2"/>
  <c r="J25" i="2"/>
  <c r="Q25" i="2" s="1"/>
  <c r="A25" i="2"/>
  <c r="R24" i="2"/>
  <c r="J24" i="2"/>
  <c r="Q24" i="2" s="1"/>
  <c r="A24" i="2"/>
  <c r="J23" i="2"/>
  <c r="R23" i="2" s="1"/>
  <c r="A23" i="2"/>
  <c r="J22" i="2"/>
  <c r="R22" i="2" s="1"/>
  <c r="A22" i="2"/>
  <c r="J21" i="2"/>
  <c r="R21" i="2" s="1"/>
  <c r="A21" i="2"/>
  <c r="R20" i="2"/>
  <c r="J20" i="2"/>
  <c r="Q20" i="2" s="1"/>
  <c r="A20" i="2"/>
  <c r="J19" i="2"/>
  <c r="R19" i="2" s="1"/>
  <c r="A19" i="2"/>
  <c r="J18" i="2"/>
  <c r="R18" i="2" s="1"/>
  <c r="A18" i="2"/>
  <c r="J17" i="2"/>
  <c r="L17" i="2" s="1"/>
  <c r="A17" i="2"/>
  <c r="J16" i="2"/>
  <c r="A16" i="2"/>
  <c r="R15" i="2"/>
  <c r="J15" i="2"/>
  <c r="L15" i="2" s="1"/>
  <c r="A15" i="2"/>
  <c r="R14" i="2"/>
  <c r="J14" i="2"/>
  <c r="L14" i="2" s="1"/>
  <c r="A14" i="2"/>
  <c r="J13" i="2"/>
  <c r="A13" i="2"/>
  <c r="J12" i="2"/>
  <c r="A12" i="2"/>
  <c r="J11" i="2"/>
  <c r="A11" i="2"/>
  <c r="J10" i="2"/>
  <c r="A10" i="2"/>
  <c r="J9" i="2"/>
  <c r="R9" i="2" s="1"/>
  <c r="A9" i="2"/>
  <c r="J8" i="2"/>
  <c r="A8" i="2"/>
  <c r="J7" i="2"/>
  <c r="L7" i="2" s="1"/>
  <c r="A7" i="2"/>
  <c r="J6" i="2"/>
  <c r="A6" i="2"/>
  <c r="J5" i="2"/>
  <c r="A5" i="2"/>
  <c r="G15" i="1"/>
  <c r="G14" i="1"/>
  <c r="G13" i="1"/>
  <c r="G12" i="1"/>
  <c r="G11" i="1"/>
  <c r="G10" i="1"/>
  <c r="G9" i="1"/>
  <c r="G16" i="1" s="1"/>
  <c r="F4" i="1"/>
  <c r="C4" i="1"/>
  <c r="B4" i="1"/>
  <c r="B2" i="1"/>
  <c r="R6" i="2" l="1"/>
  <c r="L21" i="2"/>
  <c r="L41" i="2"/>
  <c r="Q9" i="2"/>
  <c r="Q29" i="2"/>
  <c r="Q41" i="2"/>
  <c r="L19" i="2"/>
  <c r="L27" i="2"/>
  <c r="L43" i="2"/>
  <c r="Q7" i="2"/>
  <c r="Q19" i="2"/>
  <c r="Q23" i="2"/>
  <c r="Q31" i="2"/>
  <c r="Q39" i="2"/>
  <c r="Q43" i="2"/>
  <c r="L29" i="2"/>
  <c r="Q17" i="2"/>
  <c r="Q35" i="2"/>
  <c r="L5" i="2"/>
  <c r="Q5" i="2" s="1"/>
  <c r="L9" i="2"/>
  <c r="L25" i="2"/>
  <c r="Q21" i="2"/>
  <c r="Q33" i="2"/>
  <c r="R5" i="2"/>
  <c r="R17" i="2"/>
  <c r="R25" i="2"/>
  <c r="R33" i="2"/>
  <c r="R37" i="2"/>
  <c r="L22" i="2"/>
  <c r="L30" i="2"/>
  <c r="L34" i="2"/>
  <c r="L42" i="2"/>
  <c r="Q14" i="2"/>
  <c r="Q42" i="2"/>
  <c r="L11" i="2"/>
  <c r="R11" i="2" s="1"/>
  <c r="L23" i="2"/>
  <c r="L39" i="2"/>
  <c r="Q11" i="2"/>
  <c r="R7" i="2"/>
  <c r="R27" i="2"/>
  <c r="R31" i="2"/>
  <c r="L8" i="2"/>
  <c r="R8" i="2" s="1"/>
  <c r="L12" i="2"/>
  <c r="R12" i="2" s="1"/>
  <c r="L16" i="2"/>
  <c r="R16" i="2" s="1"/>
  <c r="L20" i="2"/>
  <c r="L24" i="2"/>
  <c r="L28" i="2"/>
  <c r="L32" i="2"/>
  <c r="L36" i="2"/>
  <c r="L40" i="2"/>
  <c r="L44" i="2"/>
  <c r="L13" i="2"/>
  <c r="Q13" i="2" s="1"/>
  <c r="L37" i="2"/>
  <c r="L6" i="2"/>
  <c r="L10" i="2"/>
  <c r="R10" i="2" s="1"/>
  <c r="L18" i="2"/>
  <c r="L26" i="2"/>
  <c r="L38" i="2"/>
  <c r="Q6" i="2"/>
  <c r="Q10" i="2"/>
  <c r="Q18" i="2"/>
  <c r="Q26" i="2"/>
  <c r="Q30" i="2"/>
  <c r="Q34" i="2"/>
  <c r="L35" i="2"/>
  <c r="Q15" i="2"/>
  <c r="Q8" i="2"/>
  <c r="Q12" i="2"/>
  <c r="Q16" i="2"/>
  <c r="Q22" i="2"/>
  <c r="Q38" i="2"/>
  <c r="D10" i="1" l="1"/>
  <c r="E13" i="1"/>
  <c r="D13" i="1"/>
  <c r="C13" i="1"/>
  <c r="D12" i="1"/>
  <c r="C10" i="1"/>
  <c r="E9" i="1"/>
  <c r="C9" i="1"/>
  <c r="C12" i="1"/>
  <c r="E11" i="1"/>
  <c r="D11" i="1"/>
  <c r="B10" i="1"/>
  <c r="D9" i="1"/>
  <c r="B9" i="1"/>
  <c r="B12" i="1"/>
  <c r="C11" i="1"/>
  <c r="E10" i="1"/>
  <c r="E12" i="1"/>
  <c r="B11" i="1"/>
  <c r="B13" i="1"/>
  <c r="R13" i="2"/>
  <c r="E4" i="1"/>
  <c r="D4" i="1"/>
</calcChain>
</file>

<file path=xl/sharedStrings.xml><?xml version="1.0" encoding="utf-8"?>
<sst xmlns="http://schemas.openxmlformats.org/spreadsheetml/2006/main" count="183" uniqueCount="135">
  <si>
    <t>VERTRAGSÜBERSICHT · DASHBOARD</t>
  </si>
  <si>
    <t>Verträge gesamt</t>
  </si>
  <si>
    <t>Aktive Verträge</t>
  </si>
  <si>
    <t>Frist ≤ 90 Tage</t>
  </si>
  <si>
    <t>Handlungsbedarf</t>
  </si>
  <si>
    <t>Jährliche Kosten (aktive Verträge)</t>
  </si>
  <si>
    <t>NÄCHSTE KÜNDIGUNGSFRISTEN</t>
  </si>
  <si>
    <t>KOSTEN NACH ABTEILUNG</t>
  </si>
  <si>
    <t>Vertrag</t>
  </si>
  <si>
    <t>Vertragspartner</t>
  </si>
  <si>
    <t>Kündigungstermin</t>
  </si>
  <si>
    <t>Tage</t>
  </si>
  <si>
    <t>Abteilung</t>
  </si>
  <si>
    <t>Jährl. Kosten</t>
  </si>
  <si>
    <t>IT</t>
  </si>
  <si>
    <t>Marketing</t>
  </si>
  <si>
    <t>Vertrieb</t>
  </si>
  <si>
    <t>Einkauf</t>
  </si>
  <si>
    <t>Finanzen</t>
  </si>
  <si>
    <t>Facility</t>
  </si>
  <si>
    <t>LEGENDE HANDLUNGSBEDARF</t>
  </si>
  <si>
    <t>Recht</t>
  </si>
  <si>
    <t>Aktiv</t>
  </si>
  <si>
    <t>Kündigungsfrist mehr als 90 Tage entfernt</t>
  </si>
  <si>
    <t>Gesamt (aktiv)</t>
  </si>
  <si>
    <t>Bald prüfen</t>
  </si>
  <si>
    <t>Frist in 31–90 Tagen – Verlängerung/Kündigung planen</t>
  </si>
  <si>
    <t>Dringend</t>
  </si>
  <si>
    <t>Frist in 0–30 Tagen – zeitnah entscheiden</t>
  </si>
  <si>
    <t>SO NUTZEN SIE DIE VORLAGE</t>
  </si>
  <si>
    <t>Frist verpasst</t>
  </si>
  <si>
    <t>Kündigungstermin überschritten, Vertrag verlängert sich</t>
  </si>
  <si>
    <t>•  Neue Verträge auf dem Tabellenblatt „Verträge“ Zeile für Zeile erfassen.</t>
  </si>
  <si>
    <t>Läuft aus</t>
  </si>
  <si>
    <t>Frist verstrichen, Vertrag endet ohne Verlängerung</t>
  </si>
  <si>
    <t>•  Nur weiße Spalten ausfüllen – graue Spalten rechnen automatisch.</t>
  </si>
  <si>
    <t>Abgelaufen</t>
  </si>
  <si>
    <t>Vertragsende bereits erreicht</t>
  </si>
  <si>
    <t>•  Vertragsende, Kündigungstermin und Ampel aktualisieren sich selbst.</t>
  </si>
  <si>
    <t>•  Über die Filter (Zeile 4) nach Abteilung, Status oder Art sortieren.</t>
  </si>
  <si>
    <t>•  Die Beispieldaten einfach überschreiben oder löschen.</t>
  </si>
  <si>
    <t>Hinweis: Alle Firmen-, Personen- und Vertragsdaten in dieser Vorlage sind frei erfunden und dienen ausschließlich der Veranschaulichung.</t>
  </si>
  <si>
    <t>VERTRAGSÜBERSICHT</t>
  </si>
  <si>
    <t>Zentrale Verwaltung aller Verträge · Fristen, Laufzeiten und Kosten auf einen Blick   |   Grau hinterlegte Spalten berechnen sich automatisch – bitte nicht überschreiben.</t>
  </si>
  <si>
    <t>Nr.</t>
  </si>
  <si>
    <t>Vertragsart</t>
  </si>
  <si>
    <t>Vertragsbezeichnung</t>
  </si>
  <si>
    <t>Vertragsnummer</t>
  </si>
  <si>
    <t>Ansprechpartner</t>
  </si>
  <si>
    <t>Vertrags-
beginn</t>
  </si>
  <si>
    <t>Laufzeit
(Monate)</t>
  </si>
  <si>
    <t>Vertrags-
ende</t>
  </si>
  <si>
    <t>Kündigungs-
frist (Monate)</t>
  </si>
  <si>
    <t>Kündigungs-
termin</t>
  </si>
  <si>
    <t>Auto-
Verlängerung</t>
  </si>
  <si>
    <t>Status</t>
  </si>
  <si>
    <t>Jährliche
Kosten (€)</t>
  </si>
  <si>
    <t>Zahlweise</t>
  </si>
  <si>
    <t>Tage bis
Kündigung</t>
  </si>
  <si>
    <t>Handlungs-
bedarf</t>
  </si>
  <si>
    <t>Notizen</t>
  </si>
  <si>
    <t>Mietvertrag</t>
  </si>
  <si>
    <t>Bürofläche Hauptsitz</t>
  </si>
  <si>
    <t>MV-2022-041</t>
  </si>
  <si>
    <t>Kontorhaus Nordwest GmbH</t>
  </si>
  <si>
    <t>Frau Brinkmann</t>
  </si>
  <si>
    <t>Ja</t>
  </si>
  <si>
    <t>Monatlich</t>
  </si>
  <si>
    <t>Standortmiete inkl. Nebenkosten</t>
  </si>
  <si>
    <t>Lizenz/Software</t>
  </si>
  <si>
    <t>ERP-System Lizenz</t>
  </si>
  <si>
    <t>LI-2025-204</t>
  </si>
  <si>
    <t>Novasoft Systeme GmbH</t>
  </si>
  <si>
    <t>Herr Kramer</t>
  </si>
  <si>
    <t>Jährlich</t>
  </si>
  <si>
    <t>50 Named-User-Lizenzen</t>
  </si>
  <si>
    <t>Versicherung</t>
  </si>
  <si>
    <t>Betriebshaftpflicht</t>
  </si>
  <si>
    <t>VS-2024-087</t>
  </si>
  <si>
    <t>Rheinland Assekuranz AG</t>
  </si>
  <si>
    <t>Frau Osei</t>
  </si>
  <si>
    <t>Deckungssumme 5 Mio. €</t>
  </si>
  <si>
    <t>Dienstleistungsvertrag</t>
  </si>
  <si>
    <t>Glasfaser-Anbindung</t>
  </si>
  <si>
    <t>DL-2024-153</t>
  </si>
  <si>
    <t>Nordlicht Telekom GmbH</t>
  </si>
  <si>
    <t>Herr Sander</t>
  </si>
  <si>
    <t>1 Gbit/s symmetrisch</t>
  </si>
  <si>
    <t>Leasing</t>
  </si>
  <si>
    <t>Firmenwagen Vertrieb</t>
  </si>
  <si>
    <t>LE-2023-066</t>
  </si>
  <si>
    <t>AutoLeasing Weser GmbH</t>
  </si>
  <si>
    <t>Frau Petrova</t>
  </si>
  <si>
    <t>Nein</t>
  </si>
  <si>
    <t>Kombi, 30.000 km/Jahr</t>
  </si>
  <si>
    <t>Wartungsvertrag</t>
  </si>
  <si>
    <t>Wartung Klimaanlage</t>
  </si>
  <si>
    <t>WA-2025-019</t>
  </si>
  <si>
    <t>KlimaTechnik Ems GmbH</t>
  </si>
  <si>
    <t>Herr Vogt</t>
  </si>
  <si>
    <t>2 Wartungen pro Jahr</t>
  </si>
  <si>
    <t>Marketing-Retainer</t>
  </si>
  <si>
    <t>DL-2026-021</t>
  </si>
  <si>
    <t>Studio Halbmond GmbH</t>
  </si>
  <si>
    <t>Frau Liang</t>
  </si>
  <si>
    <t>Social Media &amp; Content</t>
  </si>
  <si>
    <t>Cloud-Hosting</t>
  </si>
  <si>
    <t>DL-2025-188</t>
  </si>
  <si>
    <t>Datenhafen Cloud GmbH</t>
  </si>
  <si>
    <t>Herr Novak</t>
  </si>
  <si>
    <t>Managed Kubernetes</t>
  </si>
  <si>
    <t>Liefervertrag</t>
  </si>
  <si>
    <t>Stromliefervertrag</t>
  </si>
  <si>
    <t>LV-2025-004</t>
  </si>
  <si>
    <t>Stadtwerke Hunte AG</t>
  </si>
  <si>
    <t>Frau Adebayo</t>
  </si>
  <si>
    <t>100 % Ökostrom</t>
  </si>
  <si>
    <t>Wartung Telefonanlage</t>
  </si>
  <si>
    <t>WA-2024-072</t>
  </si>
  <si>
    <t>TeleService Nord GmbH</t>
  </si>
  <si>
    <t>Herr Bauer</t>
  </si>
  <si>
    <t>Gekündigt</t>
  </si>
  <si>
    <t>Zum 30.09.2026 gekündigt</t>
  </si>
  <si>
    <t>Datenschutz-Beratung</t>
  </si>
  <si>
    <t>DL-2025-097</t>
  </si>
  <si>
    <t>Kanzlei Sommer &amp; Feld</t>
  </si>
  <si>
    <t>Frau Richter</t>
  </si>
  <si>
    <t>Beendet</t>
  </si>
  <si>
    <t>Quartalsweise</t>
  </si>
  <si>
    <t>Projekt abgeschlossen</t>
  </si>
  <si>
    <t>Kopierer / Multifunktion</t>
  </si>
  <si>
    <t>MV-2024-210</t>
  </si>
  <si>
    <t>BüroTechnik Rheingold GmbH</t>
  </si>
  <si>
    <t>Herr Fischer</t>
  </si>
  <si>
    <t>3 Geräte inkl. Toner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</si>
</sst>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&quot; €&quot;"/>
    <numFmt numFmtId="165" formatCode="dd\.mm\.yyyy"/>
    <numFmt numFmtId="166" formatCode="#,##0&quot; T&quot;;\-#,##0&quot; T&quot;"/>
  </numFmts>
  <fonts count="18" x14ac:knownFonts="1">
    <font>
      <sz val="11"/>
      <color theme="1"/>
      <name val="Calibri"/>
      <family val="2"/>
      <charset val="1"/>
    </font>
    <font>
      <b/>
      <sz val="20"/>
      <color rgb="FFFFFFFF"/>
      <name val="Calibri"/>
      <charset val="1"/>
    </font>
    <font>
      <i/>
      <sz val="9.5"/>
      <color rgb="FFFFFFFF"/>
      <name val="Calibri"/>
      <charset val="1"/>
    </font>
    <font>
      <b/>
      <sz val="26"/>
      <color rgb="FFFFFFFF"/>
      <name val="Calibri"/>
      <charset val="1"/>
    </font>
    <font>
      <b/>
      <sz val="24"/>
      <color rgb="FF1B2A2E"/>
      <name val="Calibri"/>
      <charset val="1"/>
    </font>
    <font>
      <b/>
      <sz val="9.5"/>
      <color rgb="FFFFFFFF"/>
      <name val="Calibri"/>
      <charset val="1"/>
    </font>
    <font>
      <b/>
      <sz val="9.5"/>
      <color rgb="FF12464F"/>
      <name val="Calibri"/>
      <charset val="1"/>
    </font>
    <font>
      <b/>
      <sz val="11"/>
      <color rgb="FFFFFFFF"/>
      <name val="Calibri"/>
      <charset val="1"/>
    </font>
    <font>
      <sz val="9.5"/>
      <color rgb="FF1B2A2E"/>
      <name val="Calibri"/>
      <charset val="1"/>
    </font>
    <font>
      <b/>
      <sz val="9.5"/>
      <color rgb="FF1E7A3D"/>
      <name val="Calibri"/>
      <charset val="1"/>
    </font>
    <font>
      <b/>
      <sz val="9.5"/>
      <color rgb="FF8A6410"/>
      <name val="Calibri"/>
      <charset val="1"/>
    </font>
    <font>
      <b/>
      <sz val="9.5"/>
      <color rgb="FFA32530"/>
      <name val="Calibri"/>
      <charset val="1"/>
    </font>
    <font>
      <sz val="9"/>
      <color rgb="FF1B2A2E"/>
      <name val="Calibri"/>
      <charset val="1"/>
    </font>
    <font>
      <i/>
      <sz val="8.5"/>
      <color rgb="FF7A8A8E"/>
      <name val="Calibri"/>
      <charset val="1"/>
    </font>
    <font>
      <b/>
      <sz val="10"/>
      <color rgb="FFFFFFFF"/>
      <name val="Calibri"/>
      <charset val="1"/>
    </font>
    <font>
      <b/>
      <sz val="10"/>
      <color rgb="FF12464F"/>
      <name val="Calibri"/>
      <charset val="1"/>
    </font>
    <font>
      <sz val="10"/>
      <color rgb="FF1B2A2E"/>
      <name val="Calibri"/>
      <charset val="1"/>
    </font>
    <font>
      <b/>
      <sz val="10"/>
      <color rgb="FF1B2A2E"/>
      <name val="Calibri"/>
      <charset val="1"/>
    </font>
  </fonts>
  <fills count="13">
    <fill>
      <patternFill patternType="none"/>
    </fill>
    <fill>
      <patternFill patternType="gray125"/>
    </fill>
    <fill>
      <patternFill patternType="solid">
        <fgColor rgb="FF12464F"/>
        <bgColor rgb="FF1B2A2E"/>
      </patternFill>
    </fill>
    <fill>
      <patternFill patternType="solid">
        <fgColor rgb="FF1F6B78"/>
        <bgColor rgb="FF1E7A3D"/>
      </patternFill>
    </fill>
    <fill>
      <patternFill patternType="solid">
        <fgColor rgb="FFE4A11B"/>
        <bgColor rgb="FFFFCC00"/>
      </patternFill>
    </fill>
    <fill>
      <patternFill patternType="solid">
        <fgColor rgb="FFA32530"/>
        <bgColor rgb="FF993366"/>
      </patternFill>
    </fill>
    <fill>
      <patternFill patternType="solid">
        <fgColor rgb="FFE3EDEF"/>
        <bgColor rgb="FFE4E7E9"/>
      </patternFill>
    </fill>
    <fill>
      <patternFill patternType="solid">
        <fgColor rgb="FFF4F7F8"/>
        <bgColor rgb="FFEDEFF1"/>
      </patternFill>
    </fill>
    <fill>
      <patternFill patternType="solid">
        <fgColor rgb="FFFFFFFF"/>
        <bgColor rgb="FFF4F7F8"/>
      </patternFill>
    </fill>
    <fill>
      <patternFill patternType="solid">
        <fgColor rgb="FFD6EEDD"/>
        <bgColor rgb="FFE3EDEF"/>
      </patternFill>
    </fill>
    <fill>
      <patternFill patternType="solid">
        <fgColor rgb="FFFCEFCB"/>
        <bgColor rgb="FFEDEFF1"/>
      </patternFill>
    </fill>
    <fill>
      <patternFill patternType="solid">
        <fgColor rgb="FFF7D5D8"/>
        <bgColor rgb="FFE4E7E9"/>
      </patternFill>
    </fill>
    <fill>
      <patternFill patternType="solid">
        <fgColor rgb="FFEDEFF1"/>
        <bgColor rgb="FFE3EDEF"/>
      </patternFill>
    </fill>
  </fills>
  <borders count="3">
    <border>
      <left/>
      <right/>
      <top/>
      <bottom/>
      <diagonal/>
    </border>
    <border>
      <left style="thin">
        <color rgb="FF9FB3B7"/>
      </left>
      <right style="thin">
        <color rgb="FF9FB3B7"/>
      </right>
      <top style="thin">
        <color rgb="FF9FB3B7"/>
      </top>
      <bottom style="thin">
        <color rgb="FF9FB3B7"/>
      </bottom>
      <diagonal/>
    </border>
    <border>
      <left style="thin">
        <color rgb="FFC7D2D5"/>
      </left>
      <right style="thin">
        <color rgb="FFC7D2D5"/>
      </right>
      <top style="thin">
        <color rgb="FFC7D2D5"/>
      </top>
      <bottom style="thin">
        <color rgb="FFC7D2D5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3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indent="1"/>
    </xf>
    <xf numFmtId="0" fontId="6" fillId="6" borderId="1" xfId="0" applyFont="1" applyFill="1" applyBorder="1" applyAlignment="1">
      <alignment horizontal="left" vertical="center" indent="1"/>
    </xf>
    <xf numFmtId="164" fontId="4" fillId="6" borderId="1" xfId="0" applyNumberFormat="1" applyFont="1" applyFill="1" applyBorder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3" fontId="3" fillId="2" borderId="1" xfId="0" applyNumberFormat="1" applyFont="1" applyFill="1" applyBorder="1" applyAlignment="1">
      <alignment horizontal="left" vertical="center" indent="1"/>
    </xf>
    <xf numFmtId="3" fontId="3" fillId="3" borderId="1" xfId="0" applyNumberFormat="1" applyFont="1" applyFill="1" applyBorder="1" applyAlignment="1">
      <alignment horizontal="left" vertical="center" indent="1"/>
    </xf>
    <xf numFmtId="3" fontId="3" fillId="4" borderId="1" xfId="0" applyNumberFormat="1" applyFont="1" applyFill="1" applyBorder="1" applyAlignment="1">
      <alignment horizontal="left" vertical="center" indent="1"/>
    </xf>
    <xf numFmtId="3" fontId="3" fillId="5" borderId="1" xfId="0" applyNumberFormat="1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left" vertical="center" indent="1"/>
    </xf>
    <xf numFmtId="0" fontId="5" fillId="4" borderId="1" xfId="0" applyFont="1" applyFill="1" applyBorder="1" applyAlignment="1">
      <alignment horizontal="left" vertical="center" indent="1"/>
    </xf>
    <xf numFmtId="0" fontId="5" fillId="5" borderId="1" xfId="0" applyFont="1" applyFill="1" applyBorder="1" applyAlignment="1">
      <alignment horizontal="left" vertical="center" indent="1"/>
    </xf>
    <xf numFmtId="0" fontId="6" fillId="6" borderId="2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right" vertical="center"/>
    </xf>
    <xf numFmtId="0" fontId="8" fillId="7" borderId="2" xfId="0" applyFont="1" applyFill="1" applyBorder="1" applyAlignment="1">
      <alignment horizontal="left" vertical="center" wrapText="1"/>
    </xf>
    <xf numFmtId="165" fontId="8" fillId="7" borderId="2" xfId="0" applyNumberFormat="1" applyFont="1" applyFill="1" applyBorder="1" applyAlignment="1">
      <alignment horizontal="center" vertical="center" wrapText="1"/>
    </xf>
    <xf numFmtId="166" fontId="8" fillId="7" borderId="2" xfId="0" applyNumberFormat="1" applyFont="1" applyFill="1" applyBorder="1" applyAlignment="1">
      <alignment horizontal="center" vertical="center" wrapText="1"/>
    </xf>
    <xf numFmtId="164" fontId="8" fillId="7" borderId="2" xfId="0" applyNumberFormat="1" applyFont="1" applyFill="1" applyBorder="1" applyAlignment="1">
      <alignment horizontal="right" vertical="center"/>
    </xf>
    <xf numFmtId="0" fontId="8" fillId="8" borderId="2" xfId="0" applyFont="1" applyFill="1" applyBorder="1" applyAlignment="1">
      <alignment horizontal="left" vertical="center" wrapText="1"/>
    </xf>
    <xf numFmtId="165" fontId="8" fillId="8" borderId="2" xfId="0" applyNumberFormat="1" applyFont="1" applyFill="1" applyBorder="1" applyAlignment="1">
      <alignment horizontal="center" vertical="center" wrapText="1"/>
    </xf>
    <xf numFmtId="166" fontId="8" fillId="8" borderId="2" xfId="0" applyNumberFormat="1" applyFont="1" applyFill="1" applyBorder="1" applyAlignment="1">
      <alignment horizontal="center" vertical="center" wrapText="1"/>
    </xf>
    <xf numFmtId="164" fontId="8" fillId="8" borderId="2" xfId="0" applyNumberFormat="1" applyFont="1" applyFill="1" applyBorder="1" applyAlignment="1">
      <alignment horizontal="right" vertical="center"/>
    </xf>
    <xf numFmtId="0" fontId="9" fillId="9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164" fontId="5" fillId="3" borderId="2" xfId="0" applyNumberFormat="1" applyFont="1" applyFill="1" applyBorder="1" applyAlignment="1">
      <alignment horizontal="right" vertical="center"/>
    </xf>
    <xf numFmtId="0" fontId="10" fillId="10" borderId="2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12" borderId="2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left" vertical="center" wrapText="1"/>
    </xf>
    <xf numFmtId="0" fontId="17" fillId="8" borderId="2" xfId="0" applyFont="1" applyFill="1" applyBorder="1" applyAlignment="1">
      <alignment horizontal="left" vertical="center" wrapText="1"/>
    </xf>
    <xf numFmtId="165" fontId="16" fillId="8" borderId="2" xfId="0" applyNumberFormat="1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165" fontId="16" fillId="12" borderId="2" xfId="0" applyNumberFormat="1" applyFont="1" applyFill="1" applyBorder="1" applyAlignment="1">
      <alignment horizontal="center" vertical="center" wrapText="1"/>
    </xf>
    <xf numFmtId="164" fontId="16" fillId="8" borderId="2" xfId="0" applyNumberFormat="1" applyFont="1" applyFill="1" applyBorder="1" applyAlignment="1">
      <alignment horizontal="right" vertical="center"/>
    </xf>
    <xf numFmtId="166" fontId="16" fillId="12" borderId="2" xfId="0" applyNumberFormat="1" applyFont="1" applyFill="1" applyBorder="1" applyAlignment="1">
      <alignment horizontal="center" vertical="center" wrapText="1"/>
    </xf>
    <xf numFmtId="0" fontId="17" fillId="12" borderId="2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left" vertical="center" wrapText="1"/>
    </xf>
    <xf numFmtId="0" fontId="17" fillId="7" borderId="2" xfId="0" applyFont="1" applyFill="1" applyBorder="1" applyAlignment="1">
      <alignment horizontal="left" vertical="center" wrapText="1"/>
    </xf>
    <xf numFmtId="165" fontId="16" fillId="7" borderId="2" xfId="0" applyNumberFormat="1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164" fontId="16" fillId="7" borderId="2" xfId="0" applyNumberFormat="1" applyFont="1" applyFill="1" applyBorder="1" applyAlignment="1">
      <alignment horizontal="right" vertical="center"/>
    </xf>
  </cellXfs>
  <cellStyles count="1">
    <cellStyle name="Standard" xfId="0" builtinId="0"/>
  </cellStyles>
  <dxfs count="12">
    <dxf>
      <font>
        <b/>
        <sz val="10"/>
        <color rgb="FF5B6770"/>
        <name val="Calibri"/>
        <charset val="1"/>
      </font>
      <fill>
        <patternFill>
          <bgColor rgb="FFE4E7E9"/>
        </patternFill>
      </fill>
    </dxf>
    <dxf>
      <font>
        <b/>
        <sz val="10"/>
        <color rgb="FF5B6770"/>
        <name val="Calibri"/>
        <charset val="1"/>
      </font>
      <fill>
        <patternFill>
          <bgColor rgb="FFE4E7E9"/>
        </patternFill>
      </fill>
    </dxf>
    <dxf>
      <font>
        <b/>
        <sz val="10"/>
        <color rgb="FF1E7A3D"/>
        <name val="Calibri"/>
        <charset val="1"/>
      </font>
      <fill>
        <patternFill>
          <bgColor rgb="FFD6EEDD"/>
        </patternFill>
      </fill>
    </dxf>
    <dxf>
      <font>
        <b/>
        <sz val="10"/>
        <color rgb="FF8A6410"/>
        <name val="Calibri"/>
        <charset val="1"/>
      </font>
      <fill>
        <patternFill>
          <bgColor rgb="FFFCEFCB"/>
        </patternFill>
      </fill>
    </dxf>
    <dxf>
      <font>
        <b/>
        <sz val="10"/>
        <color rgb="FF8A6410"/>
        <name val="Calibri"/>
        <charset val="1"/>
      </font>
      <fill>
        <patternFill>
          <bgColor rgb="FFFCEFCB"/>
        </patternFill>
      </fill>
    </dxf>
    <dxf>
      <font>
        <b/>
        <sz val="10"/>
        <color rgb="FFA32530"/>
        <name val="Calibri"/>
        <charset val="1"/>
      </font>
      <fill>
        <patternFill>
          <bgColor rgb="FFF7D5D8"/>
        </patternFill>
      </fill>
    </dxf>
    <dxf>
      <font>
        <b/>
        <sz val="10"/>
        <color rgb="FFA32530"/>
        <name val="Calibri"/>
        <charset val="1"/>
      </font>
      <fill>
        <patternFill>
          <bgColor rgb="FFF7D5D8"/>
        </patternFill>
      </fill>
    </dxf>
    <dxf>
      <font>
        <b/>
        <sz val="10"/>
        <color rgb="FFA32530"/>
        <name val="Calibri"/>
        <charset val="1"/>
      </font>
      <fill>
        <patternFill>
          <bgColor rgb="FFF7D5D8"/>
        </patternFill>
      </fill>
    </dxf>
    <dxf>
      <font>
        <b/>
        <sz val="10"/>
        <color rgb="FF8A6410"/>
        <name val="Calibri"/>
        <charset val="1"/>
      </font>
      <fill>
        <patternFill>
          <bgColor rgb="FFFCEFCB"/>
        </patternFill>
      </fill>
    </dxf>
    <dxf>
      <font>
        <b/>
        <sz val="10"/>
        <color rgb="FFA32530"/>
        <name val="Calibri"/>
        <charset val="1"/>
      </font>
      <fill>
        <patternFill>
          <bgColor rgb="FFF7D5D8"/>
        </patternFill>
      </fill>
    </dxf>
    <dxf>
      <font>
        <b/>
        <sz val="9"/>
        <color rgb="FF8A6410"/>
        <name val="Calibri"/>
        <charset val="1"/>
      </font>
      <fill>
        <patternFill>
          <bgColor rgb="FFFCEFCB"/>
        </patternFill>
      </fill>
    </dxf>
    <dxf>
      <font>
        <b/>
        <sz val="9"/>
        <color rgb="FFA32530"/>
        <name val="Calibri"/>
        <charset val="1"/>
      </font>
      <fill>
        <patternFill>
          <bgColor rgb="FFF7D5D8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E7A3D"/>
      <rgbColor rgb="FF000080"/>
      <rgbColor rgb="FF8A6410"/>
      <rgbColor rgb="FF800080"/>
      <rgbColor rgb="FF1F6B78"/>
      <rgbColor rgb="FF9FB3B7"/>
      <rgbColor rgb="FF7A8A8E"/>
      <rgbColor rgb="FF9999FF"/>
      <rgbColor rgb="FF993366"/>
      <rgbColor rgb="FFFCEFCB"/>
      <rgbColor rgb="FFE3EDEF"/>
      <rgbColor rgb="FF660066"/>
      <rgbColor rgb="FFFF8080"/>
      <rgbColor rgb="FF0066CC"/>
      <rgbColor rgb="FFC7D2D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DEFF1"/>
      <rgbColor rgb="FFD6EEDD"/>
      <rgbColor rgb="FFF4F7F8"/>
      <rgbColor rgb="FFE4E7E9"/>
      <rgbColor rgb="FFFF99CC"/>
      <rgbColor rgb="FFCC99FF"/>
      <rgbColor rgb="FFF7D5D8"/>
      <rgbColor rgb="FF3366FF"/>
      <rgbColor rgb="FF33CCCC"/>
      <rgbColor rgb="FF99CC00"/>
      <rgbColor rgb="FFFFCC00"/>
      <rgbColor rgb="FFE4A11B"/>
      <rgbColor rgb="FFFF6600"/>
      <rgbColor rgb="FF5B6770"/>
      <rgbColor rgb="FF969696"/>
      <rgbColor rgb="FF12464F"/>
      <rgbColor rgb="FF339966"/>
      <rgbColor rgb="FF003300"/>
      <rgbColor rgb="FF333300"/>
      <rgbColor rgb="FFA32530"/>
      <rgbColor rgb="FF993366"/>
      <rgbColor rgb="FF333399"/>
      <rgbColor rgb="FF1B2A2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5"/>
  <sheetViews>
    <sheetView showGridLines="0" tabSelected="1" zoomScaleNormal="100" workbookViewId="0">
      <selection activeCell="S33" sqref="S33"/>
    </sheetView>
  </sheetViews>
  <sheetFormatPr baseColWidth="10" defaultColWidth="8.7109375" defaultRowHeight="15" x14ac:dyDescent="0.25"/>
  <cols>
    <col min="1" max="1" width="3" customWidth="1"/>
    <col min="2" max="2" width="18.28515625" bestFit="1" customWidth="1"/>
    <col min="3" max="3" width="21" bestFit="1" customWidth="1"/>
    <col min="4" max="4" width="15.28515625" bestFit="1" customWidth="1"/>
    <col min="5" max="5" width="15.42578125" bestFit="1" customWidth="1"/>
    <col min="6" max="6" width="12.28515625" bestFit="1" customWidth="1"/>
    <col min="7" max="7" width="20.85546875" customWidth="1"/>
    <col min="8" max="8" width="3" customWidth="1"/>
  </cols>
  <sheetData>
    <row r="1" spans="2:7" ht="33.75" customHeight="1" x14ac:dyDescent="0.25">
      <c r="B1" s="8" t="s">
        <v>0</v>
      </c>
      <c r="C1" s="8"/>
      <c r="D1" s="8"/>
      <c r="E1" s="8"/>
      <c r="F1" s="8"/>
      <c r="G1" s="8"/>
    </row>
    <row r="2" spans="2:7" ht="18" customHeight="1" x14ac:dyDescent="0.25">
      <c r="B2" s="7" t="str">
        <f ca="1">CONCATENATE("Automatische Auswertung · Stand: ",TEXT(TODAY(),"TT.MM.JJJJ"))</f>
        <v>Automatische Auswertung · Stand: TT.07.JJJJ</v>
      </c>
      <c r="C2" s="7"/>
      <c r="D2" s="7"/>
      <c r="E2" s="7"/>
      <c r="F2" s="7"/>
      <c r="G2" s="7"/>
    </row>
    <row r="3" spans="2:7" ht="7.5" customHeight="1" x14ac:dyDescent="0.25"/>
    <row r="4" spans="2:7" ht="39.75" customHeight="1" x14ac:dyDescent="0.25">
      <c r="B4" s="9">
        <f>COUNTIF(Verträge!$C$5:$C$44,"?*")</f>
        <v>12</v>
      </c>
      <c r="C4" s="10">
        <f>COUNTIF(Verträge!$N$5:$N$44,"Aktiv")</f>
        <v>10</v>
      </c>
      <c r="D4" s="11">
        <f ca="1">COUNTIF(Verträge!$R$5:$R$44,"Dringend")+COUNTIF(Verträge!$R$5:$R$44,"Bald prüfen")</f>
        <v>2</v>
      </c>
      <c r="E4" s="12">
        <f ca="1">COUNTIF(Verträge!$R$5:$R$44,"Frist verpasst")+COUNTIF(Verträge!$R$5:$R$44,"Abgelaufen")</f>
        <v>2</v>
      </c>
      <c r="F4" s="6">
        <f>SUMIFS(Verträge!$O$5:$O$44,Verträge!$N$5:$N$44,"Aktiv")</f>
        <v>143100</v>
      </c>
      <c r="G4" s="6"/>
    </row>
    <row r="5" spans="2:7" ht="18" customHeight="1" x14ac:dyDescent="0.25">
      <c r="B5" s="13" t="s">
        <v>1</v>
      </c>
      <c r="C5" s="14" t="s">
        <v>2</v>
      </c>
      <c r="D5" s="15" t="s">
        <v>3</v>
      </c>
      <c r="E5" s="16" t="s">
        <v>4</v>
      </c>
      <c r="F5" s="5" t="s">
        <v>5</v>
      </c>
      <c r="G5" s="5"/>
    </row>
    <row r="6" spans="2:7" ht="9.75" customHeight="1" x14ac:dyDescent="0.25"/>
    <row r="7" spans="2:7" ht="21.75" customHeight="1" x14ac:dyDescent="0.25">
      <c r="B7" s="4" t="s">
        <v>6</v>
      </c>
      <c r="C7" s="4"/>
      <c r="D7" s="4"/>
      <c r="E7" s="4"/>
      <c r="F7" s="4" t="s">
        <v>7</v>
      </c>
      <c r="G7" s="4"/>
    </row>
    <row r="8" spans="2:7" ht="15.75" customHeight="1" x14ac:dyDescent="0.25">
      <c r="B8" s="17" t="s">
        <v>8</v>
      </c>
      <c r="C8" s="17" t="s">
        <v>9</v>
      </c>
      <c r="D8" s="18" t="s">
        <v>10</v>
      </c>
      <c r="E8" s="18" t="s">
        <v>11</v>
      </c>
      <c r="F8" s="17" t="s">
        <v>12</v>
      </c>
      <c r="G8" s="19" t="s">
        <v>13</v>
      </c>
    </row>
    <row r="9" spans="2:7" ht="15" customHeight="1" x14ac:dyDescent="0.25">
      <c r="B9" s="20" t="str">
        <f ca="1">IFERROR(INDEX(Verträge!$C$5:$C$44,MATCH(SMALL(Verträge!$Q$5:$Q$44,1),Verträge!$Q$5:$Q$44,0)),"")</f>
        <v>ERP-System Lizenz</v>
      </c>
      <c r="C9" s="20" t="str">
        <f ca="1">IFERROR(INDEX(Verträge!$E$5:$E$44,MATCH(SMALL(Verträge!$Q$5:$Q$44,1),Verträge!$Q$5:$Q$44,0)),"")</f>
        <v>Novasoft Systeme GmbH</v>
      </c>
      <c r="D9" s="21">
        <f ca="1">IFERROR(INDEX(Verträge!$L$5:$L$44,MATCH(SMALL(Verträge!$Q$5:$Q$44,1),Verträge!$Q$5:$Q$44,0)),"")</f>
        <v>46174</v>
      </c>
      <c r="E9" s="22">
        <f ca="1">IFERROR(SMALL(Verträge!$Q$5:$Q$44,1),"")</f>
        <v>-44</v>
      </c>
      <c r="F9" s="20" t="s">
        <v>14</v>
      </c>
      <c r="G9" s="23">
        <f>SUMIFS(Verträge!$O$5:$O$44,Verträge!$G$5:$G$44,"IT",Verträge!$N$5:$N$44,"Aktiv")</f>
        <v>29100</v>
      </c>
    </row>
    <row r="10" spans="2:7" ht="15" customHeight="1" x14ac:dyDescent="0.25">
      <c r="B10" s="24" t="str">
        <f ca="1">IFERROR(INDEX(Verträge!$C$5:$C$44,MATCH(SMALL(Verträge!$Q$5:$Q$44,2),Verträge!$Q$5:$Q$44,0)),"")</f>
        <v>Cloud-Hosting</v>
      </c>
      <c r="C10" s="24" t="str">
        <f ca="1">IFERROR(INDEX(Verträge!$E$5:$E$44,MATCH(SMALL(Verträge!$Q$5:$Q$44,2),Verträge!$Q$5:$Q$44,0)),"")</f>
        <v>Datenhafen Cloud GmbH</v>
      </c>
      <c r="D10" s="25">
        <f ca="1">IFERROR(INDEX(Verträge!$L$5:$L$44,MATCH(SMALL(Verträge!$Q$5:$Q$44,2),Verträge!$Q$5:$Q$44,0)),"")</f>
        <v>46204</v>
      </c>
      <c r="E10" s="26">
        <f ca="1">IFERROR(SMALL(Verträge!$Q$5:$Q$44,2),"")</f>
        <v>-14</v>
      </c>
      <c r="F10" s="24" t="s">
        <v>15</v>
      </c>
      <c r="G10" s="27">
        <f>SUMIFS(Verträge!$O$5:$O$44,Verträge!$G$5:$G$44,"Marketing",Verträge!$N$5:$N$44,"Aktiv")</f>
        <v>24000</v>
      </c>
    </row>
    <row r="11" spans="2:7" ht="15" customHeight="1" x14ac:dyDescent="0.25">
      <c r="B11" s="20" t="str">
        <f ca="1">IFERROR(INDEX(Verträge!$C$5:$C$44,MATCH(SMALL(Verträge!$Q$5:$Q$44,3),Verträge!$Q$5:$Q$44,0)),"")</f>
        <v>Glasfaser-Anbindung</v>
      </c>
      <c r="C11" s="20" t="str">
        <f ca="1">IFERROR(INDEX(Verträge!$E$5:$E$44,MATCH(SMALL(Verträge!$Q$5:$Q$44,3),Verträge!$Q$5:$Q$44,0)),"")</f>
        <v>Nordlicht Telekom GmbH</v>
      </c>
      <c r="D11" s="21">
        <f ca="1">IFERROR(INDEX(Verträge!$L$5:$L$44,MATCH(SMALL(Verträge!$Q$5:$Q$44,3),Verträge!$Q$5:$Q$44,0)),"")</f>
        <v>46235</v>
      </c>
      <c r="E11" s="22">
        <f ca="1">IFERROR(SMALL(Verträge!$Q$5:$Q$44,3),"")</f>
        <v>17</v>
      </c>
      <c r="F11" s="20" t="s">
        <v>16</v>
      </c>
      <c r="G11" s="23">
        <f>SUMIFS(Verträge!$O$5:$O$44,Verträge!$G$5:$G$44,"Vertrieb",Verträge!$N$5:$N$44,"Aktiv")</f>
        <v>9720</v>
      </c>
    </row>
    <row r="12" spans="2:7" ht="15" customHeight="1" x14ac:dyDescent="0.25">
      <c r="B12" s="24" t="str">
        <f ca="1">IFERROR(INDEX(Verträge!$C$5:$C$44,MATCH(SMALL(Verträge!$Q$5:$Q$44,4),Verträge!$Q$5:$Q$44,0)),"")</f>
        <v>Betriebshaftpflicht</v>
      </c>
      <c r="C12" s="24" t="str">
        <f ca="1">IFERROR(INDEX(Verträge!$E$5:$E$44,MATCH(SMALL(Verträge!$Q$5:$Q$44,4),Verträge!$Q$5:$Q$44,0)),"")</f>
        <v>Rheinland Assekuranz AG</v>
      </c>
      <c r="D12" s="25">
        <f ca="1">IFERROR(INDEX(Verträge!$L$5:$L$44,MATCH(SMALL(Verträge!$Q$5:$Q$44,4),Verträge!$Q$5:$Q$44,0)),"")</f>
        <v>46296</v>
      </c>
      <c r="E12" s="26">
        <f ca="1">IFERROR(SMALL(Verträge!$Q$5:$Q$44,4),"")</f>
        <v>78</v>
      </c>
      <c r="F12" s="24" t="s">
        <v>17</v>
      </c>
      <c r="G12" s="27">
        <f>SUMIFS(Verträge!$O$5:$O$44,Verträge!$G$5:$G$44,"Einkauf",Verträge!$N$5:$N$44,"Aktiv")</f>
        <v>3360</v>
      </c>
    </row>
    <row r="13" spans="2:7" ht="15" customHeight="1" x14ac:dyDescent="0.25">
      <c r="B13" s="20" t="str">
        <f ca="1">IFERROR(INDEX(Verträge!$C$5:$C$44,MATCH(SMALL(Verträge!$Q$5:$Q$44,5),Verträge!$Q$5:$Q$44,0)),"")</f>
        <v>Wartung Klimaanlage</v>
      </c>
      <c r="C13" s="20" t="str">
        <f ca="1">IFERROR(INDEX(Verträge!$E$5:$E$44,MATCH(SMALL(Verträge!$Q$5:$Q$44,5),Verträge!$Q$5:$Q$44,0)),"")</f>
        <v>KlimaTechnik Ems GmbH</v>
      </c>
      <c r="D13" s="21">
        <f ca="1">IFERROR(INDEX(Verträge!$L$5:$L$44,MATCH(SMALL(Verträge!$Q$5:$Q$44,5),Verträge!$Q$5:$Q$44,0)),"")</f>
        <v>46327</v>
      </c>
      <c r="E13" s="22">
        <f ca="1">IFERROR(SMALL(Verträge!$Q$5:$Q$44,5),"")</f>
        <v>109</v>
      </c>
      <c r="F13" s="20" t="s">
        <v>18</v>
      </c>
      <c r="G13" s="23">
        <f>SUMIFS(Verträge!$O$5:$O$44,Verträge!$G$5:$G$44,"Finanzen",Verträge!$N$5:$N$44,"Aktiv")</f>
        <v>7440</v>
      </c>
    </row>
    <row r="14" spans="2:7" ht="15" customHeight="1" x14ac:dyDescent="0.25">
      <c r="F14" s="24" t="s">
        <v>19</v>
      </c>
      <c r="G14" s="27">
        <f>SUMIFS(Verträge!$O$5:$O$44,Verträge!$G$5:$G$44,"Facility",Verträge!$N$5:$N$44,"Aktiv")</f>
        <v>69480</v>
      </c>
    </row>
    <row r="15" spans="2:7" ht="21.75" customHeight="1" x14ac:dyDescent="0.25">
      <c r="B15" s="4" t="s">
        <v>20</v>
      </c>
      <c r="C15" s="4"/>
      <c r="D15" s="4"/>
      <c r="E15" s="4"/>
      <c r="F15" s="20" t="s">
        <v>21</v>
      </c>
      <c r="G15" s="23">
        <f>SUMIFS(Verträge!$O$5:$O$44,Verträge!$G$5:$G$44,"Recht",Verträge!$N$5:$N$44,"Aktiv")</f>
        <v>0</v>
      </c>
    </row>
    <row r="16" spans="2:7" ht="15" customHeight="1" x14ac:dyDescent="0.25">
      <c r="B16" s="28" t="s">
        <v>22</v>
      </c>
      <c r="C16" s="3" t="s">
        <v>23</v>
      </c>
      <c r="D16" s="3"/>
      <c r="E16" s="3"/>
      <c r="F16" s="29" t="s">
        <v>24</v>
      </c>
      <c r="G16" s="30">
        <f>SUM(G9:G15)</f>
        <v>143100</v>
      </c>
    </row>
    <row r="17" spans="2:7" ht="15" customHeight="1" x14ac:dyDescent="0.25">
      <c r="B17" s="31" t="s">
        <v>25</v>
      </c>
      <c r="C17" s="3" t="s">
        <v>26</v>
      </c>
      <c r="D17" s="3"/>
      <c r="E17" s="3"/>
    </row>
    <row r="18" spans="2:7" ht="21.75" customHeight="1" x14ac:dyDescent="0.25">
      <c r="B18" s="32" t="s">
        <v>27</v>
      </c>
      <c r="C18" s="3" t="s">
        <v>28</v>
      </c>
      <c r="D18" s="3"/>
      <c r="E18" s="3"/>
      <c r="F18" s="4" t="s">
        <v>29</v>
      </c>
      <c r="G18" s="4"/>
    </row>
    <row r="19" spans="2:7" ht="25.5" customHeight="1" x14ac:dyDescent="0.25">
      <c r="B19" s="32" t="s">
        <v>30</v>
      </c>
      <c r="C19" s="3" t="s">
        <v>31</v>
      </c>
      <c r="D19" s="3"/>
      <c r="E19" s="3"/>
      <c r="F19" s="2" t="s">
        <v>32</v>
      </c>
      <c r="G19" s="2"/>
    </row>
    <row r="20" spans="2:7" ht="25.5" customHeight="1" x14ac:dyDescent="0.25">
      <c r="B20" s="31" t="s">
        <v>33</v>
      </c>
      <c r="C20" s="3" t="s">
        <v>34</v>
      </c>
      <c r="D20" s="3"/>
      <c r="E20" s="3"/>
      <c r="F20" s="2" t="s">
        <v>35</v>
      </c>
      <c r="G20" s="2"/>
    </row>
    <row r="21" spans="2:7" ht="25.5" customHeight="1" x14ac:dyDescent="0.25">
      <c r="B21" s="32" t="s">
        <v>36</v>
      </c>
      <c r="C21" s="3" t="s">
        <v>37</v>
      </c>
      <c r="D21" s="3"/>
      <c r="E21" s="3"/>
      <c r="F21" s="2" t="s">
        <v>38</v>
      </c>
      <c r="G21" s="2"/>
    </row>
    <row r="22" spans="2:7" ht="25.5" customHeight="1" x14ac:dyDescent="0.25">
      <c r="F22" s="2" t="s">
        <v>39</v>
      </c>
      <c r="G22" s="2"/>
    </row>
    <row r="23" spans="2:7" ht="25.5" customHeight="1" x14ac:dyDescent="0.25">
      <c r="F23" s="2" t="s">
        <v>40</v>
      </c>
      <c r="G23" s="2"/>
    </row>
    <row r="25" spans="2:7" ht="15" customHeight="1" x14ac:dyDescent="0.25">
      <c r="B25" s="1" t="s">
        <v>41</v>
      </c>
      <c r="C25" s="1"/>
      <c r="D25" s="1"/>
      <c r="E25" s="1"/>
      <c r="F25" s="1"/>
      <c r="G25" s="1"/>
    </row>
  </sheetData>
  <mergeCells count="20">
    <mergeCell ref="F22:G22"/>
    <mergeCell ref="F23:G23"/>
    <mergeCell ref="B25:G25"/>
    <mergeCell ref="C19:E19"/>
    <mergeCell ref="F19:G19"/>
    <mergeCell ref="C20:E20"/>
    <mergeCell ref="F20:G20"/>
    <mergeCell ref="C21:E21"/>
    <mergeCell ref="F21:G21"/>
    <mergeCell ref="B15:E15"/>
    <mergeCell ref="C16:E16"/>
    <mergeCell ref="C17:E17"/>
    <mergeCell ref="C18:E18"/>
    <mergeCell ref="F18:G18"/>
    <mergeCell ref="B1:G1"/>
    <mergeCell ref="B2:G2"/>
    <mergeCell ref="F4:G4"/>
    <mergeCell ref="F5:G5"/>
    <mergeCell ref="B7:E7"/>
    <mergeCell ref="F7:G7"/>
  </mergeCells>
  <conditionalFormatting sqref="E9:E13">
    <cfRule type="expression" dxfId="11" priority="2">
      <formula>AND(ISNUMBER($E9),$E9&lt;=30)</formula>
    </cfRule>
    <cfRule type="expression" dxfId="10" priority="3">
      <formula>AND(ISNUMBER($E9),$E9&gt;30,$E9&lt;=90)</formula>
    </cfRule>
  </conditionalFormatting>
  <pageMargins left="0.75" right="0.75" top="1" bottom="1" header="0.511811023622047" footer="0.511811023622047"/>
  <pageSetup fitToHeight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4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baseColWidth="10" defaultColWidth="8.7109375" defaultRowHeight="15" x14ac:dyDescent="0.25"/>
  <cols>
    <col min="1" max="1" width="5" customWidth="1"/>
    <col min="2" max="2" width="18" customWidth="1"/>
    <col min="3" max="3" width="26" customWidth="1"/>
    <col min="4" max="4" width="15" customWidth="1"/>
    <col min="5" max="5" width="24" customWidth="1"/>
    <col min="6" max="6" width="16" customWidth="1"/>
    <col min="7" max="7" width="14" customWidth="1"/>
    <col min="8" max="8" width="12" customWidth="1"/>
    <col min="9" max="9" width="9" customWidth="1"/>
    <col min="10" max="11" width="12" customWidth="1"/>
    <col min="12" max="12" width="13" customWidth="1"/>
    <col min="13" max="13" width="12" customWidth="1"/>
    <col min="14" max="14" width="14" customWidth="1"/>
    <col min="15" max="16" width="13" customWidth="1"/>
    <col min="17" max="17" width="11" customWidth="1"/>
    <col min="18" max="18" width="15" customWidth="1"/>
    <col min="19" max="19" width="28" customWidth="1"/>
  </cols>
  <sheetData>
    <row r="1" spans="1:19" ht="33.75" customHeight="1" x14ac:dyDescent="0.25">
      <c r="A1" s="8" t="s">
        <v>42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18" customHeight="1" x14ac:dyDescent="0.25">
      <c r="A2" s="7" t="s">
        <v>43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ht="6" customHeight="1" x14ac:dyDescent="0.25"/>
    <row r="4" spans="1:19" ht="33.75" customHeight="1" x14ac:dyDescent="0.25">
      <c r="A4" s="33" t="s">
        <v>44</v>
      </c>
      <c r="B4" s="33" t="s">
        <v>45</v>
      </c>
      <c r="C4" s="33" t="s">
        <v>46</v>
      </c>
      <c r="D4" s="33" t="s">
        <v>47</v>
      </c>
      <c r="E4" s="33" t="s">
        <v>9</v>
      </c>
      <c r="F4" s="33" t="s">
        <v>48</v>
      </c>
      <c r="G4" s="33" t="s">
        <v>12</v>
      </c>
      <c r="H4" s="33" t="s">
        <v>49</v>
      </c>
      <c r="I4" s="33" t="s">
        <v>50</v>
      </c>
      <c r="J4" s="33" t="s">
        <v>51</v>
      </c>
      <c r="K4" s="33" t="s">
        <v>52</v>
      </c>
      <c r="L4" s="33" t="s">
        <v>53</v>
      </c>
      <c r="M4" s="33" t="s">
        <v>54</v>
      </c>
      <c r="N4" s="33" t="s">
        <v>55</v>
      </c>
      <c r="O4" s="33" t="s">
        <v>56</v>
      </c>
      <c r="P4" s="33" t="s">
        <v>57</v>
      </c>
      <c r="Q4" s="33" t="s">
        <v>58</v>
      </c>
      <c r="R4" s="33" t="s">
        <v>59</v>
      </c>
      <c r="S4" s="33" t="s">
        <v>60</v>
      </c>
    </row>
    <row r="5" spans="1:19" x14ac:dyDescent="0.25">
      <c r="A5" s="34">
        <f t="shared" ref="A5:A44" si="0">IF($C5="","",ROW()-4)</f>
        <v>1</v>
      </c>
      <c r="B5" s="35" t="s">
        <v>61</v>
      </c>
      <c r="C5" s="36" t="s">
        <v>62</v>
      </c>
      <c r="D5" s="35" t="s">
        <v>63</v>
      </c>
      <c r="E5" s="35" t="s">
        <v>64</v>
      </c>
      <c r="F5" s="35" t="s">
        <v>65</v>
      </c>
      <c r="G5" s="35" t="s">
        <v>19</v>
      </c>
      <c r="H5" s="37">
        <v>44652</v>
      </c>
      <c r="I5" s="38">
        <v>84</v>
      </c>
      <c r="J5" s="39">
        <f t="shared" ref="J5:J44" si="1">IF($H5="","",EDATE($H5,$I5))</f>
        <v>47209</v>
      </c>
      <c r="K5" s="38">
        <v>6</v>
      </c>
      <c r="L5" s="39">
        <f t="shared" ref="L5:L44" si="2">IF($J5="","",EDATE($J5,-$K5))</f>
        <v>47027</v>
      </c>
      <c r="M5" s="38" t="s">
        <v>66</v>
      </c>
      <c r="N5" s="38" t="s">
        <v>22</v>
      </c>
      <c r="O5" s="40">
        <v>51600</v>
      </c>
      <c r="P5" s="38" t="s">
        <v>67</v>
      </c>
      <c r="Q5" s="41">
        <f t="shared" ref="Q5:Q44" ca="1" si="3">IF(OR($J5="",$N5="Gekündigt",$N5="Beendet"),"",IF($J5&lt;TODAY(),"",$L5-TODAY()))</f>
        <v>809</v>
      </c>
      <c r="R5" s="42" t="str">
        <f t="shared" ref="R5:R44" ca="1" si="4">IF($N5="Gekündigt","Gekündigt",IF($N5="Beendet","Beendet",IF($J5="","",IF($J5&lt;TODAY(),"Abgelaufen",IF($L5&lt;TODAY(),IF($M5="Ja","Frist verpasst","Läuft aus"),IF(($L5-TODAY())&lt;=30,"Dringend",IF(($L5-TODAY())&lt;=90,"Bald prüfen","Aktiv")))))))</f>
        <v>Aktiv</v>
      </c>
      <c r="S5" s="35" t="s">
        <v>68</v>
      </c>
    </row>
    <row r="6" spans="1:19" x14ac:dyDescent="0.25">
      <c r="A6" s="34">
        <f t="shared" si="0"/>
        <v>2</v>
      </c>
      <c r="B6" s="43" t="s">
        <v>69</v>
      </c>
      <c r="C6" s="44" t="s">
        <v>70</v>
      </c>
      <c r="D6" s="43" t="s">
        <v>71</v>
      </c>
      <c r="E6" s="43" t="s">
        <v>72</v>
      </c>
      <c r="F6" s="43" t="s">
        <v>73</v>
      </c>
      <c r="G6" s="43" t="s">
        <v>14</v>
      </c>
      <c r="H6" s="45">
        <v>45901</v>
      </c>
      <c r="I6" s="46">
        <v>12</v>
      </c>
      <c r="J6" s="39">
        <f t="shared" si="1"/>
        <v>46266</v>
      </c>
      <c r="K6" s="46">
        <v>3</v>
      </c>
      <c r="L6" s="39">
        <f t="shared" si="2"/>
        <v>46174</v>
      </c>
      <c r="M6" s="46" t="s">
        <v>66</v>
      </c>
      <c r="N6" s="46" t="s">
        <v>22</v>
      </c>
      <c r="O6" s="47">
        <v>18900</v>
      </c>
      <c r="P6" s="46" t="s">
        <v>74</v>
      </c>
      <c r="Q6" s="41">
        <f t="shared" ca="1" si="3"/>
        <v>-44</v>
      </c>
      <c r="R6" s="42" t="str">
        <f t="shared" ca="1" si="4"/>
        <v>Frist verpasst</v>
      </c>
      <c r="S6" s="43" t="s">
        <v>75</v>
      </c>
    </row>
    <row r="7" spans="1:19" x14ac:dyDescent="0.25">
      <c r="A7" s="34">
        <f t="shared" si="0"/>
        <v>3</v>
      </c>
      <c r="B7" s="35" t="s">
        <v>76</v>
      </c>
      <c r="C7" s="36" t="s">
        <v>77</v>
      </c>
      <c r="D7" s="35" t="s">
        <v>78</v>
      </c>
      <c r="E7" s="35" t="s">
        <v>79</v>
      </c>
      <c r="F7" s="35" t="s">
        <v>80</v>
      </c>
      <c r="G7" s="35" t="s">
        <v>18</v>
      </c>
      <c r="H7" s="37">
        <v>45292</v>
      </c>
      <c r="I7" s="38">
        <v>36</v>
      </c>
      <c r="J7" s="39">
        <f t="shared" si="1"/>
        <v>46388</v>
      </c>
      <c r="K7" s="38">
        <v>3</v>
      </c>
      <c r="L7" s="39">
        <f t="shared" si="2"/>
        <v>46296</v>
      </c>
      <c r="M7" s="38" t="s">
        <v>66</v>
      </c>
      <c r="N7" s="38" t="s">
        <v>22</v>
      </c>
      <c r="O7" s="40">
        <v>7440</v>
      </c>
      <c r="P7" s="38" t="s">
        <v>74</v>
      </c>
      <c r="Q7" s="41">
        <f t="shared" ca="1" si="3"/>
        <v>78</v>
      </c>
      <c r="R7" s="42" t="str">
        <f t="shared" ca="1" si="4"/>
        <v>Bald prüfen</v>
      </c>
      <c r="S7" s="35" t="s">
        <v>81</v>
      </c>
    </row>
    <row r="8" spans="1:19" ht="25.5" x14ac:dyDescent="0.25">
      <c r="A8" s="34">
        <f t="shared" si="0"/>
        <v>4</v>
      </c>
      <c r="B8" s="43" t="s">
        <v>82</v>
      </c>
      <c r="C8" s="44" t="s">
        <v>83</v>
      </c>
      <c r="D8" s="43" t="s">
        <v>84</v>
      </c>
      <c r="E8" s="43" t="s">
        <v>85</v>
      </c>
      <c r="F8" s="43" t="s">
        <v>86</v>
      </c>
      <c r="G8" s="43" t="s">
        <v>14</v>
      </c>
      <c r="H8" s="45">
        <v>45536</v>
      </c>
      <c r="I8" s="46">
        <v>24</v>
      </c>
      <c r="J8" s="39">
        <f t="shared" si="1"/>
        <v>46266</v>
      </c>
      <c r="K8" s="46">
        <v>1</v>
      </c>
      <c r="L8" s="39">
        <f t="shared" si="2"/>
        <v>46235</v>
      </c>
      <c r="M8" s="46" t="s">
        <v>66</v>
      </c>
      <c r="N8" s="46" t="s">
        <v>22</v>
      </c>
      <c r="O8" s="47">
        <v>3600</v>
      </c>
      <c r="P8" s="46" t="s">
        <v>67</v>
      </c>
      <c r="Q8" s="41">
        <f t="shared" ca="1" si="3"/>
        <v>17</v>
      </c>
      <c r="R8" s="42" t="str">
        <f t="shared" ca="1" si="4"/>
        <v>Dringend</v>
      </c>
      <c r="S8" s="43" t="s">
        <v>87</v>
      </c>
    </row>
    <row r="9" spans="1:19" x14ac:dyDescent="0.25">
      <c r="A9" s="34">
        <f t="shared" si="0"/>
        <v>5</v>
      </c>
      <c r="B9" s="35" t="s">
        <v>88</v>
      </c>
      <c r="C9" s="36" t="s">
        <v>89</v>
      </c>
      <c r="D9" s="35" t="s">
        <v>90</v>
      </c>
      <c r="E9" s="35" t="s">
        <v>91</v>
      </c>
      <c r="F9" s="35" t="s">
        <v>92</v>
      </c>
      <c r="G9" s="35" t="s">
        <v>16</v>
      </c>
      <c r="H9" s="37">
        <v>45078</v>
      </c>
      <c r="I9" s="38">
        <v>36</v>
      </c>
      <c r="J9" s="39">
        <f t="shared" si="1"/>
        <v>46174</v>
      </c>
      <c r="K9" s="38">
        <v>3</v>
      </c>
      <c r="L9" s="39">
        <f t="shared" si="2"/>
        <v>46082</v>
      </c>
      <c r="M9" s="38" t="s">
        <v>93</v>
      </c>
      <c r="N9" s="38" t="s">
        <v>22</v>
      </c>
      <c r="O9" s="40">
        <v>9720</v>
      </c>
      <c r="P9" s="38" t="s">
        <v>67</v>
      </c>
      <c r="Q9" s="41" t="str">
        <f t="shared" ca="1" si="3"/>
        <v/>
      </c>
      <c r="R9" s="42" t="str">
        <f t="shared" ca="1" si="4"/>
        <v>Abgelaufen</v>
      </c>
      <c r="S9" s="35" t="s">
        <v>94</v>
      </c>
    </row>
    <row r="10" spans="1:19" x14ac:dyDescent="0.25">
      <c r="A10" s="34">
        <f t="shared" si="0"/>
        <v>6</v>
      </c>
      <c r="B10" s="43" t="s">
        <v>95</v>
      </c>
      <c r="C10" s="44" t="s">
        <v>96</v>
      </c>
      <c r="D10" s="43" t="s">
        <v>97</v>
      </c>
      <c r="E10" s="43" t="s">
        <v>98</v>
      </c>
      <c r="F10" s="43" t="s">
        <v>99</v>
      </c>
      <c r="G10" s="43" t="s">
        <v>19</v>
      </c>
      <c r="H10" s="45">
        <v>45658</v>
      </c>
      <c r="I10" s="46">
        <v>24</v>
      </c>
      <c r="J10" s="39">
        <f t="shared" si="1"/>
        <v>46388</v>
      </c>
      <c r="K10" s="46">
        <v>2</v>
      </c>
      <c r="L10" s="39">
        <f t="shared" si="2"/>
        <v>46327</v>
      </c>
      <c r="M10" s="46" t="s">
        <v>93</v>
      </c>
      <c r="N10" s="46" t="s">
        <v>22</v>
      </c>
      <c r="O10" s="47">
        <v>2280</v>
      </c>
      <c r="P10" s="46" t="s">
        <v>74</v>
      </c>
      <c r="Q10" s="41">
        <f t="shared" ca="1" si="3"/>
        <v>109</v>
      </c>
      <c r="R10" s="42" t="str">
        <f t="shared" ca="1" si="4"/>
        <v>Aktiv</v>
      </c>
      <c r="S10" s="43" t="s">
        <v>100</v>
      </c>
    </row>
    <row r="11" spans="1:19" ht="25.5" x14ac:dyDescent="0.25">
      <c r="A11" s="34">
        <f t="shared" si="0"/>
        <v>7</v>
      </c>
      <c r="B11" s="35" t="s">
        <v>82</v>
      </c>
      <c r="C11" s="36" t="s">
        <v>101</v>
      </c>
      <c r="D11" s="35" t="s">
        <v>102</v>
      </c>
      <c r="E11" s="35" t="s">
        <v>103</v>
      </c>
      <c r="F11" s="35" t="s">
        <v>104</v>
      </c>
      <c r="G11" s="35" t="s">
        <v>15</v>
      </c>
      <c r="H11" s="37">
        <v>46054</v>
      </c>
      <c r="I11" s="38">
        <v>12</v>
      </c>
      <c r="J11" s="39">
        <f t="shared" si="1"/>
        <v>46419</v>
      </c>
      <c r="K11" s="38">
        <v>1</v>
      </c>
      <c r="L11" s="39">
        <f t="shared" si="2"/>
        <v>46388</v>
      </c>
      <c r="M11" s="38" t="s">
        <v>66</v>
      </c>
      <c r="N11" s="38" t="s">
        <v>22</v>
      </c>
      <c r="O11" s="40">
        <v>24000</v>
      </c>
      <c r="P11" s="38" t="s">
        <v>67</v>
      </c>
      <c r="Q11" s="41">
        <f t="shared" ca="1" si="3"/>
        <v>170</v>
      </c>
      <c r="R11" s="42" t="str">
        <f t="shared" ca="1" si="4"/>
        <v>Aktiv</v>
      </c>
      <c r="S11" s="35" t="s">
        <v>105</v>
      </c>
    </row>
    <row r="12" spans="1:19" ht="25.5" x14ac:dyDescent="0.25">
      <c r="A12" s="34">
        <f t="shared" si="0"/>
        <v>8</v>
      </c>
      <c r="B12" s="43" t="s">
        <v>82</v>
      </c>
      <c r="C12" s="44" t="s">
        <v>106</v>
      </c>
      <c r="D12" s="43" t="s">
        <v>107</v>
      </c>
      <c r="E12" s="43" t="s">
        <v>108</v>
      </c>
      <c r="F12" s="43" t="s">
        <v>109</v>
      </c>
      <c r="G12" s="43" t="s">
        <v>14</v>
      </c>
      <c r="H12" s="45">
        <v>45931</v>
      </c>
      <c r="I12" s="46">
        <v>12</v>
      </c>
      <c r="J12" s="39">
        <f t="shared" si="1"/>
        <v>46296</v>
      </c>
      <c r="K12" s="46">
        <v>3</v>
      </c>
      <c r="L12" s="39">
        <f t="shared" si="2"/>
        <v>46204</v>
      </c>
      <c r="M12" s="46" t="s">
        <v>93</v>
      </c>
      <c r="N12" s="46" t="s">
        <v>22</v>
      </c>
      <c r="O12" s="47">
        <v>6600</v>
      </c>
      <c r="P12" s="46" t="s">
        <v>67</v>
      </c>
      <c r="Q12" s="41">
        <f t="shared" ca="1" si="3"/>
        <v>-14</v>
      </c>
      <c r="R12" s="42" t="str">
        <f t="shared" ca="1" si="4"/>
        <v>Läuft aus</v>
      </c>
      <c r="S12" s="43" t="s">
        <v>110</v>
      </c>
    </row>
    <row r="13" spans="1:19" x14ac:dyDescent="0.25">
      <c r="A13" s="34">
        <f t="shared" si="0"/>
        <v>9</v>
      </c>
      <c r="B13" s="35" t="s">
        <v>111</v>
      </c>
      <c r="C13" s="36" t="s">
        <v>112</v>
      </c>
      <c r="D13" s="35" t="s">
        <v>113</v>
      </c>
      <c r="E13" s="35" t="s">
        <v>114</v>
      </c>
      <c r="F13" s="35" t="s">
        <v>115</v>
      </c>
      <c r="G13" s="35" t="s">
        <v>19</v>
      </c>
      <c r="H13" s="37">
        <v>45658</v>
      </c>
      <c r="I13" s="38">
        <v>24</v>
      </c>
      <c r="J13" s="39">
        <f t="shared" si="1"/>
        <v>46388</v>
      </c>
      <c r="K13" s="38">
        <v>1</v>
      </c>
      <c r="L13" s="39">
        <f t="shared" si="2"/>
        <v>46357</v>
      </c>
      <c r="M13" s="38" t="s">
        <v>66</v>
      </c>
      <c r="N13" s="38" t="s">
        <v>22</v>
      </c>
      <c r="O13" s="40">
        <v>15600</v>
      </c>
      <c r="P13" s="38" t="s">
        <v>67</v>
      </c>
      <c r="Q13" s="41">
        <f t="shared" ca="1" si="3"/>
        <v>139</v>
      </c>
      <c r="R13" s="42" t="str">
        <f t="shared" ca="1" si="4"/>
        <v>Aktiv</v>
      </c>
      <c r="S13" s="35" t="s">
        <v>116</v>
      </c>
    </row>
    <row r="14" spans="1:19" x14ac:dyDescent="0.25">
      <c r="A14" s="34">
        <f t="shared" si="0"/>
        <v>10</v>
      </c>
      <c r="B14" s="43" t="s">
        <v>95</v>
      </c>
      <c r="C14" s="44" t="s">
        <v>117</v>
      </c>
      <c r="D14" s="43" t="s">
        <v>118</v>
      </c>
      <c r="E14" s="43" t="s">
        <v>119</v>
      </c>
      <c r="F14" s="43" t="s">
        <v>120</v>
      </c>
      <c r="G14" s="43" t="s">
        <v>14</v>
      </c>
      <c r="H14" s="45">
        <v>45566</v>
      </c>
      <c r="I14" s="46">
        <v>24</v>
      </c>
      <c r="J14" s="39">
        <f t="shared" si="1"/>
        <v>46296</v>
      </c>
      <c r="K14" s="46">
        <v>3</v>
      </c>
      <c r="L14" s="39">
        <f t="shared" si="2"/>
        <v>46204</v>
      </c>
      <c r="M14" s="46" t="s">
        <v>66</v>
      </c>
      <c r="N14" s="46" t="s">
        <v>121</v>
      </c>
      <c r="O14" s="47">
        <v>1980</v>
      </c>
      <c r="P14" s="46" t="s">
        <v>74</v>
      </c>
      <c r="Q14" s="41" t="str">
        <f t="shared" ca="1" si="3"/>
        <v/>
      </c>
      <c r="R14" s="42" t="str">
        <f t="shared" ca="1" si="4"/>
        <v>Gekündigt</v>
      </c>
      <c r="S14" s="43" t="s">
        <v>122</v>
      </c>
    </row>
    <row r="15" spans="1:19" ht="25.5" x14ac:dyDescent="0.25">
      <c r="A15" s="34">
        <f t="shared" si="0"/>
        <v>11</v>
      </c>
      <c r="B15" s="35" t="s">
        <v>82</v>
      </c>
      <c r="C15" s="36" t="s">
        <v>123</v>
      </c>
      <c r="D15" s="35" t="s">
        <v>124</v>
      </c>
      <c r="E15" s="35" t="s">
        <v>125</v>
      </c>
      <c r="F15" s="35" t="s">
        <v>126</v>
      </c>
      <c r="G15" s="35" t="s">
        <v>21</v>
      </c>
      <c r="H15" s="37">
        <v>45717</v>
      </c>
      <c r="I15" s="38">
        <v>12</v>
      </c>
      <c r="J15" s="39">
        <f t="shared" si="1"/>
        <v>46082</v>
      </c>
      <c r="K15" s="38">
        <v>1</v>
      </c>
      <c r="L15" s="39">
        <f t="shared" si="2"/>
        <v>46054</v>
      </c>
      <c r="M15" s="38" t="s">
        <v>93</v>
      </c>
      <c r="N15" s="38" t="s">
        <v>127</v>
      </c>
      <c r="O15" s="40">
        <v>4800</v>
      </c>
      <c r="P15" s="38" t="s">
        <v>128</v>
      </c>
      <c r="Q15" s="41" t="str">
        <f t="shared" ca="1" si="3"/>
        <v/>
      </c>
      <c r="R15" s="42" t="str">
        <f t="shared" ca="1" si="4"/>
        <v>Beendet</v>
      </c>
      <c r="S15" s="35" t="s">
        <v>129</v>
      </c>
    </row>
    <row r="16" spans="1:19" ht="25.5" x14ac:dyDescent="0.25">
      <c r="A16" s="34">
        <f t="shared" si="0"/>
        <v>12</v>
      </c>
      <c r="B16" s="43" t="s">
        <v>61</v>
      </c>
      <c r="C16" s="44" t="s">
        <v>130</v>
      </c>
      <c r="D16" s="43" t="s">
        <v>131</v>
      </c>
      <c r="E16" s="43" t="s">
        <v>132</v>
      </c>
      <c r="F16" s="43" t="s">
        <v>133</v>
      </c>
      <c r="G16" s="43" t="s">
        <v>17</v>
      </c>
      <c r="H16" s="45">
        <v>45597</v>
      </c>
      <c r="I16" s="46">
        <v>36</v>
      </c>
      <c r="J16" s="39">
        <f t="shared" si="1"/>
        <v>46692</v>
      </c>
      <c r="K16" s="46">
        <v>3</v>
      </c>
      <c r="L16" s="39">
        <f t="shared" si="2"/>
        <v>46600</v>
      </c>
      <c r="M16" s="46" t="s">
        <v>66</v>
      </c>
      <c r="N16" s="46" t="s">
        <v>22</v>
      </c>
      <c r="O16" s="47">
        <v>3360</v>
      </c>
      <c r="P16" s="46" t="s">
        <v>128</v>
      </c>
      <c r="Q16" s="41">
        <f t="shared" ca="1" si="3"/>
        <v>382</v>
      </c>
      <c r="R16" s="42" t="str">
        <f t="shared" ca="1" si="4"/>
        <v>Aktiv</v>
      </c>
      <c r="S16" s="43" t="s">
        <v>134</v>
      </c>
    </row>
    <row r="17" spans="1:19" x14ac:dyDescent="0.25">
      <c r="A17" s="34" t="str">
        <f t="shared" si="0"/>
        <v/>
      </c>
      <c r="B17" s="35"/>
      <c r="C17" s="35"/>
      <c r="D17" s="35"/>
      <c r="E17" s="35"/>
      <c r="F17" s="35"/>
      <c r="G17" s="35"/>
      <c r="H17" s="37"/>
      <c r="I17" s="38"/>
      <c r="J17" s="39" t="str">
        <f t="shared" si="1"/>
        <v/>
      </c>
      <c r="K17" s="38"/>
      <c r="L17" s="39" t="str">
        <f t="shared" si="2"/>
        <v/>
      </c>
      <c r="M17" s="38"/>
      <c r="N17" s="38"/>
      <c r="O17" s="40"/>
      <c r="P17" s="38"/>
      <c r="Q17" s="41" t="str">
        <f t="shared" ca="1" si="3"/>
        <v/>
      </c>
      <c r="R17" s="42" t="str">
        <f t="shared" ca="1" si="4"/>
        <v/>
      </c>
      <c r="S17" s="35"/>
    </row>
    <row r="18" spans="1:19" x14ac:dyDescent="0.25">
      <c r="A18" s="34" t="str">
        <f t="shared" si="0"/>
        <v/>
      </c>
      <c r="B18" s="43"/>
      <c r="C18" s="43"/>
      <c r="D18" s="43"/>
      <c r="E18" s="43"/>
      <c r="F18" s="43"/>
      <c r="G18" s="43"/>
      <c r="H18" s="45"/>
      <c r="I18" s="46"/>
      <c r="J18" s="39" t="str">
        <f t="shared" si="1"/>
        <v/>
      </c>
      <c r="K18" s="46"/>
      <c r="L18" s="39" t="str">
        <f t="shared" si="2"/>
        <v/>
      </c>
      <c r="M18" s="46"/>
      <c r="N18" s="46"/>
      <c r="O18" s="47"/>
      <c r="P18" s="46"/>
      <c r="Q18" s="41" t="str">
        <f t="shared" ca="1" si="3"/>
        <v/>
      </c>
      <c r="R18" s="42" t="str">
        <f t="shared" ca="1" si="4"/>
        <v/>
      </c>
      <c r="S18" s="43"/>
    </row>
    <row r="19" spans="1:19" x14ac:dyDescent="0.25">
      <c r="A19" s="34" t="str">
        <f t="shared" si="0"/>
        <v/>
      </c>
      <c r="B19" s="35"/>
      <c r="C19" s="35"/>
      <c r="D19" s="35"/>
      <c r="E19" s="35"/>
      <c r="F19" s="35"/>
      <c r="G19" s="35"/>
      <c r="H19" s="37"/>
      <c r="I19" s="38"/>
      <c r="J19" s="39" t="str">
        <f t="shared" si="1"/>
        <v/>
      </c>
      <c r="K19" s="38"/>
      <c r="L19" s="39" t="str">
        <f t="shared" si="2"/>
        <v/>
      </c>
      <c r="M19" s="38"/>
      <c r="N19" s="38"/>
      <c r="O19" s="40"/>
      <c r="P19" s="38"/>
      <c r="Q19" s="41" t="str">
        <f t="shared" ca="1" si="3"/>
        <v/>
      </c>
      <c r="R19" s="42" t="str">
        <f t="shared" ca="1" si="4"/>
        <v/>
      </c>
      <c r="S19" s="35"/>
    </row>
    <row r="20" spans="1:19" x14ac:dyDescent="0.25">
      <c r="A20" s="34" t="str">
        <f t="shared" si="0"/>
        <v/>
      </c>
      <c r="B20" s="43"/>
      <c r="C20" s="43"/>
      <c r="D20" s="43"/>
      <c r="E20" s="43"/>
      <c r="F20" s="43"/>
      <c r="G20" s="43"/>
      <c r="H20" s="45"/>
      <c r="I20" s="46"/>
      <c r="J20" s="39" t="str">
        <f t="shared" si="1"/>
        <v/>
      </c>
      <c r="K20" s="46"/>
      <c r="L20" s="39" t="str">
        <f t="shared" si="2"/>
        <v/>
      </c>
      <c r="M20" s="46"/>
      <c r="N20" s="46"/>
      <c r="O20" s="47"/>
      <c r="P20" s="46"/>
      <c r="Q20" s="41" t="str">
        <f t="shared" ca="1" si="3"/>
        <v/>
      </c>
      <c r="R20" s="42" t="str">
        <f t="shared" ca="1" si="4"/>
        <v/>
      </c>
      <c r="S20" s="43"/>
    </row>
    <row r="21" spans="1:19" x14ac:dyDescent="0.25">
      <c r="A21" s="34" t="str">
        <f t="shared" si="0"/>
        <v/>
      </c>
      <c r="B21" s="35"/>
      <c r="C21" s="35"/>
      <c r="D21" s="35"/>
      <c r="E21" s="35"/>
      <c r="F21" s="35"/>
      <c r="G21" s="35"/>
      <c r="H21" s="37"/>
      <c r="I21" s="38"/>
      <c r="J21" s="39" t="str">
        <f t="shared" si="1"/>
        <v/>
      </c>
      <c r="K21" s="38"/>
      <c r="L21" s="39" t="str">
        <f t="shared" si="2"/>
        <v/>
      </c>
      <c r="M21" s="38"/>
      <c r="N21" s="38"/>
      <c r="O21" s="40"/>
      <c r="P21" s="38"/>
      <c r="Q21" s="41" t="str">
        <f t="shared" ca="1" si="3"/>
        <v/>
      </c>
      <c r="R21" s="42" t="str">
        <f t="shared" ca="1" si="4"/>
        <v/>
      </c>
      <c r="S21" s="35"/>
    </row>
    <row r="22" spans="1:19" x14ac:dyDescent="0.25">
      <c r="A22" s="34" t="str">
        <f t="shared" si="0"/>
        <v/>
      </c>
      <c r="B22" s="43"/>
      <c r="C22" s="43"/>
      <c r="D22" s="43"/>
      <c r="E22" s="43"/>
      <c r="F22" s="43"/>
      <c r="G22" s="43"/>
      <c r="H22" s="45"/>
      <c r="I22" s="46"/>
      <c r="J22" s="39" t="str">
        <f t="shared" si="1"/>
        <v/>
      </c>
      <c r="K22" s="46"/>
      <c r="L22" s="39" t="str">
        <f t="shared" si="2"/>
        <v/>
      </c>
      <c r="M22" s="46"/>
      <c r="N22" s="46"/>
      <c r="O22" s="47"/>
      <c r="P22" s="46"/>
      <c r="Q22" s="41" t="str">
        <f t="shared" ca="1" si="3"/>
        <v/>
      </c>
      <c r="R22" s="42" t="str">
        <f t="shared" ca="1" si="4"/>
        <v/>
      </c>
      <c r="S22" s="43"/>
    </row>
    <row r="23" spans="1:19" x14ac:dyDescent="0.25">
      <c r="A23" s="34" t="str">
        <f t="shared" si="0"/>
        <v/>
      </c>
      <c r="B23" s="35"/>
      <c r="C23" s="35"/>
      <c r="D23" s="35"/>
      <c r="E23" s="35"/>
      <c r="F23" s="35"/>
      <c r="G23" s="35"/>
      <c r="H23" s="37"/>
      <c r="I23" s="38"/>
      <c r="J23" s="39" t="str">
        <f t="shared" si="1"/>
        <v/>
      </c>
      <c r="K23" s="38"/>
      <c r="L23" s="39" t="str">
        <f t="shared" si="2"/>
        <v/>
      </c>
      <c r="M23" s="38"/>
      <c r="N23" s="38"/>
      <c r="O23" s="40"/>
      <c r="P23" s="38"/>
      <c r="Q23" s="41" t="str">
        <f t="shared" ca="1" si="3"/>
        <v/>
      </c>
      <c r="R23" s="42" t="str">
        <f t="shared" ca="1" si="4"/>
        <v/>
      </c>
      <c r="S23" s="35"/>
    </row>
    <row r="24" spans="1:19" x14ac:dyDescent="0.25">
      <c r="A24" s="34" t="str">
        <f t="shared" si="0"/>
        <v/>
      </c>
      <c r="B24" s="43"/>
      <c r="C24" s="43"/>
      <c r="D24" s="43"/>
      <c r="E24" s="43"/>
      <c r="F24" s="43"/>
      <c r="G24" s="43"/>
      <c r="H24" s="45"/>
      <c r="I24" s="46"/>
      <c r="J24" s="39" t="str">
        <f t="shared" si="1"/>
        <v/>
      </c>
      <c r="K24" s="46"/>
      <c r="L24" s="39" t="str">
        <f t="shared" si="2"/>
        <v/>
      </c>
      <c r="M24" s="46"/>
      <c r="N24" s="46"/>
      <c r="O24" s="47"/>
      <c r="P24" s="46"/>
      <c r="Q24" s="41" t="str">
        <f t="shared" ca="1" si="3"/>
        <v/>
      </c>
      <c r="R24" s="42" t="str">
        <f t="shared" ca="1" si="4"/>
        <v/>
      </c>
      <c r="S24" s="43"/>
    </row>
    <row r="25" spans="1:19" x14ac:dyDescent="0.25">
      <c r="A25" s="34" t="str">
        <f t="shared" si="0"/>
        <v/>
      </c>
      <c r="B25" s="35"/>
      <c r="C25" s="35"/>
      <c r="D25" s="35"/>
      <c r="E25" s="35"/>
      <c r="F25" s="35"/>
      <c r="G25" s="35"/>
      <c r="H25" s="37"/>
      <c r="I25" s="38"/>
      <c r="J25" s="39" t="str">
        <f t="shared" si="1"/>
        <v/>
      </c>
      <c r="K25" s="38"/>
      <c r="L25" s="39" t="str">
        <f t="shared" si="2"/>
        <v/>
      </c>
      <c r="M25" s="38"/>
      <c r="N25" s="38"/>
      <c r="O25" s="40"/>
      <c r="P25" s="38"/>
      <c r="Q25" s="41" t="str">
        <f t="shared" ca="1" si="3"/>
        <v/>
      </c>
      <c r="R25" s="42" t="str">
        <f t="shared" ca="1" si="4"/>
        <v/>
      </c>
      <c r="S25" s="35"/>
    </row>
    <row r="26" spans="1:19" x14ac:dyDescent="0.25">
      <c r="A26" s="34" t="str">
        <f t="shared" si="0"/>
        <v/>
      </c>
      <c r="B26" s="43"/>
      <c r="C26" s="43"/>
      <c r="D26" s="43"/>
      <c r="E26" s="43"/>
      <c r="F26" s="43"/>
      <c r="G26" s="43"/>
      <c r="H26" s="45"/>
      <c r="I26" s="46"/>
      <c r="J26" s="39" t="str">
        <f t="shared" si="1"/>
        <v/>
      </c>
      <c r="K26" s="46"/>
      <c r="L26" s="39" t="str">
        <f t="shared" si="2"/>
        <v/>
      </c>
      <c r="M26" s="46"/>
      <c r="N26" s="46"/>
      <c r="O26" s="47"/>
      <c r="P26" s="46"/>
      <c r="Q26" s="41" t="str">
        <f t="shared" ca="1" si="3"/>
        <v/>
      </c>
      <c r="R26" s="42" t="str">
        <f t="shared" ca="1" si="4"/>
        <v/>
      </c>
      <c r="S26" s="43"/>
    </row>
    <row r="27" spans="1:19" x14ac:dyDescent="0.25">
      <c r="A27" s="34" t="str">
        <f t="shared" si="0"/>
        <v/>
      </c>
      <c r="B27" s="35"/>
      <c r="C27" s="35"/>
      <c r="D27" s="35"/>
      <c r="E27" s="35"/>
      <c r="F27" s="35"/>
      <c r="G27" s="35"/>
      <c r="H27" s="37"/>
      <c r="I27" s="38"/>
      <c r="J27" s="39" t="str">
        <f t="shared" si="1"/>
        <v/>
      </c>
      <c r="K27" s="38"/>
      <c r="L27" s="39" t="str">
        <f t="shared" si="2"/>
        <v/>
      </c>
      <c r="M27" s="38"/>
      <c r="N27" s="38"/>
      <c r="O27" s="40"/>
      <c r="P27" s="38"/>
      <c r="Q27" s="41" t="str">
        <f t="shared" ca="1" si="3"/>
        <v/>
      </c>
      <c r="R27" s="42" t="str">
        <f t="shared" ca="1" si="4"/>
        <v/>
      </c>
      <c r="S27" s="35"/>
    </row>
    <row r="28" spans="1:19" x14ac:dyDescent="0.25">
      <c r="A28" s="34" t="str">
        <f t="shared" si="0"/>
        <v/>
      </c>
      <c r="B28" s="43"/>
      <c r="C28" s="43"/>
      <c r="D28" s="43"/>
      <c r="E28" s="43"/>
      <c r="F28" s="43"/>
      <c r="G28" s="43"/>
      <c r="H28" s="45"/>
      <c r="I28" s="46"/>
      <c r="J28" s="39" t="str">
        <f t="shared" si="1"/>
        <v/>
      </c>
      <c r="K28" s="46"/>
      <c r="L28" s="39" t="str">
        <f t="shared" si="2"/>
        <v/>
      </c>
      <c r="M28" s="46"/>
      <c r="N28" s="46"/>
      <c r="O28" s="47"/>
      <c r="P28" s="46"/>
      <c r="Q28" s="41" t="str">
        <f t="shared" ca="1" si="3"/>
        <v/>
      </c>
      <c r="R28" s="42" t="str">
        <f t="shared" ca="1" si="4"/>
        <v/>
      </c>
      <c r="S28" s="43"/>
    </row>
    <row r="29" spans="1:19" x14ac:dyDescent="0.25">
      <c r="A29" s="34" t="str">
        <f t="shared" si="0"/>
        <v/>
      </c>
      <c r="B29" s="35"/>
      <c r="C29" s="35"/>
      <c r="D29" s="35"/>
      <c r="E29" s="35"/>
      <c r="F29" s="35"/>
      <c r="G29" s="35"/>
      <c r="H29" s="37"/>
      <c r="I29" s="38"/>
      <c r="J29" s="39" t="str">
        <f t="shared" si="1"/>
        <v/>
      </c>
      <c r="K29" s="38"/>
      <c r="L29" s="39" t="str">
        <f t="shared" si="2"/>
        <v/>
      </c>
      <c r="M29" s="38"/>
      <c r="N29" s="38"/>
      <c r="O29" s="40"/>
      <c r="P29" s="38"/>
      <c r="Q29" s="41" t="str">
        <f t="shared" ca="1" si="3"/>
        <v/>
      </c>
      <c r="R29" s="42" t="str">
        <f t="shared" ca="1" si="4"/>
        <v/>
      </c>
      <c r="S29" s="35"/>
    </row>
    <row r="30" spans="1:19" x14ac:dyDescent="0.25">
      <c r="A30" s="34" t="str">
        <f t="shared" si="0"/>
        <v/>
      </c>
      <c r="B30" s="43"/>
      <c r="C30" s="43"/>
      <c r="D30" s="43"/>
      <c r="E30" s="43"/>
      <c r="F30" s="43"/>
      <c r="G30" s="43"/>
      <c r="H30" s="45"/>
      <c r="I30" s="46"/>
      <c r="J30" s="39" t="str">
        <f t="shared" si="1"/>
        <v/>
      </c>
      <c r="K30" s="46"/>
      <c r="L30" s="39" t="str">
        <f t="shared" si="2"/>
        <v/>
      </c>
      <c r="M30" s="46"/>
      <c r="N30" s="46"/>
      <c r="O30" s="47"/>
      <c r="P30" s="46"/>
      <c r="Q30" s="41" t="str">
        <f t="shared" ca="1" si="3"/>
        <v/>
      </c>
      <c r="R30" s="42" t="str">
        <f t="shared" ca="1" si="4"/>
        <v/>
      </c>
      <c r="S30" s="43"/>
    </row>
    <row r="31" spans="1:19" x14ac:dyDescent="0.25">
      <c r="A31" s="34" t="str">
        <f t="shared" si="0"/>
        <v/>
      </c>
      <c r="B31" s="35"/>
      <c r="C31" s="35"/>
      <c r="D31" s="35"/>
      <c r="E31" s="35"/>
      <c r="F31" s="35"/>
      <c r="G31" s="35"/>
      <c r="H31" s="37"/>
      <c r="I31" s="38"/>
      <c r="J31" s="39" t="str">
        <f t="shared" si="1"/>
        <v/>
      </c>
      <c r="K31" s="38"/>
      <c r="L31" s="39" t="str">
        <f t="shared" si="2"/>
        <v/>
      </c>
      <c r="M31" s="38"/>
      <c r="N31" s="38"/>
      <c r="O31" s="40"/>
      <c r="P31" s="38"/>
      <c r="Q31" s="41" t="str">
        <f t="shared" ca="1" si="3"/>
        <v/>
      </c>
      <c r="R31" s="42" t="str">
        <f t="shared" ca="1" si="4"/>
        <v/>
      </c>
      <c r="S31" s="35"/>
    </row>
    <row r="32" spans="1:19" x14ac:dyDescent="0.25">
      <c r="A32" s="34" t="str">
        <f t="shared" si="0"/>
        <v/>
      </c>
      <c r="B32" s="43"/>
      <c r="C32" s="43"/>
      <c r="D32" s="43"/>
      <c r="E32" s="43"/>
      <c r="F32" s="43"/>
      <c r="G32" s="43"/>
      <c r="H32" s="45"/>
      <c r="I32" s="46"/>
      <c r="J32" s="39" t="str">
        <f t="shared" si="1"/>
        <v/>
      </c>
      <c r="K32" s="46"/>
      <c r="L32" s="39" t="str">
        <f t="shared" si="2"/>
        <v/>
      </c>
      <c r="M32" s="46"/>
      <c r="N32" s="46"/>
      <c r="O32" s="47"/>
      <c r="P32" s="46"/>
      <c r="Q32" s="41" t="str">
        <f t="shared" ca="1" si="3"/>
        <v/>
      </c>
      <c r="R32" s="42" t="str">
        <f t="shared" ca="1" si="4"/>
        <v/>
      </c>
      <c r="S32" s="43"/>
    </row>
    <row r="33" spans="1:19" x14ac:dyDescent="0.25">
      <c r="A33" s="34" t="str">
        <f t="shared" si="0"/>
        <v/>
      </c>
      <c r="B33" s="35"/>
      <c r="C33" s="35"/>
      <c r="D33" s="35"/>
      <c r="E33" s="35"/>
      <c r="F33" s="35"/>
      <c r="G33" s="35"/>
      <c r="H33" s="37"/>
      <c r="I33" s="38"/>
      <c r="J33" s="39" t="str">
        <f t="shared" si="1"/>
        <v/>
      </c>
      <c r="K33" s="38"/>
      <c r="L33" s="39" t="str">
        <f t="shared" si="2"/>
        <v/>
      </c>
      <c r="M33" s="38"/>
      <c r="N33" s="38"/>
      <c r="O33" s="40"/>
      <c r="P33" s="38"/>
      <c r="Q33" s="41" t="str">
        <f t="shared" ca="1" si="3"/>
        <v/>
      </c>
      <c r="R33" s="42" t="str">
        <f t="shared" ca="1" si="4"/>
        <v/>
      </c>
      <c r="S33" s="35"/>
    </row>
    <row r="34" spans="1:19" x14ac:dyDescent="0.25">
      <c r="A34" s="34" t="str">
        <f t="shared" si="0"/>
        <v/>
      </c>
      <c r="B34" s="43"/>
      <c r="C34" s="43"/>
      <c r="D34" s="43"/>
      <c r="E34" s="43"/>
      <c r="F34" s="43"/>
      <c r="G34" s="43"/>
      <c r="H34" s="45"/>
      <c r="I34" s="46"/>
      <c r="J34" s="39" t="str">
        <f t="shared" si="1"/>
        <v/>
      </c>
      <c r="K34" s="46"/>
      <c r="L34" s="39" t="str">
        <f t="shared" si="2"/>
        <v/>
      </c>
      <c r="M34" s="46"/>
      <c r="N34" s="46"/>
      <c r="O34" s="47"/>
      <c r="P34" s="46"/>
      <c r="Q34" s="41" t="str">
        <f t="shared" ca="1" si="3"/>
        <v/>
      </c>
      <c r="R34" s="42" t="str">
        <f t="shared" ca="1" si="4"/>
        <v/>
      </c>
      <c r="S34" s="43"/>
    </row>
    <row r="35" spans="1:19" x14ac:dyDescent="0.25">
      <c r="A35" s="34" t="str">
        <f t="shared" si="0"/>
        <v/>
      </c>
      <c r="B35" s="35"/>
      <c r="C35" s="35"/>
      <c r="D35" s="35"/>
      <c r="E35" s="35"/>
      <c r="F35" s="35"/>
      <c r="G35" s="35"/>
      <c r="H35" s="37"/>
      <c r="I35" s="38"/>
      <c r="J35" s="39" t="str">
        <f t="shared" si="1"/>
        <v/>
      </c>
      <c r="K35" s="38"/>
      <c r="L35" s="39" t="str">
        <f t="shared" si="2"/>
        <v/>
      </c>
      <c r="M35" s="38"/>
      <c r="N35" s="38"/>
      <c r="O35" s="40"/>
      <c r="P35" s="38"/>
      <c r="Q35" s="41" t="str">
        <f t="shared" ca="1" si="3"/>
        <v/>
      </c>
      <c r="R35" s="42" t="str">
        <f t="shared" ca="1" si="4"/>
        <v/>
      </c>
      <c r="S35" s="35"/>
    </row>
    <row r="36" spans="1:19" x14ac:dyDescent="0.25">
      <c r="A36" s="34" t="str">
        <f t="shared" si="0"/>
        <v/>
      </c>
      <c r="B36" s="43"/>
      <c r="C36" s="43"/>
      <c r="D36" s="43"/>
      <c r="E36" s="43"/>
      <c r="F36" s="43"/>
      <c r="G36" s="43"/>
      <c r="H36" s="45"/>
      <c r="I36" s="46"/>
      <c r="J36" s="39" t="str">
        <f t="shared" si="1"/>
        <v/>
      </c>
      <c r="K36" s="46"/>
      <c r="L36" s="39" t="str">
        <f t="shared" si="2"/>
        <v/>
      </c>
      <c r="M36" s="46"/>
      <c r="N36" s="46"/>
      <c r="O36" s="47"/>
      <c r="P36" s="46"/>
      <c r="Q36" s="41" t="str">
        <f t="shared" ca="1" si="3"/>
        <v/>
      </c>
      <c r="R36" s="42" t="str">
        <f t="shared" ca="1" si="4"/>
        <v/>
      </c>
      <c r="S36" s="43"/>
    </row>
    <row r="37" spans="1:19" x14ac:dyDescent="0.25">
      <c r="A37" s="34" t="str">
        <f t="shared" si="0"/>
        <v/>
      </c>
      <c r="B37" s="35"/>
      <c r="C37" s="35"/>
      <c r="D37" s="35"/>
      <c r="E37" s="35"/>
      <c r="F37" s="35"/>
      <c r="G37" s="35"/>
      <c r="H37" s="37"/>
      <c r="I37" s="38"/>
      <c r="J37" s="39" t="str">
        <f t="shared" si="1"/>
        <v/>
      </c>
      <c r="K37" s="38"/>
      <c r="L37" s="39" t="str">
        <f t="shared" si="2"/>
        <v/>
      </c>
      <c r="M37" s="38"/>
      <c r="N37" s="38"/>
      <c r="O37" s="40"/>
      <c r="P37" s="38"/>
      <c r="Q37" s="41" t="str">
        <f t="shared" ca="1" si="3"/>
        <v/>
      </c>
      <c r="R37" s="42" t="str">
        <f t="shared" ca="1" si="4"/>
        <v/>
      </c>
      <c r="S37" s="35"/>
    </row>
    <row r="38" spans="1:19" x14ac:dyDescent="0.25">
      <c r="A38" s="34" t="str">
        <f t="shared" si="0"/>
        <v/>
      </c>
      <c r="B38" s="43"/>
      <c r="C38" s="43"/>
      <c r="D38" s="43"/>
      <c r="E38" s="43"/>
      <c r="F38" s="43"/>
      <c r="G38" s="43"/>
      <c r="H38" s="45"/>
      <c r="I38" s="46"/>
      <c r="J38" s="39" t="str">
        <f t="shared" si="1"/>
        <v/>
      </c>
      <c r="K38" s="46"/>
      <c r="L38" s="39" t="str">
        <f t="shared" si="2"/>
        <v/>
      </c>
      <c r="M38" s="46"/>
      <c r="N38" s="46"/>
      <c r="O38" s="47"/>
      <c r="P38" s="46"/>
      <c r="Q38" s="41" t="str">
        <f t="shared" ca="1" si="3"/>
        <v/>
      </c>
      <c r="R38" s="42" t="str">
        <f t="shared" ca="1" si="4"/>
        <v/>
      </c>
      <c r="S38" s="43"/>
    </row>
    <row r="39" spans="1:19" x14ac:dyDescent="0.25">
      <c r="A39" s="34" t="str">
        <f t="shared" si="0"/>
        <v/>
      </c>
      <c r="B39" s="35"/>
      <c r="C39" s="35"/>
      <c r="D39" s="35"/>
      <c r="E39" s="35"/>
      <c r="F39" s="35"/>
      <c r="G39" s="35"/>
      <c r="H39" s="37"/>
      <c r="I39" s="38"/>
      <c r="J39" s="39" t="str">
        <f t="shared" si="1"/>
        <v/>
      </c>
      <c r="K39" s="38"/>
      <c r="L39" s="39" t="str">
        <f t="shared" si="2"/>
        <v/>
      </c>
      <c r="M39" s="38"/>
      <c r="N39" s="38"/>
      <c r="O39" s="40"/>
      <c r="P39" s="38"/>
      <c r="Q39" s="41" t="str">
        <f t="shared" ca="1" si="3"/>
        <v/>
      </c>
      <c r="R39" s="42" t="str">
        <f t="shared" ca="1" si="4"/>
        <v/>
      </c>
      <c r="S39" s="35"/>
    </row>
    <row r="40" spans="1:19" x14ac:dyDescent="0.25">
      <c r="A40" s="34" t="str">
        <f t="shared" si="0"/>
        <v/>
      </c>
      <c r="B40" s="43"/>
      <c r="C40" s="43"/>
      <c r="D40" s="43"/>
      <c r="E40" s="43"/>
      <c r="F40" s="43"/>
      <c r="G40" s="43"/>
      <c r="H40" s="45"/>
      <c r="I40" s="46"/>
      <c r="J40" s="39" t="str">
        <f t="shared" si="1"/>
        <v/>
      </c>
      <c r="K40" s="46"/>
      <c r="L40" s="39" t="str">
        <f t="shared" si="2"/>
        <v/>
      </c>
      <c r="M40" s="46"/>
      <c r="N40" s="46"/>
      <c r="O40" s="47"/>
      <c r="P40" s="46"/>
      <c r="Q40" s="41" t="str">
        <f t="shared" ca="1" si="3"/>
        <v/>
      </c>
      <c r="R40" s="42" t="str">
        <f t="shared" ca="1" si="4"/>
        <v/>
      </c>
      <c r="S40" s="43"/>
    </row>
    <row r="41" spans="1:19" x14ac:dyDescent="0.25">
      <c r="A41" s="34" t="str">
        <f t="shared" si="0"/>
        <v/>
      </c>
      <c r="B41" s="35"/>
      <c r="C41" s="35"/>
      <c r="D41" s="35"/>
      <c r="E41" s="35"/>
      <c r="F41" s="35"/>
      <c r="G41" s="35"/>
      <c r="H41" s="37"/>
      <c r="I41" s="38"/>
      <c r="J41" s="39" t="str">
        <f t="shared" si="1"/>
        <v/>
      </c>
      <c r="K41" s="38"/>
      <c r="L41" s="39" t="str">
        <f t="shared" si="2"/>
        <v/>
      </c>
      <c r="M41" s="38"/>
      <c r="N41" s="38"/>
      <c r="O41" s="40"/>
      <c r="P41" s="38"/>
      <c r="Q41" s="41" t="str">
        <f t="shared" ca="1" si="3"/>
        <v/>
      </c>
      <c r="R41" s="42" t="str">
        <f t="shared" ca="1" si="4"/>
        <v/>
      </c>
      <c r="S41" s="35"/>
    </row>
    <row r="42" spans="1:19" x14ac:dyDescent="0.25">
      <c r="A42" s="34" t="str">
        <f t="shared" si="0"/>
        <v/>
      </c>
      <c r="B42" s="43"/>
      <c r="C42" s="43"/>
      <c r="D42" s="43"/>
      <c r="E42" s="43"/>
      <c r="F42" s="43"/>
      <c r="G42" s="43"/>
      <c r="H42" s="45"/>
      <c r="I42" s="46"/>
      <c r="J42" s="39" t="str">
        <f t="shared" si="1"/>
        <v/>
      </c>
      <c r="K42" s="46"/>
      <c r="L42" s="39" t="str">
        <f t="shared" si="2"/>
        <v/>
      </c>
      <c r="M42" s="46"/>
      <c r="N42" s="46"/>
      <c r="O42" s="47"/>
      <c r="P42" s="46"/>
      <c r="Q42" s="41" t="str">
        <f t="shared" ca="1" si="3"/>
        <v/>
      </c>
      <c r="R42" s="42" t="str">
        <f t="shared" ca="1" si="4"/>
        <v/>
      </c>
      <c r="S42" s="43"/>
    </row>
    <row r="43" spans="1:19" x14ac:dyDescent="0.25">
      <c r="A43" s="34" t="str">
        <f t="shared" si="0"/>
        <v/>
      </c>
      <c r="B43" s="35"/>
      <c r="C43" s="35"/>
      <c r="D43" s="35"/>
      <c r="E43" s="35"/>
      <c r="F43" s="35"/>
      <c r="G43" s="35"/>
      <c r="H43" s="37"/>
      <c r="I43" s="38"/>
      <c r="J43" s="39" t="str">
        <f t="shared" si="1"/>
        <v/>
      </c>
      <c r="K43" s="38"/>
      <c r="L43" s="39" t="str">
        <f t="shared" si="2"/>
        <v/>
      </c>
      <c r="M43" s="38"/>
      <c r="N43" s="38"/>
      <c r="O43" s="40"/>
      <c r="P43" s="38"/>
      <c r="Q43" s="41" t="str">
        <f t="shared" ca="1" si="3"/>
        <v/>
      </c>
      <c r="R43" s="42" t="str">
        <f t="shared" ca="1" si="4"/>
        <v/>
      </c>
      <c r="S43" s="35"/>
    </row>
    <row r="44" spans="1:19" x14ac:dyDescent="0.25">
      <c r="A44" s="34" t="str">
        <f t="shared" si="0"/>
        <v/>
      </c>
      <c r="B44" s="43"/>
      <c r="C44" s="43"/>
      <c r="D44" s="43"/>
      <c r="E44" s="43"/>
      <c r="F44" s="43"/>
      <c r="G44" s="43"/>
      <c r="H44" s="45"/>
      <c r="I44" s="46"/>
      <c r="J44" s="39" t="str">
        <f t="shared" si="1"/>
        <v/>
      </c>
      <c r="K44" s="46"/>
      <c r="L44" s="39" t="str">
        <f t="shared" si="2"/>
        <v/>
      </c>
      <c r="M44" s="46"/>
      <c r="N44" s="46"/>
      <c r="O44" s="47"/>
      <c r="P44" s="46"/>
      <c r="Q44" s="41" t="str">
        <f t="shared" ca="1" si="3"/>
        <v/>
      </c>
      <c r="R44" s="42" t="str">
        <f t="shared" ca="1" si="4"/>
        <v/>
      </c>
      <c r="S44" s="43"/>
    </row>
  </sheetData>
  <autoFilter ref="A4:S44" xr:uid="{00000000-0009-0000-0000-000001000000}"/>
  <mergeCells count="2">
    <mergeCell ref="A1:S1"/>
    <mergeCell ref="A2:S2"/>
  </mergeCells>
  <conditionalFormatting sqref="Q5:Q44">
    <cfRule type="expression" dxfId="9" priority="10">
      <formula>AND(ISNUMBER($Q5),$Q5&lt;=30)</formula>
    </cfRule>
    <cfRule type="expression" dxfId="8" priority="11">
      <formula>AND(ISNUMBER($Q5),$Q5&gt;30,$Q5&lt;=90)</formula>
    </cfRule>
  </conditionalFormatting>
  <conditionalFormatting sqref="R5:R44">
    <cfRule type="cellIs" dxfId="7" priority="2" operator="equal">
      <formula>"Abgelaufen"</formula>
    </cfRule>
    <cfRule type="cellIs" dxfId="6" priority="3" operator="equal">
      <formula>"Frist verpasst"</formula>
    </cfRule>
    <cfRule type="cellIs" dxfId="5" priority="4" operator="equal">
      <formula>"Dringend"</formula>
    </cfRule>
    <cfRule type="cellIs" dxfId="4" priority="5" operator="equal">
      <formula>"Bald prüfen"</formula>
    </cfRule>
    <cfRule type="cellIs" dxfId="3" priority="6" operator="equal">
      <formula>"Läuft aus"</formula>
    </cfRule>
    <cfRule type="cellIs" dxfId="2" priority="7" operator="equal">
      <formula>"Aktiv"</formula>
    </cfRule>
    <cfRule type="cellIs" dxfId="1" priority="8" operator="equal">
      <formula>"Gekündigt"</formula>
    </cfRule>
    <cfRule type="cellIs" dxfId="0" priority="9" operator="equal">
      <formula>"Beendet"</formula>
    </cfRule>
  </conditionalFormatting>
  <dataValidations count="5">
    <dataValidation type="list" allowBlank="1" errorTitle="Ungültige Eingabe" error="Bitte einen Wert aus der Liste wählen." sqref="B5:B44" xr:uid="{00000000-0002-0000-0100-000000000000}">
      <formula1>"Mietvertrag,Dienstleistungsvertrag,Wartungsvertrag,Liefervertrag,Lizenz/Software,Versicherung,Leasing,Rahmenvertrag,Sonstiges"</formula1>
      <formula2>0</formula2>
    </dataValidation>
    <dataValidation type="list" allowBlank="1" errorTitle="Ungültige Eingabe" error="Bitte einen Wert aus der Liste wählen." sqref="G5:G44" xr:uid="{00000000-0002-0000-0100-000001000000}">
      <formula1>"IT,Marketing,Vertrieb,Einkauf,Finanzen,Personal,Facility,Recht,Geschäftsführung"</formula1>
      <formula2>0</formula2>
    </dataValidation>
    <dataValidation type="list" allowBlank="1" errorTitle="Ungültige Eingabe" error="Bitte einen Wert aus der Liste wählen." sqref="M5:M44" xr:uid="{00000000-0002-0000-0100-000002000000}">
      <formula1>"Ja,Nein"</formula1>
      <formula2>0</formula2>
    </dataValidation>
    <dataValidation type="list" allowBlank="1" errorTitle="Ungültige Eingabe" error="Bitte einen Wert aus der Liste wählen." sqref="N5:N44" xr:uid="{00000000-0002-0000-0100-000003000000}">
      <formula1>"Aktiv,In Verhandlung,Gekündigt,Beendet"</formula1>
      <formula2>0</formula2>
    </dataValidation>
    <dataValidation type="list" allowBlank="1" errorTitle="Ungültige Eingabe" error="Bitte einen Wert aus der Liste wählen." sqref="P5:P44" xr:uid="{00000000-0002-0000-0100-000004000000}">
      <formula1>"Monatlich,Quartalsweise,Halbjährlich,Jährlich,Einmalig"</formula1>
      <formula2>0</formula2>
    </dataValidation>
  </dataValidations>
  <printOptions horizontalCentered="1"/>
  <pageMargins left="0.75" right="0.75" top="1" bottom="1" header="0.511811023622047" footer="0.511811023622047"/>
  <pageSetup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Übersicht</vt:lpstr>
      <vt:lpstr>Verträge</vt:lpstr>
      <vt:lpstr>Verträge!Drucktitel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2026-07-15T06:12:28Z</dcterms:created>
  <dcterms:modified xsi:type="dcterms:W3CDTF">2026-07-15T13:07:14Z</dcterms:modified>
  <dc:language>en-US</dc:language>
</cp:coreProperties>
</file>