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Vertragsübersicht" sheetId="2" state="visible" r:id="rId4"/>
    <sheet name="Konfiguration" sheetId="3" state="visible" r:id="rId5"/>
  </sheets>
  <definedNames>
    <definedName function="false" hidden="true" localSheetId="1" name="_xlnm._FilterDatabase" vbProcedure="false">Vertragsübersicht!$A$6:$R$40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<sst xmlns="http://schemas.openxmlformats.org/spreadsheetml/2006/main" count="182" uniqueCount="124">
  <si>
    <t xml:space="preserve">VERTRAGS-DASHBOARD</t>
  </si>
  <si>
    <t xml:space="preserve">Kennzahlen auf einen Blick</t>
  </si>
  <si>
    <t xml:space="preserve">Stand:</t>
  </si>
  <si>
    <t xml:space="preserve">Verträge gesamt</t>
  </si>
  <si>
    <t xml:space="preserve">Aktive Verträge</t>
  </si>
  <si>
    <t xml:space="preserve">Jahreskosten (aktiv)</t>
  </si>
  <si>
    <t xml:space="preserve">Kündigung prüfen</t>
  </si>
  <si>
    <t xml:space="preserve">Frist verpasst</t>
  </si>
  <si>
    <t xml:space="preserve">Ø Kosten / Monat</t>
  </si>
  <si>
    <t xml:space="preserve">Verträge nach Vertragsart</t>
  </si>
  <si>
    <t xml:space="preserve">Legende: Handlungsbedarf</t>
  </si>
  <si>
    <t xml:space="preserve">Vertragsart</t>
  </si>
  <si>
    <t xml:space="preserve">Anzahl</t>
  </si>
  <si>
    <t xml:space="preserve">Jahreskosten</t>
  </si>
  <si>
    <t xml:space="preserve">Anz.</t>
  </si>
  <si>
    <t xml:space="preserve">Bedeutung</t>
  </si>
  <si>
    <t xml:space="preserve">Mietvertrag</t>
  </si>
  <si>
    <t xml:space="preserve">Aktiv – Keine Aktion nötig</t>
  </si>
  <si>
    <t xml:space="preserve">Leasingvertrag</t>
  </si>
  <si>
    <t xml:space="preserve">Kündigung prüfen – Frist rückt näher (siehe Vorwarnzeit)</t>
  </si>
  <si>
    <t xml:space="preserve">Dienstleistungsvertrag</t>
  </si>
  <si>
    <t xml:space="preserve">Frist verpasst – Nicht mehr fristgerecht kündbar</t>
  </si>
  <si>
    <t xml:space="preserve">Wartungsvertrag</t>
  </si>
  <si>
    <t xml:space="preserve">Läuft aus – Endet planmäßig ohne Verlängerung</t>
  </si>
  <si>
    <t xml:space="preserve">Liefervertrag</t>
  </si>
  <si>
    <t xml:space="preserve">Gekündigt – Bereits gekündigt</t>
  </si>
  <si>
    <t xml:space="preserve">Versicherung</t>
  </si>
  <si>
    <t xml:space="preserve">Beendet – Vertrag ist ausgelaufen</t>
  </si>
  <si>
    <t xml:space="preserve">Lizenz/Abonnement</t>
  </si>
  <si>
    <t xml:space="preserve">Die Farben entsprechen der Spalte »Handlungsbedarf« in der Vertragsübersicht.</t>
  </si>
  <si>
    <t xml:space="preserve">Arbeitsvertrag</t>
  </si>
  <si>
    <t xml:space="preserve">Beratungsvertrag</t>
  </si>
  <si>
    <t xml:space="preserve">Sonstiges</t>
  </si>
  <si>
    <t xml:space="preserve">Gesamt</t>
  </si>
  <si>
    <t xml:space="preserve">VERTRAGSÜBERSICHT 2026</t>
  </si>
  <si>
    <t xml:space="preserve">Zentrale Übersicht aller Verträge – Laufzeiten, Fristen und Kosten jederzeit im Blick</t>
  </si>
  <si>
    <t xml:space="preserve">Pro Zeile einen Vertrag erfassen.  Die türkis hinterlegten Spalten (Vertragsende, Späteste Kündigung, Tage bis Kündigung, Handlungsbedarf, Jahreskosten) werden automatisch berechnet – bitte nicht überschreiben.</t>
  </si>
  <si>
    <t xml:space="preserve">Vertrags-Nr.</t>
  </si>
  <si>
    <t xml:space="preserve">Vertragsbezeichnung</t>
  </si>
  <si>
    <t xml:space="preserve">Vertragspartner</t>
  </si>
  <si>
    <t xml:space="preserve">Ansprechpartner</t>
  </si>
  <si>
    <t xml:space="preserve">Vertragsbeginn</t>
  </si>
  <si>
    <t xml:space="preserve">Laufzeit (Monate)</t>
  </si>
  <si>
    <t xml:space="preserve">Vertragsende</t>
  </si>
  <si>
    <t xml:space="preserve">Kündigungsfrist (Monate)</t>
  </si>
  <si>
    <t xml:space="preserve">Späteste Kündigung</t>
  </si>
  <si>
    <t xml:space="preserve">Auto-Verlängerung</t>
  </si>
  <si>
    <t xml:space="preserve">Status</t>
  </si>
  <si>
    <t xml:space="preserve">Tage bis Kündigung</t>
  </si>
  <si>
    <t xml:space="preserve">Handlungsbedarf</t>
  </si>
  <si>
    <t xml:space="preserve">Zahlungsintervall</t>
  </si>
  <si>
    <t xml:space="preserve">Betrag</t>
  </si>
  <si>
    <t xml:space="preserve">Anmerkungen</t>
  </si>
  <si>
    <t xml:space="preserve">V-2024-014</t>
  </si>
  <si>
    <t xml:space="preserve">Büroräume Hauptstandort</t>
  </si>
  <si>
    <t xml:space="preserve">Kontor Nord Immobilien GmbH</t>
  </si>
  <si>
    <t xml:space="preserve">Herr Andreas Voß</t>
  </si>
  <si>
    <t xml:space="preserve">Ja</t>
  </si>
  <si>
    <t xml:space="preserve">Aktiv</t>
  </si>
  <si>
    <t xml:space="preserve">Monatlich</t>
  </si>
  <si>
    <t xml:space="preserve">Staffelmiete ab dem 3. Jahr</t>
  </si>
  <si>
    <t xml:space="preserve">V-2025-019</t>
  </si>
  <si>
    <t xml:space="preserve">Unterhaltsreinigung Büro</t>
  </si>
  <si>
    <t xml:space="preserve">Helios Facility Services GmbH</t>
  </si>
  <si>
    <t xml:space="preserve">Frau Sabine Reuter</t>
  </si>
  <si>
    <t xml:space="preserve">2x wöchentlich</t>
  </si>
  <si>
    <t xml:space="preserve">V-2023-002</t>
  </si>
  <si>
    <t xml:space="preserve">Aufzugswartung Gebäude A</t>
  </si>
  <si>
    <t xml:space="preserve">TechnoLift Wartung GmbH</t>
  </si>
  <si>
    <t xml:space="preserve">Herr Murat Demir</t>
  </si>
  <si>
    <t xml:space="preserve">Jährlich</t>
  </si>
  <si>
    <t xml:space="preserve">inkl. 2 Notdiensteinsätze</t>
  </si>
  <si>
    <t xml:space="preserve">V-2024-021</t>
  </si>
  <si>
    <t xml:space="preserve">Buchhaltungssoftware (Cloud)</t>
  </si>
  <si>
    <t xml:space="preserve">Aurelia Software GmbH</t>
  </si>
  <si>
    <t xml:space="preserve">Frau Nadine Berg</t>
  </si>
  <si>
    <t xml:space="preserve">5 Nutzerlizenzen</t>
  </si>
  <si>
    <t xml:space="preserve">V-2025-030</t>
  </si>
  <si>
    <t xml:space="preserve">Firmenfahrzeug Transporter</t>
  </si>
  <si>
    <t xml:space="preserve">Mobilis Leasing AG</t>
  </si>
  <si>
    <t xml:space="preserve">Herr Jonas Frey</t>
  </si>
  <si>
    <t xml:space="preserve">Nein</t>
  </si>
  <si>
    <t xml:space="preserve">10.000 km / Jahr</t>
  </si>
  <si>
    <t xml:space="preserve">V-2025-005</t>
  </si>
  <si>
    <t xml:space="preserve">Büromaterial Rahmenvertrag</t>
  </si>
  <si>
    <t xml:space="preserve">Kontrast Bürohandel GmbH</t>
  </si>
  <si>
    <t xml:space="preserve">Herr Stefan Lang</t>
  </si>
  <si>
    <t xml:space="preserve">Quartalsweise</t>
  </si>
  <si>
    <t xml:space="preserve">Mindestabnahme p. a.</t>
  </si>
  <si>
    <t xml:space="preserve">V-2022-011</t>
  </si>
  <si>
    <t xml:space="preserve">Wartung Website &amp; Hosting</t>
  </si>
  <si>
    <t xml:space="preserve">Pixelwerk Digital GmbH</t>
  </si>
  <si>
    <t xml:space="preserve">Frau Carla Sommer</t>
  </si>
  <si>
    <t xml:space="preserve">Beendet</t>
  </si>
  <si>
    <t xml:space="preserve">nicht verlängert</t>
  </si>
  <si>
    <t xml:space="preserve">V-2024-008</t>
  </si>
  <si>
    <t xml:space="preserve">Internet &amp; Telefonie (Geschäft)</t>
  </si>
  <si>
    <t xml:space="preserve">Nordlicht Telekom GmbH</t>
  </si>
  <si>
    <t xml:space="preserve">Herr Kevin Roth</t>
  </si>
  <si>
    <t xml:space="preserve">unbefristet, monatlich kündbar</t>
  </si>
  <si>
    <t xml:space="preserve">V-2025-025</t>
  </si>
  <si>
    <t xml:space="preserve">Inhaltsversicherung</t>
  </si>
  <si>
    <t xml:space="preserve">Rheintal Assekuranz AG</t>
  </si>
  <si>
    <t xml:space="preserve">Frau Petra Kolb</t>
  </si>
  <si>
    <t xml:space="preserve">Selbstbeteiligung 250 €</t>
  </si>
  <si>
    <t xml:space="preserve">V-2023-018</t>
  </si>
  <si>
    <t xml:space="preserve">Marketing-Retainer</t>
  </si>
  <si>
    <t xml:space="preserve">Studio Halcón Werbeagentur</t>
  </si>
  <si>
    <t xml:space="preserve">Frau Laura Simon</t>
  </si>
  <si>
    <t xml:space="preserve">Gekündigt</t>
  </si>
  <si>
    <t xml:space="preserve">zum 30.09.2024 gekündigt</t>
  </si>
  <si>
    <t xml:space="preserve">V-2025-012</t>
  </si>
  <si>
    <t xml:space="preserve">Steuerberatung &amp; Jahresabschluss</t>
  </si>
  <si>
    <t xml:space="preserve">Berg &amp; Tauber Steuerberatung PartG</t>
  </si>
  <si>
    <t xml:space="preserve">Frau Miriam Tauber</t>
  </si>
  <si>
    <t xml:space="preserve">Jahrespauschale</t>
  </si>
  <si>
    <t xml:space="preserve">KONFIGURATION</t>
  </si>
  <si>
    <t xml:space="preserve">Einstellungen und Auswahllisten für die Vertragsübersicht</t>
  </si>
  <si>
    <t xml:space="preserve">Einstellungen</t>
  </si>
  <si>
    <t xml:space="preserve">Vorwarnzeit für Kündigung (in Tagen)</t>
  </si>
  <si>
    <t xml:space="preserve">Legt fest, ab wann der Status in der Übersicht auf »Kündigung prüfen« wechselt, bevor die späteste Kündigung erreicht ist.</t>
  </si>
  <si>
    <t xml:space="preserve">Auswahllisten</t>
  </si>
  <si>
    <t xml:space="preserve">Halbjährlich</t>
  </si>
  <si>
    <t xml:space="preserve">Einmalig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</si>
</sst>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General"/>
    <numFmt numFmtId="167" formatCode="#,##0.00&quot; €&quot;"/>
    <numFmt numFmtId="168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22"/>
      <color rgb="FF1E3A4C"/>
      <name val="Calibri"/>
      <family val="0"/>
      <charset val="1"/>
    </font>
    <font>
      <b val="true"/>
      <sz val="22"/>
      <color rgb="FF1E7A3E"/>
      <name val="Calibri"/>
      <family val="0"/>
      <charset val="1"/>
    </font>
    <font>
      <sz val="9"/>
      <color rgb="FF5B6B72"/>
      <name val="Calibri"/>
      <family val="0"/>
      <charset val="1"/>
    </font>
    <font>
      <b val="true"/>
      <sz val="22"/>
      <color rgb="FF8A5A00"/>
      <name val="Calibri"/>
      <family val="0"/>
      <charset val="1"/>
    </font>
    <font>
      <b val="true"/>
      <sz val="22"/>
      <color rgb="FFA32020"/>
      <name val="Calibri"/>
      <family val="0"/>
      <charset val="1"/>
    </font>
    <font>
      <b val="true"/>
      <sz val="12"/>
      <color rgb="FF1E3A4C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1"/>
      <color rgb="FF1E7A3E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11"/>
      <color rgb="FF8A5A00"/>
      <name val="Calibri"/>
      <family val="0"/>
      <charset val="1"/>
    </font>
    <font>
      <b val="true"/>
      <sz val="11"/>
      <color rgb="FFA32020"/>
      <name val="Calibri"/>
      <family val="0"/>
      <charset val="1"/>
    </font>
    <font>
      <b val="true"/>
      <sz val="11"/>
      <color rgb="FF3E5964"/>
      <name val="Calibri"/>
      <family val="0"/>
      <charset val="1"/>
    </font>
    <font>
      <b val="true"/>
      <sz val="11"/>
      <color rgb="FF5B6B72"/>
      <name val="Calibri"/>
      <family val="0"/>
      <charset val="1"/>
    </font>
    <font>
      <b val="true"/>
      <sz val="11"/>
      <color rgb="FF434F55"/>
      <name val="Calibri"/>
      <family val="0"/>
      <charset val="1"/>
    </font>
    <font>
      <i val="true"/>
      <sz val="8"/>
      <color rgb="FF5B6B72"/>
      <name val="Calibri"/>
      <family val="0"/>
      <charset val="1"/>
    </font>
    <font>
      <b val="true"/>
      <sz val="10"/>
      <color rgb="FF1E3A4C"/>
      <name val="Calibri"/>
      <family val="0"/>
      <charset val="1"/>
    </font>
    <font>
      <i val="true"/>
      <sz val="9"/>
      <color rgb="FF5B6B72"/>
      <name val="Calibri"/>
      <family val="0"/>
      <charset val="1"/>
    </font>
    <font>
      <b val="true"/>
      <sz val="11"/>
      <color rgb="FF1E3A4C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rgb="FF1E3A4C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E3A4C"/>
        <bgColor rgb="FF003366"/>
      </patternFill>
    </fill>
    <fill>
      <patternFill patternType="solid">
        <fgColor rgb="FF2E8B94"/>
        <bgColor rgb="FF008080"/>
      </patternFill>
    </fill>
    <fill>
      <patternFill patternType="solid">
        <fgColor rgb="FF1E7A3E"/>
        <bgColor rgb="FF008080"/>
      </patternFill>
    </fill>
    <fill>
      <patternFill patternType="solid">
        <fgColor rgb="FFF3F6F7"/>
        <bgColor rgb="FFE9F1F2"/>
      </patternFill>
    </fill>
    <fill>
      <patternFill patternType="solid">
        <fgColor rgb="FF8A5A00"/>
        <bgColor rgb="FF993366"/>
      </patternFill>
    </fill>
    <fill>
      <patternFill patternType="solid">
        <fgColor rgb="FFA32020"/>
        <bgColor rgb="FF993366"/>
      </patternFill>
    </fill>
    <fill>
      <patternFill patternType="solid">
        <fgColor rgb="FFD3ECD9"/>
        <bgColor rgb="FFDCE6EA"/>
      </patternFill>
    </fill>
    <fill>
      <patternFill patternType="solid">
        <fgColor rgb="FFFFFFFF"/>
        <bgColor rgb="FFF3F6F7"/>
      </patternFill>
    </fill>
    <fill>
      <patternFill patternType="solid">
        <fgColor rgb="FFFBE7C4"/>
        <bgColor rgb="FFF6D2D2"/>
      </patternFill>
    </fill>
    <fill>
      <patternFill patternType="solid">
        <fgColor rgb="FFF6D2D2"/>
        <bgColor rgb="FFFBE7C4"/>
      </patternFill>
    </fill>
    <fill>
      <patternFill patternType="solid">
        <fgColor rgb="FFDCE6EA"/>
        <bgColor rgb="FFE6EAEC"/>
      </patternFill>
    </fill>
    <fill>
      <patternFill patternType="solid">
        <fgColor rgb="FFE6EAEC"/>
        <bgColor rgb="FFE9F1F2"/>
      </patternFill>
    </fill>
    <fill>
      <patternFill patternType="solid">
        <fgColor rgb="FFD4DADD"/>
        <bgColor rgb="FFD5DEE0"/>
      </patternFill>
    </fill>
    <fill>
      <patternFill patternType="solid">
        <fgColor rgb="FFE9F1F2"/>
        <bgColor rgb="FFE6EAE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5DEE0"/>
      </left>
      <right style="thin">
        <color rgb="FFD5DEE0"/>
      </right>
      <top style="thin">
        <color rgb="FFD5DEE0"/>
      </top>
      <bottom style="thin">
        <color rgb="FFD5DEE0"/>
      </bottom>
      <diagonal/>
    </border>
    <border diagonalUp="false" diagonalDown="false">
      <left style="thin">
        <color rgb="FFD5DEE0"/>
      </left>
      <right style="thin">
        <color rgb="FFD5DEE0"/>
      </right>
      <top style="medium">
        <color rgb="FF2E8B94"/>
      </top>
      <bottom style="thin">
        <color rgb="FFD5DEE0"/>
      </bottom>
      <diagonal/>
    </border>
    <border diagonalUp="false" diagonalDown="false">
      <left style="thin">
        <color rgb="FFD5DEE0"/>
      </left>
      <right style="thin">
        <color rgb="FFD5DEE0"/>
      </right>
      <top style="thin">
        <color rgb="FFD5DEE0"/>
      </top>
      <bottom style="medium">
        <color rgb="FF2E8B9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6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ill>
        <patternFill patternType="solid">
          <fgColor rgb="FF1E3A4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E9F1F2"/>
          <bgColor rgb="FF000000"/>
        </patternFill>
      </fill>
    </dxf>
    <dxf>
      <fill>
        <patternFill patternType="solid">
          <fgColor rgb="FFA32020"/>
          <bgColor rgb="FF000000"/>
        </patternFill>
      </fill>
    </dxf>
    <dxf>
      <fill>
        <patternFill patternType="solid">
          <fgColor rgb="FFD3ECD9"/>
          <bgColor rgb="FF000000"/>
        </patternFill>
      </fill>
    </dxf>
    <dxf>
      <fill>
        <patternFill patternType="solid">
          <fgColor rgb="FFD4DADD"/>
          <bgColor rgb="FF000000"/>
        </patternFill>
      </fill>
    </dxf>
    <dxf>
      <fill>
        <patternFill patternType="solid">
          <fgColor rgb="FFDCE6EA"/>
          <bgColor rgb="FF000000"/>
        </patternFill>
      </fill>
    </dxf>
    <dxf>
      <fill>
        <patternFill patternType="solid">
          <fgColor rgb="FFE6EAEC"/>
          <bgColor rgb="FF000000"/>
        </patternFill>
      </fill>
    </dxf>
    <dxf>
      <fill>
        <patternFill patternType="solid">
          <fgColor rgb="FFF6D2D2"/>
          <bgColor rgb="FF000000"/>
        </patternFill>
      </fill>
    </dxf>
    <dxf>
      <fill>
        <patternFill patternType="solid">
          <fgColor rgb="FFFBE7C4"/>
          <bgColor rgb="FF000000"/>
        </patternFill>
      </fill>
    </dxf>
    <dxf>
      <fill>
        <patternFill patternType="solid">
          <fgColor rgb="FF1E7A3E"/>
          <bgColor rgb="FF000000"/>
        </patternFill>
      </fill>
    </dxf>
    <dxf>
      <fill>
        <patternFill patternType="solid">
          <fgColor rgb="FF3E5964"/>
          <bgColor rgb="FF000000"/>
        </patternFill>
      </fill>
    </dxf>
    <dxf>
      <fill>
        <patternFill patternType="solid">
          <fgColor rgb="FF434F55"/>
          <bgColor rgb="FF000000"/>
        </patternFill>
      </fill>
    </dxf>
    <dxf>
      <fill>
        <patternFill patternType="solid">
          <fgColor rgb="FF5B6B72"/>
          <bgColor rgb="FF000000"/>
        </patternFill>
      </fill>
    </dxf>
    <dxf>
      <fill>
        <patternFill patternType="solid">
          <fgColor rgb="FF8A5A00"/>
          <bgColor rgb="FF000000"/>
        </patternFill>
      </fill>
    </dxf>
    <dxf>
      <font>
        <name val="Calibri"/>
        <charset val="1"/>
        <family val="0"/>
        <b val="1"/>
        <color rgb="FF1E7A3E"/>
        <sz val="11"/>
      </font>
      <fill>
        <patternFill>
          <bgColor rgb="FFD3ECD9"/>
        </patternFill>
      </fill>
    </dxf>
    <dxf>
      <font>
        <name val="Calibri"/>
        <charset val="1"/>
        <family val="0"/>
        <b val="1"/>
        <color rgb="FF8A5A00"/>
        <sz val="11"/>
      </font>
      <fill>
        <patternFill>
          <bgColor rgb="FFFBE7C4"/>
        </patternFill>
      </fill>
    </dxf>
    <dxf>
      <font>
        <name val="Calibri"/>
        <charset val="1"/>
        <family val="0"/>
        <b val="1"/>
        <color rgb="FFA32020"/>
        <sz val="11"/>
      </font>
      <fill>
        <patternFill>
          <bgColor rgb="FFF6D2D2"/>
        </patternFill>
      </fill>
    </dxf>
    <dxf>
      <font>
        <name val="Calibri"/>
        <charset val="1"/>
        <family val="0"/>
        <b val="1"/>
        <color rgb="FF3E5964"/>
        <sz val="11"/>
      </font>
      <fill>
        <patternFill>
          <bgColor rgb="FFDCE6EA"/>
        </patternFill>
      </fill>
    </dxf>
    <dxf>
      <font>
        <name val="Calibri"/>
        <charset val="1"/>
        <family val="0"/>
        <b val="1"/>
        <color rgb="FF5B6B72"/>
        <sz val="11"/>
      </font>
      <fill>
        <patternFill>
          <bgColor rgb="FFE6EAEC"/>
        </patternFill>
      </fill>
    </dxf>
    <dxf>
      <font>
        <name val="Calibri"/>
        <charset val="1"/>
        <family val="0"/>
        <b val="1"/>
        <color rgb="FF434F55"/>
        <sz val="11"/>
      </font>
      <fill>
        <patternFill>
          <bgColor rgb="FFD4DADD"/>
        </patternFill>
      </fill>
    </dxf>
    <dxf>
      <font>
        <name val="Calibri"/>
        <charset val="1"/>
        <family val="0"/>
        <b val="1"/>
        <color rgb="FFA32020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A3E"/>
      <rgbColor rgb="FF000080"/>
      <rgbColor rgb="FF8A5A00"/>
      <rgbColor rgb="FF800080"/>
      <rgbColor rgb="FF008080"/>
      <rgbColor rgb="FFD5DEE0"/>
      <rgbColor rgb="FF808080"/>
      <rgbColor rgb="FF9999FF"/>
      <rgbColor rgb="FF993366"/>
      <rgbColor rgb="FFF3F6F7"/>
      <rgbColor rgb="FFE9F1F2"/>
      <rgbColor rgb="FF660066"/>
      <rgbColor rgb="FFFF8080"/>
      <rgbColor rgb="FF0066CC"/>
      <rgbColor rgb="FFD4DA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EA"/>
      <rgbColor rgb="FFD3ECD9"/>
      <rgbColor rgb="FFFBE7C4"/>
      <rgbColor rgb="FFE6EAEC"/>
      <rgbColor rgb="FFFF99CC"/>
      <rgbColor rgb="FFCC99FF"/>
      <rgbColor rgb="FFF6D2D2"/>
      <rgbColor rgb="FF3366FF"/>
      <rgbColor rgb="FF33CCCC"/>
      <rgbColor rgb="FF99CC00"/>
      <rgbColor rgb="FFFFCC00"/>
      <rgbColor rgb="FFFF9900"/>
      <rgbColor rgb="FFFF6600"/>
      <rgbColor rgb="FF5B6B72"/>
      <rgbColor rgb="FF969696"/>
      <rgbColor rgb="FF003366"/>
      <rgbColor rgb="FF2E8B94"/>
      <rgbColor rgb="FF003300"/>
      <rgbColor rgb="FF3E5964"/>
      <rgbColor rgb="FFA32020"/>
      <rgbColor rgb="FF993366"/>
      <rgbColor rgb="FF434F55"/>
      <rgbColor rgb="FF1E3A4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8B94"/>
    <pageSetUpPr fitToPage="false"/>
  </sheetPr>
  <dimension ref="B1:I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15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4"/>
    <col collapsed="false" customWidth="true" hidden="false" outlineLevel="0" max="8" min="8" style="0" width="18"/>
    <col collapsed="false" customWidth="true" hidden="false" outlineLevel="0" max="9" min="9" style="0" width="12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</row>
    <row r="2" customFormat="false" ht="15.75" hidden="false" customHeight="true" outlineLevel="0" collapsed="false">
      <c r="B2" s="2" t="s">
        <v>1</v>
      </c>
      <c r="C2" s="2"/>
      <c r="D2" s="2"/>
      <c r="E2" s="2"/>
      <c r="F2" s="2"/>
      <c r="G2" s="3" t="s">
        <v>2</v>
      </c>
      <c r="H2" s="3"/>
      <c r="I2" s="4" t="n">
        <f aca="true">TODAY()</f>
        <v>46218</v>
      </c>
    </row>
    <row r="4" customFormat="false" ht="6" hidden="false" customHeight="true" outlineLevel="0" collapsed="false">
      <c r="B4" s="5"/>
      <c r="C4" s="5"/>
      <c r="E4" s="6"/>
      <c r="F4" s="6"/>
      <c r="H4" s="7"/>
      <c r="I4" s="7"/>
    </row>
    <row r="5" customFormat="false" ht="30" hidden="false" customHeight="true" outlineLevel="0" collapsed="false">
      <c r="B5" s="8" t="n">
        <f aca="false">COUNTA(Vertragsübersicht!$A$7:$A$40)</f>
        <v>11</v>
      </c>
      <c r="C5" s="8"/>
      <c r="E5" s="9" t="n">
        <f aca="false">COUNTIF(Vertragsübersicht!$L$7:$L$40,"Aktiv")</f>
        <v>9</v>
      </c>
      <c r="F5" s="9"/>
      <c r="H5" s="10" t="n">
        <f aca="false">SUMIFS(Vertragsübersicht!$Q$7:$Q$40,Vertragsübersicht!$L$7:$L$40,"Aktiv")</f>
        <v>44971.8</v>
      </c>
      <c r="I5" s="10"/>
    </row>
    <row r="6" customFormat="false" ht="19.5" hidden="false" customHeight="true" outlineLevel="0" collapsed="false">
      <c r="B6" s="11" t="s">
        <v>3</v>
      </c>
      <c r="C6" s="11"/>
      <c r="E6" s="11" t="s">
        <v>4</v>
      </c>
      <c r="F6" s="11"/>
      <c r="H6" s="11" t="s">
        <v>5</v>
      </c>
      <c r="I6" s="11"/>
    </row>
    <row r="8" customFormat="false" ht="6" hidden="false" customHeight="true" outlineLevel="0" collapsed="false">
      <c r="B8" s="12"/>
      <c r="C8" s="12"/>
      <c r="E8" s="13"/>
      <c r="F8" s="13"/>
      <c r="H8" s="7"/>
      <c r="I8" s="7"/>
    </row>
    <row r="9" customFormat="false" ht="30" hidden="false" customHeight="true" outlineLevel="0" collapsed="false">
      <c r="B9" s="14" t="n">
        <f aca="false">COUNTIF(Vertragsübersicht!$N$7:$N$40,"Kündigung prüfen")</f>
        <v>1</v>
      </c>
      <c r="C9" s="14"/>
      <c r="E9" s="15" t="n">
        <f aca="false">COUNTIF(Vertragsübersicht!$N$7:$N$40,"Frist verpasst")</f>
        <v>1</v>
      </c>
      <c r="F9" s="15"/>
      <c r="H9" s="10" t="n">
        <f aca="false">IFERROR(SUMIFS(Vertragsübersicht!$Q$7:$Q$40,Vertragsübersicht!$L$7:$L$40,"Aktiv")/12,0)</f>
        <v>3747.65</v>
      </c>
      <c r="I9" s="10"/>
    </row>
    <row r="10" customFormat="false" ht="19.5" hidden="false" customHeight="true" outlineLevel="0" collapsed="false">
      <c r="B10" s="11" t="s">
        <v>6</v>
      </c>
      <c r="C10" s="11"/>
      <c r="E10" s="11" t="s">
        <v>7</v>
      </c>
      <c r="F10" s="11"/>
      <c r="H10" s="11" t="s">
        <v>8</v>
      </c>
      <c r="I10" s="11"/>
    </row>
    <row r="12" customFormat="false" ht="15" hidden="false" customHeight="false" outlineLevel="0" collapsed="false">
      <c r="B12" s="16" t="s">
        <v>9</v>
      </c>
      <c r="C12" s="16"/>
      <c r="D12" s="16"/>
      <c r="F12" s="16" t="s">
        <v>10</v>
      </c>
      <c r="G12" s="16"/>
      <c r="H12" s="16" t="s">
        <v>10</v>
      </c>
      <c r="I12" s="16"/>
    </row>
    <row r="13" customFormat="false" ht="15" hidden="false" customHeight="false" outlineLevel="0" collapsed="false">
      <c r="B13" s="17" t="s">
        <v>11</v>
      </c>
      <c r="C13" s="18" t="s">
        <v>12</v>
      </c>
      <c r="D13" s="18" t="s">
        <v>13</v>
      </c>
      <c r="F13" s="18" t="s">
        <v>14</v>
      </c>
      <c r="G13" s="17" t="s">
        <v>15</v>
      </c>
      <c r="H13" s="17"/>
      <c r="I13" s="17"/>
    </row>
    <row r="14" customFormat="false" ht="18" hidden="false" customHeight="true" outlineLevel="0" collapsed="false">
      <c r="B14" s="19" t="s">
        <v>16</v>
      </c>
      <c r="C14" s="20" t="n">
        <f aca="false">COUNTIF(Vertragsübersicht!$B$7:$B$40,$B14)</f>
        <v>1</v>
      </c>
      <c r="D14" s="21" t="n">
        <f aca="false">SUMIFS(Vertragsübersicht!$Q$7:$Q$40,Vertragsübersicht!$B$7:$B$40,$B14)</f>
        <v>29400</v>
      </c>
      <c r="F14" s="22" t="n">
        <f aca="false">COUNTIF(Vertragsübersicht!$N$7:$N$40,"Aktiv")</f>
        <v>29</v>
      </c>
      <c r="G14" s="23" t="s">
        <v>17</v>
      </c>
      <c r="H14" s="23"/>
      <c r="I14" s="23"/>
    </row>
    <row r="15" customFormat="false" ht="18" hidden="false" customHeight="true" outlineLevel="0" collapsed="false">
      <c r="B15" s="24" t="s">
        <v>18</v>
      </c>
      <c r="C15" s="25" t="n">
        <f aca="false">COUNTIF(Vertragsübersicht!$B$7:$B$40,$B15)</f>
        <v>1</v>
      </c>
      <c r="D15" s="26" t="n">
        <f aca="false">SUMIFS(Vertragsübersicht!$Q$7:$Q$40,Vertragsübersicht!$B$7:$B$40,$B15)</f>
        <v>4080</v>
      </c>
      <c r="F15" s="27" t="n">
        <f aca="false">COUNTIF(Vertragsübersicht!$N$7:$N$40,"Kündigung prüfen")</f>
        <v>1</v>
      </c>
      <c r="G15" s="23" t="s">
        <v>19</v>
      </c>
      <c r="H15" s="23"/>
      <c r="I15" s="23"/>
    </row>
    <row r="16" customFormat="false" ht="18" hidden="false" customHeight="true" outlineLevel="0" collapsed="false">
      <c r="B16" s="19" t="s">
        <v>20</v>
      </c>
      <c r="C16" s="20" t="n">
        <f aca="false">COUNTIF(Vertragsübersicht!$B$7:$B$40,$B16)</f>
        <v>4</v>
      </c>
      <c r="D16" s="21" t="n">
        <f aca="false">SUMIFS(Vertragsübersicht!$Q$7:$Q$40,Vertragsübersicht!$B$7:$B$40,$B16)</f>
        <v>17638.8</v>
      </c>
      <c r="F16" s="28" t="n">
        <f aca="false">COUNTIF(Vertragsübersicht!$N$7:$N$40,"Frist verpasst")</f>
        <v>1</v>
      </c>
      <c r="G16" s="23" t="s">
        <v>21</v>
      </c>
      <c r="H16" s="23"/>
      <c r="I16" s="23"/>
    </row>
    <row r="17" customFormat="false" ht="18" hidden="false" customHeight="true" outlineLevel="0" collapsed="false">
      <c r="B17" s="24" t="s">
        <v>22</v>
      </c>
      <c r="C17" s="25" t="n">
        <f aca="false">COUNTIF(Vertragsübersicht!$B$7:$B$40,$B17)</f>
        <v>1</v>
      </c>
      <c r="D17" s="26" t="n">
        <f aca="false">SUMIFS(Vertragsübersicht!$Q$7:$Q$40,Vertragsübersicht!$B$7:$B$40,$B17)</f>
        <v>1180</v>
      </c>
      <c r="F17" s="29" t="n">
        <f aca="false">COUNTIF(Vertragsübersicht!$N$7:$N$40,"Läuft aus")</f>
        <v>1</v>
      </c>
      <c r="G17" s="23" t="s">
        <v>23</v>
      </c>
      <c r="H17" s="23"/>
      <c r="I17" s="23"/>
    </row>
    <row r="18" customFormat="false" ht="18" hidden="false" customHeight="true" outlineLevel="0" collapsed="false">
      <c r="B18" s="19" t="s">
        <v>24</v>
      </c>
      <c r="C18" s="20" t="n">
        <f aca="false">COUNTIF(Vertragsübersicht!$B$7:$B$40,$B18)</f>
        <v>1</v>
      </c>
      <c r="D18" s="21" t="n">
        <f aca="false">SUMIFS(Vertragsübersicht!$Q$7:$Q$40,Vertragsübersicht!$B$7:$B$40,$B18)</f>
        <v>840</v>
      </c>
      <c r="F18" s="30" t="n">
        <f aca="false">COUNTIF(Vertragsübersicht!$N$7:$N$40,"Gekündigt")</f>
        <v>1</v>
      </c>
      <c r="G18" s="23" t="s">
        <v>25</v>
      </c>
      <c r="H18" s="23"/>
      <c r="I18" s="23"/>
    </row>
    <row r="19" customFormat="false" ht="18" hidden="false" customHeight="true" outlineLevel="0" collapsed="false">
      <c r="B19" s="24" t="s">
        <v>26</v>
      </c>
      <c r="C19" s="25" t="n">
        <f aca="false">COUNTIF(Vertragsübersicht!$B$7:$B$40,$B19)</f>
        <v>1</v>
      </c>
      <c r="D19" s="26" t="n">
        <f aca="false">SUMIFS(Vertragsübersicht!$Q$7:$Q$40,Vertragsübersicht!$B$7:$B$40,$B19)</f>
        <v>465</v>
      </c>
      <c r="F19" s="31" t="n">
        <f aca="false">COUNTIF(Vertragsübersicht!$N$7:$N$40,"Beendet")</f>
        <v>1</v>
      </c>
      <c r="G19" s="23" t="s">
        <v>27</v>
      </c>
      <c r="H19" s="23"/>
      <c r="I19" s="23"/>
    </row>
    <row r="20" customFormat="false" ht="24" hidden="false" customHeight="true" outlineLevel="0" collapsed="false">
      <c r="B20" s="19" t="s">
        <v>28</v>
      </c>
      <c r="C20" s="20" t="n">
        <f aca="false">COUNTIF(Vertragsübersicht!$B$7:$B$40,$B20)</f>
        <v>1</v>
      </c>
      <c r="D20" s="21" t="n">
        <f aca="false">SUMIFS(Vertragsübersicht!$Q$7:$Q$40,Vertragsübersicht!$B$7:$B$40,$B20)</f>
        <v>588</v>
      </c>
      <c r="F20" s="32" t="s">
        <v>29</v>
      </c>
      <c r="G20" s="32"/>
      <c r="H20" s="32"/>
      <c r="I20" s="32"/>
    </row>
    <row r="21" customFormat="false" ht="15" hidden="false" customHeight="false" outlineLevel="0" collapsed="false">
      <c r="B21" s="24" t="s">
        <v>30</v>
      </c>
      <c r="C21" s="25" t="n">
        <f aca="false">COUNTIF(Vertragsübersicht!$B$7:$B$40,$B21)</f>
        <v>0</v>
      </c>
      <c r="D21" s="26" t="n">
        <f aca="false">SUMIFS(Vertragsübersicht!$Q$7:$Q$40,Vertragsübersicht!$B$7:$B$40,$B21)</f>
        <v>0</v>
      </c>
    </row>
    <row r="22" customFormat="false" ht="15" hidden="false" customHeight="false" outlineLevel="0" collapsed="false">
      <c r="B22" s="19" t="s">
        <v>31</v>
      </c>
      <c r="C22" s="20" t="n">
        <f aca="false">COUNTIF(Vertragsübersicht!$B$7:$B$40,$B22)</f>
        <v>1</v>
      </c>
      <c r="D22" s="21" t="n">
        <f aca="false">SUMIFS(Vertragsübersicht!$Q$7:$Q$40,Vertragsübersicht!$B$7:$B$40,$B22)</f>
        <v>2900</v>
      </c>
    </row>
    <row r="23" customFormat="false" ht="15" hidden="false" customHeight="false" outlineLevel="0" collapsed="false">
      <c r="B23" s="24" t="s">
        <v>32</v>
      </c>
      <c r="C23" s="25" t="n">
        <f aca="false">COUNTIF(Vertragsübersicht!$B$7:$B$40,$B23)</f>
        <v>0</v>
      </c>
      <c r="D23" s="26" t="n">
        <f aca="false">SUMIFS(Vertragsübersicht!$Q$7:$Q$40,Vertragsübersicht!$B$7:$B$40,$B23)</f>
        <v>0</v>
      </c>
    </row>
    <row r="24" customFormat="false" ht="15" hidden="false" customHeight="false" outlineLevel="0" collapsed="false">
      <c r="B24" s="33" t="s">
        <v>33</v>
      </c>
      <c r="C24" s="34" t="n">
        <f aca="false">SUM(C14:C23)</f>
        <v>11</v>
      </c>
      <c r="D24" s="35" t="n">
        <f aca="false">SUM(D14:D23)</f>
        <v>57091.8</v>
      </c>
    </row>
  </sheetData>
  <mergeCells count="32">
    <mergeCell ref="B1:I1"/>
    <mergeCell ref="B2:F2"/>
    <mergeCell ref="G2:H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12:D12"/>
    <mergeCell ref="F12:G12"/>
    <mergeCell ref="H12:I12"/>
    <mergeCell ref="G13:I13"/>
    <mergeCell ref="G14:I14"/>
    <mergeCell ref="G15:I15"/>
    <mergeCell ref="G16:I16"/>
    <mergeCell ref="G17:I17"/>
    <mergeCell ref="G18:I18"/>
    <mergeCell ref="G19:I19"/>
    <mergeCell ref="F20:I20"/>
  </mergeCells>
  <conditionalFormatting sqref="C14:C23">
    <cfRule type="dataBar" priority="2">
      <dataBar showValue="1" minLength="10" maxLength="90">
        <cfvo type="num" val="0"/>
        <cfvo type="max" val="0"/>
        <color rgb="FF2E8B94"/>
      </dataBar>
      <extLst>
        <ext xmlns:x14="http://schemas.microsoft.com/office/spreadsheetml/2009/9/main" uri="{B025F937-C7B1-47D3-B67F-A62EFF666E3E}">
          <x14:id>{B9856F77-93F4-4CCE-A060-C2C3BEC2424E}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856F77-93F4-4CCE-A060-C2C3BEC2424E}">
            <x14:dataBar minLength="10" maxLength="90" axisPosition="none" gradient="true">
              <x14:cfvo type="num">
                <xm:f>0</xm:f>
              </x14:cfvo>
              <x14:cfvo type="max"/>
              <x14:negativeFillColor rgb="FF2E8B94"/>
              <x14:axisColor rgb="FF000000"/>
            </x14:dataBar>
          </x14:cfRule>
          <xm:sqref>C14:C23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4C"/>
    <pageSetUpPr fitToPage="false"/>
  </sheetPr>
  <dimension ref="A1:R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9"/>
    <col collapsed="false" customWidth="true" hidden="false" outlineLevel="0" max="3" min="3" style="0" width="30"/>
    <col collapsed="false" customWidth="true" hidden="false" outlineLevel="0" max="4" min="4" style="0" width="27"/>
    <col collapsed="false" customWidth="true" hidden="false" outlineLevel="0" max="5" min="5" style="0" width="21"/>
    <col collapsed="false" customWidth="true" hidden="false" outlineLevel="0" max="6" min="6" style="0" width="13"/>
    <col collapsed="false" customWidth="true" hidden="false" outlineLevel="0" max="7" min="7" style="0" width="11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14"/>
    <col collapsed="false" customWidth="true" hidden="false" outlineLevel="0" max="11" min="11" style="0" width="13"/>
    <col collapsed="false" customWidth="true" hidden="false" outlineLevel="0" max="13" min="12" style="0" width="12"/>
    <col collapsed="false" customWidth="true" hidden="false" outlineLevel="0" max="14" min="14" style="0" width="17"/>
    <col collapsed="false" customWidth="true" hidden="false" outlineLevel="0" max="15" min="15" style="0" width="15"/>
    <col collapsed="false" customWidth="true" hidden="false" outlineLevel="0" max="16" min="16" style="0" width="13"/>
    <col collapsed="false" customWidth="true" hidden="false" outlineLevel="0" max="17" min="17" style="0" width="14"/>
    <col collapsed="false" customWidth="true" hidden="false" outlineLevel="0" max="18" min="18" style="0" width="34"/>
  </cols>
  <sheetData>
    <row r="1" customFormat="false" ht="30" hidden="false" customHeight="true" outlineLevel="0" collapsed="false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8" hidden="false" customHeight="true" outlineLevel="0" collapsed="false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6" hidden="false" customHeight="true" outlineLevel="0" collapsed="false"/>
    <row r="4" customFormat="false" ht="30" hidden="false" customHeight="true" outlineLevel="0" collapsed="false">
      <c r="A4" s="36" t="s">
        <v>36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customFormat="false" ht="6" hidden="false" customHeight="true" outlineLevel="0" collapsed="false"/>
    <row r="6" customFormat="false" ht="36" hidden="false" customHeight="true" outlineLevel="0" collapsed="false">
      <c r="A6" s="37" t="s">
        <v>37</v>
      </c>
      <c r="B6" s="37" t="s">
        <v>11</v>
      </c>
      <c r="C6" s="37" t="s">
        <v>38</v>
      </c>
      <c r="D6" s="37" t="s">
        <v>39</v>
      </c>
      <c r="E6" s="37" t="s">
        <v>40</v>
      </c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37" t="s">
        <v>46</v>
      </c>
      <c r="L6" s="37" t="s">
        <v>47</v>
      </c>
      <c r="M6" s="37" t="s">
        <v>48</v>
      </c>
      <c r="N6" s="37" t="s">
        <v>49</v>
      </c>
      <c r="O6" s="37" t="s">
        <v>50</v>
      </c>
      <c r="P6" s="37" t="s">
        <v>51</v>
      </c>
      <c r="Q6" s="37" t="s">
        <v>13</v>
      </c>
      <c r="R6" s="37" t="s">
        <v>52</v>
      </c>
    </row>
    <row r="7" customFormat="false" ht="18" hidden="false" customHeight="true" outlineLevel="0" collapsed="false">
      <c r="A7" s="38" t="s">
        <v>53</v>
      </c>
      <c r="B7" s="39" t="s">
        <v>16</v>
      </c>
      <c r="C7" s="39" t="s">
        <v>54</v>
      </c>
      <c r="D7" s="39" t="s">
        <v>55</v>
      </c>
      <c r="E7" s="39" t="s">
        <v>56</v>
      </c>
      <c r="F7" s="40" t="n">
        <v>45352</v>
      </c>
      <c r="G7" s="41" t="n">
        <v>60</v>
      </c>
      <c r="H7" s="42" t="n">
        <f aca="false">IF(OR($F7="",$G7=""),"",EDATE($F7,$G7))</f>
        <v>47178</v>
      </c>
      <c r="I7" s="41" t="n">
        <v>6</v>
      </c>
      <c r="J7" s="42" t="n">
        <f aca="false">IF(OR($H7="",$I7=""),"",EDATE($H7,-$I7))</f>
        <v>46997</v>
      </c>
      <c r="K7" s="43" t="s">
        <v>57</v>
      </c>
      <c r="L7" s="43" t="s">
        <v>58</v>
      </c>
      <c r="M7" s="44" t="n">
        <f aca="true">IF($J7="","",$J7-TODAY())</f>
        <v>779</v>
      </c>
      <c r="N7" s="45" t="str">
        <f aca="false">IF($L7="Gekündigt","Gekündigt",IF($L7="Beendet","Beendet",IF($J7="","Aktiv",IF($M7&lt;0,IF($K7="Ja","Frist verpasst","Läuft aus"),IF($M7&lt;=Konfiguration!$C$5,"Kündigung prüfen","Aktiv")))))</f>
        <v>Aktiv</v>
      </c>
      <c r="O7" s="43" t="s">
        <v>59</v>
      </c>
      <c r="P7" s="46" t="n">
        <v>2450</v>
      </c>
      <c r="Q7" s="47" t="n">
        <f aca="false">IF(OR($P7="",$O7=""),"",$P7*IF($O7="Monatlich",12,IF($O7="Quartalsweise",4,IF($O7="Halbjährlich",2,IF($O7="Jährlich",1,0)))))</f>
        <v>29400</v>
      </c>
      <c r="R7" s="39" t="s">
        <v>60</v>
      </c>
    </row>
    <row r="8" customFormat="false" ht="18" hidden="false" customHeight="true" outlineLevel="0" collapsed="false">
      <c r="A8" s="38" t="s">
        <v>61</v>
      </c>
      <c r="B8" s="39" t="s">
        <v>20</v>
      </c>
      <c r="C8" s="39" t="s">
        <v>62</v>
      </c>
      <c r="D8" s="39" t="s">
        <v>63</v>
      </c>
      <c r="E8" s="39" t="s">
        <v>64</v>
      </c>
      <c r="F8" s="40" t="n">
        <v>45901</v>
      </c>
      <c r="G8" s="41" t="n">
        <v>12</v>
      </c>
      <c r="H8" s="42" t="n">
        <f aca="false">IF(OR($F8="",$G8=""),"",EDATE($F8,$G8))</f>
        <v>46266</v>
      </c>
      <c r="I8" s="41" t="n">
        <v>1</v>
      </c>
      <c r="J8" s="42" t="n">
        <f aca="false">IF(OR($H8="",$I8=""),"",EDATE($H8,-$I8))</f>
        <v>46235</v>
      </c>
      <c r="K8" s="43" t="s">
        <v>57</v>
      </c>
      <c r="L8" s="43" t="s">
        <v>58</v>
      </c>
      <c r="M8" s="44" t="n">
        <f aca="true">IF($J8="","",$J8-TODAY())</f>
        <v>17</v>
      </c>
      <c r="N8" s="45" t="str">
        <f aca="false">IF($L8="Gekündigt","Gekündigt",IF($L8="Beendet","Beendet",IF($J8="","Aktiv",IF($M8&lt;0,IF($K8="Ja","Frist verpasst","Läuft aus"),IF($M8&lt;=Konfiguration!$C$5,"Kündigung prüfen","Aktiv")))))</f>
        <v>Kündigung prüfen</v>
      </c>
      <c r="O8" s="43" t="s">
        <v>59</v>
      </c>
      <c r="P8" s="46" t="n">
        <v>380</v>
      </c>
      <c r="Q8" s="47" t="n">
        <f aca="false">IF(OR($P8="",$O8=""),"",$P8*IF($O8="Monatlich",12,IF($O8="Quartalsweise",4,IF($O8="Halbjährlich",2,IF($O8="Jährlich",1,0)))))</f>
        <v>4560</v>
      </c>
      <c r="R8" s="39" t="s">
        <v>65</v>
      </c>
    </row>
    <row r="9" customFormat="false" ht="18" hidden="false" customHeight="true" outlineLevel="0" collapsed="false">
      <c r="A9" s="38" t="s">
        <v>66</v>
      </c>
      <c r="B9" s="39" t="s">
        <v>22</v>
      </c>
      <c r="C9" s="39" t="s">
        <v>67</v>
      </c>
      <c r="D9" s="39" t="s">
        <v>68</v>
      </c>
      <c r="E9" s="39" t="s">
        <v>69</v>
      </c>
      <c r="F9" s="40" t="n">
        <v>45078</v>
      </c>
      <c r="G9" s="41" t="n">
        <v>36</v>
      </c>
      <c r="H9" s="42" t="n">
        <f aca="false">IF(OR($F9="",$G9=""),"",EDATE($F9,$G9))</f>
        <v>46174</v>
      </c>
      <c r="I9" s="41" t="n">
        <v>3</v>
      </c>
      <c r="J9" s="42" t="n">
        <f aca="false">IF(OR($H9="",$I9=""),"",EDATE($H9,-$I9))</f>
        <v>46082</v>
      </c>
      <c r="K9" s="43" t="s">
        <v>57</v>
      </c>
      <c r="L9" s="43" t="s">
        <v>58</v>
      </c>
      <c r="M9" s="44" t="n">
        <f aca="true">IF($J9="","",$J9-TODAY())</f>
        <v>-136</v>
      </c>
      <c r="N9" s="45" t="str">
        <f aca="false">IF($L9="Gekündigt","Gekündigt",IF($L9="Beendet","Beendet",IF($J9="","Aktiv",IF($M9&lt;0,IF($K9="Ja","Frist verpasst","Läuft aus"),IF($M9&lt;=Konfiguration!$C$5,"Kündigung prüfen","Aktiv")))))</f>
        <v>Frist verpasst</v>
      </c>
      <c r="O9" s="43" t="s">
        <v>70</v>
      </c>
      <c r="P9" s="46" t="n">
        <v>1180</v>
      </c>
      <c r="Q9" s="47" t="n">
        <f aca="false">IF(OR($P9="",$O9=""),"",$P9*IF($O9="Monatlich",12,IF($O9="Quartalsweise",4,IF($O9="Halbjährlich",2,IF($O9="Jährlich",1,0)))))</f>
        <v>1180</v>
      </c>
      <c r="R9" s="39" t="s">
        <v>71</v>
      </c>
    </row>
    <row r="10" customFormat="false" ht="18" hidden="false" customHeight="true" outlineLevel="0" collapsed="false">
      <c r="A10" s="38" t="s">
        <v>72</v>
      </c>
      <c r="B10" s="39" t="s">
        <v>28</v>
      </c>
      <c r="C10" s="39" t="s">
        <v>73</v>
      </c>
      <c r="D10" s="39" t="s">
        <v>74</v>
      </c>
      <c r="E10" s="39" t="s">
        <v>75</v>
      </c>
      <c r="F10" s="40" t="n">
        <v>45597</v>
      </c>
      <c r="G10" s="41" t="n">
        <v>24</v>
      </c>
      <c r="H10" s="42" t="n">
        <f aca="false">IF(OR($F10="",$G10=""),"",EDATE($F10,$G10))</f>
        <v>46327</v>
      </c>
      <c r="I10" s="41" t="n">
        <v>1</v>
      </c>
      <c r="J10" s="42" t="n">
        <f aca="false">IF(OR($H10="",$I10=""),"",EDATE($H10,-$I10))</f>
        <v>46296</v>
      </c>
      <c r="K10" s="43" t="s">
        <v>57</v>
      </c>
      <c r="L10" s="43" t="s">
        <v>58</v>
      </c>
      <c r="M10" s="44" t="n">
        <f aca="true">IF($J10="","",$J10-TODAY())</f>
        <v>78</v>
      </c>
      <c r="N10" s="45" t="str">
        <f aca="false">IF($L10="Gekündigt","Gekündigt",IF($L10="Beendet","Beendet",IF($J10="","Aktiv",IF($M10&lt;0,IF($K10="Ja","Frist verpasst","Läuft aus"),IF($M10&lt;=Konfiguration!$C$5,"Kündigung prüfen","Aktiv")))))</f>
        <v>Aktiv</v>
      </c>
      <c r="O10" s="43" t="s">
        <v>70</v>
      </c>
      <c r="P10" s="46" t="n">
        <v>588</v>
      </c>
      <c r="Q10" s="47" t="n">
        <f aca="false">IF(OR($P10="",$O10=""),"",$P10*IF($O10="Monatlich",12,IF($O10="Quartalsweise",4,IF($O10="Halbjährlich",2,IF($O10="Jährlich",1,0)))))</f>
        <v>588</v>
      </c>
      <c r="R10" s="39" t="s">
        <v>76</v>
      </c>
    </row>
    <row r="11" customFormat="false" ht="18" hidden="false" customHeight="true" outlineLevel="0" collapsed="false">
      <c r="A11" s="38" t="s">
        <v>77</v>
      </c>
      <c r="B11" s="39" t="s">
        <v>18</v>
      </c>
      <c r="C11" s="39" t="s">
        <v>78</v>
      </c>
      <c r="D11" s="39" t="s">
        <v>79</v>
      </c>
      <c r="E11" s="39" t="s">
        <v>80</v>
      </c>
      <c r="F11" s="40" t="n">
        <v>45748</v>
      </c>
      <c r="G11" s="41" t="n">
        <v>48</v>
      </c>
      <c r="H11" s="42" t="n">
        <f aca="false">IF(OR($F11="",$G11=""),"",EDATE($F11,$G11))</f>
        <v>47209</v>
      </c>
      <c r="I11" s="41" t="n">
        <v>3</v>
      </c>
      <c r="J11" s="42" t="n">
        <f aca="false">IF(OR($H11="",$I11=""),"",EDATE($H11,-$I11))</f>
        <v>47119</v>
      </c>
      <c r="K11" s="43" t="s">
        <v>81</v>
      </c>
      <c r="L11" s="43" t="s">
        <v>58</v>
      </c>
      <c r="M11" s="44" t="n">
        <f aca="true">IF($J11="","",$J11-TODAY())</f>
        <v>901</v>
      </c>
      <c r="N11" s="45" t="str">
        <f aca="false">IF($L11="Gekündigt","Gekündigt",IF($L11="Beendet","Beendet",IF($J11="","Aktiv",IF($M11&lt;0,IF($K11="Ja","Frist verpasst","Läuft aus"),IF($M11&lt;=Konfiguration!$C$5,"Kündigung prüfen","Aktiv")))))</f>
        <v>Aktiv</v>
      </c>
      <c r="O11" s="43" t="s">
        <v>59</v>
      </c>
      <c r="P11" s="46" t="n">
        <v>340</v>
      </c>
      <c r="Q11" s="47" t="n">
        <f aca="false">IF(OR($P11="",$O11=""),"",$P11*IF($O11="Monatlich",12,IF($O11="Quartalsweise",4,IF($O11="Halbjährlich",2,IF($O11="Jährlich",1,0)))))</f>
        <v>4080</v>
      </c>
      <c r="R11" s="39" t="s">
        <v>82</v>
      </c>
    </row>
    <row r="12" customFormat="false" ht="18" hidden="false" customHeight="true" outlineLevel="0" collapsed="false">
      <c r="A12" s="38" t="s">
        <v>83</v>
      </c>
      <c r="B12" s="39" t="s">
        <v>24</v>
      </c>
      <c r="C12" s="39" t="s">
        <v>84</v>
      </c>
      <c r="D12" s="39" t="s">
        <v>85</v>
      </c>
      <c r="E12" s="39" t="s">
        <v>86</v>
      </c>
      <c r="F12" s="40" t="n">
        <v>45689</v>
      </c>
      <c r="G12" s="41" t="n">
        <v>18</v>
      </c>
      <c r="H12" s="42" t="n">
        <f aca="false">IF(OR($F12="",$G12=""),"",EDATE($F12,$G12))</f>
        <v>46235</v>
      </c>
      <c r="I12" s="41" t="n">
        <v>2</v>
      </c>
      <c r="J12" s="42" t="n">
        <f aca="false">IF(OR($H12="",$I12=""),"",EDATE($H12,-$I12))</f>
        <v>46174</v>
      </c>
      <c r="K12" s="43" t="s">
        <v>81</v>
      </c>
      <c r="L12" s="43" t="s">
        <v>58</v>
      </c>
      <c r="M12" s="44" t="n">
        <f aca="true">IF($J12="","",$J12-TODAY())</f>
        <v>-44</v>
      </c>
      <c r="N12" s="45" t="str">
        <f aca="false">IF($L12="Gekündigt","Gekündigt",IF($L12="Beendet","Beendet",IF($J12="","Aktiv",IF($M12&lt;0,IF($K12="Ja","Frist verpasst","Läuft aus"),IF($M12&lt;=Konfiguration!$C$5,"Kündigung prüfen","Aktiv")))))</f>
        <v>Läuft aus</v>
      </c>
      <c r="O12" s="43" t="s">
        <v>87</v>
      </c>
      <c r="P12" s="46" t="n">
        <v>210</v>
      </c>
      <c r="Q12" s="47" t="n">
        <f aca="false">IF(OR($P12="",$O12=""),"",$P12*IF($O12="Monatlich",12,IF($O12="Quartalsweise",4,IF($O12="Halbjährlich",2,IF($O12="Jährlich",1,0)))))</f>
        <v>840</v>
      </c>
      <c r="R12" s="39" t="s">
        <v>88</v>
      </c>
    </row>
    <row r="13" customFormat="false" ht="18" hidden="false" customHeight="true" outlineLevel="0" collapsed="false">
      <c r="A13" s="38" t="s">
        <v>89</v>
      </c>
      <c r="B13" s="39" t="s">
        <v>20</v>
      </c>
      <c r="C13" s="39" t="s">
        <v>90</v>
      </c>
      <c r="D13" s="39" t="s">
        <v>91</v>
      </c>
      <c r="E13" s="39" t="s">
        <v>92</v>
      </c>
      <c r="F13" s="40" t="n">
        <v>44682</v>
      </c>
      <c r="G13" s="41" t="n">
        <v>12</v>
      </c>
      <c r="H13" s="42" t="n">
        <f aca="false">IF(OR($F13="",$G13=""),"",EDATE($F13,$G13))</f>
        <v>45047</v>
      </c>
      <c r="I13" s="41" t="n">
        <v>3</v>
      </c>
      <c r="J13" s="42" t="n">
        <f aca="false">IF(OR($H13="",$I13=""),"",EDATE($H13,-$I13))</f>
        <v>44958</v>
      </c>
      <c r="K13" s="43" t="s">
        <v>81</v>
      </c>
      <c r="L13" s="43" t="s">
        <v>93</v>
      </c>
      <c r="M13" s="44" t="n">
        <f aca="true">IF($J13="","",$J13-TODAY())</f>
        <v>-1260</v>
      </c>
      <c r="N13" s="45" t="str">
        <f aca="false">IF($L13="Gekündigt","Gekündigt",IF($L13="Beendet","Beendet",IF($J13="","Aktiv",IF($M13&lt;0,IF($K13="Ja","Frist verpasst","Läuft aus"),IF($M13&lt;=Konfiguration!$C$5,"Kündigung prüfen","Aktiv")))))</f>
        <v>Beendet</v>
      </c>
      <c r="O13" s="43" t="s">
        <v>70</v>
      </c>
      <c r="P13" s="46" t="n">
        <v>720</v>
      </c>
      <c r="Q13" s="47" t="n">
        <f aca="false">IF(OR($P13="",$O13=""),"",$P13*IF($O13="Monatlich",12,IF($O13="Quartalsweise",4,IF($O13="Halbjährlich",2,IF($O13="Jährlich",1,0)))))</f>
        <v>720</v>
      </c>
      <c r="R13" s="39" t="s">
        <v>94</v>
      </c>
    </row>
    <row r="14" customFormat="false" ht="18" hidden="false" customHeight="true" outlineLevel="0" collapsed="false">
      <c r="A14" s="38" t="s">
        <v>95</v>
      </c>
      <c r="B14" s="39" t="s">
        <v>20</v>
      </c>
      <c r="C14" s="39" t="s">
        <v>96</v>
      </c>
      <c r="D14" s="39" t="s">
        <v>97</v>
      </c>
      <c r="E14" s="39" t="s">
        <v>98</v>
      </c>
      <c r="F14" s="40" t="n">
        <v>45536</v>
      </c>
      <c r="G14" s="48"/>
      <c r="H14" s="42" t="str">
        <f aca="false">IF(OR($F14="",$G14=""),"",EDATE($F14,$G14))</f>
        <v/>
      </c>
      <c r="I14" s="41" t="n">
        <v>3</v>
      </c>
      <c r="J14" s="42" t="str">
        <f aca="false">IF(OR($H14="",$I14=""),"",EDATE($H14,-$I14))</f>
        <v/>
      </c>
      <c r="K14" s="43" t="s">
        <v>81</v>
      </c>
      <c r="L14" s="43" t="s">
        <v>58</v>
      </c>
      <c r="M14" s="44" t="str">
        <f aca="true">IF($J14="","",$J14-TODAY())</f>
        <v/>
      </c>
      <c r="N14" s="45" t="str">
        <f aca="false">IF($L14="Gekündigt","Gekündigt",IF($L14="Beendet","Beendet",IF($J14="","Aktiv",IF($M14&lt;0,IF($K14="Ja","Frist verpasst","Läuft aus"),IF($M14&lt;=Konfiguration!$C$5,"Kündigung prüfen","Aktiv")))))</f>
        <v>Aktiv</v>
      </c>
      <c r="O14" s="43" t="s">
        <v>59</v>
      </c>
      <c r="P14" s="46" t="n">
        <v>79.9</v>
      </c>
      <c r="Q14" s="47" t="n">
        <f aca="false">IF(OR($P14="",$O14=""),"",$P14*IF($O14="Monatlich",12,IF($O14="Quartalsweise",4,IF($O14="Halbjährlich",2,IF($O14="Jährlich",1,0)))))</f>
        <v>958.8</v>
      </c>
      <c r="R14" s="39" t="s">
        <v>99</v>
      </c>
    </row>
    <row r="15" customFormat="false" ht="18" hidden="false" customHeight="true" outlineLevel="0" collapsed="false">
      <c r="A15" s="38" t="s">
        <v>100</v>
      </c>
      <c r="B15" s="39" t="s">
        <v>26</v>
      </c>
      <c r="C15" s="39" t="s">
        <v>101</v>
      </c>
      <c r="D15" s="39" t="s">
        <v>102</v>
      </c>
      <c r="E15" s="39" t="s">
        <v>103</v>
      </c>
      <c r="F15" s="40" t="n">
        <v>45823</v>
      </c>
      <c r="G15" s="41" t="n">
        <v>36</v>
      </c>
      <c r="H15" s="42" t="n">
        <f aca="false">IF(OR($F15="",$G15=""),"",EDATE($F15,$G15))</f>
        <v>46919</v>
      </c>
      <c r="I15" s="41" t="n">
        <v>3</v>
      </c>
      <c r="J15" s="42" t="n">
        <f aca="false">IF(OR($H15="",$I15=""),"",EDATE($H15,-$I15))</f>
        <v>46827</v>
      </c>
      <c r="K15" s="43" t="s">
        <v>57</v>
      </c>
      <c r="L15" s="43" t="s">
        <v>58</v>
      </c>
      <c r="M15" s="44" t="n">
        <f aca="true">IF($J15="","",$J15-TODAY())</f>
        <v>609</v>
      </c>
      <c r="N15" s="45" t="str">
        <f aca="false">IF($L15="Gekündigt","Gekündigt",IF($L15="Beendet","Beendet",IF($J15="","Aktiv",IF($M15&lt;0,IF($K15="Ja","Frist verpasst","Läuft aus"),IF($M15&lt;=Konfiguration!$C$5,"Kündigung prüfen","Aktiv")))))</f>
        <v>Aktiv</v>
      </c>
      <c r="O15" s="43" t="s">
        <v>70</v>
      </c>
      <c r="P15" s="46" t="n">
        <v>465</v>
      </c>
      <c r="Q15" s="47" t="n">
        <f aca="false">IF(OR($P15="",$O15=""),"",$P15*IF($O15="Monatlich",12,IF($O15="Quartalsweise",4,IF($O15="Halbjährlich",2,IF($O15="Jährlich",1,0)))))</f>
        <v>465</v>
      </c>
      <c r="R15" s="39" t="s">
        <v>104</v>
      </c>
    </row>
    <row r="16" customFormat="false" ht="18" hidden="false" customHeight="true" outlineLevel="0" collapsed="false">
      <c r="A16" s="38" t="s">
        <v>105</v>
      </c>
      <c r="B16" s="39" t="s">
        <v>20</v>
      </c>
      <c r="C16" s="39" t="s">
        <v>106</v>
      </c>
      <c r="D16" s="39" t="s">
        <v>107</v>
      </c>
      <c r="E16" s="39" t="s">
        <v>108</v>
      </c>
      <c r="F16" s="40" t="n">
        <v>45200</v>
      </c>
      <c r="G16" s="41" t="n">
        <v>12</v>
      </c>
      <c r="H16" s="42" t="n">
        <f aca="false">IF(OR($F16="",$G16=""),"",EDATE($F16,$G16))</f>
        <v>45566</v>
      </c>
      <c r="I16" s="41" t="n">
        <v>3</v>
      </c>
      <c r="J16" s="42" t="n">
        <f aca="false">IF(OR($H16="",$I16=""),"",EDATE($H16,-$I16))</f>
        <v>45474</v>
      </c>
      <c r="K16" s="43" t="s">
        <v>81</v>
      </c>
      <c r="L16" s="43" t="s">
        <v>109</v>
      </c>
      <c r="M16" s="44" t="n">
        <f aca="true">IF($J16="","",$J16-TODAY())</f>
        <v>-744</v>
      </c>
      <c r="N16" s="45" t="str">
        <f aca="false">IF($L16="Gekündigt","Gekündigt",IF($L16="Beendet","Beendet",IF($J16="","Aktiv",IF($M16&lt;0,IF($K16="Ja","Frist verpasst","Läuft aus"),IF($M16&lt;=Konfiguration!$C$5,"Kündigung prüfen","Aktiv")))))</f>
        <v>Gekündigt</v>
      </c>
      <c r="O16" s="43" t="s">
        <v>59</v>
      </c>
      <c r="P16" s="46" t="n">
        <v>950</v>
      </c>
      <c r="Q16" s="47" t="n">
        <f aca="false">IF(OR($P16="",$O16=""),"",$P16*IF($O16="Monatlich",12,IF($O16="Quartalsweise",4,IF($O16="Halbjährlich",2,IF($O16="Jährlich",1,0)))))</f>
        <v>11400</v>
      </c>
      <c r="R16" s="39" t="s">
        <v>110</v>
      </c>
    </row>
    <row r="17" customFormat="false" ht="18" hidden="false" customHeight="true" outlineLevel="0" collapsed="false">
      <c r="A17" s="38" t="s">
        <v>111</v>
      </c>
      <c r="B17" s="39" t="s">
        <v>31</v>
      </c>
      <c r="C17" s="39" t="s">
        <v>112</v>
      </c>
      <c r="D17" s="39" t="s">
        <v>113</v>
      </c>
      <c r="E17" s="39" t="s">
        <v>114</v>
      </c>
      <c r="F17" s="40" t="n">
        <v>45658</v>
      </c>
      <c r="G17" s="41" t="n">
        <v>24</v>
      </c>
      <c r="H17" s="42" t="n">
        <f aca="false">IF(OR($F17="",$G17=""),"",EDATE($F17,$G17))</f>
        <v>46388</v>
      </c>
      <c r="I17" s="41" t="n">
        <v>3</v>
      </c>
      <c r="J17" s="42" t="n">
        <f aca="false">IF(OR($H17="",$I17=""),"",EDATE($H17,-$I17))</f>
        <v>46296</v>
      </c>
      <c r="K17" s="43" t="s">
        <v>57</v>
      </c>
      <c r="L17" s="43" t="s">
        <v>58</v>
      </c>
      <c r="M17" s="44" t="n">
        <f aca="true">IF($J17="","",$J17-TODAY())</f>
        <v>78</v>
      </c>
      <c r="N17" s="45" t="str">
        <f aca="false">IF($L17="Gekündigt","Gekündigt",IF($L17="Beendet","Beendet",IF($J17="","Aktiv",IF($M17&lt;0,IF($K17="Ja","Frist verpasst","Läuft aus"),IF($M17&lt;=Konfiguration!$C$5,"Kündigung prüfen","Aktiv")))))</f>
        <v>Aktiv</v>
      </c>
      <c r="O17" s="43" t="s">
        <v>70</v>
      </c>
      <c r="P17" s="46" t="n">
        <v>2900</v>
      </c>
      <c r="Q17" s="47" t="n">
        <f aca="false">IF(OR($P17="",$O17=""),"",$P17*IF($O17="Monatlich",12,IF($O17="Quartalsweise",4,IF($O17="Halbjährlich",2,IF($O17="Jährlich",1,0)))))</f>
        <v>2900</v>
      </c>
      <c r="R17" s="39" t="s">
        <v>115</v>
      </c>
    </row>
    <row r="18" customFormat="false" ht="18" hidden="false" customHeight="true" outlineLevel="0" collapsed="false">
      <c r="A18" s="49"/>
      <c r="B18" s="50"/>
      <c r="C18" s="50"/>
      <c r="D18" s="50"/>
      <c r="E18" s="50"/>
      <c r="F18" s="51"/>
      <c r="G18" s="48"/>
      <c r="H18" s="42" t="str">
        <f aca="false">IF(OR($F18="",$G18=""),"",EDATE($F18,$G18))</f>
        <v/>
      </c>
      <c r="I18" s="48"/>
      <c r="J18" s="42" t="str">
        <f aca="false">IF(OR($H18="",$I18=""),"",EDATE($H18,-$I18))</f>
        <v/>
      </c>
      <c r="K18" s="49"/>
      <c r="L18" s="49"/>
      <c r="M18" s="44" t="str">
        <f aca="true">IF($J18="","",$J18-TODAY())</f>
        <v/>
      </c>
      <c r="N18" s="45" t="str">
        <f aca="false">IF($L18="Gekündigt","Gekündigt",IF($L18="Beendet","Beendet",IF($J18="","Aktiv",IF($M18&lt;0,IF($K18="Ja","Frist verpasst","Läuft aus"),IF($M18&lt;=Konfiguration!$C$5,"Kündigung prüfen","Aktiv")))))</f>
        <v>Aktiv</v>
      </c>
      <c r="O18" s="49"/>
      <c r="P18" s="52"/>
      <c r="Q18" s="47" t="str">
        <f aca="false">IF(OR($P18="",$O18=""),"",$P18*IF($O18="Monatlich",12,IF($O18="Quartalsweise",4,IF($O18="Halbjährlich",2,IF($O18="Jährlich",1,0)))))</f>
        <v/>
      </c>
      <c r="R18" s="50"/>
    </row>
    <row r="19" customFormat="false" ht="18" hidden="false" customHeight="true" outlineLevel="0" collapsed="false">
      <c r="A19" s="49"/>
      <c r="B19" s="50"/>
      <c r="C19" s="50"/>
      <c r="D19" s="50"/>
      <c r="E19" s="50"/>
      <c r="F19" s="51"/>
      <c r="G19" s="48"/>
      <c r="H19" s="42" t="str">
        <f aca="false">IF(OR($F19="",$G19=""),"",EDATE($F19,$G19))</f>
        <v/>
      </c>
      <c r="I19" s="48"/>
      <c r="J19" s="42" t="str">
        <f aca="false">IF(OR($H19="",$I19=""),"",EDATE($H19,-$I19))</f>
        <v/>
      </c>
      <c r="K19" s="49"/>
      <c r="L19" s="49"/>
      <c r="M19" s="44" t="str">
        <f aca="true">IF($J19="","",$J19-TODAY())</f>
        <v/>
      </c>
      <c r="N19" s="45" t="str">
        <f aca="false">IF($L19="Gekündigt","Gekündigt",IF($L19="Beendet","Beendet",IF($J19="","Aktiv",IF($M19&lt;0,IF($K19="Ja","Frist verpasst","Läuft aus"),IF($M19&lt;=Konfiguration!$C$5,"Kündigung prüfen","Aktiv")))))</f>
        <v>Aktiv</v>
      </c>
      <c r="O19" s="49"/>
      <c r="P19" s="52"/>
      <c r="Q19" s="47" t="str">
        <f aca="false">IF(OR($P19="",$O19=""),"",$P19*IF($O19="Monatlich",12,IF($O19="Quartalsweise",4,IF($O19="Halbjährlich",2,IF($O19="Jährlich",1,0)))))</f>
        <v/>
      </c>
      <c r="R19" s="50"/>
    </row>
    <row r="20" customFormat="false" ht="18" hidden="false" customHeight="true" outlineLevel="0" collapsed="false">
      <c r="A20" s="49"/>
      <c r="B20" s="50"/>
      <c r="C20" s="50"/>
      <c r="D20" s="50"/>
      <c r="E20" s="50"/>
      <c r="F20" s="51"/>
      <c r="G20" s="48"/>
      <c r="H20" s="42" t="str">
        <f aca="false">IF(OR($F20="",$G20=""),"",EDATE($F20,$G20))</f>
        <v/>
      </c>
      <c r="I20" s="48"/>
      <c r="J20" s="42" t="str">
        <f aca="false">IF(OR($H20="",$I20=""),"",EDATE($H20,-$I20))</f>
        <v/>
      </c>
      <c r="K20" s="49"/>
      <c r="L20" s="49"/>
      <c r="M20" s="44" t="str">
        <f aca="true">IF($J20="","",$J20-TODAY())</f>
        <v/>
      </c>
      <c r="N20" s="45" t="str">
        <f aca="false">IF($L20="Gekündigt","Gekündigt",IF($L20="Beendet","Beendet",IF($J20="","Aktiv",IF($M20&lt;0,IF($K20="Ja","Frist verpasst","Läuft aus"),IF($M20&lt;=Konfiguration!$C$5,"Kündigung prüfen","Aktiv")))))</f>
        <v>Aktiv</v>
      </c>
      <c r="O20" s="49"/>
      <c r="P20" s="52"/>
      <c r="Q20" s="47" t="str">
        <f aca="false">IF(OR($P20="",$O20=""),"",$P20*IF($O20="Monatlich",12,IF($O20="Quartalsweise",4,IF($O20="Halbjährlich",2,IF($O20="Jährlich",1,0)))))</f>
        <v/>
      </c>
      <c r="R20" s="50"/>
    </row>
    <row r="21" customFormat="false" ht="18" hidden="false" customHeight="true" outlineLevel="0" collapsed="false">
      <c r="A21" s="49"/>
      <c r="B21" s="50"/>
      <c r="C21" s="50"/>
      <c r="D21" s="50"/>
      <c r="E21" s="50"/>
      <c r="F21" s="51"/>
      <c r="G21" s="48"/>
      <c r="H21" s="42" t="str">
        <f aca="false">IF(OR($F21="",$G21=""),"",EDATE($F21,$G21))</f>
        <v/>
      </c>
      <c r="I21" s="48"/>
      <c r="J21" s="42" t="str">
        <f aca="false">IF(OR($H21="",$I21=""),"",EDATE($H21,-$I21))</f>
        <v/>
      </c>
      <c r="K21" s="49"/>
      <c r="L21" s="49"/>
      <c r="M21" s="44" t="str">
        <f aca="true">IF($J21="","",$J21-TODAY())</f>
        <v/>
      </c>
      <c r="N21" s="45" t="str">
        <f aca="false">IF($L21="Gekündigt","Gekündigt",IF($L21="Beendet","Beendet",IF($J21="","Aktiv",IF($M21&lt;0,IF($K21="Ja","Frist verpasst","Läuft aus"),IF($M21&lt;=Konfiguration!$C$5,"Kündigung prüfen","Aktiv")))))</f>
        <v>Aktiv</v>
      </c>
      <c r="O21" s="49"/>
      <c r="P21" s="52"/>
      <c r="Q21" s="47" t="str">
        <f aca="false">IF(OR($P21="",$O21=""),"",$P21*IF($O21="Monatlich",12,IF($O21="Quartalsweise",4,IF($O21="Halbjährlich",2,IF($O21="Jährlich",1,0)))))</f>
        <v/>
      </c>
      <c r="R21" s="50"/>
    </row>
    <row r="22" customFormat="false" ht="18" hidden="false" customHeight="true" outlineLevel="0" collapsed="false">
      <c r="A22" s="49"/>
      <c r="B22" s="50"/>
      <c r="C22" s="50"/>
      <c r="D22" s="50"/>
      <c r="E22" s="50"/>
      <c r="F22" s="51"/>
      <c r="G22" s="48"/>
      <c r="H22" s="42" t="str">
        <f aca="false">IF(OR($F22="",$G22=""),"",EDATE($F22,$G22))</f>
        <v/>
      </c>
      <c r="I22" s="48"/>
      <c r="J22" s="42" t="str">
        <f aca="false">IF(OR($H22="",$I22=""),"",EDATE($H22,-$I22))</f>
        <v/>
      </c>
      <c r="K22" s="49"/>
      <c r="L22" s="49"/>
      <c r="M22" s="44" t="str">
        <f aca="true">IF($J22="","",$J22-TODAY())</f>
        <v/>
      </c>
      <c r="N22" s="45" t="str">
        <f aca="false">IF($L22="Gekündigt","Gekündigt",IF($L22="Beendet","Beendet",IF($J22="","Aktiv",IF($M22&lt;0,IF($K22="Ja","Frist verpasst","Läuft aus"),IF($M22&lt;=Konfiguration!$C$5,"Kündigung prüfen","Aktiv")))))</f>
        <v>Aktiv</v>
      </c>
      <c r="O22" s="49"/>
      <c r="P22" s="52"/>
      <c r="Q22" s="47" t="str">
        <f aca="false">IF(OR($P22="",$O22=""),"",$P22*IF($O22="Monatlich",12,IF($O22="Quartalsweise",4,IF($O22="Halbjährlich",2,IF($O22="Jährlich",1,0)))))</f>
        <v/>
      </c>
      <c r="R22" s="50"/>
    </row>
    <row r="23" customFormat="false" ht="18" hidden="false" customHeight="true" outlineLevel="0" collapsed="false">
      <c r="A23" s="49"/>
      <c r="B23" s="50"/>
      <c r="C23" s="50"/>
      <c r="D23" s="50"/>
      <c r="E23" s="50"/>
      <c r="F23" s="51"/>
      <c r="G23" s="48"/>
      <c r="H23" s="42" t="str">
        <f aca="false">IF(OR($F23="",$G23=""),"",EDATE($F23,$G23))</f>
        <v/>
      </c>
      <c r="I23" s="48"/>
      <c r="J23" s="42" t="str">
        <f aca="false">IF(OR($H23="",$I23=""),"",EDATE($H23,-$I23))</f>
        <v/>
      </c>
      <c r="K23" s="49"/>
      <c r="L23" s="49"/>
      <c r="M23" s="44" t="str">
        <f aca="true">IF($J23="","",$J23-TODAY())</f>
        <v/>
      </c>
      <c r="N23" s="45" t="str">
        <f aca="false">IF($L23="Gekündigt","Gekündigt",IF($L23="Beendet","Beendet",IF($J23="","Aktiv",IF($M23&lt;0,IF($K23="Ja","Frist verpasst","Läuft aus"),IF($M23&lt;=Konfiguration!$C$5,"Kündigung prüfen","Aktiv")))))</f>
        <v>Aktiv</v>
      </c>
      <c r="O23" s="49"/>
      <c r="P23" s="52"/>
      <c r="Q23" s="47" t="str">
        <f aca="false">IF(OR($P23="",$O23=""),"",$P23*IF($O23="Monatlich",12,IF($O23="Quartalsweise",4,IF($O23="Halbjährlich",2,IF($O23="Jährlich",1,0)))))</f>
        <v/>
      </c>
      <c r="R23" s="50"/>
    </row>
    <row r="24" customFormat="false" ht="18" hidden="false" customHeight="true" outlineLevel="0" collapsed="false">
      <c r="A24" s="49"/>
      <c r="B24" s="50"/>
      <c r="C24" s="50"/>
      <c r="D24" s="50"/>
      <c r="E24" s="50"/>
      <c r="F24" s="51"/>
      <c r="G24" s="48"/>
      <c r="H24" s="42" t="str">
        <f aca="false">IF(OR($F24="",$G24=""),"",EDATE($F24,$G24))</f>
        <v/>
      </c>
      <c r="I24" s="48"/>
      <c r="J24" s="42" t="str">
        <f aca="false">IF(OR($H24="",$I24=""),"",EDATE($H24,-$I24))</f>
        <v/>
      </c>
      <c r="K24" s="49"/>
      <c r="L24" s="49"/>
      <c r="M24" s="44" t="str">
        <f aca="true">IF($J24="","",$J24-TODAY())</f>
        <v/>
      </c>
      <c r="N24" s="45" t="str">
        <f aca="false">IF($L24="Gekündigt","Gekündigt",IF($L24="Beendet","Beendet",IF($J24="","Aktiv",IF($M24&lt;0,IF($K24="Ja","Frist verpasst","Läuft aus"),IF($M24&lt;=Konfiguration!$C$5,"Kündigung prüfen","Aktiv")))))</f>
        <v>Aktiv</v>
      </c>
      <c r="O24" s="49"/>
      <c r="P24" s="52"/>
      <c r="Q24" s="47" t="str">
        <f aca="false">IF(OR($P24="",$O24=""),"",$P24*IF($O24="Monatlich",12,IF($O24="Quartalsweise",4,IF($O24="Halbjährlich",2,IF($O24="Jährlich",1,0)))))</f>
        <v/>
      </c>
      <c r="R24" s="50"/>
    </row>
    <row r="25" customFormat="false" ht="18" hidden="false" customHeight="true" outlineLevel="0" collapsed="false">
      <c r="A25" s="49"/>
      <c r="B25" s="50"/>
      <c r="C25" s="50"/>
      <c r="D25" s="50"/>
      <c r="E25" s="50"/>
      <c r="F25" s="51"/>
      <c r="G25" s="48"/>
      <c r="H25" s="42" t="str">
        <f aca="false">IF(OR($F25="",$G25=""),"",EDATE($F25,$G25))</f>
        <v/>
      </c>
      <c r="I25" s="48"/>
      <c r="J25" s="42" t="str">
        <f aca="false">IF(OR($H25="",$I25=""),"",EDATE($H25,-$I25))</f>
        <v/>
      </c>
      <c r="K25" s="49"/>
      <c r="L25" s="49"/>
      <c r="M25" s="44" t="str">
        <f aca="true">IF($J25="","",$J25-TODAY())</f>
        <v/>
      </c>
      <c r="N25" s="45" t="str">
        <f aca="false">IF($L25="Gekündigt","Gekündigt",IF($L25="Beendet","Beendet",IF($J25="","Aktiv",IF($M25&lt;0,IF($K25="Ja","Frist verpasst","Läuft aus"),IF($M25&lt;=Konfiguration!$C$5,"Kündigung prüfen","Aktiv")))))</f>
        <v>Aktiv</v>
      </c>
      <c r="O25" s="49"/>
      <c r="P25" s="52"/>
      <c r="Q25" s="47" t="str">
        <f aca="false">IF(OR($P25="",$O25=""),"",$P25*IF($O25="Monatlich",12,IF($O25="Quartalsweise",4,IF($O25="Halbjährlich",2,IF($O25="Jährlich",1,0)))))</f>
        <v/>
      </c>
      <c r="R25" s="50"/>
    </row>
    <row r="26" customFormat="false" ht="18" hidden="false" customHeight="true" outlineLevel="0" collapsed="false">
      <c r="A26" s="49"/>
      <c r="B26" s="50"/>
      <c r="C26" s="50"/>
      <c r="D26" s="50"/>
      <c r="E26" s="50"/>
      <c r="F26" s="51"/>
      <c r="G26" s="48"/>
      <c r="H26" s="42" t="str">
        <f aca="false">IF(OR($F26="",$G26=""),"",EDATE($F26,$G26))</f>
        <v/>
      </c>
      <c r="I26" s="48"/>
      <c r="J26" s="42" t="str">
        <f aca="false">IF(OR($H26="",$I26=""),"",EDATE($H26,-$I26))</f>
        <v/>
      </c>
      <c r="K26" s="49"/>
      <c r="L26" s="49"/>
      <c r="M26" s="44" t="str">
        <f aca="true">IF($J26="","",$J26-TODAY())</f>
        <v/>
      </c>
      <c r="N26" s="45" t="str">
        <f aca="false">IF($L26="Gekündigt","Gekündigt",IF($L26="Beendet","Beendet",IF($J26="","Aktiv",IF($M26&lt;0,IF($K26="Ja","Frist verpasst","Läuft aus"),IF($M26&lt;=Konfiguration!$C$5,"Kündigung prüfen","Aktiv")))))</f>
        <v>Aktiv</v>
      </c>
      <c r="O26" s="49"/>
      <c r="P26" s="52"/>
      <c r="Q26" s="47" t="str">
        <f aca="false">IF(OR($P26="",$O26=""),"",$P26*IF($O26="Monatlich",12,IF($O26="Quartalsweise",4,IF($O26="Halbjährlich",2,IF($O26="Jährlich",1,0)))))</f>
        <v/>
      </c>
      <c r="R26" s="50"/>
    </row>
    <row r="27" customFormat="false" ht="18" hidden="false" customHeight="true" outlineLevel="0" collapsed="false">
      <c r="A27" s="49"/>
      <c r="B27" s="50"/>
      <c r="C27" s="50"/>
      <c r="D27" s="50"/>
      <c r="E27" s="50"/>
      <c r="F27" s="51"/>
      <c r="G27" s="48"/>
      <c r="H27" s="42" t="str">
        <f aca="false">IF(OR($F27="",$G27=""),"",EDATE($F27,$G27))</f>
        <v/>
      </c>
      <c r="I27" s="48"/>
      <c r="J27" s="42" t="str">
        <f aca="false">IF(OR($H27="",$I27=""),"",EDATE($H27,-$I27))</f>
        <v/>
      </c>
      <c r="K27" s="49"/>
      <c r="L27" s="49"/>
      <c r="M27" s="44" t="str">
        <f aca="true">IF($J27="","",$J27-TODAY())</f>
        <v/>
      </c>
      <c r="N27" s="45" t="str">
        <f aca="false">IF($L27="Gekündigt","Gekündigt",IF($L27="Beendet","Beendet",IF($J27="","Aktiv",IF($M27&lt;0,IF($K27="Ja","Frist verpasst","Läuft aus"),IF($M27&lt;=Konfiguration!$C$5,"Kündigung prüfen","Aktiv")))))</f>
        <v>Aktiv</v>
      </c>
      <c r="O27" s="49"/>
      <c r="P27" s="52"/>
      <c r="Q27" s="47" t="str">
        <f aca="false">IF(OR($P27="",$O27=""),"",$P27*IF($O27="Monatlich",12,IF($O27="Quartalsweise",4,IF($O27="Halbjährlich",2,IF($O27="Jährlich",1,0)))))</f>
        <v/>
      </c>
      <c r="R27" s="50"/>
    </row>
    <row r="28" customFormat="false" ht="18" hidden="false" customHeight="true" outlineLevel="0" collapsed="false">
      <c r="A28" s="49"/>
      <c r="B28" s="50"/>
      <c r="C28" s="50"/>
      <c r="D28" s="50"/>
      <c r="E28" s="50"/>
      <c r="F28" s="51"/>
      <c r="G28" s="48"/>
      <c r="H28" s="42" t="str">
        <f aca="false">IF(OR($F28="",$G28=""),"",EDATE($F28,$G28))</f>
        <v/>
      </c>
      <c r="I28" s="48"/>
      <c r="J28" s="42" t="str">
        <f aca="false">IF(OR($H28="",$I28=""),"",EDATE($H28,-$I28))</f>
        <v/>
      </c>
      <c r="K28" s="49"/>
      <c r="L28" s="49"/>
      <c r="M28" s="44" t="str">
        <f aca="true">IF($J28="","",$J28-TODAY())</f>
        <v/>
      </c>
      <c r="N28" s="45" t="str">
        <f aca="false">IF($L28="Gekündigt","Gekündigt",IF($L28="Beendet","Beendet",IF($J28="","Aktiv",IF($M28&lt;0,IF($K28="Ja","Frist verpasst","Läuft aus"),IF($M28&lt;=Konfiguration!$C$5,"Kündigung prüfen","Aktiv")))))</f>
        <v>Aktiv</v>
      </c>
      <c r="O28" s="49"/>
      <c r="P28" s="52"/>
      <c r="Q28" s="47" t="str">
        <f aca="false">IF(OR($P28="",$O28=""),"",$P28*IF($O28="Monatlich",12,IF($O28="Quartalsweise",4,IF($O28="Halbjährlich",2,IF($O28="Jährlich",1,0)))))</f>
        <v/>
      </c>
      <c r="R28" s="50"/>
    </row>
    <row r="29" customFormat="false" ht="18" hidden="false" customHeight="true" outlineLevel="0" collapsed="false">
      <c r="A29" s="49"/>
      <c r="B29" s="50"/>
      <c r="C29" s="50"/>
      <c r="D29" s="50"/>
      <c r="E29" s="50"/>
      <c r="F29" s="51"/>
      <c r="G29" s="48"/>
      <c r="H29" s="42" t="str">
        <f aca="false">IF(OR($F29="",$G29=""),"",EDATE($F29,$G29))</f>
        <v/>
      </c>
      <c r="I29" s="48"/>
      <c r="J29" s="42" t="str">
        <f aca="false">IF(OR($H29="",$I29=""),"",EDATE($H29,-$I29))</f>
        <v/>
      </c>
      <c r="K29" s="49"/>
      <c r="L29" s="49"/>
      <c r="M29" s="44" t="str">
        <f aca="true">IF($J29="","",$J29-TODAY())</f>
        <v/>
      </c>
      <c r="N29" s="45" t="str">
        <f aca="false">IF($L29="Gekündigt","Gekündigt",IF($L29="Beendet","Beendet",IF($J29="","Aktiv",IF($M29&lt;0,IF($K29="Ja","Frist verpasst","Läuft aus"),IF($M29&lt;=Konfiguration!$C$5,"Kündigung prüfen","Aktiv")))))</f>
        <v>Aktiv</v>
      </c>
      <c r="O29" s="49"/>
      <c r="P29" s="52"/>
      <c r="Q29" s="47" t="str">
        <f aca="false">IF(OR($P29="",$O29=""),"",$P29*IF($O29="Monatlich",12,IF($O29="Quartalsweise",4,IF($O29="Halbjährlich",2,IF($O29="Jährlich",1,0)))))</f>
        <v/>
      </c>
      <c r="R29" s="50"/>
    </row>
    <row r="30" customFormat="false" ht="18" hidden="false" customHeight="true" outlineLevel="0" collapsed="false">
      <c r="A30" s="49"/>
      <c r="B30" s="50"/>
      <c r="C30" s="50"/>
      <c r="D30" s="50"/>
      <c r="E30" s="50"/>
      <c r="F30" s="51"/>
      <c r="G30" s="48"/>
      <c r="H30" s="42" t="str">
        <f aca="false">IF(OR($F30="",$G30=""),"",EDATE($F30,$G30))</f>
        <v/>
      </c>
      <c r="I30" s="48"/>
      <c r="J30" s="42" t="str">
        <f aca="false">IF(OR($H30="",$I30=""),"",EDATE($H30,-$I30))</f>
        <v/>
      </c>
      <c r="K30" s="49"/>
      <c r="L30" s="49"/>
      <c r="M30" s="44" t="str">
        <f aca="true">IF($J30="","",$J30-TODAY())</f>
        <v/>
      </c>
      <c r="N30" s="45" t="str">
        <f aca="false">IF($L30="Gekündigt","Gekündigt",IF($L30="Beendet","Beendet",IF($J30="","Aktiv",IF($M30&lt;0,IF($K30="Ja","Frist verpasst","Läuft aus"),IF($M30&lt;=Konfiguration!$C$5,"Kündigung prüfen","Aktiv")))))</f>
        <v>Aktiv</v>
      </c>
      <c r="O30" s="49"/>
      <c r="P30" s="52"/>
      <c r="Q30" s="47" t="str">
        <f aca="false">IF(OR($P30="",$O30=""),"",$P30*IF($O30="Monatlich",12,IF($O30="Quartalsweise",4,IF($O30="Halbjährlich",2,IF($O30="Jährlich",1,0)))))</f>
        <v/>
      </c>
      <c r="R30" s="50"/>
    </row>
    <row r="31" customFormat="false" ht="18" hidden="false" customHeight="true" outlineLevel="0" collapsed="false">
      <c r="A31" s="49"/>
      <c r="B31" s="50"/>
      <c r="C31" s="50"/>
      <c r="D31" s="50"/>
      <c r="E31" s="50"/>
      <c r="F31" s="51"/>
      <c r="G31" s="48"/>
      <c r="H31" s="42" t="str">
        <f aca="false">IF(OR($F31="",$G31=""),"",EDATE($F31,$G31))</f>
        <v/>
      </c>
      <c r="I31" s="48"/>
      <c r="J31" s="42" t="str">
        <f aca="false">IF(OR($H31="",$I31=""),"",EDATE($H31,-$I31))</f>
        <v/>
      </c>
      <c r="K31" s="49"/>
      <c r="L31" s="49"/>
      <c r="M31" s="44" t="str">
        <f aca="true">IF($J31="","",$J31-TODAY())</f>
        <v/>
      </c>
      <c r="N31" s="45" t="str">
        <f aca="false">IF($L31="Gekündigt","Gekündigt",IF($L31="Beendet","Beendet",IF($J31="","Aktiv",IF($M31&lt;0,IF($K31="Ja","Frist verpasst","Läuft aus"),IF($M31&lt;=Konfiguration!$C$5,"Kündigung prüfen","Aktiv")))))</f>
        <v>Aktiv</v>
      </c>
      <c r="O31" s="49"/>
      <c r="P31" s="52"/>
      <c r="Q31" s="47" t="str">
        <f aca="false">IF(OR($P31="",$O31=""),"",$P31*IF($O31="Monatlich",12,IF($O31="Quartalsweise",4,IF($O31="Halbjährlich",2,IF($O31="Jährlich",1,0)))))</f>
        <v/>
      </c>
      <c r="R31" s="50"/>
    </row>
    <row r="32" customFormat="false" ht="18" hidden="false" customHeight="true" outlineLevel="0" collapsed="false">
      <c r="A32" s="49"/>
      <c r="B32" s="50"/>
      <c r="C32" s="50"/>
      <c r="D32" s="50"/>
      <c r="E32" s="50"/>
      <c r="F32" s="51"/>
      <c r="G32" s="48"/>
      <c r="H32" s="42" t="str">
        <f aca="false">IF(OR($F32="",$G32=""),"",EDATE($F32,$G32))</f>
        <v/>
      </c>
      <c r="I32" s="48"/>
      <c r="J32" s="42" t="str">
        <f aca="false">IF(OR($H32="",$I32=""),"",EDATE($H32,-$I32))</f>
        <v/>
      </c>
      <c r="K32" s="49"/>
      <c r="L32" s="49"/>
      <c r="M32" s="44" t="str">
        <f aca="true">IF($J32="","",$J32-TODAY())</f>
        <v/>
      </c>
      <c r="N32" s="45" t="str">
        <f aca="false">IF($L32="Gekündigt","Gekündigt",IF($L32="Beendet","Beendet",IF($J32="","Aktiv",IF($M32&lt;0,IF($K32="Ja","Frist verpasst","Läuft aus"),IF($M32&lt;=Konfiguration!$C$5,"Kündigung prüfen","Aktiv")))))</f>
        <v>Aktiv</v>
      </c>
      <c r="O32" s="49"/>
      <c r="P32" s="52"/>
      <c r="Q32" s="47" t="str">
        <f aca="false">IF(OR($P32="",$O32=""),"",$P32*IF($O32="Monatlich",12,IF($O32="Quartalsweise",4,IF($O32="Halbjährlich",2,IF($O32="Jährlich",1,0)))))</f>
        <v/>
      </c>
      <c r="R32" s="50"/>
    </row>
    <row r="33" customFormat="false" ht="18" hidden="false" customHeight="true" outlineLevel="0" collapsed="false">
      <c r="A33" s="49"/>
      <c r="B33" s="50"/>
      <c r="C33" s="50"/>
      <c r="D33" s="50"/>
      <c r="E33" s="50"/>
      <c r="F33" s="51"/>
      <c r="G33" s="48"/>
      <c r="H33" s="42" t="str">
        <f aca="false">IF(OR($F33="",$G33=""),"",EDATE($F33,$G33))</f>
        <v/>
      </c>
      <c r="I33" s="48"/>
      <c r="J33" s="42" t="str">
        <f aca="false">IF(OR($H33="",$I33=""),"",EDATE($H33,-$I33))</f>
        <v/>
      </c>
      <c r="K33" s="49"/>
      <c r="L33" s="49"/>
      <c r="M33" s="44" t="str">
        <f aca="true">IF($J33="","",$J33-TODAY())</f>
        <v/>
      </c>
      <c r="N33" s="45" t="str">
        <f aca="false">IF($L33="Gekündigt","Gekündigt",IF($L33="Beendet","Beendet",IF($J33="","Aktiv",IF($M33&lt;0,IF($K33="Ja","Frist verpasst","Läuft aus"),IF($M33&lt;=Konfiguration!$C$5,"Kündigung prüfen","Aktiv")))))</f>
        <v>Aktiv</v>
      </c>
      <c r="O33" s="49"/>
      <c r="P33" s="52"/>
      <c r="Q33" s="47" t="str">
        <f aca="false">IF(OR($P33="",$O33=""),"",$P33*IF($O33="Monatlich",12,IF($O33="Quartalsweise",4,IF($O33="Halbjährlich",2,IF($O33="Jährlich",1,0)))))</f>
        <v/>
      </c>
      <c r="R33" s="50"/>
    </row>
    <row r="34" customFormat="false" ht="18" hidden="false" customHeight="true" outlineLevel="0" collapsed="false">
      <c r="A34" s="49"/>
      <c r="B34" s="50"/>
      <c r="C34" s="50"/>
      <c r="D34" s="50"/>
      <c r="E34" s="50"/>
      <c r="F34" s="51"/>
      <c r="G34" s="48"/>
      <c r="H34" s="42" t="str">
        <f aca="false">IF(OR($F34="",$G34=""),"",EDATE($F34,$G34))</f>
        <v/>
      </c>
      <c r="I34" s="48"/>
      <c r="J34" s="42" t="str">
        <f aca="false">IF(OR($H34="",$I34=""),"",EDATE($H34,-$I34))</f>
        <v/>
      </c>
      <c r="K34" s="49"/>
      <c r="L34" s="49"/>
      <c r="M34" s="44" t="str">
        <f aca="true">IF($J34="","",$J34-TODAY())</f>
        <v/>
      </c>
      <c r="N34" s="45" t="str">
        <f aca="false">IF($L34="Gekündigt","Gekündigt",IF($L34="Beendet","Beendet",IF($J34="","Aktiv",IF($M34&lt;0,IF($K34="Ja","Frist verpasst","Läuft aus"),IF($M34&lt;=Konfiguration!$C$5,"Kündigung prüfen","Aktiv")))))</f>
        <v>Aktiv</v>
      </c>
      <c r="O34" s="49"/>
      <c r="P34" s="52"/>
      <c r="Q34" s="47" t="str">
        <f aca="false">IF(OR($P34="",$O34=""),"",$P34*IF($O34="Monatlich",12,IF($O34="Quartalsweise",4,IF($O34="Halbjährlich",2,IF($O34="Jährlich",1,0)))))</f>
        <v/>
      </c>
      <c r="R34" s="50"/>
    </row>
    <row r="35" customFormat="false" ht="18" hidden="false" customHeight="true" outlineLevel="0" collapsed="false">
      <c r="A35" s="49"/>
      <c r="B35" s="50"/>
      <c r="C35" s="50"/>
      <c r="D35" s="50"/>
      <c r="E35" s="50"/>
      <c r="F35" s="51"/>
      <c r="G35" s="48"/>
      <c r="H35" s="42" t="str">
        <f aca="false">IF(OR($F35="",$G35=""),"",EDATE($F35,$G35))</f>
        <v/>
      </c>
      <c r="I35" s="48"/>
      <c r="J35" s="42" t="str">
        <f aca="false">IF(OR($H35="",$I35=""),"",EDATE($H35,-$I35))</f>
        <v/>
      </c>
      <c r="K35" s="49"/>
      <c r="L35" s="49"/>
      <c r="M35" s="44" t="str">
        <f aca="true">IF($J35="","",$J35-TODAY())</f>
        <v/>
      </c>
      <c r="N35" s="45" t="str">
        <f aca="false">IF($L35="Gekündigt","Gekündigt",IF($L35="Beendet","Beendet",IF($J35="","Aktiv",IF($M35&lt;0,IF($K35="Ja","Frist verpasst","Läuft aus"),IF($M35&lt;=Konfiguration!$C$5,"Kündigung prüfen","Aktiv")))))</f>
        <v>Aktiv</v>
      </c>
      <c r="O35" s="49"/>
      <c r="P35" s="52"/>
      <c r="Q35" s="47" t="str">
        <f aca="false">IF(OR($P35="",$O35=""),"",$P35*IF($O35="Monatlich",12,IF($O35="Quartalsweise",4,IF($O35="Halbjährlich",2,IF($O35="Jährlich",1,0)))))</f>
        <v/>
      </c>
      <c r="R35" s="50"/>
    </row>
    <row r="36" customFormat="false" ht="18" hidden="false" customHeight="true" outlineLevel="0" collapsed="false">
      <c r="A36" s="49"/>
      <c r="B36" s="50"/>
      <c r="C36" s="50"/>
      <c r="D36" s="50"/>
      <c r="E36" s="50"/>
      <c r="F36" s="51"/>
      <c r="G36" s="48"/>
      <c r="H36" s="42" t="str">
        <f aca="false">IF(OR($F36="",$G36=""),"",EDATE($F36,$G36))</f>
        <v/>
      </c>
      <c r="I36" s="48"/>
      <c r="J36" s="42" t="str">
        <f aca="false">IF(OR($H36="",$I36=""),"",EDATE($H36,-$I36))</f>
        <v/>
      </c>
      <c r="K36" s="49"/>
      <c r="L36" s="49"/>
      <c r="M36" s="44" t="str">
        <f aca="true">IF($J36="","",$J36-TODAY())</f>
        <v/>
      </c>
      <c r="N36" s="45" t="str">
        <f aca="false">IF($L36="Gekündigt","Gekündigt",IF($L36="Beendet","Beendet",IF($J36="","Aktiv",IF($M36&lt;0,IF($K36="Ja","Frist verpasst","Läuft aus"),IF($M36&lt;=Konfiguration!$C$5,"Kündigung prüfen","Aktiv")))))</f>
        <v>Aktiv</v>
      </c>
      <c r="O36" s="49"/>
      <c r="P36" s="52"/>
      <c r="Q36" s="47" t="str">
        <f aca="false">IF(OR($P36="",$O36=""),"",$P36*IF($O36="Monatlich",12,IF($O36="Quartalsweise",4,IF($O36="Halbjährlich",2,IF($O36="Jährlich",1,0)))))</f>
        <v/>
      </c>
      <c r="R36" s="50"/>
    </row>
    <row r="37" customFormat="false" ht="18" hidden="false" customHeight="true" outlineLevel="0" collapsed="false">
      <c r="A37" s="49"/>
      <c r="B37" s="50"/>
      <c r="C37" s="50"/>
      <c r="D37" s="50"/>
      <c r="E37" s="50"/>
      <c r="F37" s="51"/>
      <c r="G37" s="48"/>
      <c r="H37" s="42" t="str">
        <f aca="false">IF(OR($F37="",$G37=""),"",EDATE($F37,$G37))</f>
        <v/>
      </c>
      <c r="I37" s="48"/>
      <c r="J37" s="42" t="str">
        <f aca="false">IF(OR($H37="",$I37=""),"",EDATE($H37,-$I37))</f>
        <v/>
      </c>
      <c r="K37" s="49"/>
      <c r="L37" s="49"/>
      <c r="M37" s="44" t="str">
        <f aca="true">IF($J37="","",$J37-TODAY())</f>
        <v/>
      </c>
      <c r="N37" s="45" t="str">
        <f aca="false">IF($L37="Gekündigt","Gekündigt",IF($L37="Beendet","Beendet",IF($J37="","Aktiv",IF($M37&lt;0,IF($K37="Ja","Frist verpasst","Läuft aus"),IF($M37&lt;=Konfiguration!$C$5,"Kündigung prüfen","Aktiv")))))</f>
        <v>Aktiv</v>
      </c>
      <c r="O37" s="49"/>
      <c r="P37" s="52"/>
      <c r="Q37" s="47" t="str">
        <f aca="false">IF(OR($P37="",$O37=""),"",$P37*IF($O37="Monatlich",12,IF($O37="Quartalsweise",4,IF($O37="Halbjährlich",2,IF($O37="Jährlich",1,0)))))</f>
        <v/>
      </c>
      <c r="R37" s="50"/>
    </row>
    <row r="38" customFormat="false" ht="18" hidden="false" customHeight="true" outlineLevel="0" collapsed="false">
      <c r="A38" s="49"/>
      <c r="B38" s="50"/>
      <c r="C38" s="50"/>
      <c r="D38" s="50"/>
      <c r="E38" s="50"/>
      <c r="F38" s="51"/>
      <c r="G38" s="48"/>
      <c r="H38" s="42" t="str">
        <f aca="false">IF(OR($F38="",$G38=""),"",EDATE($F38,$G38))</f>
        <v/>
      </c>
      <c r="I38" s="48"/>
      <c r="J38" s="42" t="str">
        <f aca="false">IF(OR($H38="",$I38=""),"",EDATE($H38,-$I38))</f>
        <v/>
      </c>
      <c r="K38" s="49"/>
      <c r="L38" s="49"/>
      <c r="M38" s="44" t="str">
        <f aca="true">IF($J38="","",$J38-TODAY())</f>
        <v/>
      </c>
      <c r="N38" s="45" t="str">
        <f aca="false">IF($L38="Gekündigt","Gekündigt",IF($L38="Beendet","Beendet",IF($J38="","Aktiv",IF($M38&lt;0,IF($K38="Ja","Frist verpasst","Läuft aus"),IF($M38&lt;=Konfiguration!$C$5,"Kündigung prüfen","Aktiv")))))</f>
        <v>Aktiv</v>
      </c>
      <c r="O38" s="49"/>
      <c r="P38" s="52"/>
      <c r="Q38" s="47" t="str">
        <f aca="false">IF(OR($P38="",$O38=""),"",$P38*IF($O38="Monatlich",12,IF($O38="Quartalsweise",4,IF($O38="Halbjährlich",2,IF($O38="Jährlich",1,0)))))</f>
        <v/>
      </c>
      <c r="R38" s="50"/>
    </row>
    <row r="39" customFormat="false" ht="18" hidden="false" customHeight="true" outlineLevel="0" collapsed="false">
      <c r="A39" s="49"/>
      <c r="B39" s="50"/>
      <c r="C39" s="50"/>
      <c r="D39" s="50"/>
      <c r="E39" s="50"/>
      <c r="F39" s="51"/>
      <c r="G39" s="48"/>
      <c r="H39" s="42" t="str">
        <f aca="false">IF(OR($F39="",$G39=""),"",EDATE($F39,$G39))</f>
        <v/>
      </c>
      <c r="I39" s="48"/>
      <c r="J39" s="42" t="str">
        <f aca="false">IF(OR($H39="",$I39=""),"",EDATE($H39,-$I39))</f>
        <v/>
      </c>
      <c r="K39" s="49"/>
      <c r="L39" s="49"/>
      <c r="M39" s="44" t="str">
        <f aca="true">IF($J39="","",$J39-TODAY())</f>
        <v/>
      </c>
      <c r="N39" s="45" t="str">
        <f aca="false">IF($L39="Gekündigt","Gekündigt",IF($L39="Beendet","Beendet",IF($J39="","Aktiv",IF($M39&lt;0,IF($K39="Ja","Frist verpasst","Läuft aus"),IF($M39&lt;=Konfiguration!$C$5,"Kündigung prüfen","Aktiv")))))</f>
        <v>Aktiv</v>
      </c>
      <c r="O39" s="49"/>
      <c r="P39" s="52"/>
      <c r="Q39" s="47" t="str">
        <f aca="false">IF(OR($P39="",$O39=""),"",$P39*IF($O39="Monatlich",12,IF($O39="Quartalsweise",4,IF($O39="Halbjährlich",2,IF($O39="Jährlich",1,0)))))</f>
        <v/>
      </c>
      <c r="R39" s="50"/>
    </row>
    <row r="40" customFormat="false" ht="18" hidden="false" customHeight="true" outlineLevel="0" collapsed="false">
      <c r="A40" s="49"/>
      <c r="B40" s="50"/>
      <c r="C40" s="50"/>
      <c r="D40" s="50"/>
      <c r="E40" s="50"/>
      <c r="F40" s="51"/>
      <c r="G40" s="48"/>
      <c r="H40" s="42" t="str">
        <f aca="false">IF(OR($F40="",$G40=""),"",EDATE($F40,$G40))</f>
        <v/>
      </c>
      <c r="I40" s="48"/>
      <c r="J40" s="42" t="str">
        <f aca="false">IF(OR($H40="",$I40=""),"",EDATE($H40,-$I40))</f>
        <v/>
      </c>
      <c r="K40" s="49"/>
      <c r="L40" s="49"/>
      <c r="M40" s="44" t="str">
        <f aca="true">IF($J40="","",$J40-TODAY())</f>
        <v/>
      </c>
      <c r="N40" s="45" t="str">
        <f aca="false">IF($L40="Gekündigt","Gekündigt",IF($L40="Beendet","Beendet",IF($J40="","Aktiv",IF($M40&lt;0,IF($K40="Ja","Frist verpasst","Läuft aus"),IF($M40&lt;=Konfiguration!$C$5,"Kündigung prüfen","Aktiv")))))</f>
        <v>Aktiv</v>
      </c>
      <c r="O40" s="49"/>
      <c r="P40" s="52"/>
      <c r="Q40" s="47" t="str">
        <f aca="false">IF(OR($P40="",$O40=""),"",$P40*IF($O40="Monatlich",12,IF($O40="Quartalsweise",4,IF($O40="Halbjährlich",2,IF($O40="Jährlich",1,0)))))</f>
        <v/>
      </c>
      <c r="R40" s="50"/>
    </row>
  </sheetData>
  <autoFilter ref="A6:R40"/>
  <mergeCells count="3">
    <mergeCell ref="A1:R1"/>
    <mergeCell ref="A2:R2"/>
    <mergeCell ref="A4:R4"/>
  </mergeCells>
  <conditionalFormatting sqref="N7:N40">
    <cfRule type="cellIs" priority="2" operator="equal" aboveAverage="0" equalAverage="0" bottom="0" percent="0" rank="0" text="" dxfId="17">
      <formula>"Aktiv"</formula>
    </cfRule>
    <cfRule type="cellIs" priority="3" operator="equal" aboveAverage="0" equalAverage="0" bottom="0" percent="0" rank="0" text="" dxfId="18">
      <formula>"Kündigung prüfen"</formula>
    </cfRule>
    <cfRule type="cellIs" priority="4" operator="equal" aboveAverage="0" equalAverage="0" bottom="0" percent="0" rank="0" text="" dxfId="19">
      <formula>"Frist verpasst"</formula>
    </cfRule>
    <cfRule type="cellIs" priority="5" operator="equal" aboveAverage="0" equalAverage="0" bottom="0" percent="0" rank="0" text="" dxfId="20">
      <formula>"Läuft aus"</formula>
    </cfRule>
    <cfRule type="cellIs" priority="6" operator="equal" aboveAverage="0" equalAverage="0" bottom="0" percent="0" rank="0" text="" dxfId="21">
      <formula>"Gekündigt"</formula>
    </cfRule>
    <cfRule type="cellIs" priority="7" operator="equal" aboveAverage="0" equalAverage="0" bottom="0" percent="0" rank="0" text="" dxfId="22">
      <formula>"Beendet"</formula>
    </cfRule>
  </conditionalFormatting>
  <conditionalFormatting sqref="M7:M40">
    <cfRule type="cellIs" priority="8" operator="lessThan" aboveAverage="0" equalAverage="0" bottom="0" percent="0" rank="0" text="" dxfId="23">
      <formula>0</formula>
    </cfRule>
  </conditionalFormatting>
  <dataValidations count="4">
    <dataValidation allowBlank="true" errorStyle="stop" operator="between" showDropDown="false" showErrorMessage="true" showInputMessage="false" sqref="B7:B40" type="list">
      <formula1>Konfiguration!$B$10:$B$19</formula1>
      <formula2>0</formula2>
    </dataValidation>
    <dataValidation allowBlank="true" errorStyle="stop" operator="between" showDropDown="false" showErrorMessage="true" showInputMessage="false" sqref="L7:L40" type="list">
      <formula1>Konfiguration!$D$10:$D$12</formula1>
      <formula2>0</formula2>
    </dataValidation>
    <dataValidation allowBlank="true" errorStyle="stop" operator="between" showDropDown="false" showErrorMessage="true" showInputMessage="false" sqref="O7:O40" type="list">
      <formula1>Konfiguration!$F$10:$F$14</formula1>
      <formula2>0</formula2>
    </dataValidation>
    <dataValidation allowBlank="true" errorStyle="stop" operator="between" showDropDown="false" showErrorMessage="true" showInputMessage="false" sqref="K7:K40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B6B72"/>
    <pageSetUpPr fitToPage="false"/>
  </sheetPr>
  <dimension ref="B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3" min="3" style="0" width="10"/>
    <col collapsed="false" customWidth="true" hidden="false" outlineLevel="0" max="4" min="4" style="0" width="18"/>
    <col collapsed="false" customWidth="true" hidden="false" outlineLevel="0" max="5" min="5" style="0" width="4"/>
    <col collapsed="false" customWidth="true" hidden="false" outlineLevel="0" max="6" min="6" style="0" width="20"/>
    <col collapsed="false" customWidth="true" hidden="false" outlineLevel="0" max="7" min="7" style="0" width="6"/>
  </cols>
  <sheetData>
    <row r="1" customFormat="false" ht="27.75" hidden="false" customHeight="true" outlineLevel="0" collapsed="false">
      <c r="B1" s="53" t="s">
        <v>116</v>
      </c>
      <c r="C1" s="53"/>
      <c r="D1" s="53"/>
      <c r="E1" s="53"/>
      <c r="F1" s="53"/>
      <c r="G1" s="53"/>
    </row>
    <row r="2" customFormat="false" ht="15.75" hidden="false" customHeight="true" outlineLevel="0" collapsed="false">
      <c r="B2" s="2" t="s">
        <v>117</v>
      </c>
      <c r="C2" s="2"/>
      <c r="D2" s="2"/>
      <c r="E2" s="2"/>
      <c r="F2" s="2"/>
      <c r="G2" s="2"/>
    </row>
    <row r="4" customFormat="false" ht="15" hidden="false" customHeight="false" outlineLevel="0" collapsed="false">
      <c r="B4" s="54" t="s">
        <v>118</v>
      </c>
    </row>
    <row r="5" customFormat="false" ht="15" hidden="false" customHeight="false" outlineLevel="0" collapsed="false">
      <c r="B5" s="55" t="s">
        <v>119</v>
      </c>
      <c r="C5" s="56" t="n">
        <v>30</v>
      </c>
    </row>
    <row r="6" customFormat="false" ht="27.75" hidden="false" customHeight="true" outlineLevel="0" collapsed="false">
      <c r="B6" s="36" t="s">
        <v>120</v>
      </c>
      <c r="C6" s="36"/>
      <c r="D6" s="36"/>
    </row>
    <row r="8" customFormat="false" ht="15" hidden="false" customHeight="false" outlineLevel="0" collapsed="false">
      <c r="B8" s="54" t="s">
        <v>121</v>
      </c>
    </row>
    <row r="9" customFormat="false" ht="15" hidden="false" customHeight="false" outlineLevel="0" collapsed="false">
      <c r="B9" s="57" t="s">
        <v>11</v>
      </c>
      <c r="D9" s="57" t="s">
        <v>47</v>
      </c>
      <c r="F9" s="57" t="s">
        <v>50</v>
      </c>
    </row>
    <row r="10" customFormat="false" ht="15" hidden="false" customHeight="false" outlineLevel="0" collapsed="false">
      <c r="B10" s="58" t="s">
        <v>16</v>
      </c>
      <c r="D10" s="58" t="s">
        <v>58</v>
      </c>
      <c r="F10" s="58" t="s">
        <v>59</v>
      </c>
    </row>
    <row r="11" customFormat="false" ht="15" hidden="false" customHeight="false" outlineLevel="0" collapsed="false">
      <c r="B11" s="58" t="s">
        <v>18</v>
      </c>
      <c r="D11" s="58" t="s">
        <v>109</v>
      </c>
      <c r="F11" s="58" t="s">
        <v>87</v>
      </c>
    </row>
    <row r="12" customFormat="false" ht="15" hidden="false" customHeight="false" outlineLevel="0" collapsed="false">
      <c r="B12" s="58" t="s">
        <v>20</v>
      </c>
      <c r="D12" s="58" t="s">
        <v>93</v>
      </c>
      <c r="F12" s="58" t="s">
        <v>122</v>
      </c>
    </row>
    <row r="13" customFormat="false" ht="15" hidden="false" customHeight="false" outlineLevel="0" collapsed="false">
      <c r="B13" s="58" t="s">
        <v>22</v>
      </c>
      <c r="F13" s="58" t="s">
        <v>70</v>
      </c>
    </row>
    <row r="14" customFormat="false" ht="15" hidden="false" customHeight="false" outlineLevel="0" collapsed="false">
      <c r="B14" s="58" t="s">
        <v>24</v>
      </c>
      <c r="F14" s="58" t="s">
        <v>123</v>
      </c>
    </row>
    <row r="15" customFormat="false" ht="15" hidden="false" customHeight="false" outlineLevel="0" collapsed="false">
      <c r="B15" s="58" t="s">
        <v>26</v>
      </c>
    </row>
    <row r="16" customFormat="false" ht="15" hidden="false" customHeight="false" outlineLevel="0" collapsed="false">
      <c r="B16" s="58" t="s">
        <v>28</v>
      </c>
    </row>
    <row r="17" customFormat="false" ht="15" hidden="false" customHeight="false" outlineLevel="0" collapsed="false">
      <c r="B17" s="58" t="s">
        <v>30</v>
      </c>
    </row>
    <row r="18" customFormat="false" ht="15" hidden="false" customHeight="false" outlineLevel="0" collapsed="false">
      <c r="B18" s="58" t="s">
        <v>31</v>
      </c>
    </row>
    <row r="19" customFormat="false" ht="15" hidden="false" customHeight="false" outlineLevel="0" collapsed="false">
      <c r="B19" s="58" t="s">
        <v>32</v>
      </c>
    </row>
  </sheetData>
  <mergeCells count="3">
    <mergeCell ref="B1:G1"/>
    <mergeCell ref="B2:G2"/>
    <mergeCell ref="B6:D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2026-07-15T06:16:59Z</dcterms:created>
  <dc:creator>Vorlage</dc:creator>
  <dc:description/>
  <dc:language>en-US</dc:language>
  <cp:lastModifiedBy/>
  <dcterms:modified xsi:type="dcterms:W3CDTF">2026-07-15T06:16:59Z</dcterms:modified>
  <cp:revision>0</cp:revision>
  <dc:subject/>
  <dc:title>Vertragsübersicht – Vorlage 2026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