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2EE54FC8-DF20-41FC-9651-D968328521C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Kalkulationsgrundlagen" sheetId="1" r:id="rId1"/>
    <sheet name="Einheitspreise" sheetId="2" r:id="rId2"/>
  </sheets>
  <definedNames>
    <definedName name="_xlnm.Print_Titles" localSheetId="1">Einheitspreise!$5:$6</definedName>
    <definedName name="USt_Satz">Kalkulationsgrundlagen!$D$40</definedName>
    <definedName name="Verrechnungslohn">Kalkulationsgrundlagen!$D$19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6" i="1" l="1"/>
  <c r="G30" i="1" s="1"/>
  <c r="F26" i="1"/>
  <c r="F30" i="1" s="1"/>
  <c r="E26" i="1"/>
  <c r="E30" i="1" s="1"/>
  <c r="D26" i="1"/>
  <c r="D30" i="1" s="1"/>
  <c r="C26" i="1"/>
  <c r="C30" i="1" s="1"/>
  <c r="D16" i="1"/>
  <c r="D15" i="1"/>
  <c r="D17" i="1" s="1"/>
  <c r="D18" i="1" l="1"/>
  <c r="D19" i="1" s="1"/>
  <c r="L18" i="2"/>
  <c r="L15" i="2"/>
  <c r="L9" i="2"/>
  <c r="L12" i="2"/>
  <c r="L20" i="2"/>
  <c r="L17" i="2"/>
  <c r="L14" i="2"/>
  <c r="L11" i="2"/>
  <c r="L8" i="2"/>
  <c r="C35" i="1" s="1"/>
  <c r="L19" i="2"/>
  <c r="L16" i="2"/>
  <c r="L13" i="2"/>
  <c r="L10" i="2"/>
  <c r="M15" i="2"/>
  <c r="M12" i="2"/>
  <c r="M9" i="2"/>
  <c r="M20" i="2"/>
  <c r="M17" i="2"/>
  <c r="M14" i="2"/>
  <c r="M11" i="2"/>
  <c r="M8" i="2"/>
  <c r="M19" i="2"/>
  <c r="M16" i="2"/>
  <c r="M13" i="2"/>
  <c r="M10" i="2"/>
  <c r="M18" i="2"/>
  <c r="N12" i="2"/>
  <c r="N9" i="2"/>
  <c r="N20" i="2"/>
  <c r="N14" i="2"/>
  <c r="N11" i="2"/>
  <c r="N8" i="2"/>
  <c r="C37" i="1" s="1"/>
  <c r="N19" i="2"/>
  <c r="N16" i="2"/>
  <c r="N17" i="2"/>
  <c r="N13" i="2"/>
  <c r="N10" i="2"/>
  <c r="N18" i="2"/>
  <c r="N15" i="2"/>
  <c r="O14" i="2"/>
  <c r="O9" i="2"/>
  <c r="O17" i="2"/>
  <c r="O20" i="2"/>
  <c r="O11" i="2"/>
  <c r="O8" i="2"/>
  <c r="O16" i="2"/>
  <c r="O19" i="2"/>
  <c r="O13" i="2"/>
  <c r="O10" i="2"/>
  <c r="O12" i="2"/>
  <c r="O18" i="2"/>
  <c r="O15" i="2"/>
  <c r="C18" i="1"/>
  <c r="K18" i="2" l="1"/>
  <c r="P18" i="2" s="1"/>
  <c r="Q18" i="2" s="1"/>
  <c r="K12" i="2"/>
  <c r="P12" i="2" s="1"/>
  <c r="Q12" i="2" s="1"/>
  <c r="K9" i="2"/>
  <c r="P9" i="2" s="1"/>
  <c r="Q9" i="2" s="1"/>
  <c r="K15" i="2"/>
  <c r="P15" i="2" s="1"/>
  <c r="Q15" i="2" s="1"/>
  <c r="K17" i="2"/>
  <c r="P17" i="2" s="1"/>
  <c r="Q17" i="2" s="1"/>
  <c r="K14" i="2"/>
  <c r="P14" i="2" s="1"/>
  <c r="Q14" i="2" s="1"/>
  <c r="K11" i="2"/>
  <c r="P11" i="2" s="1"/>
  <c r="Q11" i="2" s="1"/>
  <c r="K20" i="2"/>
  <c r="P20" i="2" s="1"/>
  <c r="Q20" i="2" s="1"/>
  <c r="K8" i="2"/>
  <c r="K19" i="2"/>
  <c r="P19" i="2" s="1"/>
  <c r="Q19" i="2" s="1"/>
  <c r="K16" i="2"/>
  <c r="P16" i="2" s="1"/>
  <c r="Q16" i="2" s="1"/>
  <c r="K13" i="2"/>
  <c r="P13" i="2" s="1"/>
  <c r="Q13" i="2" s="1"/>
  <c r="K10" i="2"/>
  <c r="P10" i="2" s="1"/>
  <c r="Q10" i="2" s="1"/>
  <c r="C38" i="1"/>
  <c r="C36" i="1"/>
  <c r="C34" i="1" l="1"/>
  <c r="P8" i="2"/>
  <c r="Q8" i="2" s="1"/>
  <c r="Q22" i="2" s="1"/>
  <c r="Q23" i="2" l="1"/>
  <c r="Q24" i="2" s="1"/>
  <c r="C39" i="1"/>
  <c r="D34" i="1" s="1"/>
  <c r="C40" i="1" l="1"/>
  <c r="C41" i="1" s="1"/>
  <c r="D35" i="1"/>
  <c r="D37" i="1"/>
  <c r="D36" i="1"/>
  <c r="D38" i="1"/>
</calcChain>
</file>

<file path=xl/sharedStrings.xml><?xml version="1.0" encoding="utf-8"?>
<sst xmlns="http://schemas.openxmlformats.org/spreadsheetml/2006/main" count="141" uniqueCount="118">
  <si>
    <t>URKALKULATION</t>
  </si>
  <si>
    <t>Preisermittlung und Aufgliederung der Einheitspreise  ·  Kalkulationsgrundlagen</t>
  </si>
  <si>
    <t>PROJEKT- UND VERGABEDATEN</t>
  </si>
  <si>
    <t>Bieter / Firma</t>
  </si>
  <si>
    <t>Nordland Bau GmbH</t>
  </si>
  <si>
    <t>Auftraggeber</t>
  </si>
  <si>
    <t>Kommunalverband Nordwest</t>
  </si>
  <si>
    <t>Anschrift</t>
  </si>
  <si>
    <t>Weserstraße 15</t>
  </si>
  <si>
    <t>Vergabenummer</t>
  </si>
  <si>
    <t>KNW-2026-HOCH-0142</t>
  </si>
  <si>
    <t>PLZ / Ort</t>
  </si>
  <si>
    <t>28195 Bremen</t>
  </si>
  <si>
    <t>Datum der Kalkulation</t>
  </si>
  <si>
    <t>Bearbeiter/in</t>
  </si>
  <si>
    <t>T. Ahrensen</t>
  </si>
  <si>
    <t>Bauvorhaben</t>
  </si>
  <si>
    <t>Neubau Verwaltungsgebäude</t>
  </si>
  <si>
    <t>Kontakt</t>
  </si>
  <si>
    <t>kalkulation@nordland-bau.example</t>
  </si>
  <si>
    <t>Baustelle</t>
  </si>
  <si>
    <t>Am Stadtwald 8, 28195 Bremen</t>
  </si>
  <si>
    <t>1  ANGABEN ZUM VERRECHNUNGSLOHN</t>
  </si>
  <si>
    <t>Bezeichnung</t>
  </si>
  <si>
    <t>Zuschlag %</t>
  </si>
  <si>
    <t>Betrag € / Std</t>
  </si>
  <si>
    <t>1.1  Mittellohn ML</t>
  </si>
  <si>
    <t>1.2  Lohngebundene Kosten  (SV-Beiträge, BG, Urlaubskasse …)</t>
  </si>
  <si>
    <t>1.3  Lohnnebenkosten  (Auslösung, Fahrgeld, sonstige Zulagen)</t>
  </si>
  <si>
    <t>1.4  Kalkulationslohn KL</t>
  </si>
  <si>
    <t>1.5  Zuschlag auf Kalkulationslohn  (Summe aus Ziffer 2, Spalte Lohn)</t>
  </si>
  <si>
    <t>1.6  Verrechnungslohn VL</t>
  </si>
  <si>
    <t>2  ZUSCHLÄGE AUF DIE EINZELKOSTEN DER TEILLEISTUNGEN  =  UNMITTELBARE HERSTELLUNGSKOSTEN</t>
  </si>
  <si>
    <t>Zuschlagsart  /  Prozentualer Zuschlag auf …</t>
  </si>
  <si>
    <t>Lohn</t>
  </si>
  <si>
    <t>Stoffe</t>
  </si>
  <si>
    <t>Geräte</t>
  </si>
  <si>
    <t>Sonstige Kosten</t>
  </si>
  <si>
    <t>Nachunternehmer</t>
  </si>
  <si>
    <t>2.1  Baustellengemeinkosten  (BGK)</t>
  </si>
  <si>
    <t>2.2  Allgemeine Geschäftskosten  (AGK)</t>
  </si>
  <si>
    <t>2.3  Wagnis und Gewinn  (W &amp; G)</t>
  </si>
  <si>
    <t>2.4  Gesamtzuschlag</t>
  </si>
  <si>
    <t>3  KALKULATIONSFAKTOREN  (Multiplikator Einzelkosten → Preisanteil im EP)</t>
  </si>
  <si>
    <t>Faktor je Kostenart</t>
  </si>
  <si>
    <t>Faktor  =  1  +  Gesamtzuschlag</t>
  </si>
  <si>
    <t>4  ANGEBOTSZUSAMMENFASSUNG  (aggregiert aus Blatt „Einheitspreise“)</t>
  </si>
  <si>
    <t>Preisanteil</t>
  </si>
  <si>
    <t>Betrag netto</t>
  </si>
  <si>
    <t>Anteil</t>
  </si>
  <si>
    <t>Lohnkosten</t>
  </si>
  <si>
    <t>Stoffkosten</t>
  </si>
  <si>
    <t>Gerätekosten</t>
  </si>
  <si>
    <t>Nachunternehmerleistungen</t>
  </si>
  <si>
    <t>Angebotssumme netto</t>
  </si>
  <si>
    <t>Umsatzsteuer (Regelsteuersatz)</t>
  </si>
  <si>
    <t>Angebotssumme brutto</t>
  </si>
  <si>
    <t>LEGENDE  &amp;  HINWEISE ZUR NUTZUNG</t>
  </si>
  <si>
    <t xml:space="preserve"> </t>
  </si>
  <si>
    <t>Eingabefeld  –  hier vom Bieter auszufüllen (Beträge, Prozentsätze, Projektdaten).</t>
  </si>
  <si>
    <t>Berechnetes Feld  –  Formel, nicht überschreiben. Aktualisiert sich automatisch.</t>
  </si>
  <si>
    <t>Ergebnisfeld  –  Verrechnungslohn, Gesamtzuschlag, Angebotssummen.</t>
  </si>
  <si>
    <t>Beschriftung  /  Kategoriezeile.</t>
  </si>
  <si>
    <t>Hinweis:  Der Verrechnungslohn (Ziffer 1.6) fließt automatisch als Lohnansatz in die Berechnung der Preisanteile im Blatt „Einheitspreise“ ein. Die Faktoren aus Ziffer 3 werden dort auf die Einzelkosten der Teilleistungen (Stoffe, Geräte, Sonstige, NU) angewendet. Angaben ohne Umsatzsteuer.</t>
  </si>
  <si>
    <t>Alle Zahlen in EUR. Beispieldaten – bitte durch reale Kalkulationsdaten des Projekts ersetzen.</t>
  </si>
  <si>
    <t>AUFGLIEDERUNG DER EINHEITSPREISE  ·  POSITIONSKALKULATION</t>
  </si>
  <si>
    <t>Kalkulationslogik:  Lohn im EP = Zeit × Verrechnungslohn (Blatt 1, Ziffer 1.6)  ·  Preisanteil je Kostenart = Einzelkosten × Kalkulationsfaktor (Blatt 1, Ziffer 3)</t>
  </si>
  <si>
    <t>Position</t>
  </si>
  <si>
    <t>Menge</t>
  </si>
  <si>
    <t>Aufwand</t>
  </si>
  <si>
    <t>Einzelkosten je ME  (ohne Zuschlag)</t>
  </si>
  <si>
    <t>Preisanteile im Einheitspreis  (mit Zuschlag)</t>
  </si>
  <si>
    <t>Ergebnis</t>
  </si>
  <si>
    <t>OZ</t>
  </si>
  <si>
    <t>Kurzbezeichnung der Teilleistung</t>
  </si>
  <si>
    <t>ME</t>
  </si>
  <si>
    <t>Zeit
(Std/ME)</t>
  </si>
  <si>
    <t>Stoffe
(€/ME)</t>
  </si>
  <si>
    <t>Geräte
(€/ME)</t>
  </si>
  <si>
    <t>Sonstige
(€/ME)</t>
  </si>
  <si>
    <t>NU
(€/ME)</t>
  </si>
  <si>
    <t>Lohn
(€/ME)</t>
  </si>
  <si>
    <t>Einheits-
preis (€)</t>
  </si>
  <si>
    <t>Gesamtbetrag
(€)</t>
  </si>
  <si>
    <t>01.01.0010</t>
  </si>
  <si>
    <t>Erdaushub Baugrube, Bodenklasse 3–4, Aushub mit Radlader inkl. Aufladen und Abfahren</t>
  </si>
  <si>
    <t>m³</t>
  </si>
  <si>
    <t>01.01.0020</t>
  </si>
  <si>
    <t>Baugrubenverfüllung mit Kies 0/32, lagenweise verdichten Dpr ≥ 97 %</t>
  </si>
  <si>
    <t>01.02.0010</t>
  </si>
  <si>
    <t>Sauberkeitsschicht Beton C8/10 X0, Dicke 5 cm, geglättet</t>
  </si>
  <si>
    <t>m²</t>
  </si>
  <si>
    <t>01.02.0020</t>
  </si>
  <si>
    <t>Stahlbetonsohle C25/30 XC2, Dicke 25 cm, inkl. Bewehrung nach Statik</t>
  </si>
  <si>
    <t>02.01.0010</t>
  </si>
  <si>
    <t>Mauerwerk KS-Plansteine 24 cm, Rohdichte 2,0, MG III, F 90-A</t>
  </si>
  <si>
    <t>02.02.0010</t>
  </si>
  <si>
    <t>Stahlbetondecke d = 22 cm, C30/37 XC1, inkl. Schalung und Bewehrung</t>
  </si>
  <si>
    <t>03.01.0010</t>
  </si>
  <si>
    <t>WDVS Fassade Mineralwolle 16 cm, WLG 032, verputzt, Silikonharzoberputz</t>
  </si>
  <si>
    <t>03.02.0010</t>
  </si>
  <si>
    <t>Innenputz Gipsputz d = 15 mm, glatt gefilzt, Qualitätsstufe Q2</t>
  </si>
  <si>
    <t>04.01.0010</t>
  </si>
  <si>
    <t>Zementestrich CT-C25-F4 d = 6 cm, schwimmend, inkl. Trenn- und Randdämmstreifen</t>
  </si>
  <si>
    <t>04.02.0010</t>
  </si>
  <si>
    <t>Trockenbauwand F 30-A, einlagig beplankt, Ständerwerk CW 75, inkl. Dämmung</t>
  </si>
  <si>
    <t>05.01.0010</t>
  </si>
  <si>
    <t>Fenster Aluminium 1,20 × 1,40 m, 3-fach ISO Ug 0,6, RC 2, inkl. Beschlag und Montage</t>
  </si>
  <si>
    <t>Stk</t>
  </si>
  <si>
    <t>06.01.0010</t>
  </si>
  <si>
    <t>Elektroinstallation Grundausstattung Verwaltungsgebäude, NU-Leistung pauschal</t>
  </si>
  <si>
    <t>psch</t>
  </si>
  <si>
    <t>06.02.0010</t>
  </si>
  <si>
    <t>Sanitärinstallation Grundausstattung Verwaltungsgebäude, NU-Leistung pauschal</t>
  </si>
  <si>
    <t>ANGEBOTSSUMME NETTO  (Summe Gesamtbeträge)</t>
  </si>
  <si>
    <t>Umsatzsteuer  (Satz gemäß Blatt „Kalkulationsgrundlagen“, Ziffer 4)</t>
  </si>
  <si>
    <t>ANGEBOTSSUMME BRUTTO</t>
  </si>
  <si>
    <t>Hinweis:  Blaue Felder sind Eingaben (Menge, Zeitansatz, Einzelkosten Stoffe/Geräte/Sonstige/NU).  Dunkle Felder sind Formelergebnisse.  Der Lohnanteil im Einheitspreis wird automatisch aus Zeitansatz × Verrechnungslohn gebildet.  Die Zuschlagsfaktoren stammen aus der Zuschlagsmatrix im Blatt „Kalkulationsgrundlagen“ (Ziffer 2 → Ziffer 3).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</si>
</sst>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"/>
    <numFmt numFmtId="165" formatCode="#,##0.00&quot; €&quot;"/>
    <numFmt numFmtId="166" formatCode="0.0000"/>
    <numFmt numFmtId="167" formatCode="#,##0.000"/>
  </numFmts>
  <fonts count="19" x14ac:knownFonts="1">
    <font>
      <sz val="11"/>
      <color theme="1"/>
      <name val="Calibri"/>
      <family val="2"/>
      <charset val="1"/>
    </font>
    <font>
      <b/>
      <sz val="22"/>
      <color rgb="FFFFFFFF"/>
      <name val="Calibri"/>
      <charset val="1"/>
    </font>
    <font>
      <i/>
      <sz val="10"/>
      <color rgb="FFFFFFFF"/>
      <name val="Calibri"/>
      <charset val="1"/>
    </font>
    <font>
      <b/>
      <sz val="11"/>
      <color rgb="FFFFFFFF"/>
      <name val="Calibri"/>
      <charset val="1"/>
    </font>
    <font>
      <b/>
      <sz val="9"/>
      <color rgb="FF5C3A1E"/>
      <name val="Calibri"/>
      <charset val="1"/>
    </font>
    <font>
      <sz val="10"/>
      <color rgb="FF1E3A5F"/>
      <name val="Calibri"/>
      <charset val="1"/>
    </font>
    <font>
      <b/>
      <sz val="9"/>
      <color rgb="FFFFFFFF"/>
      <name val="Calibri"/>
      <charset val="1"/>
    </font>
    <font>
      <b/>
      <sz val="10"/>
      <color rgb="FF5C3A1E"/>
      <name val="Calibri"/>
      <charset val="1"/>
    </font>
    <font>
      <b/>
      <sz val="10"/>
      <color rgb="FF1E3A5F"/>
      <name val="Calibri"/>
      <charset val="1"/>
    </font>
    <font>
      <sz val="10"/>
      <color rgb="FF5C3A1E"/>
      <name val="Calibri"/>
      <charset val="1"/>
    </font>
    <font>
      <sz val="10"/>
      <color rgb="FFFFFFFF"/>
      <name val="Calibri"/>
      <charset val="1"/>
    </font>
    <font>
      <b/>
      <sz val="10"/>
      <color rgb="FFFFFFFF"/>
      <name val="Calibri"/>
      <charset val="1"/>
    </font>
    <font>
      <b/>
      <sz val="11"/>
      <color rgb="FF5C3A1E"/>
      <name val="Calibri"/>
      <charset val="1"/>
    </font>
    <font>
      <b/>
      <sz val="12"/>
      <color rgb="FFFFFFFF"/>
      <name val="Calibri"/>
      <charset val="1"/>
    </font>
    <font>
      <sz val="9"/>
      <color rgb="FF5C3A1E"/>
      <name val="Calibri"/>
      <charset val="1"/>
    </font>
    <font>
      <i/>
      <sz val="9"/>
      <color rgb="FF5C3A1E"/>
      <name val="Calibri"/>
      <charset val="1"/>
    </font>
    <font>
      <i/>
      <sz val="9"/>
      <color rgb="FF8B5A2B"/>
      <name val="Calibri"/>
      <charset val="1"/>
    </font>
    <font>
      <b/>
      <sz val="18"/>
      <color rgb="FFFFFFFF"/>
      <name val="Calibri"/>
      <charset val="1"/>
    </font>
    <font>
      <b/>
      <sz val="13"/>
      <color rgb="FFFFFFFF"/>
      <name val="Calibri"/>
      <charset val="1"/>
    </font>
  </fonts>
  <fills count="11">
    <fill>
      <patternFill patternType="none"/>
    </fill>
    <fill>
      <patternFill patternType="gray125"/>
    </fill>
    <fill>
      <patternFill patternType="solid">
        <fgColor rgb="FF5C3A1E"/>
        <bgColor rgb="FF2E2A26"/>
      </patternFill>
    </fill>
    <fill>
      <patternFill patternType="solid">
        <fgColor rgb="FF8B5A2B"/>
        <bgColor rgb="FF993300"/>
      </patternFill>
    </fill>
    <fill>
      <patternFill patternType="solid">
        <fgColor rgb="FFF4EAD3"/>
        <bgColor rgb="FFFBF6EA"/>
      </patternFill>
    </fill>
    <fill>
      <patternFill patternType="solid">
        <fgColor rgb="FFDCE7F0"/>
        <bgColor rgb="FFE5DECB"/>
      </patternFill>
    </fill>
    <fill>
      <patternFill patternType="solid">
        <fgColor rgb="FFFFFFFF"/>
        <bgColor rgb="FFFBF6EA"/>
      </patternFill>
    </fill>
    <fill>
      <patternFill patternType="solid">
        <fgColor rgb="FF2E2A26"/>
        <bgColor rgb="FF1E3A5F"/>
      </patternFill>
    </fill>
    <fill>
      <patternFill patternType="solid">
        <fgColor rgb="FFD9BE7C"/>
        <bgColor rgb="FFB8AF9F"/>
      </patternFill>
    </fill>
    <fill>
      <patternFill patternType="solid">
        <fgColor rgb="FFC08A2E"/>
        <bgColor rgb="FF969696"/>
      </patternFill>
    </fill>
    <fill>
      <patternFill patternType="solid">
        <fgColor rgb="FFFBF6EA"/>
        <bgColor rgb="FFFFFFFF"/>
      </patternFill>
    </fill>
  </fills>
  <borders count="6">
    <border>
      <left/>
      <right/>
      <top/>
      <bottom/>
      <diagonal/>
    </border>
    <border>
      <left style="thin">
        <color rgb="FFE5DECB"/>
      </left>
      <right style="thin">
        <color rgb="FFE5DECB"/>
      </right>
      <top style="thin">
        <color rgb="FFE5DECB"/>
      </top>
      <bottom style="thin">
        <color rgb="FFE5DECB"/>
      </bottom>
      <diagonal/>
    </border>
    <border>
      <left style="thin">
        <color rgb="FFB8AF9F"/>
      </left>
      <right/>
      <top style="thin">
        <color rgb="FFB8AF9F"/>
      </top>
      <bottom style="thin">
        <color rgb="FFB8AF9F"/>
      </bottom>
      <diagonal/>
    </border>
    <border>
      <left style="thin">
        <color rgb="FFB8AF9F"/>
      </left>
      <right style="thin">
        <color rgb="FFB8AF9F"/>
      </right>
      <top style="thin">
        <color rgb="FFB8AF9F"/>
      </top>
      <bottom style="thin">
        <color rgb="FFB8AF9F"/>
      </bottom>
      <diagonal/>
    </border>
    <border>
      <left style="thin">
        <color rgb="FFB8AF9F"/>
      </left>
      <right style="thin">
        <color rgb="FFB8AF9F"/>
      </right>
      <top style="thin">
        <color rgb="FFB8AF9F"/>
      </top>
      <bottom style="medium">
        <color rgb="FFC08A2E"/>
      </bottom>
      <diagonal/>
    </border>
    <border>
      <left style="thin">
        <color rgb="FFB8AF9F"/>
      </left>
      <right/>
      <top style="thin">
        <color rgb="FFB8AF9F"/>
      </top>
      <bottom style="medium">
        <color rgb="FFC08A2E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8" fillId="9" borderId="5" xfId="0" applyFont="1" applyFill="1" applyBorder="1" applyAlignment="1">
      <alignment horizontal="right" vertical="center" indent="1"/>
    </xf>
    <xf numFmtId="0" fontId="9" fillId="4" borderId="2" xfId="0" applyFont="1" applyFill="1" applyBorder="1" applyAlignment="1">
      <alignment horizontal="right" vertical="center" indent="1"/>
    </xf>
    <xf numFmtId="0" fontId="13" fillId="2" borderId="5" xfId="0" applyFont="1" applyFill="1" applyBorder="1" applyAlignment="1">
      <alignment horizontal="right" vertical="center" indent="1"/>
    </xf>
    <xf numFmtId="0" fontId="11" fillId="3" borderId="2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 vertical="center" indent="1"/>
    </xf>
    <xf numFmtId="0" fontId="16" fillId="0" borderId="0" xfId="0" applyFont="1" applyAlignment="1">
      <alignment horizontal="left" vertical="center" wrapText="1" indent="1"/>
    </xf>
    <xf numFmtId="0" fontId="15" fillId="0" borderId="0" xfId="0" applyFont="1" applyAlignment="1">
      <alignment horizontal="left" vertical="top" wrapText="1" indent="1"/>
    </xf>
    <xf numFmtId="0" fontId="14" fillId="0" borderId="0" xfId="0" applyFont="1" applyAlignment="1">
      <alignment horizontal="left" vertical="center" wrapText="1" indent="1"/>
    </xf>
    <xf numFmtId="0" fontId="11" fillId="3" borderId="0" xfId="0" applyFont="1" applyFill="1" applyAlignment="1">
      <alignment horizontal="left" vertical="center" indent="1"/>
    </xf>
    <xf numFmtId="164" fontId="5" fillId="5" borderId="2" xfId="0" applyNumberFormat="1" applyFont="1" applyFill="1" applyBorder="1" applyAlignment="1">
      <alignment horizontal="left" vertical="center" wrapText="1" indent="1"/>
    </xf>
    <xf numFmtId="0" fontId="5" fillId="5" borderId="2" xfId="0" applyFont="1" applyFill="1" applyBorder="1" applyAlignment="1">
      <alignment horizontal="left" vertical="center" wrapText="1" indent="1"/>
    </xf>
    <xf numFmtId="0" fontId="3" fillId="3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0" fontId="4" fillId="4" borderId="1" xfId="0" applyFont="1" applyFill="1" applyBorder="1" applyAlignment="1">
      <alignment horizontal="left" vertical="center" wrapText="1" indent="1"/>
    </xf>
    <xf numFmtId="0" fontId="6" fillId="2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 indent="1"/>
    </xf>
    <xf numFmtId="0" fontId="0" fillId="4" borderId="3" xfId="0" applyFill="1" applyBorder="1"/>
    <xf numFmtId="165" fontId="8" fillId="5" borderId="3" xfId="0" applyNumberFormat="1" applyFont="1" applyFill="1" applyBorder="1" applyAlignment="1">
      <alignment horizontal="right" vertical="center" wrapText="1"/>
    </xf>
    <xf numFmtId="0" fontId="0" fillId="6" borderId="0" xfId="0" applyFill="1"/>
    <xf numFmtId="0" fontId="9" fillId="4" borderId="3" xfId="0" applyFont="1" applyFill="1" applyBorder="1" applyAlignment="1">
      <alignment horizontal="left" vertical="center" wrapText="1" indent="1"/>
    </xf>
    <xf numFmtId="10" fontId="5" fillId="5" borderId="3" xfId="0" applyNumberFormat="1" applyFont="1" applyFill="1" applyBorder="1" applyAlignment="1">
      <alignment horizontal="right" vertical="center" wrapText="1"/>
    </xf>
    <xf numFmtId="165" fontId="10" fillId="7" borderId="3" xfId="0" applyNumberFormat="1" applyFont="1" applyFill="1" applyBorder="1" applyAlignment="1">
      <alignment horizontal="right" vertical="center" wrapText="1"/>
    </xf>
    <xf numFmtId="0" fontId="7" fillId="8" borderId="3" xfId="0" applyFont="1" applyFill="1" applyBorder="1" applyAlignment="1">
      <alignment horizontal="left" vertical="center" wrapText="1" indent="1"/>
    </xf>
    <xf numFmtId="0" fontId="0" fillId="8" borderId="3" xfId="0" applyFill="1" applyBorder="1"/>
    <xf numFmtId="165" fontId="11" fillId="7" borderId="3" xfId="0" applyNumberFormat="1" applyFont="1" applyFill="1" applyBorder="1" applyAlignment="1">
      <alignment horizontal="right" vertical="center" wrapText="1"/>
    </xf>
    <xf numFmtId="10" fontId="10" fillId="7" borderId="3" xfId="0" applyNumberFormat="1" applyFont="1" applyFill="1" applyBorder="1" applyAlignment="1">
      <alignment horizontal="right" vertical="center" wrapText="1"/>
    </xf>
    <xf numFmtId="0" fontId="3" fillId="9" borderId="3" xfId="0" applyFont="1" applyFill="1" applyBorder="1" applyAlignment="1">
      <alignment horizontal="left" vertical="center" wrapText="1" indent="1"/>
    </xf>
    <xf numFmtId="0" fontId="0" fillId="9" borderId="3" xfId="0" applyFill="1" applyBorder="1"/>
    <xf numFmtId="165" fontId="3" fillId="9" borderId="4" xfId="0" applyNumberFormat="1" applyFont="1" applyFill="1" applyBorder="1" applyAlignment="1">
      <alignment horizontal="right" vertical="center" wrapText="1"/>
    </xf>
    <xf numFmtId="10" fontId="3" fillId="9" borderId="4" xfId="0" applyNumberFormat="1" applyFont="1" applyFill="1" applyBorder="1" applyAlignment="1">
      <alignment horizontal="right" vertical="center" wrapText="1"/>
    </xf>
    <xf numFmtId="166" fontId="11" fillId="7" borderId="3" xfId="0" applyNumberFormat="1" applyFont="1" applyFill="1" applyBorder="1" applyAlignment="1">
      <alignment horizontal="right" vertical="center" wrapText="1"/>
    </xf>
    <xf numFmtId="10" fontId="9" fillId="10" borderId="3" xfId="0" applyNumberFormat="1" applyFont="1" applyFill="1" applyBorder="1" applyAlignment="1">
      <alignment horizontal="right" vertical="center" wrapText="1"/>
    </xf>
    <xf numFmtId="0" fontId="12" fillId="8" borderId="3" xfId="0" applyFont="1" applyFill="1" applyBorder="1" applyAlignment="1">
      <alignment horizontal="left" vertical="center" wrapText="1" indent="1"/>
    </xf>
    <xf numFmtId="165" fontId="3" fillId="7" borderId="3" xfId="0" applyNumberFormat="1" applyFont="1" applyFill="1" applyBorder="1" applyAlignment="1">
      <alignment horizontal="right" vertical="center" wrapText="1"/>
    </xf>
    <xf numFmtId="0" fontId="13" fillId="9" borderId="4" xfId="0" applyFont="1" applyFill="1" applyBorder="1" applyAlignment="1">
      <alignment horizontal="left" vertical="center" wrapText="1" indent="1"/>
    </xf>
    <xf numFmtId="165" fontId="13" fillId="9" borderId="4" xfId="0" applyNumberFormat="1" applyFont="1" applyFill="1" applyBorder="1" applyAlignment="1">
      <alignment horizontal="right" vertical="center" wrapText="1"/>
    </xf>
    <xf numFmtId="0" fontId="0" fillId="9" borderId="4" xfId="0" applyFill="1" applyBorder="1"/>
    <xf numFmtId="0" fontId="0" fillId="5" borderId="3" xfId="0" applyFill="1" applyBorder="1"/>
    <xf numFmtId="0" fontId="0" fillId="7" borderId="3" xfId="0" applyFill="1" applyBorder="1"/>
    <xf numFmtId="0" fontId="11" fillId="3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top" wrapText="1"/>
    </xf>
    <xf numFmtId="0" fontId="4" fillId="10" borderId="3" xfId="0" applyFont="1" applyFill="1" applyBorder="1" applyAlignment="1">
      <alignment horizontal="left" vertical="center" indent="1"/>
    </xf>
    <xf numFmtId="0" fontId="14" fillId="10" borderId="3" xfId="0" applyFont="1" applyFill="1" applyBorder="1" applyAlignment="1">
      <alignment horizontal="left" vertical="center" wrapText="1" indent="1"/>
    </xf>
    <xf numFmtId="0" fontId="14" fillId="10" borderId="3" xfId="0" applyFont="1" applyFill="1" applyBorder="1" applyAlignment="1">
      <alignment horizontal="center" vertical="center" wrapText="1"/>
    </xf>
    <xf numFmtId="4" fontId="5" fillId="5" borderId="3" xfId="0" applyNumberFormat="1" applyFont="1" applyFill="1" applyBorder="1" applyAlignment="1">
      <alignment horizontal="right" vertical="center" wrapText="1"/>
    </xf>
    <xf numFmtId="167" fontId="5" fillId="5" borderId="3" xfId="0" applyNumberFormat="1" applyFont="1" applyFill="1" applyBorder="1" applyAlignment="1">
      <alignment horizontal="right" vertical="center" wrapText="1"/>
    </xf>
    <xf numFmtId="165" fontId="5" fillId="5" borderId="3" xfId="0" applyNumberFormat="1" applyFont="1" applyFill="1" applyBorder="1" applyAlignment="1">
      <alignment horizontal="right" vertical="center" wrapText="1"/>
    </xf>
    <xf numFmtId="165" fontId="11" fillId="3" borderId="3" xfId="0" applyNumberFormat="1" applyFont="1" applyFill="1" applyBorder="1" applyAlignment="1">
      <alignment horizontal="right" vertical="center" wrapText="1"/>
    </xf>
    <xf numFmtId="165" fontId="11" fillId="9" borderId="3" xfId="0" applyNumberFormat="1" applyFont="1" applyFill="1" applyBorder="1" applyAlignment="1">
      <alignment horizontal="right" vertical="center" wrapText="1"/>
    </xf>
    <xf numFmtId="0" fontId="0" fillId="2" borderId="4" xfId="0" applyFill="1" applyBorder="1"/>
    <xf numFmtId="165" fontId="18" fillId="9" borderId="4" xfId="0" applyNumberFormat="1" applyFont="1" applyFill="1" applyBorder="1" applyAlignment="1">
      <alignment horizontal="righ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B5A2B"/>
      <rgbColor rgb="FF800080"/>
      <rgbColor rgb="FF008080"/>
      <rgbColor rgb="FFB8AF9F"/>
      <rgbColor rgb="FF808080"/>
      <rgbColor rgb="FF9999FF"/>
      <rgbColor rgb="FF993366"/>
      <rgbColor rgb="FFFBF6EA"/>
      <rgbColor rgb="FFDCE7F0"/>
      <rgbColor rgb="FF660066"/>
      <rgbColor rgb="FFFF8080"/>
      <rgbColor rgb="FF0066CC"/>
      <rgbColor rgb="FFE5DEC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4EAD3"/>
      <rgbColor rgb="FF99CCFF"/>
      <rgbColor rgb="FFFF99CC"/>
      <rgbColor rgb="FFCC99FF"/>
      <rgbColor rgb="FFD9BE7C"/>
      <rgbColor rgb="FF3366FF"/>
      <rgbColor rgb="FF33CCCC"/>
      <rgbColor rgb="FF99CC00"/>
      <rgbColor rgb="FFFFCC00"/>
      <rgbColor rgb="FFC08A2E"/>
      <rgbColor rgb="FFFF6600"/>
      <rgbColor rgb="FF666699"/>
      <rgbColor rgb="FF969696"/>
      <rgbColor rgb="FF1E3A5F"/>
      <rgbColor rgb="FF339966"/>
      <rgbColor rgb="FF003300"/>
      <rgbColor rgb="FF5C3A1E"/>
      <rgbColor rgb="FF993300"/>
      <rgbColor rgb="FF993366"/>
      <rgbColor rgb="FF333399"/>
      <rgbColor rgb="FF2E2A2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50"/>
  <sheetViews>
    <sheetView showGridLines="0" tabSelected="1" topLeftCell="A20" zoomScaleNormal="100" workbookViewId="0">
      <selection activeCell="M43" sqref="M43"/>
    </sheetView>
  </sheetViews>
  <sheetFormatPr baseColWidth="10" defaultColWidth="8.7109375" defaultRowHeight="15" x14ac:dyDescent="0.25"/>
  <cols>
    <col min="1" max="1" width="0.42578125" customWidth="1"/>
    <col min="2" max="2" width="56.28515625" customWidth="1"/>
    <col min="3" max="3" width="9.28515625" customWidth="1"/>
    <col min="4" max="4" width="10.85546875" bestFit="1" customWidth="1"/>
    <col min="5" max="5" width="18.42578125" bestFit="1" customWidth="1"/>
    <col min="6" max="6" width="12.28515625" bestFit="1" customWidth="1"/>
    <col min="7" max="7" width="12.7109375" customWidth="1"/>
    <col min="8" max="8" width="2" customWidth="1"/>
  </cols>
  <sheetData>
    <row r="1" spans="2:7" ht="3.75" customHeight="1" x14ac:dyDescent="0.25"/>
    <row r="2" spans="2:7" ht="39.75" customHeight="1" x14ac:dyDescent="0.25">
      <c r="B2" s="14" t="s">
        <v>0</v>
      </c>
      <c r="C2" s="14"/>
      <c r="D2" s="14"/>
      <c r="E2" s="14"/>
      <c r="F2" s="14"/>
      <c r="G2" s="14"/>
    </row>
    <row r="3" spans="2:7" ht="19.5" customHeight="1" x14ac:dyDescent="0.25">
      <c r="B3" s="13" t="s">
        <v>1</v>
      </c>
      <c r="C3" s="13"/>
      <c r="D3" s="13"/>
      <c r="E3" s="13"/>
      <c r="F3" s="13"/>
      <c r="G3" s="13"/>
    </row>
    <row r="4" spans="2:7" ht="9.75" customHeight="1" x14ac:dyDescent="0.25"/>
    <row r="5" spans="2:7" ht="21.75" customHeight="1" x14ac:dyDescent="0.25">
      <c r="B5" s="12" t="s">
        <v>2</v>
      </c>
      <c r="C5" s="12"/>
      <c r="D5" s="12"/>
      <c r="E5" s="12"/>
      <c r="F5" s="12"/>
      <c r="G5" s="12"/>
    </row>
    <row r="6" spans="2:7" ht="19.5" customHeight="1" x14ac:dyDescent="0.25">
      <c r="B6" s="15" t="s">
        <v>3</v>
      </c>
      <c r="C6" s="11" t="s">
        <v>4</v>
      </c>
      <c r="D6" s="11"/>
      <c r="E6" s="15" t="s">
        <v>5</v>
      </c>
      <c r="F6" s="11" t="s">
        <v>6</v>
      </c>
      <c r="G6" s="11"/>
    </row>
    <row r="7" spans="2:7" ht="19.5" customHeight="1" x14ac:dyDescent="0.25">
      <c r="B7" s="15" t="s">
        <v>7</v>
      </c>
      <c r="C7" s="11" t="s">
        <v>8</v>
      </c>
      <c r="D7" s="11"/>
      <c r="E7" s="15" t="s">
        <v>9</v>
      </c>
      <c r="F7" s="11" t="s">
        <v>10</v>
      </c>
      <c r="G7" s="11"/>
    </row>
    <row r="8" spans="2:7" ht="19.5" customHeight="1" x14ac:dyDescent="0.25">
      <c r="B8" s="15" t="s">
        <v>11</v>
      </c>
      <c r="C8" s="11" t="s">
        <v>12</v>
      </c>
      <c r="D8" s="11"/>
      <c r="E8" s="15" t="s">
        <v>13</v>
      </c>
      <c r="F8" s="10">
        <v>46127</v>
      </c>
      <c r="G8" s="10"/>
    </row>
    <row r="9" spans="2:7" ht="19.5" customHeight="1" x14ac:dyDescent="0.25">
      <c r="B9" s="15" t="s">
        <v>14</v>
      </c>
      <c r="C9" s="11" t="s">
        <v>15</v>
      </c>
      <c r="D9" s="11"/>
      <c r="E9" s="15" t="s">
        <v>16</v>
      </c>
      <c r="F9" s="11" t="s">
        <v>17</v>
      </c>
      <c r="G9" s="11"/>
    </row>
    <row r="10" spans="2:7" ht="27" customHeight="1" x14ac:dyDescent="0.25">
      <c r="B10" s="15" t="s">
        <v>18</v>
      </c>
      <c r="C10" s="11" t="s">
        <v>19</v>
      </c>
      <c r="D10" s="11"/>
      <c r="E10" s="15" t="s">
        <v>20</v>
      </c>
      <c r="F10" s="11" t="s">
        <v>21</v>
      </c>
      <c r="G10" s="11"/>
    </row>
    <row r="11" spans="2:7" ht="12" customHeight="1" x14ac:dyDescent="0.25"/>
    <row r="12" spans="2:7" ht="21.75" customHeight="1" x14ac:dyDescent="0.25">
      <c r="B12" s="12" t="s">
        <v>22</v>
      </c>
      <c r="C12" s="12"/>
      <c r="D12" s="12"/>
      <c r="E12" s="12"/>
      <c r="F12" s="12"/>
      <c r="G12" s="12"/>
    </row>
    <row r="13" spans="2:7" ht="24" customHeight="1" x14ac:dyDescent="0.25">
      <c r="B13" s="16" t="s">
        <v>23</v>
      </c>
      <c r="C13" s="16" t="s">
        <v>24</v>
      </c>
      <c r="D13" s="16" t="s">
        <v>25</v>
      </c>
      <c r="E13" s="20"/>
      <c r="F13" s="20"/>
      <c r="G13" s="20"/>
    </row>
    <row r="14" spans="2:7" ht="21.75" customHeight="1" x14ac:dyDescent="0.25">
      <c r="B14" s="17" t="s">
        <v>26</v>
      </c>
      <c r="C14" s="18"/>
      <c r="D14" s="19">
        <v>21.8</v>
      </c>
      <c r="E14" s="20"/>
      <c r="F14" s="20"/>
      <c r="G14" s="20"/>
    </row>
    <row r="15" spans="2:7" ht="21.75" customHeight="1" x14ac:dyDescent="0.25">
      <c r="B15" s="21" t="s">
        <v>27</v>
      </c>
      <c r="C15" s="22">
        <v>0.78</v>
      </c>
      <c r="D15" s="23">
        <f>D14*C15</f>
        <v>17.004000000000001</v>
      </c>
      <c r="E15" s="20"/>
      <c r="F15" s="20"/>
      <c r="G15" s="20"/>
    </row>
    <row r="16" spans="2:7" ht="21.75" customHeight="1" x14ac:dyDescent="0.25">
      <c r="B16" s="21" t="s">
        <v>28</v>
      </c>
      <c r="C16" s="22">
        <v>0.14000000000000001</v>
      </c>
      <c r="D16" s="23">
        <f>D14*C16</f>
        <v>3.0520000000000005</v>
      </c>
      <c r="E16" s="20"/>
      <c r="F16" s="20"/>
      <c r="G16" s="20"/>
    </row>
    <row r="17" spans="2:7" ht="21.75" customHeight="1" x14ac:dyDescent="0.25">
      <c r="B17" s="24" t="s">
        <v>29</v>
      </c>
      <c r="C17" s="25"/>
      <c r="D17" s="26">
        <f>D14+D15+D16</f>
        <v>41.856000000000002</v>
      </c>
      <c r="E17" s="20"/>
      <c r="F17" s="20"/>
      <c r="G17" s="20"/>
    </row>
    <row r="18" spans="2:7" ht="21.75" customHeight="1" x14ac:dyDescent="0.25">
      <c r="B18" s="21" t="s">
        <v>30</v>
      </c>
      <c r="C18" s="27">
        <f>C26</f>
        <v>0.25</v>
      </c>
      <c r="D18" s="23">
        <f>D17*C26</f>
        <v>10.464</v>
      </c>
      <c r="E18" s="20"/>
      <c r="F18" s="20"/>
      <c r="G18" s="20"/>
    </row>
    <row r="19" spans="2:7" ht="25.5" customHeight="1" x14ac:dyDescent="0.25">
      <c r="B19" s="28" t="s">
        <v>31</v>
      </c>
      <c r="C19" s="29"/>
      <c r="D19" s="30">
        <f>D17+D18</f>
        <v>52.32</v>
      </c>
      <c r="E19" s="20"/>
      <c r="F19" s="20"/>
      <c r="G19" s="20"/>
    </row>
    <row r="21" spans="2:7" ht="21.75" customHeight="1" x14ac:dyDescent="0.25">
      <c r="B21" s="12" t="s">
        <v>32</v>
      </c>
      <c r="C21" s="12"/>
      <c r="D21" s="12"/>
      <c r="E21" s="12"/>
      <c r="F21" s="12"/>
      <c r="G21" s="12"/>
    </row>
    <row r="22" spans="2:7" ht="25.5" customHeight="1" x14ac:dyDescent="0.25">
      <c r="B22" s="16" t="s">
        <v>33</v>
      </c>
      <c r="C22" s="16" t="s">
        <v>34</v>
      </c>
      <c r="D22" s="16" t="s">
        <v>35</v>
      </c>
      <c r="E22" s="16" t="s">
        <v>36</v>
      </c>
      <c r="F22" s="16" t="s">
        <v>37</v>
      </c>
      <c r="G22" s="16" t="s">
        <v>38</v>
      </c>
    </row>
    <row r="23" spans="2:7" ht="21.75" customHeight="1" x14ac:dyDescent="0.25">
      <c r="B23" s="21" t="s">
        <v>39</v>
      </c>
      <c r="C23" s="22">
        <v>0.08</v>
      </c>
      <c r="D23" s="22">
        <v>0.05</v>
      </c>
      <c r="E23" s="22">
        <v>0.06</v>
      </c>
      <c r="F23" s="22">
        <v>0.04</v>
      </c>
      <c r="G23" s="22">
        <v>0.02</v>
      </c>
    </row>
    <row r="24" spans="2:7" ht="21.75" customHeight="1" x14ac:dyDescent="0.25">
      <c r="B24" s="21" t="s">
        <v>40</v>
      </c>
      <c r="C24" s="22">
        <v>0.12</v>
      </c>
      <c r="D24" s="22">
        <v>0.09</v>
      </c>
      <c r="E24" s="22">
        <v>0.1</v>
      </c>
      <c r="F24" s="22">
        <v>0.08</v>
      </c>
      <c r="G24" s="22">
        <v>0.06</v>
      </c>
    </row>
    <row r="25" spans="2:7" ht="21.75" customHeight="1" x14ac:dyDescent="0.25">
      <c r="B25" s="21" t="s">
        <v>41</v>
      </c>
      <c r="C25" s="22">
        <v>0.05</v>
      </c>
      <c r="D25" s="22">
        <v>0.04</v>
      </c>
      <c r="E25" s="22">
        <v>0.04</v>
      </c>
      <c r="F25" s="22">
        <v>0.03</v>
      </c>
      <c r="G25" s="22">
        <v>0.03</v>
      </c>
    </row>
    <row r="26" spans="2:7" ht="25.5" customHeight="1" x14ac:dyDescent="0.25">
      <c r="B26" s="28" t="s">
        <v>42</v>
      </c>
      <c r="C26" s="31">
        <f>SUM(C23:C25)</f>
        <v>0.25</v>
      </c>
      <c r="D26" s="31">
        <f>SUM(D23:D25)</f>
        <v>0.18000000000000002</v>
      </c>
      <c r="E26" s="31">
        <f>SUM(E23:E25)</f>
        <v>0.2</v>
      </c>
      <c r="F26" s="31">
        <f>SUM(F23:F25)</f>
        <v>0.15</v>
      </c>
      <c r="G26" s="31">
        <f>SUM(G23:G25)</f>
        <v>0.11</v>
      </c>
    </row>
    <row r="28" spans="2:7" ht="21.75" customHeight="1" x14ac:dyDescent="0.25">
      <c r="B28" s="12" t="s">
        <v>43</v>
      </c>
      <c r="C28" s="12"/>
      <c r="D28" s="12"/>
      <c r="E28" s="12"/>
      <c r="F28" s="12"/>
      <c r="G28" s="12"/>
    </row>
    <row r="29" spans="2:7" ht="21.75" customHeight="1" x14ac:dyDescent="0.25">
      <c r="B29" s="16" t="s">
        <v>44</v>
      </c>
      <c r="C29" s="16" t="s">
        <v>34</v>
      </c>
      <c r="D29" s="16" t="s">
        <v>35</v>
      </c>
      <c r="E29" s="16" t="s">
        <v>36</v>
      </c>
      <c r="F29" s="16" t="s">
        <v>37</v>
      </c>
      <c r="G29" s="16" t="s">
        <v>38</v>
      </c>
    </row>
    <row r="30" spans="2:7" ht="24" customHeight="1" x14ac:dyDescent="0.25">
      <c r="B30" s="24" t="s">
        <v>45</v>
      </c>
      <c r="C30" s="32">
        <f>1+C26</f>
        <v>1.25</v>
      </c>
      <c r="D30" s="32">
        <f>1+D26</f>
        <v>1.18</v>
      </c>
      <c r="E30" s="32">
        <f>1+E26</f>
        <v>1.2</v>
      </c>
      <c r="F30" s="32">
        <f>1+F26</f>
        <v>1.1499999999999999</v>
      </c>
      <c r="G30" s="32">
        <f>1+G26</f>
        <v>1.1100000000000001</v>
      </c>
    </row>
    <row r="32" spans="2:7" ht="21.75" customHeight="1" x14ac:dyDescent="0.25">
      <c r="B32" s="12" t="s">
        <v>46</v>
      </c>
      <c r="C32" s="12"/>
      <c r="D32" s="12"/>
      <c r="E32" s="12"/>
      <c r="F32" s="12"/>
      <c r="G32" s="12"/>
    </row>
    <row r="33" spans="2:7" ht="21.75" customHeight="1" x14ac:dyDescent="0.25">
      <c r="B33" s="16" t="s">
        <v>47</v>
      </c>
      <c r="C33" s="16" t="s">
        <v>48</v>
      </c>
      <c r="D33" s="16" t="s">
        <v>49</v>
      </c>
    </row>
    <row r="34" spans="2:7" ht="21.75" customHeight="1" x14ac:dyDescent="0.25">
      <c r="B34" s="21" t="s">
        <v>50</v>
      </c>
      <c r="C34" s="23">
        <f>SUMPRODUCT(Einheitspreise!$E$8:$E$20,Einheitspreise!$K$8:$K$20)</f>
        <v>191208.67200000002</v>
      </c>
      <c r="D34" s="33">
        <f>IFERROR(C34/C39,0)</f>
        <v>0.44553903096514735</v>
      </c>
    </row>
    <row r="35" spans="2:7" ht="21.75" customHeight="1" x14ac:dyDescent="0.25">
      <c r="B35" s="21" t="s">
        <v>51</v>
      </c>
      <c r="C35" s="23">
        <f>SUMPRODUCT(Einheitspreise!$E$8:$E$20,Einheitspreise!$L$8:$L$20)</f>
        <v>141397.04</v>
      </c>
      <c r="D35" s="33">
        <f>IFERROR(C35/C39,0)</f>
        <v>0.32947198222756435</v>
      </c>
    </row>
    <row r="36" spans="2:7" ht="21.75" customHeight="1" x14ac:dyDescent="0.25">
      <c r="B36" s="21" t="s">
        <v>52</v>
      </c>
      <c r="C36" s="23">
        <f>SUMPRODUCT(Einheitspreise!$E$8:$E$20,Einheitspreise!$M$8:$M$20)</f>
        <v>18529.199999999997</v>
      </c>
      <c r="D36" s="33">
        <f>IFERROR(C36/C39,0)</f>
        <v>4.317524789126409E-2</v>
      </c>
    </row>
    <row r="37" spans="2:7" ht="21.75" customHeight="1" x14ac:dyDescent="0.25">
      <c r="B37" s="21" t="s">
        <v>37</v>
      </c>
      <c r="C37" s="23">
        <f>SUMPRODUCT(Einheitspreise!$E$8:$E$20,Einheitspreise!$N$8:$N$20)</f>
        <v>8430.6499999999978</v>
      </c>
      <c r="D37" s="33">
        <f>IFERROR(C37/C39,0)</f>
        <v>1.9644420894290391E-2</v>
      </c>
    </row>
    <row r="38" spans="2:7" ht="21.75" customHeight="1" x14ac:dyDescent="0.25">
      <c r="B38" s="21" t="s">
        <v>53</v>
      </c>
      <c r="C38" s="23">
        <f>SUMPRODUCT(Einheitspreise!$E$8:$E$20,Einheitspreise!$O$8:$O$20)</f>
        <v>69597</v>
      </c>
      <c r="D38" s="33">
        <f>IFERROR(C38/C39,0)</f>
        <v>0.16216931802173365</v>
      </c>
    </row>
    <row r="39" spans="2:7" ht="24" customHeight="1" x14ac:dyDescent="0.25">
      <c r="B39" s="34" t="s">
        <v>54</v>
      </c>
      <c r="C39" s="35">
        <f>SUM(C34:C38)</f>
        <v>429162.56200000009</v>
      </c>
      <c r="D39" s="25"/>
    </row>
    <row r="40" spans="2:7" ht="21.75" customHeight="1" x14ac:dyDescent="0.25">
      <c r="B40" s="21" t="s">
        <v>55</v>
      </c>
      <c r="C40" s="23">
        <f>C39*D40</f>
        <v>81540.886780000015</v>
      </c>
      <c r="D40" s="22">
        <v>0.19</v>
      </c>
    </row>
    <row r="41" spans="2:7" ht="27.75" customHeight="1" x14ac:dyDescent="0.25">
      <c r="B41" s="36" t="s">
        <v>56</v>
      </c>
      <c r="C41" s="37">
        <f>C39+C40</f>
        <v>510703.44878000009</v>
      </c>
      <c r="D41" s="38"/>
    </row>
    <row r="43" spans="2:7" ht="19.5" customHeight="1" x14ac:dyDescent="0.25">
      <c r="B43" s="9" t="s">
        <v>57</v>
      </c>
      <c r="C43" s="9"/>
      <c r="D43" s="9"/>
      <c r="E43" s="9"/>
      <c r="F43" s="9"/>
      <c r="G43" s="9"/>
    </row>
    <row r="44" spans="2:7" ht="19.5" customHeight="1" x14ac:dyDescent="0.25">
      <c r="B44" s="39" t="s">
        <v>58</v>
      </c>
      <c r="C44" s="8" t="s">
        <v>59</v>
      </c>
      <c r="D44" s="8"/>
      <c r="E44" s="8"/>
      <c r="F44" s="8"/>
      <c r="G44" s="8"/>
    </row>
    <row r="45" spans="2:7" ht="19.5" customHeight="1" x14ac:dyDescent="0.25">
      <c r="B45" s="40" t="s">
        <v>58</v>
      </c>
      <c r="C45" s="8" t="s">
        <v>60</v>
      </c>
      <c r="D45" s="8"/>
      <c r="E45" s="8"/>
      <c r="F45" s="8"/>
      <c r="G45" s="8"/>
    </row>
    <row r="46" spans="2:7" ht="19.5" customHeight="1" x14ac:dyDescent="0.25">
      <c r="B46" s="29" t="s">
        <v>58</v>
      </c>
      <c r="C46" s="8" t="s">
        <v>61</v>
      </c>
      <c r="D46" s="8"/>
      <c r="E46" s="8"/>
      <c r="F46" s="8"/>
      <c r="G46" s="8"/>
    </row>
    <row r="47" spans="2:7" ht="19.5" customHeight="1" x14ac:dyDescent="0.25">
      <c r="B47" s="18" t="s">
        <v>58</v>
      </c>
      <c r="C47" s="8" t="s">
        <v>62</v>
      </c>
      <c r="D47" s="8"/>
      <c r="E47" s="8"/>
      <c r="F47" s="8"/>
      <c r="G47" s="8"/>
    </row>
    <row r="49" spans="2:7" ht="43.5" customHeight="1" x14ac:dyDescent="0.25">
      <c r="B49" s="7" t="s">
        <v>63</v>
      </c>
      <c r="C49" s="7"/>
      <c r="D49" s="7"/>
      <c r="E49" s="7"/>
      <c r="F49" s="7"/>
      <c r="G49" s="7"/>
    </row>
    <row r="50" spans="2:7" ht="18" customHeight="1" x14ac:dyDescent="0.25">
      <c r="B50" s="6" t="s">
        <v>64</v>
      </c>
      <c r="C50" s="6"/>
      <c r="D50" s="6"/>
      <c r="E50" s="6"/>
      <c r="F50" s="6"/>
      <c r="G50" s="6"/>
    </row>
  </sheetData>
  <mergeCells count="24">
    <mergeCell ref="C47:G47"/>
    <mergeCell ref="B49:G49"/>
    <mergeCell ref="B50:G50"/>
    <mergeCell ref="B32:G32"/>
    <mergeCell ref="B43:G43"/>
    <mergeCell ref="C44:G44"/>
    <mergeCell ref="C45:G45"/>
    <mergeCell ref="C46:G46"/>
    <mergeCell ref="C10:D10"/>
    <mergeCell ref="F10:G10"/>
    <mergeCell ref="B12:G12"/>
    <mergeCell ref="B21:G21"/>
    <mergeCell ref="B28:G28"/>
    <mergeCell ref="C7:D7"/>
    <mergeCell ref="F7:G7"/>
    <mergeCell ref="C8:D8"/>
    <mergeCell ref="F8:G8"/>
    <mergeCell ref="C9:D9"/>
    <mergeCell ref="F9:G9"/>
    <mergeCell ref="B2:G2"/>
    <mergeCell ref="B3:G3"/>
    <mergeCell ref="B5:G5"/>
    <mergeCell ref="C6:D6"/>
    <mergeCell ref="F6:G6"/>
  </mergeCells>
  <printOptions horizontalCentered="1"/>
  <pageMargins left="0.4" right="0.4" top="0.5" bottom="0.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26"/>
  <sheetViews>
    <sheetView showGridLines="0" zoomScaleNormal="100" workbookViewId="0">
      <pane xSplit="4" ySplit="6" topLeftCell="E7" activePane="bottomRight" state="frozen"/>
      <selection pane="topRight" activeCell="E1" sqref="E1"/>
      <selection pane="bottomLeft" activeCell="A7" sqref="A7"/>
      <selection pane="bottomRight"/>
    </sheetView>
  </sheetViews>
  <sheetFormatPr baseColWidth="10" defaultColWidth="8.7109375" defaultRowHeight="15" x14ac:dyDescent="0.25"/>
  <cols>
    <col min="1" max="1" width="1.5703125" customWidth="1"/>
    <col min="2" max="2" width="11.42578125" customWidth="1"/>
    <col min="3" max="3" width="38" customWidth="1"/>
    <col min="4" max="4" width="7" customWidth="1"/>
    <col min="5" max="5" width="9" customWidth="1"/>
    <col min="6" max="6" width="8" customWidth="1"/>
    <col min="7" max="15" width="10" customWidth="1"/>
    <col min="16" max="16" width="11" customWidth="1"/>
    <col min="17" max="17" width="13" customWidth="1"/>
    <col min="18" max="18" width="1.5703125" customWidth="1"/>
  </cols>
  <sheetData>
    <row r="1" spans="2:17" ht="7.5" customHeight="1" x14ac:dyDescent="0.25"/>
    <row r="2" spans="2:17" ht="33.75" customHeight="1" x14ac:dyDescent="0.25">
      <c r="B2" s="5" t="s">
        <v>65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2:17" ht="21.75" customHeight="1" x14ac:dyDescent="0.25">
      <c r="B3" s="13" t="s">
        <v>66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2:17" ht="7.5" customHeight="1" x14ac:dyDescent="0.25"/>
    <row r="5" spans="2:17" ht="21.75" customHeight="1" x14ac:dyDescent="0.25">
      <c r="B5" s="4" t="s">
        <v>67</v>
      </c>
      <c r="C5" s="4"/>
      <c r="D5" s="4" t="s">
        <v>68</v>
      </c>
      <c r="E5" s="4"/>
      <c r="F5" s="41" t="s">
        <v>69</v>
      </c>
      <c r="G5" s="4" t="s">
        <v>70</v>
      </c>
      <c r="H5" s="4"/>
      <c r="I5" s="4"/>
      <c r="J5" s="4"/>
      <c r="K5" s="4" t="s">
        <v>71</v>
      </c>
      <c r="L5" s="4"/>
      <c r="M5" s="4"/>
      <c r="N5" s="4"/>
      <c r="O5" s="4"/>
      <c r="P5" s="4" t="s">
        <v>72</v>
      </c>
      <c r="Q5" s="4"/>
    </row>
    <row r="6" spans="2:17" ht="36" customHeight="1" x14ac:dyDescent="0.25">
      <c r="B6" s="42" t="s">
        <v>73</v>
      </c>
      <c r="C6" s="42" t="s">
        <v>74</v>
      </c>
      <c r="D6" s="42" t="s">
        <v>75</v>
      </c>
      <c r="E6" s="42" t="s">
        <v>68</v>
      </c>
      <c r="F6" s="42" t="s">
        <v>76</v>
      </c>
      <c r="G6" s="42" t="s">
        <v>77</v>
      </c>
      <c r="H6" s="42" t="s">
        <v>78</v>
      </c>
      <c r="I6" s="42" t="s">
        <v>79</v>
      </c>
      <c r="J6" s="42" t="s">
        <v>80</v>
      </c>
      <c r="K6" s="42" t="s">
        <v>81</v>
      </c>
      <c r="L6" s="42" t="s">
        <v>77</v>
      </c>
      <c r="M6" s="42" t="s">
        <v>78</v>
      </c>
      <c r="N6" s="42" t="s">
        <v>79</v>
      </c>
      <c r="O6" s="42" t="s">
        <v>80</v>
      </c>
      <c r="P6" s="42" t="s">
        <v>82</v>
      </c>
      <c r="Q6" s="42" t="s">
        <v>83</v>
      </c>
    </row>
    <row r="8" spans="2:17" ht="30" customHeight="1" x14ac:dyDescent="0.25">
      <c r="B8" s="43" t="s">
        <v>84</v>
      </c>
      <c r="C8" s="44" t="s">
        <v>85</v>
      </c>
      <c r="D8" s="45" t="s">
        <v>86</v>
      </c>
      <c r="E8" s="46">
        <v>480</v>
      </c>
      <c r="F8" s="47">
        <v>0.15</v>
      </c>
      <c r="G8" s="48">
        <v>0</v>
      </c>
      <c r="H8" s="48">
        <v>4.2</v>
      </c>
      <c r="I8" s="48">
        <v>0.8</v>
      </c>
      <c r="J8" s="48">
        <v>0</v>
      </c>
      <c r="K8" s="23">
        <f>F8*Kalkulationsgrundlagen!$D$19</f>
        <v>7.8479999999999999</v>
      </c>
      <c r="L8" s="23">
        <f>G8*Kalkulationsgrundlagen!$D$30</f>
        <v>0</v>
      </c>
      <c r="M8" s="23">
        <f>H8*Kalkulationsgrundlagen!$E$30</f>
        <v>5.04</v>
      </c>
      <c r="N8" s="23">
        <f>I8*Kalkulationsgrundlagen!$F$30</f>
        <v>0.91999999999999993</v>
      </c>
      <c r="O8" s="23">
        <f>J8*Kalkulationsgrundlagen!$G$30</f>
        <v>0</v>
      </c>
      <c r="P8" s="49">
        <f t="shared" ref="P8:P20" si="0">SUM(K8:O8)</f>
        <v>13.808</v>
      </c>
      <c r="Q8" s="50">
        <f t="shared" ref="Q8:Q20" si="1">E8*P8</f>
        <v>6627.84</v>
      </c>
    </row>
    <row r="9" spans="2:17" ht="30" customHeight="1" x14ac:dyDescent="0.25">
      <c r="B9" s="43" t="s">
        <v>87</v>
      </c>
      <c r="C9" s="44" t="s">
        <v>88</v>
      </c>
      <c r="D9" s="45" t="s">
        <v>86</v>
      </c>
      <c r="E9" s="46">
        <v>220</v>
      </c>
      <c r="F9" s="47">
        <v>0.25</v>
      </c>
      <c r="G9" s="48">
        <v>18.5</v>
      </c>
      <c r="H9" s="48">
        <v>2.1</v>
      </c>
      <c r="I9" s="48">
        <v>0.5</v>
      </c>
      <c r="J9" s="48">
        <v>0</v>
      </c>
      <c r="K9" s="23">
        <f>F9*Kalkulationsgrundlagen!$D$19</f>
        <v>13.08</v>
      </c>
      <c r="L9" s="23">
        <f>G9*Kalkulationsgrundlagen!$D$30</f>
        <v>21.83</v>
      </c>
      <c r="M9" s="23">
        <f>H9*Kalkulationsgrundlagen!$E$30</f>
        <v>2.52</v>
      </c>
      <c r="N9" s="23">
        <f>I9*Kalkulationsgrundlagen!$F$30</f>
        <v>0.57499999999999996</v>
      </c>
      <c r="O9" s="23">
        <f>J9*Kalkulationsgrundlagen!$G$30</f>
        <v>0</v>
      </c>
      <c r="P9" s="49">
        <f t="shared" si="0"/>
        <v>38.005000000000003</v>
      </c>
      <c r="Q9" s="50">
        <f t="shared" si="1"/>
        <v>8361.1</v>
      </c>
    </row>
    <row r="10" spans="2:17" ht="30" customHeight="1" x14ac:dyDescent="0.25">
      <c r="B10" s="43" t="s">
        <v>89</v>
      </c>
      <c r="C10" s="44" t="s">
        <v>90</v>
      </c>
      <c r="D10" s="45" t="s">
        <v>91</v>
      </c>
      <c r="E10" s="46">
        <v>320</v>
      </c>
      <c r="F10" s="47">
        <v>0.2</v>
      </c>
      <c r="G10" s="48">
        <v>3.8</v>
      </c>
      <c r="H10" s="48">
        <v>0.9</v>
      </c>
      <c r="I10" s="48">
        <v>0.4</v>
      </c>
      <c r="J10" s="48">
        <v>0</v>
      </c>
      <c r="K10" s="23">
        <f>F10*Kalkulationsgrundlagen!$D$19</f>
        <v>10.464</v>
      </c>
      <c r="L10" s="23">
        <f>G10*Kalkulationsgrundlagen!$D$30</f>
        <v>4.484</v>
      </c>
      <c r="M10" s="23">
        <f>H10*Kalkulationsgrundlagen!$E$30</f>
        <v>1.08</v>
      </c>
      <c r="N10" s="23">
        <f>I10*Kalkulationsgrundlagen!$F$30</f>
        <v>0.45999999999999996</v>
      </c>
      <c r="O10" s="23">
        <f>J10*Kalkulationsgrundlagen!$G$30</f>
        <v>0</v>
      </c>
      <c r="P10" s="49">
        <f t="shared" si="0"/>
        <v>16.488</v>
      </c>
      <c r="Q10" s="50">
        <f t="shared" si="1"/>
        <v>5276.16</v>
      </c>
    </row>
    <row r="11" spans="2:17" ht="30" customHeight="1" x14ac:dyDescent="0.25">
      <c r="B11" s="43" t="s">
        <v>92</v>
      </c>
      <c r="C11" s="44" t="s">
        <v>93</v>
      </c>
      <c r="D11" s="45" t="s">
        <v>91</v>
      </c>
      <c r="E11" s="46">
        <v>320</v>
      </c>
      <c r="F11" s="47">
        <v>1.1000000000000001</v>
      </c>
      <c r="G11" s="48">
        <v>42</v>
      </c>
      <c r="H11" s="48">
        <v>6.5</v>
      </c>
      <c r="I11" s="48">
        <v>3.2</v>
      </c>
      <c r="J11" s="48">
        <v>0</v>
      </c>
      <c r="K11" s="23">
        <f>F11*Kalkulationsgrundlagen!$D$19</f>
        <v>57.552000000000007</v>
      </c>
      <c r="L11" s="23">
        <f>G11*Kalkulationsgrundlagen!$D$30</f>
        <v>49.559999999999995</v>
      </c>
      <c r="M11" s="23">
        <f>H11*Kalkulationsgrundlagen!$E$30</f>
        <v>7.8</v>
      </c>
      <c r="N11" s="23">
        <f>I11*Kalkulationsgrundlagen!$F$30</f>
        <v>3.6799999999999997</v>
      </c>
      <c r="O11" s="23">
        <f>J11*Kalkulationsgrundlagen!$G$30</f>
        <v>0</v>
      </c>
      <c r="P11" s="49">
        <f t="shared" si="0"/>
        <v>118.59199999999998</v>
      </c>
      <c r="Q11" s="50">
        <f t="shared" si="1"/>
        <v>37949.439999999995</v>
      </c>
    </row>
    <row r="12" spans="2:17" ht="30" customHeight="1" x14ac:dyDescent="0.25">
      <c r="B12" s="43" t="s">
        <v>94</v>
      </c>
      <c r="C12" s="44" t="s">
        <v>95</v>
      </c>
      <c r="D12" s="45" t="s">
        <v>91</v>
      </c>
      <c r="E12" s="46">
        <v>640</v>
      </c>
      <c r="F12" s="47">
        <v>1.35</v>
      </c>
      <c r="G12" s="48">
        <v>38.5</v>
      </c>
      <c r="H12" s="48">
        <v>2.8</v>
      </c>
      <c r="I12" s="48">
        <v>1.2</v>
      </c>
      <c r="J12" s="48">
        <v>0</v>
      </c>
      <c r="K12" s="23">
        <f>F12*Kalkulationsgrundlagen!$D$19</f>
        <v>70.632000000000005</v>
      </c>
      <c r="L12" s="23">
        <f>G12*Kalkulationsgrundlagen!$D$30</f>
        <v>45.43</v>
      </c>
      <c r="M12" s="23">
        <f>H12*Kalkulationsgrundlagen!$E$30</f>
        <v>3.36</v>
      </c>
      <c r="N12" s="23">
        <f>I12*Kalkulationsgrundlagen!$F$30</f>
        <v>1.38</v>
      </c>
      <c r="O12" s="23">
        <f>J12*Kalkulationsgrundlagen!$G$30</f>
        <v>0</v>
      </c>
      <c r="P12" s="49">
        <f t="shared" si="0"/>
        <v>120.80200000000001</v>
      </c>
      <c r="Q12" s="50">
        <f t="shared" si="1"/>
        <v>77313.279999999999</v>
      </c>
    </row>
    <row r="13" spans="2:17" ht="30" customHeight="1" x14ac:dyDescent="0.25">
      <c r="B13" s="43" t="s">
        <v>96</v>
      </c>
      <c r="C13" s="44" t="s">
        <v>97</v>
      </c>
      <c r="D13" s="45" t="s">
        <v>86</v>
      </c>
      <c r="E13" s="46">
        <v>88</v>
      </c>
      <c r="F13" s="47">
        <v>6.5</v>
      </c>
      <c r="G13" s="48">
        <v>168</v>
      </c>
      <c r="H13" s="48">
        <v>24</v>
      </c>
      <c r="I13" s="48">
        <v>12.5</v>
      </c>
      <c r="J13" s="48">
        <v>0</v>
      </c>
      <c r="K13" s="23">
        <f>F13*Kalkulationsgrundlagen!$D$19</f>
        <v>340.08</v>
      </c>
      <c r="L13" s="23">
        <f>G13*Kalkulationsgrundlagen!$D$30</f>
        <v>198.23999999999998</v>
      </c>
      <c r="M13" s="23">
        <f>H13*Kalkulationsgrundlagen!$E$30</f>
        <v>28.799999999999997</v>
      </c>
      <c r="N13" s="23">
        <f>I13*Kalkulationsgrundlagen!$F$30</f>
        <v>14.374999999999998</v>
      </c>
      <c r="O13" s="23">
        <f>J13*Kalkulationsgrundlagen!$G$30</f>
        <v>0</v>
      </c>
      <c r="P13" s="49">
        <f t="shared" si="0"/>
        <v>581.49499999999989</v>
      </c>
      <c r="Q13" s="50">
        <f t="shared" si="1"/>
        <v>51171.55999999999</v>
      </c>
    </row>
    <row r="14" spans="2:17" ht="30" customHeight="1" x14ac:dyDescent="0.25">
      <c r="B14" s="43" t="s">
        <v>98</v>
      </c>
      <c r="C14" s="44" t="s">
        <v>99</v>
      </c>
      <c r="D14" s="45" t="s">
        <v>91</v>
      </c>
      <c r="E14" s="46">
        <v>780</v>
      </c>
      <c r="F14" s="47">
        <v>0.85</v>
      </c>
      <c r="G14" s="48">
        <v>26.4</v>
      </c>
      <c r="H14" s="48">
        <v>3.2</v>
      </c>
      <c r="I14" s="48">
        <v>2.1</v>
      </c>
      <c r="J14" s="48">
        <v>0</v>
      </c>
      <c r="K14" s="23">
        <f>F14*Kalkulationsgrundlagen!$D$19</f>
        <v>44.472000000000001</v>
      </c>
      <c r="L14" s="23">
        <f>G14*Kalkulationsgrundlagen!$D$30</f>
        <v>31.151999999999997</v>
      </c>
      <c r="M14" s="23">
        <f>H14*Kalkulationsgrundlagen!$E$30</f>
        <v>3.84</v>
      </c>
      <c r="N14" s="23">
        <f>I14*Kalkulationsgrundlagen!$F$30</f>
        <v>2.415</v>
      </c>
      <c r="O14" s="23">
        <f>J14*Kalkulationsgrundlagen!$G$30</f>
        <v>0</v>
      </c>
      <c r="P14" s="49">
        <f t="shared" si="0"/>
        <v>81.879000000000005</v>
      </c>
      <c r="Q14" s="50">
        <f t="shared" si="1"/>
        <v>63865.62</v>
      </c>
    </row>
    <row r="15" spans="2:17" ht="30" customHeight="1" x14ac:dyDescent="0.25">
      <c r="B15" s="43" t="s">
        <v>100</v>
      </c>
      <c r="C15" s="44" t="s">
        <v>101</v>
      </c>
      <c r="D15" s="45" t="s">
        <v>91</v>
      </c>
      <c r="E15" s="46">
        <v>1450</v>
      </c>
      <c r="F15" s="47">
        <v>0.3</v>
      </c>
      <c r="G15" s="48">
        <v>4.2</v>
      </c>
      <c r="H15" s="48">
        <v>1.1000000000000001</v>
      </c>
      <c r="I15" s="48">
        <v>0.6</v>
      </c>
      <c r="J15" s="48">
        <v>0</v>
      </c>
      <c r="K15" s="23">
        <f>F15*Kalkulationsgrundlagen!$D$19</f>
        <v>15.696</v>
      </c>
      <c r="L15" s="23">
        <f>G15*Kalkulationsgrundlagen!$D$30</f>
        <v>4.9559999999999995</v>
      </c>
      <c r="M15" s="23">
        <f>H15*Kalkulationsgrundlagen!$E$30</f>
        <v>1.32</v>
      </c>
      <c r="N15" s="23">
        <f>I15*Kalkulationsgrundlagen!$F$30</f>
        <v>0.69</v>
      </c>
      <c r="O15" s="23">
        <f>J15*Kalkulationsgrundlagen!$G$30</f>
        <v>0</v>
      </c>
      <c r="P15" s="49">
        <f t="shared" si="0"/>
        <v>22.662000000000003</v>
      </c>
      <c r="Q15" s="50">
        <f t="shared" si="1"/>
        <v>32859.9</v>
      </c>
    </row>
    <row r="16" spans="2:17" ht="30" customHeight="1" x14ac:dyDescent="0.25">
      <c r="B16" s="43" t="s">
        <v>102</v>
      </c>
      <c r="C16" s="44" t="s">
        <v>103</v>
      </c>
      <c r="D16" s="45" t="s">
        <v>91</v>
      </c>
      <c r="E16" s="46">
        <v>620</v>
      </c>
      <c r="F16" s="47">
        <v>0.35</v>
      </c>
      <c r="G16" s="48">
        <v>9.8000000000000007</v>
      </c>
      <c r="H16" s="48">
        <v>2.4</v>
      </c>
      <c r="I16" s="48">
        <v>0.8</v>
      </c>
      <c r="J16" s="48">
        <v>0</v>
      </c>
      <c r="K16" s="23">
        <f>F16*Kalkulationsgrundlagen!$D$19</f>
        <v>18.311999999999998</v>
      </c>
      <c r="L16" s="23">
        <f>G16*Kalkulationsgrundlagen!$D$30</f>
        <v>11.564</v>
      </c>
      <c r="M16" s="23">
        <f>H16*Kalkulationsgrundlagen!$E$30</f>
        <v>2.88</v>
      </c>
      <c r="N16" s="23">
        <f>I16*Kalkulationsgrundlagen!$F$30</f>
        <v>0.91999999999999993</v>
      </c>
      <c r="O16" s="23">
        <f>J16*Kalkulationsgrundlagen!$G$30</f>
        <v>0</v>
      </c>
      <c r="P16" s="49">
        <f t="shared" si="0"/>
        <v>33.676000000000002</v>
      </c>
      <c r="Q16" s="50">
        <f t="shared" si="1"/>
        <v>20879.120000000003</v>
      </c>
    </row>
    <row r="17" spans="2:17" ht="30" customHeight="1" x14ac:dyDescent="0.25">
      <c r="B17" s="43" t="s">
        <v>104</v>
      </c>
      <c r="C17" s="44" t="s">
        <v>105</v>
      </c>
      <c r="D17" s="45" t="s">
        <v>91</v>
      </c>
      <c r="E17" s="46">
        <v>380</v>
      </c>
      <c r="F17" s="47">
        <v>0.75</v>
      </c>
      <c r="G17" s="48">
        <v>22.5</v>
      </c>
      <c r="H17" s="48">
        <v>1.6</v>
      </c>
      <c r="I17" s="48">
        <v>1.2</v>
      </c>
      <c r="J17" s="48">
        <v>0</v>
      </c>
      <c r="K17" s="23">
        <f>F17*Kalkulationsgrundlagen!$D$19</f>
        <v>39.24</v>
      </c>
      <c r="L17" s="23">
        <f>G17*Kalkulationsgrundlagen!$D$30</f>
        <v>26.549999999999997</v>
      </c>
      <c r="M17" s="23">
        <f>H17*Kalkulationsgrundlagen!$E$30</f>
        <v>1.92</v>
      </c>
      <c r="N17" s="23">
        <f>I17*Kalkulationsgrundlagen!$F$30</f>
        <v>1.38</v>
      </c>
      <c r="O17" s="23">
        <f>J17*Kalkulationsgrundlagen!$G$30</f>
        <v>0</v>
      </c>
      <c r="P17" s="49">
        <f t="shared" si="0"/>
        <v>69.089999999999989</v>
      </c>
      <c r="Q17" s="50">
        <f t="shared" si="1"/>
        <v>26254.199999999997</v>
      </c>
    </row>
    <row r="18" spans="2:17" ht="30" customHeight="1" x14ac:dyDescent="0.25">
      <c r="B18" s="43" t="s">
        <v>106</v>
      </c>
      <c r="C18" s="44" t="s">
        <v>107</v>
      </c>
      <c r="D18" s="45" t="s">
        <v>108</v>
      </c>
      <c r="E18" s="46">
        <v>42</v>
      </c>
      <c r="F18" s="47">
        <v>1.8</v>
      </c>
      <c r="G18" s="48">
        <v>485</v>
      </c>
      <c r="H18" s="48">
        <v>12</v>
      </c>
      <c r="I18" s="48">
        <v>8.5</v>
      </c>
      <c r="J18" s="48">
        <v>0</v>
      </c>
      <c r="K18" s="23">
        <f>F18*Kalkulationsgrundlagen!$D$19</f>
        <v>94.176000000000002</v>
      </c>
      <c r="L18" s="23">
        <f>G18*Kalkulationsgrundlagen!$D$30</f>
        <v>572.29999999999995</v>
      </c>
      <c r="M18" s="23">
        <f>H18*Kalkulationsgrundlagen!$E$30</f>
        <v>14.399999999999999</v>
      </c>
      <c r="N18" s="23">
        <f>I18*Kalkulationsgrundlagen!$F$30</f>
        <v>9.7749999999999986</v>
      </c>
      <c r="O18" s="23">
        <f>J18*Kalkulationsgrundlagen!$G$30</f>
        <v>0</v>
      </c>
      <c r="P18" s="49">
        <f t="shared" si="0"/>
        <v>690.65099999999995</v>
      </c>
      <c r="Q18" s="50">
        <f t="shared" si="1"/>
        <v>29007.341999999997</v>
      </c>
    </row>
    <row r="19" spans="2:17" ht="30" customHeight="1" x14ac:dyDescent="0.25">
      <c r="B19" s="43" t="s">
        <v>109</v>
      </c>
      <c r="C19" s="44" t="s">
        <v>110</v>
      </c>
      <c r="D19" s="45" t="s">
        <v>111</v>
      </c>
      <c r="E19" s="46">
        <v>1</v>
      </c>
      <c r="F19" s="47">
        <v>0</v>
      </c>
      <c r="G19" s="48">
        <v>0</v>
      </c>
      <c r="H19" s="48">
        <v>0</v>
      </c>
      <c r="I19" s="48">
        <v>0</v>
      </c>
      <c r="J19" s="48">
        <v>28500</v>
      </c>
      <c r="K19" s="23">
        <f>F19*Kalkulationsgrundlagen!$D$19</f>
        <v>0</v>
      </c>
      <c r="L19" s="23">
        <f>G19*Kalkulationsgrundlagen!$D$30</f>
        <v>0</v>
      </c>
      <c r="M19" s="23">
        <f>H19*Kalkulationsgrundlagen!$E$30</f>
        <v>0</v>
      </c>
      <c r="N19" s="23">
        <f>I19*Kalkulationsgrundlagen!$F$30</f>
        <v>0</v>
      </c>
      <c r="O19" s="23">
        <f>J19*Kalkulationsgrundlagen!$G$30</f>
        <v>31635.000000000004</v>
      </c>
      <c r="P19" s="49">
        <f t="shared" si="0"/>
        <v>31635.000000000004</v>
      </c>
      <c r="Q19" s="50">
        <f t="shared" si="1"/>
        <v>31635.000000000004</v>
      </c>
    </row>
    <row r="20" spans="2:17" ht="30" customHeight="1" x14ac:dyDescent="0.25">
      <c r="B20" s="43" t="s">
        <v>112</v>
      </c>
      <c r="C20" s="44" t="s">
        <v>113</v>
      </c>
      <c r="D20" s="45" t="s">
        <v>111</v>
      </c>
      <c r="E20" s="46">
        <v>1</v>
      </c>
      <c r="F20" s="47">
        <v>0</v>
      </c>
      <c r="G20" s="48">
        <v>0</v>
      </c>
      <c r="H20" s="48">
        <v>0</v>
      </c>
      <c r="I20" s="48">
        <v>0</v>
      </c>
      <c r="J20" s="48">
        <v>34200</v>
      </c>
      <c r="K20" s="23">
        <f>F20*Kalkulationsgrundlagen!$D$19</f>
        <v>0</v>
      </c>
      <c r="L20" s="23">
        <f>G20*Kalkulationsgrundlagen!$D$30</f>
        <v>0</v>
      </c>
      <c r="M20" s="23">
        <f>H20*Kalkulationsgrundlagen!$E$30</f>
        <v>0</v>
      </c>
      <c r="N20" s="23">
        <f>I20*Kalkulationsgrundlagen!$F$30</f>
        <v>0</v>
      </c>
      <c r="O20" s="23">
        <f>J20*Kalkulationsgrundlagen!$G$30</f>
        <v>37962</v>
      </c>
      <c r="P20" s="49">
        <f t="shared" si="0"/>
        <v>37962</v>
      </c>
      <c r="Q20" s="50">
        <f t="shared" si="1"/>
        <v>37962</v>
      </c>
    </row>
    <row r="21" spans="2:17" ht="7.5" customHeight="1" x14ac:dyDescent="0.25"/>
    <row r="22" spans="2:17" ht="30" customHeight="1" x14ac:dyDescent="0.25">
      <c r="B22" s="3" t="s">
        <v>114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51"/>
      <c r="Q22" s="37">
        <f>SUM(Q8:Q20)</f>
        <v>429162.56200000003</v>
      </c>
    </row>
    <row r="23" spans="2:17" ht="21.75" customHeight="1" x14ac:dyDescent="0.25">
      <c r="B23" s="2" t="s">
        <v>115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18"/>
      <c r="Q23" s="23">
        <f>Q22*Kalkulationsgrundlagen!$D$40</f>
        <v>81540.886780000001</v>
      </c>
    </row>
    <row r="24" spans="2:17" ht="31.5" customHeight="1" x14ac:dyDescent="0.25">
      <c r="B24" s="1" t="s">
        <v>116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38"/>
      <c r="Q24" s="52">
        <f>Q22+Q23</f>
        <v>510703.44878000004</v>
      </c>
    </row>
    <row r="26" spans="2:17" ht="42" customHeight="1" x14ac:dyDescent="0.25">
      <c r="B26" s="7" t="s">
        <v>117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</sheetData>
  <mergeCells count="11">
    <mergeCell ref="B22:O22"/>
    <mergeCell ref="B23:O23"/>
    <mergeCell ref="B24:O24"/>
    <mergeCell ref="B26:Q26"/>
    <mergeCell ref="B2:Q2"/>
    <mergeCell ref="B3:Q3"/>
    <mergeCell ref="B5:C5"/>
    <mergeCell ref="D5:E5"/>
    <mergeCell ref="G5:J5"/>
    <mergeCell ref="K5:O5"/>
    <mergeCell ref="P5:Q5"/>
  </mergeCells>
  <printOptions horizontalCentered="1"/>
  <pageMargins left="0.4" right="0.4" top="0.5" bottom="0.5" header="0.511811023622047" footer="0.511811023622047"/>
  <pageSetup paperSize="9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Kalkulationsgrundlagen</vt:lpstr>
      <vt:lpstr>Einheitspreise</vt:lpstr>
      <vt:lpstr>Einheitspreise!Drucktitel</vt:lpstr>
      <vt:lpstr>USt_Satz</vt:lpstr>
      <vt:lpstr>Verrechnungslohn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2026-07-13T11:15:58Z</dcterms:created>
  <dcterms:modified xsi:type="dcterms:W3CDTF">2026-07-13T11:28:10Z</dcterms:modified>
  <dc:language>en-US</dc:language>
</cp:coreProperties>
</file>