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4CD39A0-E710-4517-B8C2-47F8D29BE19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lkulationsgrundlagen" sheetId="1" r:id="rId1"/>
    <sheet name="Positionskalkulation" sheetId="2" r:id="rId2"/>
    <sheet name="Angebotssumm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3" l="1"/>
  <c r="J24" i="2"/>
  <c r="I24" i="2"/>
  <c r="H24" i="2"/>
  <c r="G24" i="2"/>
  <c r="L22" i="2"/>
  <c r="K22" i="2"/>
  <c r="M22" i="2" s="1"/>
  <c r="N22" i="2" s="1"/>
  <c r="L18" i="2"/>
  <c r="L17" i="2"/>
  <c r="L13" i="2"/>
  <c r="L12" i="2"/>
  <c r="L8" i="2"/>
  <c r="L7" i="2"/>
  <c r="E40" i="1"/>
  <c r="E39" i="1"/>
  <c r="E38" i="1"/>
  <c r="E37" i="1"/>
  <c r="E36" i="1"/>
  <c r="G31" i="1"/>
  <c r="F31" i="1"/>
  <c r="E31" i="1"/>
  <c r="E27" i="3" s="1"/>
  <c r="D31" i="1"/>
  <c r="L15" i="2" s="1"/>
  <c r="C31" i="1"/>
  <c r="E25" i="3" s="1"/>
  <c r="E18" i="1"/>
  <c r="E17" i="1"/>
  <c r="E16" i="1"/>
  <c r="E15" i="1"/>
  <c r="E19" i="1" s="1"/>
  <c r="E20" i="1" l="1"/>
  <c r="E21" i="1"/>
  <c r="L19" i="2"/>
  <c r="E26" i="3"/>
  <c r="K21" i="2"/>
  <c r="L9" i="2"/>
  <c r="L24" i="2" s="1"/>
  <c r="L14" i="2"/>
  <c r="L21" i="2"/>
  <c r="L10" i="2"/>
  <c r="F19" i="2" l="1"/>
  <c r="F9" i="2"/>
  <c r="E28" i="3"/>
  <c r="F14" i="2"/>
  <c r="F13" i="2"/>
  <c r="F15" i="2"/>
  <c r="F10" i="2"/>
  <c r="F8" i="2"/>
  <c r="F17" i="2"/>
  <c r="F12" i="2"/>
  <c r="F18" i="2"/>
  <c r="F7" i="2"/>
  <c r="M21" i="2"/>
  <c r="K18" i="2" l="1"/>
  <c r="M18" i="2" s="1"/>
  <c r="N18" i="2" s="1"/>
  <c r="K17" i="2"/>
  <c r="M17" i="2" s="1"/>
  <c r="C9" i="3"/>
  <c r="K8" i="2"/>
  <c r="M8" i="2" s="1"/>
  <c r="N8" i="2" s="1"/>
  <c r="K15" i="2"/>
  <c r="M15" i="2" s="1"/>
  <c r="N15" i="2" s="1"/>
  <c r="K13" i="2"/>
  <c r="M13" i="2" s="1"/>
  <c r="N13" i="2" s="1"/>
  <c r="K14" i="2"/>
  <c r="M14" i="2" s="1"/>
  <c r="N14" i="2" s="1"/>
  <c r="K9" i="2"/>
  <c r="M9" i="2" s="1"/>
  <c r="N9" i="2" s="1"/>
  <c r="N21" i="2"/>
  <c r="E10" i="3" s="1"/>
  <c r="D10" i="3"/>
  <c r="C7" i="3"/>
  <c r="K7" i="2"/>
  <c r="F24" i="2"/>
  <c r="C8" i="3"/>
  <c r="K12" i="2"/>
  <c r="M12" i="2" s="1"/>
  <c r="N12" i="2"/>
  <c r="K10" i="2"/>
  <c r="M10" i="2" s="1"/>
  <c r="N10" i="2"/>
  <c r="K19" i="2"/>
  <c r="M19" i="2" s="1"/>
  <c r="N19" i="2"/>
  <c r="M7" i="2" l="1"/>
  <c r="K24" i="2"/>
  <c r="E8" i="3"/>
  <c r="D9" i="3"/>
  <c r="D8" i="3"/>
  <c r="N17" i="2"/>
  <c r="E9" i="3" s="1"/>
  <c r="D7" i="3" l="1"/>
  <c r="M24" i="2"/>
  <c r="N7" i="2"/>
  <c r="E7" i="3" l="1"/>
  <c r="N24" i="2"/>
  <c r="E20" i="3" l="1"/>
  <c r="E14" i="3"/>
  <c r="E15" i="3" l="1"/>
  <c r="E16" i="3"/>
  <c r="E29" i="3"/>
  <c r="E21" i="3"/>
  <c r="E22" i="3" s="1"/>
  <c r="E17" i="3" l="1"/>
  <c r="E18" i="3" s="1"/>
  <c r="E19" i="3" s="1"/>
</calcChain>
</file>

<file path=xl/sharedStrings.xml><?xml version="1.0" encoding="utf-8"?>
<sst xmlns="http://schemas.openxmlformats.org/spreadsheetml/2006/main" count="174" uniqueCount="158">
  <si>
    <t>URKALKULATION  ·  Kalkulationsgrundlagen &amp; Zuschlagssätze</t>
  </si>
  <si>
    <t>PROJEKTINFORMATIONEN</t>
  </si>
  <si>
    <t>UNTERNEHMENSDATEN</t>
  </si>
  <si>
    <t>Projektnummer:</t>
  </si>
  <si>
    <t>UK-2026-0042</t>
  </si>
  <si>
    <t>Auftragnehmer:</t>
  </si>
  <si>
    <t>Musterbau GmbH</t>
  </si>
  <si>
    <t>Projektbezeichnung:</t>
  </si>
  <si>
    <t>Hochbaumaßnahme Musterstraße</t>
  </si>
  <si>
    <t>Ansprechpartner:</t>
  </si>
  <si>
    <t>T. Mustermeister</t>
  </si>
  <si>
    <t>Auftraggeber:</t>
  </si>
  <si>
    <t>Muster Bauherren AG</t>
  </si>
  <si>
    <t>Kalkulationsdatum:</t>
  </si>
  <si>
    <t>15.09.2026</t>
  </si>
  <si>
    <t>Bauleistungsort:</t>
  </si>
  <si>
    <t>Musterstadt</t>
  </si>
  <si>
    <t>Kalkuliert von:</t>
  </si>
  <si>
    <t>M. Kalkulator</t>
  </si>
  <si>
    <t>Ausführungszeitraum:</t>
  </si>
  <si>
    <t>März – Oktober 2026</t>
  </si>
  <si>
    <t>Gewerke:</t>
  </si>
  <si>
    <t>Rohbau / Ausbau</t>
  </si>
  <si>
    <t>ABSCHNITT 1  ·  Lohnkostenermittlung (Kalkulationslohn)</t>
  </si>
  <si>
    <t>Lohnbestandteil</t>
  </si>
  <si>
    <t>Std.-Lohn (€/h)</t>
  </si>
  <si>
    <t>Zuschlag (%)</t>
  </si>
  <si>
    <t>Betrag (€/h)</t>
  </si>
  <si>
    <t>Bemerkung</t>
  </si>
  <si>
    <t>Tariflicher Grundlohn (Lohngruppe IV)</t>
  </si>
  <si>
    <t>Tarifvertrag gültig ab 01/2026</t>
  </si>
  <si>
    <t>Soziallohn (Urlaub, Feiertage, Krankheit)</t>
  </si>
  <si>
    <t>% auf Grundlohn</t>
  </si>
  <si>
    <t>Lohnnebenkosten (SV-Abgaben AG-Anteil)</t>
  </si>
  <si>
    <t>Aufwendungen für Ausbildung / Sonstige</t>
  </si>
  <si>
    <t>Kalkulationslohn (KL) Summe</t>
  </si>
  <si>
    <t>→ Zwischensumme</t>
  </si>
  <si>
    <t>Aufsichtskosten (Polier-Anteil)</t>
  </si>
  <si>
    <t>% auf KL</t>
  </si>
  <si>
    <t>Verrechnungslohn (VL)</t>
  </si>
  <si>
    <t>Grundlage für EKT Lohn</t>
  </si>
  <si>
    <t>ABSCHNITT 2  ·  Zuschlagssätze auf Einzelkosten der Teilleistungen (EKT)</t>
  </si>
  <si>
    <t>Zuschlagsposition</t>
  </si>
  <si>
    <t>Lohnkosten</t>
  </si>
  <si>
    <t>Stoffkosten</t>
  </si>
  <si>
    <t>Gerätekosten</t>
  </si>
  <si>
    <t>Sonstiges</t>
  </si>
  <si>
    <t>NU-Leistungen</t>
  </si>
  <si>
    <t>Anmerkung</t>
  </si>
  <si>
    <t>2.1  Baustellengemeinkosten (BGK)</t>
  </si>
  <si>
    <t>Direkt zurechenbare Baustellen-GK</t>
  </si>
  <si>
    <t>2.2  Allg. Geschäftskosten (AGK)</t>
  </si>
  <si>
    <t>Umsatzbez. Fixkosten Betrieb</t>
  </si>
  <si>
    <t>2.3.1  Gewinn</t>
  </si>
  <si>
    <t>Kalkulierter Unternehmergewinn</t>
  </si>
  <si>
    <t>2.3.2  Betriebl. Wagnis</t>
  </si>
  <si>
    <t>Kalkulatorisches Betriebswagnis</t>
  </si>
  <si>
    <t>2.3.3  Leistungsbez. Wagnis</t>
  </si>
  <si>
    <t>Ausführungsrisiko je Leistung</t>
  </si>
  <si>
    <t>2.4  GESAMTZUSCHLAG (Summe 2.1–2.3)</t>
  </si>
  <si>
    <t>Automatisch berechnet</t>
  </si>
  <si>
    <t>ABSCHNITT 3  ·  Gerätekostensätze (Vorhaltekosten)</t>
  </si>
  <si>
    <t>Gerät / Maschine</t>
  </si>
  <si>
    <t>AVR-Satz (€/h)</t>
  </si>
  <si>
    <t>Betriebs-stoff (€/h)</t>
  </si>
  <si>
    <t>Summe (€/h)</t>
  </si>
  <si>
    <t>Bagger (Kettenbagger 20 t)</t>
  </si>
  <si>
    <t>Leistungsklasse 120 kW</t>
  </si>
  <si>
    <t>Kran (Turmdrehkran 50 tm)</t>
  </si>
  <si>
    <t>Vorhaltung gesamte Bauzeit</t>
  </si>
  <si>
    <t>Betonmischer (0,5 m³)</t>
  </si>
  <si>
    <t>Eigengerät</t>
  </si>
  <si>
    <t>LKW (7,5 t Kipper)</t>
  </si>
  <si>
    <t>inkl. Fahrer</t>
  </si>
  <si>
    <t>Rüttler / Kleingeräte (pauschal)</t>
  </si>
  <si>
    <t>Pauschalsatz je Arbeitsstunde</t>
  </si>
  <si>
    <t>LEGENDE / HINWEISE</t>
  </si>
  <si>
    <t>► Hellblau hinterlegte Felder = Ihre Eingaben (anpassen!). Hellgrüne Felder = automatisch berechnete Werte. Nicht überschreiben.</t>
  </si>
  <si>
    <t>► Alle Zuschlagsätze (Abschnitt 2) sind betriebsindividuell – passen Sie diese auf Basis Ihrer Betriebsabrechnung an.</t>
  </si>
  <si>
    <t>URKALKULATION  ·  Positionskalkulation (Aufgliederung Einheitspreise)</t>
  </si>
  <si>
    <t>EINZELKOSTEN DER TEILLEISTUNGEN (EKT)</t>
  </si>
  <si>
    <t>ZUSCHLÄGE (Gesamtsatz Abschn. 2)</t>
  </si>
  <si>
    <t>EINHEITSPREIS</t>
  </si>
  <si>
    <t>Pos.</t>
  </si>
  <si>
    <t>OZ</t>
  </si>
  <si>
    <t>Kurzbezeichnung der Leistung</t>
  </si>
  <si>
    <t>Menge</t>
  </si>
  <si>
    <t>ME</t>
  </si>
  <si>
    <t>Lohn (€/ME)</t>
  </si>
  <si>
    <t>Stoff (€/ME)</t>
  </si>
  <si>
    <t>Gerät (€/ME)</t>
  </si>
  <si>
    <t>Sonstiges (€/ME)</t>
  </si>
  <si>
    <t>NU (€/ME)</t>
  </si>
  <si>
    <t>Zuschl. Lohn</t>
  </si>
  <si>
    <t>Zuschl. Stoff/Ger./So./NU</t>
  </si>
  <si>
    <t>Summe Zuschläge</t>
  </si>
  <si>
    <t>EP gesamt (€/ME)</t>
  </si>
  <si>
    <t>GEWERK 1 – ERDARBEITEN</t>
  </si>
  <si>
    <t>01.01</t>
  </si>
  <si>
    <t>Oberboden abtragen und lagern</t>
  </si>
  <si>
    <t>m²</t>
  </si>
  <si>
    <t>01.02</t>
  </si>
  <si>
    <t>Baugrube ausheben (Boden Kl. 3–4)</t>
  </si>
  <si>
    <t>m³</t>
  </si>
  <si>
    <t>01.03</t>
  </si>
  <si>
    <t>Verfüllen und Verdichten (Boden Kl. 1)</t>
  </si>
  <si>
    <t>01.04</t>
  </si>
  <si>
    <t>Kiesplanum herstellen (20 cm)</t>
  </si>
  <si>
    <t>GEWERK 2 – BETONARBEITEN</t>
  </si>
  <si>
    <t>02.01</t>
  </si>
  <si>
    <t>Fundamente betonieren (B25, XC2)</t>
  </si>
  <si>
    <t>02.02</t>
  </si>
  <si>
    <t>Bodenplatte herstellen (20 cm, B25)</t>
  </si>
  <si>
    <t>02.03</t>
  </si>
  <si>
    <t>Stahlbetonwände (d=25 cm, B30)</t>
  </si>
  <si>
    <t>02.04</t>
  </si>
  <si>
    <t>Deckenplatte (20 cm, B30)</t>
  </si>
  <si>
    <t>GEWERK 3 – MAUERWERKSARBEITEN</t>
  </si>
  <si>
    <t>03.01</t>
  </si>
  <si>
    <t>Außenwand Kalksandstein 24 cm</t>
  </si>
  <si>
    <t>03.02</t>
  </si>
  <si>
    <t>Innenwand Kalksandstein 11,5 cm</t>
  </si>
  <si>
    <t>03.03</t>
  </si>
  <si>
    <t>Rollladenkästen einbauen</t>
  </si>
  <si>
    <t>St</t>
  </si>
  <si>
    <t>GEWERK 4 – NACHUNTERNEHMERLEISTUNGEN</t>
  </si>
  <si>
    <t>04.01</t>
  </si>
  <si>
    <t>Zimmererarbeiten Dachstuhl (NU)</t>
  </si>
  <si>
    <t>psch</t>
  </si>
  <si>
    <t>04.02</t>
  </si>
  <si>
    <t>Dachdecker (Eindeckung, NU)</t>
  </si>
  <si>
    <t>SUMME EINHEITSPREISE (Kontrolle)</t>
  </si>
  <si>
    <t>URKALKULATION  ·  Angebotssummenermittlung 2026</t>
  </si>
  <si>
    <t>ABSCHNITT 1  ·  Gesamtkosten je Gewerk</t>
  </si>
  <si>
    <t>Gewerk</t>
  </si>
  <si>
    <t>EKT (€)</t>
  </si>
  <si>
    <t>Zuschläge (€)</t>
  </si>
  <si>
    <t>Gesamtkosten (€)</t>
  </si>
  <si>
    <t>ABSCHNITT 2  ·  Stufenweise Angebotssummenermittlung</t>
  </si>
  <si>
    <t>Summe EKT (Einzel­kosten der Teil­leistungen)</t>
  </si>
  <si>
    <t>+ Baustellengemeinkosten BGK (Zuschlag auf EKT)</t>
  </si>
  <si>
    <t>▶ Herstellkosten (HK = EKT + BGK)</t>
  </si>
  <si>
    <t>+ Allg. Geschäftskosten AGK (Zuschlag auf HK)</t>
  </si>
  <si>
    <t>▶ Selbstkosten (SK = HK + AGK)</t>
  </si>
  <si>
    <t>+ Wagnis &amp; Gewinn (W+G)</t>
  </si>
  <si>
    <t>▶ Angebotsendsumme NETTO</t>
  </si>
  <si>
    <t>+ Umsatzsteuer 19 %</t>
  </si>
  <si>
    <t>▶ Angebotsendsumme BRUTTO</t>
  </si>
  <si>
    <t>KENNZAHLEN ZUR KALKULATION</t>
  </si>
  <si>
    <t>Gesamtzuschlag Lohn (BGK+AGK+W+G)</t>
  </si>
  <si>
    <t>Gesamtzuschlag Stoff</t>
  </si>
  <si>
    <t>Gesamtzuschlag Gerät</t>
  </si>
  <si>
    <t>Verrechnungslohn (€/h)</t>
  </si>
  <si>
    <t>Gewinn-Marge (% der AES netto)</t>
  </si>
  <si>
    <t>HINWEISE</t>
  </si>
  <si>
    <t>► Die Angebotsendsumme wird vollautomatisch aus Tab 'Positionskalkulation' und 'Kalkulationsgrundlagen' berechnet.</t>
  </si>
  <si>
    <t>► Passen Sie die Zuschlagssätze in 'Kalkulationsgrundlagen' Abschnitt 2 an Ihre Betriebsabrechnung an.</t>
  </si>
  <si>
    <t>► Vorlage konform zur VOB-Zuschlagskalkulation (EFB 221 / EFB 223). Alle hellblau markierten Felder sind Eingabefelder.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</si>
</sst>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€&quot;"/>
    <numFmt numFmtId="165" formatCode="0.0%"/>
    <numFmt numFmtId="166" formatCode="#,##0.00&quot; €&quot;"/>
  </numFmts>
  <fonts count="12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9"/>
      <color rgb="FFFFFFFF"/>
      <name val="Calibri"/>
      <charset val="1"/>
    </font>
    <font>
      <b/>
      <sz val="10"/>
      <color rgb="FF2E4057"/>
      <name val="Calibri"/>
      <charset val="1"/>
    </font>
    <font>
      <sz val="10"/>
      <color rgb="FF17202A"/>
      <name val="Calibri"/>
      <charset val="1"/>
    </font>
    <font>
      <b/>
      <sz val="10"/>
      <color rgb="FFFFFFFF"/>
      <name val="Calibri"/>
      <charset val="1"/>
    </font>
    <font>
      <i/>
      <sz val="9"/>
      <color rgb="FF7F8C8D"/>
      <name val="Calibri"/>
      <charset val="1"/>
    </font>
    <font>
      <b/>
      <sz val="10"/>
      <color rgb="FF17202A"/>
      <name val="Calibri"/>
      <charset val="1"/>
    </font>
    <font>
      <b/>
      <sz val="10"/>
      <color rgb="FF1C2833"/>
      <name val="Calibri"/>
      <charset val="1"/>
    </font>
    <font>
      <sz val="9"/>
      <color rgb="FF7F8C8D"/>
      <name val="Calibri"/>
      <charset val="1"/>
    </font>
    <font>
      <sz val="10"/>
      <color rgb="FF2E4057"/>
      <name val="Calibri"/>
      <charset val="1"/>
    </font>
    <font>
      <b/>
      <sz val="11"/>
      <color rgb="FF1C2833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C2833"/>
        <bgColor rgb="FF17202A"/>
      </patternFill>
    </fill>
    <fill>
      <patternFill patternType="solid">
        <fgColor rgb="FFC47A1E"/>
        <bgColor rgb="FF808000"/>
      </patternFill>
    </fill>
    <fill>
      <patternFill patternType="solid">
        <fgColor rgb="FF2E4057"/>
        <bgColor rgb="FF1C2833"/>
      </patternFill>
    </fill>
    <fill>
      <patternFill patternType="solid">
        <fgColor rgb="FFEBF8F7"/>
        <bgColor rgb="FFEAF2F8"/>
      </patternFill>
    </fill>
    <fill>
      <patternFill patternType="solid">
        <fgColor rgb="FF048A81"/>
        <bgColor rgb="FF008080"/>
      </patternFill>
    </fill>
    <fill>
      <patternFill patternType="solid">
        <fgColor rgb="FFFDFAF6"/>
        <bgColor rgb="FFF9F9F9"/>
      </patternFill>
    </fill>
    <fill>
      <patternFill patternType="solid">
        <fgColor rgb="FFD6EAF8"/>
        <bgColor rgb="FFEAF2F8"/>
      </patternFill>
    </fill>
    <fill>
      <patternFill patternType="solid">
        <fgColor rgb="FFFDEBD0"/>
        <bgColor rgb="FFFDFAF6"/>
      </patternFill>
    </fill>
    <fill>
      <patternFill patternType="solid">
        <fgColor rgb="FFEAF2F8"/>
        <bgColor rgb="FFEBF8F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C8D6DF"/>
      </left>
      <right/>
      <top style="thin">
        <color rgb="FFC8D6DF"/>
      </top>
      <bottom style="thin">
        <color rgb="FFC8D6DF"/>
      </bottom>
      <diagonal/>
    </border>
    <border>
      <left/>
      <right/>
      <top/>
      <bottom style="medium">
        <color rgb="FFC47A1E"/>
      </bottom>
      <diagonal/>
    </border>
    <border>
      <left style="thin">
        <color rgb="FFC8D6DF"/>
      </left>
      <right style="thin">
        <color rgb="FFC8D6DF"/>
      </right>
      <top style="thin">
        <color rgb="FFC8D6DF"/>
      </top>
      <bottom style="thin">
        <color rgb="FFC8D6DF"/>
      </bottom>
      <diagonal/>
    </border>
    <border>
      <left style="medium">
        <color rgb="FFC47A1E"/>
      </left>
      <right style="medium">
        <color rgb="FFC47A1E"/>
      </right>
      <top style="thin">
        <color rgb="FFC8D6DF"/>
      </top>
      <bottom style="thin">
        <color rgb="FFC8D6DF"/>
      </bottom>
      <diagonal/>
    </border>
    <border>
      <left/>
      <right/>
      <top style="medium">
        <color rgb="FFC47A1E"/>
      </top>
      <bottom/>
      <diagonal/>
    </border>
    <border>
      <left style="medium">
        <color rgb="FFC47A1E"/>
      </left>
      <right style="medium">
        <color rgb="FFC47A1E"/>
      </right>
      <top style="thin">
        <color rgb="FFC8D6DF"/>
      </top>
      <bottom style="medium">
        <color rgb="FFC47A1E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2" fontId="0" fillId="5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center" vertical="center"/>
    </xf>
    <xf numFmtId="164" fontId="8" fillId="9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165" fontId="8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64" fontId="0" fillId="5" borderId="3" xfId="0" applyNumberFormat="1" applyFill="1" applyBorder="1" applyAlignment="1">
      <alignment horizontal="center" vertical="center"/>
    </xf>
    <xf numFmtId="164" fontId="7" fillId="8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10" fillId="8" borderId="3" xfId="0" applyNumberFormat="1" applyFont="1" applyFill="1" applyBorder="1" applyAlignment="1">
      <alignment horizontal="center" vertical="center"/>
    </xf>
    <xf numFmtId="164" fontId="11" fillId="9" borderId="4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6" fontId="4" fillId="8" borderId="3" xfId="0" applyNumberFormat="1" applyFont="1" applyFill="1" applyBorder="1" applyAlignment="1">
      <alignment horizontal="center" vertical="center"/>
    </xf>
    <xf numFmtId="166" fontId="8" fillId="9" borderId="3" xfId="0" applyNumberFormat="1" applyFont="1" applyFill="1" applyBorder="1" applyAlignment="1">
      <alignment horizontal="center" vertical="center"/>
    </xf>
    <xf numFmtId="166" fontId="4" fillId="8" borderId="3" xfId="0" applyNumberFormat="1" applyFont="1" applyFill="1" applyBorder="1" applyAlignment="1">
      <alignment horizontal="right" vertical="center"/>
    </xf>
    <xf numFmtId="166" fontId="11" fillId="9" borderId="6" xfId="0" applyNumberFormat="1" applyFont="1" applyFill="1" applyBorder="1" applyAlignment="1">
      <alignment horizontal="right" vertical="center"/>
    </xf>
    <xf numFmtId="165" fontId="7" fillId="8" borderId="3" xfId="0" applyNumberFormat="1" applyFont="1" applyFill="1" applyBorder="1" applyAlignment="1">
      <alignment horizontal="right" vertical="center"/>
    </xf>
    <xf numFmtId="164" fontId="7" fillId="8" borderId="3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0" fillId="11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8A81"/>
      <rgbColor rgb="FFD9D9D9"/>
      <rgbColor rgb="FF878787"/>
      <rgbColor rgb="FF9999FF"/>
      <rgbColor rgb="FF993366"/>
      <rgbColor rgb="FFFDFAF6"/>
      <rgbColor rgb="FFD6EAF8"/>
      <rgbColor rgb="FF660066"/>
      <rgbColor rgb="FFFF8080"/>
      <rgbColor rgb="FF0066CC"/>
      <rgbColor rgb="FFC8D6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8F7"/>
      <rgbColor rgb="FFEAF2F8"/>
      <rgbColor rgb="FFFDEBD0"/>
      <rgbColor rgb="FF99CCFF"/>
      <rgbColor rgb="FFFF99CC"/>
      <rgbColor rgb="FFCC99FF"/>
      <rgbColor rgb="FFF9F9F9"/>
      <rgbColor rgb="FF3366FF"/>
      <rgbColor rgb="FF33CCCC"/>
      <rgbColor rgb="FF99CC00"/>
      <rgbColor rgb="FFFFCC00"/>
      <rgbColor rgb="FFFF9900"/>
      <rgbColor rgb="FFC47A1E"/>
      <rgbColor rgb="FF666699"/>
      <rgbColor rgb="FF7F8C8D"/>
      <rgbColor rgb="FF003366"/>
      <rgbColor rgb="FF339966"/>
      <rgbColor rgb="FF17202A"/>
      <rgbColor rgb="FF333300"/>
      <rgbColor rgb="FF993300"/>
      <rgbColor rgb="FF993366"/>
      <rgbColor rgb="FF2E4057"/>
      <rgbColor rgb="FF1C28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Angebotskosten je Gewerk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Angebotssumme!$E$6</c:f>
              <c:strCache>
                <c:ptCount val="1"/>
                <c:pt idx="0">
                  <c:v>Gesamtkosten (€)</c:v>
                </c:pt>
              </c:strCache>
            </c:strRef>
          </c:tx>
          <c:spPr>
            <a:solidFill>
              <a:srgbClr val="048A8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Angebotssumme!$B$7:$B$10</c:f>
              <c:strCache>
                <c:ptCount val="4"/>
                <c:pt idx="0">
                  <c:v>GEWERK 1 – ERDARBEITEN</c:v>
                </c:pt>
                <c:pt idx="1">
                  <c:v>GEWERK 2 – BETONARBEITEN</c:v>
                </c:pt>
                <c:pt idx="2">
                  <c:v>GEWERK 3 – MAUERWERKSARBEITEN</c:v>
                </c:pt>
                <c:pt idx="3">
                  <c:v>GEWERK 4 – NACHUNTERNEHMERLEISTUNGEN</c:v>
                </c:pt>
              </c:strCache>
            </c:strRef>
          </c:cat>
          <c:val>
            <c:numRef>
              <c:f>Angebotssumme!$E$7:$E$10</c:f>
              <c:numCache>
                <c:formatCode>#,##0.00" €"</c:formatCode>
                <c:ptCount val="4"/>
                <c:pt idx="0">
                  <c:v>8032.3429311359996</c:v>
                </c:pt>
                <c:pt idx="1">
                  <c:v>35647.384052351998</c:v>
                </c:pt>
                <c:pt idx="2">
                  <c:v>38350.383117184007</c:v>
                </c:pt>
                <c:pt idx="3">
                  <c:v>24182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7-4128-8F4C-26240531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74621"/>
        <c:axId val="45800172"/>
      </c:barChart>
      <c:catAx>
        <c:axId val="711746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Gewerk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5800172"/>
        <c:crosses val="autoZero"/>
        <c:auto val="1"/>
        <c:lblAlgn val="ctr"/>
        <c:lblOffset val="100"/>
        <c:noMultiLvlLbl val="0"/>
      </c:catAx>
      <c:valAx>
        <c:axId val="458001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11746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981720</xdr:colOff>
      <xdr:row>50</xdr:row>
      <xdr:rowOff>83160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49" sqref="Q49"/>
    </sheetView>
  </sheetViews>
  <sheetFormatPr baseColWidth="10" defaultColWidth="8.7109375" defaultRowHeight="15" x14ac:dyDescent="0.25"/>
  <cols>
    <col min="1" max="1" width="4" customWidth="1"/>
    <col min="2" max="2" width="33.5703125" bestFit="1" customWidth="1"/>
    <col min="3" max="3" width="11.5703125" bestFit="1" customWidth="1"/>
    <col min="4" max="4" width="14.7109375" bestFit="1" customWidth="1"/>
    <col min="5" max="5" width="16.140625" bestFit="1" customWidth="1"/>
    <col min="6" max="6" width="7.7109375" bestFit="1" customWidth="1"/>
    <col min="7" max="7" width="11.42578125" bestFit="1" customWidth="1"/>
    <col min="8" max="8" width="26.28515625" customWidth="1"/>
    <col min="9" max="23" width="8.7109375" style="61"/>
  </cols>
  <sheetData>
    <row r="1" spans="1:8" s="61" customFormat="1" ht="9.75" customHeight="1" x14ac:dyDescent="0.25"/>
    <row r="2" spans="1:8" ht="51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ht="6" customHeight="1" x14ac:dyDescent="0.25">
      <c r="A3" s="13"/>
      <c r="B3" s="13"/>
      <c r="C3" s="13"/>
      <c r="D3" s="13"/>
      <c r="E3" s="13"/>
      <c r="F3" s="13"/>
      <c r="G3" s="13"/>
      <c r="H3" s="13"/>
    </row>
    <row r="4" spans="1:8" s="61" customFormat="1" ht="19.5" customHeight="1" x14ac:dyDescent="0.25"/>
    <row r="5" spans="1:8" ht="18" customHeight="1" x14ac:dyDescent="0.25">
      <c r="A5" s="61"/>
      <c r="B5" s="12" t="s">
        <v>1</v>
      </c>
      <c r="C5" s="12"/>
      <c r="E5" s="12" t="s">
        <v>2</v>
      </c>
      <c r="F5" s="12"/>
      <c r="G5" s="12"/>
      <c r="H5" s="12"/>
    </row>
    <row r="6" spans="1:8" ht="18.75" customHeight="1" x14ac:dyDescent="0.25">
      <c r="A6" s="61"/>
      <c r="B6" s="15" t="s">
        <v>3</v>
      </c>
      <c r="C6" s="11" t="s">
        <v>4</v>
      </c>
      <c r="D6" s="11"/>
      <c r="E6" s="15" t="s">
        <v>5</v>
      </c>
      <c r="F6" s="11" t="s">
        <v>6</v>
      </c>
      <c r="G6" s="11"/>
      <c r="H6" s="11"/>
    </row>
    <row r="7" spans="1:8" ht="18.75" customHeight="1" x14ac:dyDescent="0.25">
      <c r="A7" s="61"/>
      <c r="B7" s="15" t="s">
        <v>7</v>
      </c>
      <c r="C7" s="11" t="s">
        <v>8</v>
      </c>
      <c r="D7" s="11"/>
      <c r="E7" s="15" t="s">
        <v>9</v>
      </c>
      <c r="F7" s="11" t="s">
        <v>10</v>
      </c>
      <c r="G7" s="11"/>
      <c r="H7" s="11"/>
    </row>
    <row r="8" spans="1:8" ht="18.75" customHeight="1" x14ac:dyDescent="0.25">
      <c r="A8" s="61"/>
      <c r="B8" s="15" t="s">
        <v>11</v>
      </c>
      <c r="C8" s="11" t="s">
        <v>12</v>
      </c>
      <c r="D8" s="11"/>
      <c r="E8" s="15" t="s">
        <v>13</v>
      </c>
      <c r="F8" s="11" t="s">
        <v>14</v>
      </c>
      <c r="G8" s="11"/>
      <c r="H8" s="11"/>
    </row>
    <row r="9" spans="1:8" ht="18.75" customHeight="1" x14ac:dyDescent="0.25">
      <c r="A9" s="61"/>
      <c r="B9" s="15" t="s">
        <v>15</v>
      </c>
      <c r="C9" s="11" t="s">
        <v>16</v>
      </c>
      <c r="D9" s="11"/>
      <c r="E9" s="15" t="s">
        <v>17</v>
      </c>
      <c r="F9" s="11" t="s">
        <v>18</v>
      </c>
      <c r="G9" s="11"/>
      <c r="H9" s="11"/>
    </row>
    <row r="10" spans="1:8" ht="18.75" customHeight="1" x14ac:dyDescent="0.25">
      <c r="A10" s="61"/>
      <c r="B10" s="15" t="s">
        <v>19</v>
      </c>
      <c r="C10" s="11" t="s">
        <v>20</v>
      </c>
      <c r="D10" s="11"/>
      <c r="E10" s="15" t="s">
        <v>21</v>
      </c>
      <c r="F10" s="11" t="s">
        <v>22</v>
      </c>
      <c r="G10" s="11"/>
      <c r="H10" s="11"/>
    </row>
    <row r="11" spans="1:8" x14ac:dyDescent="0.25">
      <c r="A11" s="61"/>
      <c r="B11" s="61"/>
      <c r="C11" s="61"/>
      <c r="D11" s="61"/>
      <c r="E11" s="61"/>
      <c r="F11" s="61"/>
      <c r="G11" s="61"/>
      <c r="H11" s="61"/>
    </row>
    <row r="12" spans="1:8" ht="7.5" customHeight="1" x14ac:dyDescent="0.25">
      <c r="A12" s="61"/>
      <c r="B12" s="61"/>
      <c r="C12" s="61"/>
      <c r="D12" s="61"/>
      <c r="E12" s="61"/>
      <c r="F12" s="61"/>
      <c r="G12" s="61"/>
      <c r="H12" s="61"/>
    </row>
    <row r="13" spans="1:8" ht="19.5" customHeight="1" x14ac:dyDescent="0.25">
      <c r="A13" s="10" t="s">
        <v>23</v>
      </c>
      <c r="B13" s="10"/>
      <c r="C13" s="10"/>
      <c r="D13" s="10"/>
      <c r="E13" s="10"/>
      <c r="F13" s="10"/>
      <c r="G13" s="10"/>
      <c r="H13" s="10"/>
    </row>
    <row r="14" spans="1:8" ht="18" customHeight="1" x14ac:dyDescent="0.25">
      <c r="A14" s="61"/>
      <c r="B14" s="16" t="s">
        <v>24</v>
      </c>
      <c r="C14" s="17" t="s">
        <v>25</v>
      </c>
      <c r="D14" s="17" t="s">
        <v>26</v>
      </c>
      <c r="E14" s="17" t="s">
        <v>27</v>
      </c>
      <c r="F14" s="9" t="s">
        <v>28</v>
      </c>
      <c r="G14" s="9"/>
      <c r="H14" s="9"/>
    </row>
    <row r="15" spans="1:8" ht="18.75" customHeight="1" x14ac:dyDescent="0.25">
      <c r="A15" s="61"/>
      <c r="B15" s="18" t="s">
        <v>29</v>
      </c>
      <c r="C15" s="19">
        <v>16.8</v>
      </c>
      <c r="D15" s="20"/>
      <c r="E15" s="21">
        <f>C15</f>
        <v>16.8</v>
      </c>
      <c r="F15" s="8" t="s">
        <v>30</v>
      </c>
      <c r="G15" s="8"/>
      <c r="H15" s="8"/>
    </row>
    <row r="16" spans="1:8" ht="18.75" customHeight="1" x14ac:dyDescent="0.25">
      <c r="A16" s="61"/>
      <c r="B16" s="18" t="s">
        <v>31</v>
      </c>
      <c r="C16" s="20"/>
      <c r="D16" s="22">
        <v>0.245</v>
      </c>
      <c r="E16" s="21">
        <f>C15*D16</f>
        <v>4.1159999999999997</v>
      </c>
      <c r="F16" s="8" t="s">
        <v>32</v>
      </c>
      <c r="G16" s="8"/>
      <c r="H16" s="8"/>
    </row>
    <row r="17" spans="1:8" ht="18.75" customHeight="1" x14ac:dyDescent="0.25">
      <c r="A17" s="61"/>
      <c r="B17" s="18" t="s">
        <v>33</v>
      </c>
      <c r="C17" s="20"/>
      <c r="D17" s="22">
        <v>0.21199999999999999</v>
      </c>
      <c r="E17" s="21">
        <f>C15*D17</f>
        <v>3.5615999999999999</v>
      </c>
      <c r="F17" s="8" t="s">
        <v>32</v>
      </c>
      <c r="G17" s="8"/>
      <c r="H17" s="8"/>
    </row>
    <row r="18" spans="1:8" ht="18.75" customHeight="1" x14ac:dyDescent="0.25">
      <c r="A18" s="61"/>
      <c r="B18" s="18" t="s">
        <v>34</v>
      </c>
      <c r="C18" s="20"/>
      <c r="D18" s="22">
        <v>2.1000000000000001E-2</v>
      </c>
      <c r="E18" s="21">
        <f>C15*D18</f>
        <v>0.35280000000000006</v>
      </c>
      <c r="F18" s="8" t="s">
        <v>32</v>
      </c>
      <c r="G18" s="8"/>
      <c r="H18" s="8"/>
    </row>
    <row r="19" spans="1:8" ht="18.75" customHeight="1" x14ac:dyDescent="0.25">
      <c r="A19" s="61"/>
      <c r="B19" s="23" t="s">
        <v>35</v>
      </c>
      <c r="C19" s="24"/>
      <c r="D19" s="24"/>
      <c r="E19" s="25">
        <f>E15+E16+E17+E18</f>
        <v>24.830399999999997</v>
      </c>
      <c r="F19" s="7" t="s">
        <v>36</v>
      </c>
      <c r="G19" s="7"/>
      <c r="H19" s="7"/>
    </row>
    <row r="20" spans="1:8" ht="18.75" customHeight="1" x14ac:dyDescent="0.25">
      <c r="A20" s="61"/>
      <c r="B20" s="18" t="s">
        <v>37</v>
      </c>
      <c r="C20" s="20"/>
      <c r="D20" s="22">
        <v>0.04</v>
      </c>
      <c r="E20" s="21">
        <f>E19*D20</f>
        <v>0.99321599999999988</v>
      </c>
      <c r="F20" s="8" t="s">
        <v>38</v>
      </c>
      <c r="G20" s="8"/>
      <c r="H20" s="8"/>
    </row>
    <row r="21" spans="1:8" ht="18.75" customHeight="1" x14ac:dyDescent="0.25">
      <c r="A21" s="61"/>
      <c r="B21" s="23" t="s">
        <v>39</v>
      </c>
      <c r="C21" s="24"/>
      <c r="D21" s="24"/>
      <c r="E21" s="25">
        <f>E19+E20</f>
        <v>25.823615999999998</v>
      </c>
      <c r="F21" s="7" t="s">
        <v>40</v>
      </c>
      <c r="G21" s="7"/>
      <c r="H21" s="7"/>
    </row>
    <row r="22" spans="1:8" x14ac:dyDescent="0.25">
      <c r="A22" s="61"/>
      <c r="B22" s="61"/>
      <c r="C22" s="61"/>
      <c r="D22" s="61"/>
      <c r="E22" s="61"/>
      <c r="F22" s="61"/>
      <c r="G22" s="61"/>
      <c r="H22" s="61"/>
    </row>
    <row r="23" spans="1:8" ht="7.5" customHeight="1" x14ac:dyDescent="0.25">
      <c r="A23" s="61"/>
      <c r="B23" s="61"/>
      <c r="C23" s="61"/>
      <c r="D23" s="61"/>
      <c r="E23" s="61"/>
      <c r="F23" s="61"/>
      <c r="G23" s="61"/>
      <c r="H23" s="61"/>
    </row>
    <row r="24" spans="1:8" ht="19.5" customHeight="1" x14ac:dyDescent="0.25">
      <c r="A24" s="10" t="s">
        <v>41</v>
      </c>
      <c r="B24" s="10"/>
      <c r="C24" s="10"/>
      <c r="D24" s="10"/>
      <c r="E24" s="10"/>
      <c r="F24" s="10"/>
      <c r="G24" s="10"/>
      <c r="H24" s="10"/>
    </row>
    <row r="25" spans="1:8" ht="21.75" customHeight="1" x14ac:dyDescent="0.25">
      <c r="A25" s="61"/>
      <c r="B25" s="26" t="s">
        <v>42</v>
      </c>
      <c r="C25" s="26" t="s">
        <v>43</v>
      </c>
      <c r="D25" s="26" t="s">
        <v>44</v>
      </c>
      <c r="E25" s="26" t="s">
        <v>45</v>
      </c>
      <c r="F25" s="26" t="s">
        <v>46</v>
      </c>
      <c r="G25" s="26" t="s">
        <v>47</v>
      </c>
      <c r="H25" s="26" t="s">
        <v>48</v>
      </c>
    </row>
    <row r="26" spans="1:8" ht="19.5" customHeight="1" x14ac:dyDescent="0.25">
      <c r="A26" s="61"/>
      <c r="B26" s="18" t="s">
        <v>49</v>
      </c>
      <c r="C26" s="27">
        <v>0.125</v>
      </c>
      <c r="D26" s="27">
        <v>0.08</v>
      </c>
      <c r="E26" s="27">
        <v>0.06</v>
      </c>
      <c r="F26" s="27">
        <v>0.05</v>
      </c>
      <c r="G26" s="27">
        <v>0.03</v>
      </c>
      <c r="H26" s="28" t="s">
        <v>50</v>
      </c>
    </row>
    <row r="27" spans="1:8" ht="19.5" customHeight="1" x14ac:dyDescent="0.25">
      <c r="A27" s="61"/>
      <c r="B27" s="29" t="s">
        <v>51</v>
      </c>
      <c r="C27" s="27">
        <v>5.5E-2</v>
      </c>
      <c r="D27" s="27">
        <v>5.5E-2</v>
      </c>
      <c r="E27" s="27">
        <v>5.5E-2</v>
      </c>
      <c r="F27" s="27">
        <v>5.5E-2</v>
      </c>
      <c r="G27" s="27">
        <v>5.5E-2</v>
      </c>
      <c r="H27" s="30" t="s">
        <v>52</v>
      </c>
    </row>
    <row r="28" spans="1:8" ht="19.5" customHeight="1" x14ac:dyDescent="0.25">
      <c r="A28" s="61"/>
      <c r="B28" s="18" t="s">
        <v>53</v>
      </c>
      <c r="C28" s="27">
        <v>0.03</v>
      </c>
      <c r="D28" s="27">
        <v>0.03</v>
      </c>
      <c r="E28" s="27">
        <v>0.03</v>
      </c>
      <c r="F28" s="27">
        <v>0.03</v>
      </c>
      <c r="G28" s="27">
        <v>0.03</v>
      </c>
      <c r="H28" s="28" t="s">
        <v>54</v>
      </c>
    </row>
    <row r="29" spans="1:8" ht="19.5" customHeight="1" x14ac:dyDescent="0.25">
      <c r="A29" s="61"/>
      <c r="B29" s="29" t="s">
        <v>55</v>
      </c>
      <c r="C29" s="27">
        <v>1.4999999999999999E-2</v>
      </c>
      <c r="D29" s="27">
        <v>0.01</v>
      </c>
      <c r="E29" s="27">
        <v>0.01</v>
      </c>
      <c r="F29" s="27">
        <v>0.01</v>
      </c>
      <c r="G29" s="27">
        <v>0.01</v>
      </c>
      <c r="H29" s="30" t="s">
        <v>56</v>
      </c>
    </row>
    <row r="30" spans="1:8" ht="19.5" customHeight="1" x14ac:dyDescent="0.25">
      <c r="A30" s="61"/>
      <c r="B30" s="18" t="s">
        <v>57</v>
      </c>
      <c r="C30" s="27">
        <v>0.01</v>
      </c>
      <c r="D30" s="27">
        <v>5.0000000000000001E-3</v>
      </c>
      <c r="E30" s="27">
        <v>5.0000000000000001E-3</v>
      </c>
      <c r="F30" s="27">
        <v>5.0000000000000001E-3</v>
      </c>
      <c r="G30" s="27">
        <v>5.0000000000000001E-3</v>
      </c>
      <c r="H30" s="28" t="s">
        <v>58</v>
      </c>
    </row>
    <row r="31" spans="1:8" ht="19.5" customHeight="1" x14ac:dyDescent="0.25">
      <c r="A31" s="61"/>
      <c r="B31" s="23" t="s">
        <v>59</v>
      </c>
      <c r="C31" s="31">
        <f>SUM(C26:C30)</f>
        <v>0.23499999999999999</v>
      </c>
      <c r="D31" s="31">
        <f>SUM(D26:D30)</f>
        <v>0.18000000000000002</v>
      </c>
      <c r="E31" s="31">
        <f>SUM(E26:E30)</f>
        <v>0.16</v>
      </c>
      <c r="F31" s="31">
        <f>SUM(F26:F30)</f>
        <v>0.15000000000000002</v>
      </c>
      <c r="G31" s="31">
        <f>SUM(G26:G30)</f>
        <v>0.12999999999999998</v>
      </c>
      <c r="H31" s="32" t="s">
        <v>60</v>
      </c>
    </row>
    <row r="32" spans="1:8" x14ac:dyDescent="0.25">
      <c r="A32" s="61"/>
      <c r="B32" s="61"/>
      <c r="C32" s="61"/>
      <c r="D32" s="61"/>
      <c r="E32" s="61"/>
      <c r="F32" s="61"/>
      <c r="G32" s="61"/>
      <c r="H32" s="61"/>
    </row>
    <row r="33" spans="1:8" ht="7.5" customHeight="1" x14ac:dyDescent="0.25">
      <c r="A33" s="61"/>
      <c r="B33" s="61"/>
      <c r="C33" s="61"/>
      <c r="D33" s="61"/>
      <c r="E33" s="61"/>
      <c r="F33" s="61"/>
      <c r="G33" s="61"/>
      <c r="H33" s="61"/>
    </row>
    <row r="34" spans="1:8" ht="19.5" customHeight="1" x14ac:dyDescent="0.25">
      <c r="A34" s="10" t="s">
        <v>61</v>
      </c>
      <c r="B34" s="10"/>
      <c r="C34" s="10"/>
      <c r="D34" s="10"/>
      <c r="E34" s="10"/>
      <c r="F34" s="10"/>
      <c r="G34" s="10"/>
      <c r="H34" s="10"/>
    </row>
    <row r="35" spans="1:8" ht="18" customHeight="1" x14ac:dyDescent="0.25">
      <c r="A35" s="61"/>
      <c r="B35" s="26" t="s">
        <v>62</v>
      </c>
      <c r="C35" s="26" t="s">
        <v>63</v>
      </c>
      <c r="D35" s="26" t="s">
        <v>64</v>
      </c>
      <c r="E35" s="26" t="s">
        <v>65</v>
      </c>
      <c r="F35" s="6" t="s">
        <v>48</v>
      </c>
      <c r="G35" s="6"/>
      <c r="H35" s="6"/>
    </row>
    <row r="36" spans="1:8" ht="18.75" customHeight="1" x14ac:dyDescent="0.25">
      <c r="A36" s="61"/>
      <c r="B36" s="18" t="s">
        <v>66</v>
      </c>
      <c r="C36" s="33">
        <v>18.5</v>
      </c>
      <c r="D36" s="33">
        <v>12</v>
      </c>
      <c r="E36" s="34">
        <f>C36+D36</f>
        <v>30.5</v>
      </c>
      <c r="F36" s="8" t="s">
        <v>67</v>
      </c>
      <c r="G36" s="8"/>
      <c r="H36" s="8"/>
    </row>
    <row r="37" spans="1:8" ht="18.75" customHeight="1" x14ac:dyDescent="0.25">
      <c r="A37" s="61"/>
      <c r="B37" s="29" t="s">
        <v>68</v>
      </c>
      <c r="C37" s="33">
        <v>28</v>
      </c>
      <c r="D37" s="33">
        <v>4.5</v>
      </c>
      <c r="E37" s="34">
        <f>C37+D37</f>
        <v>32.5</v>
      </c>
      <c r="F37" s="5" t="s">
        <v>69</v>
      </c>
      <c r="G37" s="5"/>
      <c r="H37" s="5"/>
    </row>
    <row r="38" spans="1:8" ht="18.75" customHeight="1" x14ac:dyDescent="0.25">
      <c r="A38" s="61"/>
      <c r="B38" s="18" t="s">
        <v>70</v>
      </c>
      <c r="C38" s="33">
        <v>4.2</v>
      </c>
      <c r="D38" s="33">
        <v>1.8</v>
      </c>
      <c r="E38" s="34">
        <f>C38+D38</f>
        <v>6</v>
      </c>
      <c r="F38" s="8" t="s">
        <v>71</v>
      </c>
      <c r="G38" s="8"/>
      <c r="H38" s="8"/>
    </row>
    <row r="39" spans="1:8" ht="18.75" customHeight="1" x14ac:dyDescent="0.25">
      <c r="A39" s="61"/>
      <c r="B39" s="29" t="s">
        <v>72</v>
      </c>
      <c r="C39" s="33">
        <v>14</v>
      </c>
      <c r="D39" s="33">
        <v>11.2</v>
      </c>
      <c r="E39" s="34">
        <f>C39+D39</f>
        <v>25.2</v>
      </c>
      <c r="F39" s="5" t="s">
        <v>73</v>
      </c>
      <c r="G39" s="5"/>
      <c r="H39" s="5"/>
    </row>
    <row r="40" spans="1:8" ht="18.75" customHeight="1" x14ac:dyDescent="0.25">
      <c r="A40" s="61"/>
      <c r="B40" s="18" t="s">
        <v>74</v>
      </c>
      <c r="C40" s="33">
        <v>2.5</v>
      </c>
      <c r="D40" s="33">
        <v>0.9</v>
      </c>
      <c r="E40" s="34">
        <f>C40+D40</f>
        <v>3.4</v>
      </c>
      <c r="F40" s="8" t="s">
        <v>75</v>
      </c>
      <c r="G40" s="8"/>
      <c r="H40" s="8"/>
    </row>
    <row r="41" spans="1:8" x14ac:dyDescent="0.25">
      <c r="A41" s="61"/>
      <c r="B41" s="61"/>
      <c r="C41" s="61"/>
      <c r="D41" s="61"/>
      <c r="E41" s="61"/>
      <c r="F41" s="61"/>
      <c r="G41" s="61"/>
      <c r="H41" s="61"/>
    </row>
    <row r="42" spans="1:8" ht="7.5" customHeight="1" x14ac:dyDescent="0.25">
      <c r="A42" s="61"/>
      <c r="B42" s="61"/>
      <c r="C42" s="61"/>
      <c r="D42" s="61"/>
      <c r="E42" s="61"/>
      <c r="F42" s="61"/>
      <c r="G42" s="61"/>
      <c r="H42" s="61"/>
    </row>
    <row r="43" spans="1:8" ht="15.75" customHeight="1" x14ac:dyDescent="0.25">
      <c r="A43" s="4" t="s">
        <v>76</v>
      </c>
      <c r="B43" s="4"/>
      <c r="C43" s="4"/>
      <c r="D43" s="4"/>
      <c r="E43" s="4"/>
      <c r="F43" s="4"/>
      <c r="G43" s="4"/>
      <c r="H43" s="4"/>
    </row>
    <row r="44" spans="1:8" ht="15.75" customHeight="1" x14ac:dyDescent="0.25">
      <c r="A44" s="3" t="s">
        <v>77</v>
      </c>
      <c r="B44" s="3"/>
      <c r="C44" s="3"/>
      <c r="D44" s="3"/>
      <c r="E44" s="3"/>
      <c r="F44" s="3"/>
      <c r="G44" s="3"/>
      <c r="H44" s="3"/>
    </row>
    <row r="45" spans="1:8" ht="15.75" customHeight="1" x14ac:dyDescent="0.25">
      <c r="A45" s="3" t="s">
        <v>78</v>
      </c>
      <c r="B45" s="3"/>
      <c r="C45" s="3"/>
      <c r="D45" s="3"/>
      <c r="E45" s="3"/>
      <c r="F45" s="3"/>
      <c r="G45" s="3"/>
      <c r="H45" s="3"/>
    </row>
    <row r="46" spans="1:8" x14ac:dyDescent="0.25">
      <c r="A46" s="61"/>
      <c r="B46" s="61"/>
      <c r="C46" s="61"/>
      <c r="D46" s="61"/>
      <c r="E46" s="61"/>
      <c r="F46" s="61"/>
      <c r="G46" s="61"/>
      <c r="H46" s="61"/>
    </row>
    <row r="47" spans="1:8" x14ac:dyDescent="0.25">
      <c r="A47" s="61"/>
      <c r="B47" s="61"/>
      <c r="C47" s="61"/>
      <c r="D47" s="61"/>
      <c r="E47" s="61"/>
      <c r="F47" s="61"/>
      <c r="G47" s="61"/>
      <c r="H47" s="61"/>
    </row>
    <row r="48" spans="1:8" x14ac:dyDescent="0.25">
      <c r="A48" s="61"/>
      <c r="B48" s="61"/>
      <c r="C48" s="61"/>
      <c r="D48" s="61"/>
      <c r="E48" s="61"/>
      <c r="F48" s="61"/>
      <c r="G48" s="61"/>
      <c r="H48" s="61"/>
    </row>
    <row r="49" spans="1:8" x14ac:dyDescent="0.25">
      <c r="A49" s="61"/>
      <c r="B49" s="61"/>
      <c r="C49" s="61"/>
      <c r="D49" s="61"/>
      <c r="E49" s="61"/>
      <c r="F49" s="61"/>
      <c r="G49" s="61"/>
      <c r="H49" s="61"/>
    </row>
    <row r="50" spans="1:8" x14ac:dyDescent="0.25">
      <c r="A50" s="61"/>
      <c r="B50" s="61"/>
      <c r="C50" s="61"/>
      <c r="D50" s="61"/>
      <c r="E50" s="61"/>
      <c r="F50" s="61"/>
      <c r="G50" s="61"/>
      <c r="H50" s="61"/>
    </row>
    <row r="51" spans="1:8" x14ac:dyDescent="0.25">
      <c r="A51" s="61"/>
      <c r="B51" s="61"/>
      <c r="C51" s="61"/>
      <c r="D51" s="61"/>
      <c r="E51" s="61"/>
      <c r="F51" s="61"/>
      <c r="G51" s="61"/>
      <c r="H51" s="61"/>
    </row>
    <row r="52" spans="1:8" x14ac:dyDescent="0.25">
      <c r="A52" s="61"/>
      <c r="B52" s="61"/>
      <c r="C52" s="61"/>
      <c r="D52" s="61"/>
      <c r="E52" s="61"/>
      <c r="F52" s="61"/>
      <c r="G52" s="61"/>
      <c r="H52" s="61"/>
    </row>
    <row r="53" spans="1:8" x14ac:dyDescent="0.25">
      <c r="A53" s="61"/>
      <c r="B53" s="61"/>
      <c r="C53" s="61"/>
      <c r="D53" s="61"/>
      <c r="E53" s="61"/>
      <c r="F53" s="61"/>
      <c r="G53" s="61"/>
      <c r="H53" s="61"/>
    </row>
    <row r="54" spans="1:8" x14ac:dyDescent="0.25">
      <c r="A54" s="61"/>
      <c r="B54" s="61"/>
      <c r="C54" s="61"/>
      <c r="D54" s="61"/>
      <c r="E54" s="61"/>
      <c r="F54" s="61"/>
      <c r="G54" s="61"/>
      <c r="H54" s="61"/>
    </row>
    <row r="55" spans="1:8" x14ac:dyDescent="0.25">
      <c r="A55" s="61"/>
      <c r="B55" s="61"/>
      <c r="C55" s="61"/>
      <c r="D55" s="61"/>
      <c r="E55" s="61"/>
      <c r="F55" s="61"/>
      <c r="G55" s="61"/>
      <c r="H55" s="61"/>
    </row>
    <row r="56" spans="1:8" x14ac:dyDescent="0.25">
      <c r="A56" s="61"/>
      <c r="B56" s="61"/>
      <c r="C56" s="61"/>
      <c r="D56" s="61"/>
      <c r="E56" s="61"/>
      <c r="F56" s="61"/>
      <c r="G56" s="61"/>
      <c r="H56" s="61"/>
    </row>
    <row r="57" spans="1:8" x14ac:dyDescent="0.25">
      <c r="A57" s="61"/>
      <c r="B57" s="61"/>
      <c r="C57" s="61"/>
      <c r="D57" s="61"/>
      <c r="E57" s="61"/>
      <c r="F57" s="61"/>
      <c r="G57" s="61"/>
      <c r="H57" s="61"/>
    </row>
    <row r="58" spans="1:8" x14ac:dyDescent="0.25">
      <c r="A58" s="61"/>
      <c r="B58" s="61"/>
      <c r="C58" s="61"/>
      <c r="D58" s="61"/>
      <c r="E58" s="61"/>
      <c r="F58" s="61"/>
      <c r="G58" s="61"/>
      <c r="H58" s="61"/>
    </row>
    <row r="59" spans="1:8" x14ac:dyDescent="0.25">
      <c r="A59" s="61"/>
      <c r="B59" s="61"/>
      <c r="C59" s="61"/>
      <c r="D59" s="61"/>
      <c r="E59" s="61"/>
      <c r="F59" s="61"/>
      <c r="G59" s="61"/>
      <c r="H59" s="61"/>
    </row>
    <row r="60" spans="1:8" x14ac:dyDescent="0.25">
      <c r="A60" s="61"/>
      <c r="B60" s="61"/>
      <c r="C60" s="61"/>
      <c r="D60" s="61"/>
      <c r="E60" s="61"/>
      <c r="F60" s="61"/>
      <c r="G60" s="61"/>
      <c r="H60" s="61"/>
    </row>
    <row r="61" spans="1:8" x14ac:dyDescent="0.25">
      <c r="A61" s="61"/>
      <c r="B61" s="61"/>
      <c r="C61" s="61"/>
      <c r="D61" s="61"/>
      <c r="E61" s="61"/>
      <c r="F61" s="61"/>
      <c r="G61" s="61"/>
      <c r="H61" s="61"/>
    </row>
    <row r="62" spans="1:8" x14ac:dyDescent="0.25">
      <c r="A62" s="61"/>
      <c r="B62" s="61"/>
      <c r="C62" s="61"/>
      <c r="D62" s="61"/>
      <c r="E62" s="61"/>
      <c r="F62" s="61"/>
      <c r="G62" s="61"/>
      <c r="H62" s="61"/>
    </row>
    <row r="63" spans="1:8" x14ac:dyDescent="0.25">
      <c r="A63" s="61"/>
      <c r="B63" s="61"/>
      <c r="C63" s="61"/>
      <c r="D63" s="61"/>
      <c r="E63" s="61"/>
      <c r="F63" s="61"/>
      <c r="G63" s="61"/>
      <c r="H63" s="61"/>
    </row>
    <row r="64" spans="1:8" x14ac:dyDescent="0.25">
      <c r="A64" s="61"/>
      <c r="B64" s="61"/>
      <c r="C64" s="61"/>
      <c r="D64" s="61"/>
      <c r="E64" s="61"/>
      <c r="F64" s="61"/>
      <c r="G64" s="61"/>
      <c r="H64" s="61"/>
    </row>
    <row r="65" spans="1:8" x14ac:dyDescent="0.25">
      <c r="A65" s="61"/>
      <c r="B65" s="61"/>
      <c r="C65" s="61"/>
      <c r="D65" s="61"/>
      <c r="E65" s="61"/>
      <c r="F65" s="61"/>
      <c r="G65" s="61"/>
      <c r="H65" s="61"/>
    </row>
    <row r="66" spans="1:8" x14ac:dyDescent="0.25">
      <c r="A66" s="61"/>
      <c r="B66" s="61"/>
      <c r="C66" s="61"/>
      <c r="D66" s="61"/>
      <c r="E66" s="61"/>
      <c r="F66" s="61"/>
      <c r="G66" s="61"/>
      <c r="H66" s="61"/>
    </row>
    <row r="67" spans="1:8" x14ac:dyDescent="0.25">
      <c r="A67" s="61"/>
      <c r="B67" s="61"/>
      <c r="C67" s="61"/>
      <c r="D67" s="61"/>
      <c r="E67" s="61"/>
      <c r="F67" s="61"/>
      <c r="G67" s="61"/>
      <c r="H67" s="61"/>
    </row>
    <row r="68" spans="1:8" x14ac:dyDescent="0.25">
      <c r="A68" s="61"/>
      <c r="B68" s="61"/>
      <c r="C68" s="61"/>
      <c r="D68" s="61"/>
      <c r="E68" s="61"/>
      <c r="F68" s="61"/>
      <c r="G68" s="61"/>
      <c r="H68" s="61"/>
    </row>
    <row r="69" spans="1:8" x14ac:dyDescent="0.25">
      <c r="A69" s="61"/>
      <c r="B69" s="61"/>
      <c r="C69" s="61"/>
      <c r="D69" s="61"/>
      <c r="E69" s="61"/>
      <c r="F69" s="61"/>
      <c r="G69" s="61"/>
      <c r="H69" s="61"/>
    </row>
    <row r="70" spans="1:8" x14ac:dyDescent="0.25">
      <c r="A70" s="61"/>
      <c r="B70" s="61"/>
      <c r="C70" s="61"/>
      <c r="D70" s="61"/>
      <c r="E70" s="61"/>
      <c r="F70" s="61"/>
      <c r="G70" s="61"/>
      <c r="H70" s="61"/>
    </row>
  </sheetData>
  <mergeCells count="34">
    <mergeCell ref="A44:H44"/>
    <mergeCell ref="A45:H45"/>
    <mergeCell ref="F37:H37"/>
    <mergeCell ref="F38:H38"/>
    <mergeCell ref="F39:H39"/>
    <mergeCell ref="F40:H40"/>
    <mergeCell ref="A43:H43"/>
    <mergeCell ref="F21:H21"/>
    <mergeCell ref="A24:H24"/>
    <mergeCell ref="A34:H34"/>
    <mergeCell ref="F35:H35"/>
    <mergeCell ref="F36:H36"/>
    <mergeCell ref="F16:H16"/>
    <mergeCell ref="F17:H17"/>
    <mergeCell ref="F18:H18"/>
    <mergeCell ref="F19:H19"/>
    <mergeCell ref="F20:H20"/>
    <mergeCell ref="C10:D10"/>
    <mergeCell ref="F10:H10"/>
    <mergeCell ref="A13:H13"/>
    <mergeCell ref="F14:H14"/>
    <mergeCell ref="F15:H15"/>
    <mergeCell ref="C7:D7"/>
    <mergeCell ref="F7:H7"/>
    <mergeCell ref="C8:D8"/>
    <mergeCell ref="F8:H8"/>
    <mergeCell ref="C9:D9"/>
    <mergeCell ref="F9:H9"/>
    <mergeCell ref="A2:H2"/>
    <mergeCell ref="A3:H3"/>
    <mergeCell ref="B5:C5"/>
    <mergeCell ref="E5:H5"/>
    <mergeCell ref="C6:D6"/>
    <mergeCell ref="F6:H6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6" customWidth="1"/>
    <col min="2" max="2" width="8" customWidth="1"/>
    <col min="3" max="3" width="35" customWidth="1"/>
    <col min="4" max="5" width="10" customWidth="1"/>
    <col min="6" max="11" width="14" customWidth="1"/>
    <col min="12" max="14" width="16" customWidth="1"/>
  </cols>
  <sheetData>
    <row r="1" spans="1:14" ht="9.75" customHeight="1" x14ac:dyDescent="0.25"/>
    <row r="2" spans="1:14" ht="51.75" customHeight="1" x14ac:dyDescent="0.25">
      <c r="A2" s="14" t="s">
        <v>79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6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F4" s="2" t="s">
        <v>80</v>
      </c>
      <c r="G4" s="2"/>
      <c r="H4" s="2"/>
      <c r="I4" s="2"/>
      <c r="J4" s="2"/>
      <c r="K4" s="1" t="s">
        <v>81</v>
      </c>
      <c r="L4" s="1"/>
      <c r="M4" s="1"/>
      <c r="N4" s="35" t="s">
        <v>82</v>
      </c>
    </row>
    <row r="5" spans="1:14" ht="31.5" customHeight="1" x14ac:dyDescent="0.25">
      <c r="A5" s="36" t="s">
        <v>83</v>
      </c>
      <c r="B5" s="36" t="s">
        <v>84</v>
      </c>
      <c r="C5" s="36" t="s">
        <v>85</v>
      </c>
      <c r="D5" s="36" t="s">
        <v>86</v>
      </c>
      <c r="E5" s="36" t="s">
        <v>87</v>
      </c>
      <c r="F5" s="36" t="s">
        <v>88</v>
      </c>
      <c r="G5" s="36" t="s">
        <v>89</v>
      </c>
      <c r="H5" s="36" t="s">
        <v>90</v>
      </c>
      <c r="I5" s="36" t="s">
        <v>91</v>
      </c>
      <c r="J5" s="36" t="s">
        <v>92</v>
      </c>
      <c r="K5" s="36" t="s">
        <v>93</v>
      </c>
      <c r="L5" s="36" t="s">
        <v>94</v>
      </c>
      <c r="M5" s="36" t="s">
        <v>95</v>
      </c>
      <c r="N5" s="36" t="s">
        <v>96</v>
      </c>
    </row>
    <row r="6" spans="1:14" ht="18.75" customHeight="1" x14ac:dyDescent="0.25">
      <c r="A6" s="56" t="s">
        <v>97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8.75" customHeight="1" x14ac:dyDescent="0.25">
      <c r="A7" s="37">
        <v>1</v>
      </c>
      <c r="B7" s="38" t="s">
        <v>98</v>
      </c>
      <c r="C7" s="39" t="s">
        <v>99</v>
      </c>
      <c r="D7" s="40">
        <v>250</v>
      </c>
      <c r="E7" s="41" t="s">
        <v>100</v>
      </c>
      <c r="F7" s="42">
        <f>0.18*Kalkulationsgrundlagen!E21</f>
        <v>4.6482508799999991</v>
      </c>
      <c r="G7" s="43">
        <v>0</v>
      </c>
      <c r="H7" s="43">
        <v>0.8</v>
      </c>
      <c r="I7" s="43">
        <v>0</v>
      </c>
      <c r="J7" s="43">
        <v>0</v>
      </c>
      <c r="K7" s="44">
        <f>F7*Kalkulationsgrundlagen!C31</f>
        <v>1.0923389567999997</v>
      </c>
      <c r="L7" s="44">
        <f>G7*Kalkulationsgrundlagen!D31+H7*Kalkulationsgrundlagen!E31+I7*Kalkulationsgrundlagen!F31+J7*Kalkulationsgrundlagen!G31</f>
        <v>0.128</v>
      </c>
      <c r="M7" s="44">
        <f>K7+L7</f>
        <v>1.2203389567999996</v>
      </c>
      <c r="N7" s="45">
        <f>F7+G7+H7+I7+J7+M7</f>
        <v>6.6685898367999989</v>
      </c>
    </row>
    <row r="8" spans="1:14" ht="18.75" customHeight="1" x14ac:dyDescent="0.25">
      <c r="A8" s="46">
        <v>2</v>
      </c>
      <c r="B8" s="47" t="s">
        <v>101</v>
      </c>
      <c r="C8" s="48" t="s">
        <v>102</v>
      </c>
      <c r="D8" s="40">
        <v>180</v>
      </c>
      <c r="E8" s="41" t="s">
        <v>103</v>
      </c>
      <c r="F8" s="42">
        <f>0.22*Kalkulationsgrundlagen!E21</f>
        <v>5.6811955199999993</v>
      </c>
      <c r="G8" s="43">
        <v>0</v>
      </c>
      <c r="H8" s="43">
        <v>6.5</v>
      </c>
      <c r="I8" s="43">
        <v>0</v>
      </c>
      <c r="J8" s="43">
        <v>0</v>
      </c>
      <c r="K8" s="44">
        <f>F8*Kalkulationsgrundlagen!C31</f>
        <v>1.3350809471999998</v>
      </c>
      <c r="L8" s="44">
        <f>G8*Kalkulationsgrundlagen!D31+H8*Kalkulationsgrundlagen!E31+I8*Kalkulationsgrundlagen!F31+J8*Kalkulationsgrundlagen!G31</f>
        <v>1.04</v>
      </c>
      <c r="M8" s="44">
        <f>K8+L8</f>
        <v>2.3750809471999998</v>
      </c>
      <c r="N8" s="45">
        <f>F8+G8+H8+I8+J8+M8</f>
        <v>14.5562764672</v>
      </c>
    </row>
    <row r="9" spans="1:14" ht="18.75" customHeight="1" x14ac:dyDescent="0.25">
      <c r="A9" s="37">
        <v>3</v>
      </c>
      <c r="B9" s="38" t="s">
        <v>104</v>
      </c>
      <c r="C9" s="39" t="s">
        <v>105</v>
      </c>
      <c r="D9" s="40">
        <v>95</v>
      </c>
      <c r="E9" s="41" t="s">
        <v>103</v>
      </c>
      <c r="F9" s="42">
        <f>0.3*Kalkulationsgrundlagen!E21</f>
        <v>7.7470847999999988</v>
      </c>
      <c r="G9" s="43">
        <v>0</v>
      </c>
      <c r="H9" s="43">
        <v>3.2</v>
      </c>
      <c r="I9" s="43">
        <v>0</v>
      </c>
      <c r="J9" s="43">
        <v>0</v>
      </c>
      <c r="K9" s="44">
        <f>F9*Kalkulationsgrundlagen!C31</f>
        <v>1.8205649279999996</v>
      </c>
      <c r="L9" s="44">
        <f>G9*Kalkulationsgrundlagen!D31+H9*Kalkulationsgrundlagen!E31+I9*Kalkulationsgrundlagen!F31+J9*Kalkulationsgrundlagen!G31</f>
        <v>0.51200000000000001</v>
      </c>
      <c r="M9" s="44">
        <f>K9+L9</f>
        <v>2.3325649279999996</v>
      </c>
      <c r="N9" s="45">
        <f>F9+G9+H9+I9+J9+M9</f>
        <v>13.279649727999999</v>
      </c>
    </row>
    <row r="10" spans="1:14" ht="18.75" customHeight="1" x14ac:dyDescent="0.25">
      <c r="A10" s="46">
        <v>4</v>
      </c>
      <c r="B10" s="47" t="s">
        <v>106</v>
      </c>
      <c r="C10" s="48" t="s">
        <v>107</v>
      </c>
      <c r="D10" s="40">
        <v>180</v>
      </c>
      <c r="E10" s="41" t="s">
        <v>100</v>
      </c>
      <c r="F10" s="42">
        <f>0.1*Kalkulationsgrundlagen!E21</f>
        <v>2.5823616</v>
      </c>
      <c r="G10" s="43">
        <v>8.4</v>
      </c>
      <c r="H10" s="43">
        <v>0.6</v>
      </c>
      <c r="I10" s="43">
        <v>0</v>
      </c>
      <c r="J10" s="43">
        <v>0</v>
      </c>
      <c r="K10" s="44">
        <f>F10*Kalkulationsgrundlagen!C31</f>
        <v>0.60685497599999993</v>
      </c>
      <c r="L10" s="44">
        <f>G10*Kalkulationsgrundlagen!D31+H10*Kalkulationsgrundlagen!E31+I10*Kalkulationsgrundlagen!F31+J10*Kalkulationsgrundlagen!G31</f>
        <v>1.6080000000000003</v>
      </c>
      <c r="M10" s="44">
        <f>K10+L10</f>
        <v>2.2148549760000003</v>
      </c>
      <c r="N10" s="45">
        <f>F10+G10+H10+I10+J10+M10</f>
        <v>13.797216576</v>
      </c>
    </row>
    <row r="11" spans="1:14" ht="18.75" customHeight="1" x14ac:dyDescent="0.25">
      <c r="A11" s="56" t="s">
        <v>108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customHeight="1" x14ac:dyDescent="0.25">
      <c r="A12" s="37">
        <v>5</v>
      </c>
      <c r="B12" s="38" t="s">
        <v>109</v>
      </c>
      <c r="C12" s="39" t="s">
        <v>110</v>
      </c>
      <c r="D12" s="40">
        <v>42</v>
      </c>
      <c r="E12" s="41" t="s">
        <v>103</v>
      </c>
      <c r="F12" s="42">
        <f>1.2*Kalkulationsgrundlagen!E21</f>
        <v>30.988339199999995</v>
      </c>
      <c r="G12" s="43">
        <v>98</v>
      </c>
      <c r="H12" s="43">
        <v>3.5</v>
      </c>
      <c r="I12" s="43">
        <v>1.2</v>
      </c>
      <c r="J12" s="43">
        <v>0</v>
      </c>
      <c r="K12" s="44">
        <f>F12*Kalkulationsgrundlagen!C31</f>
        <v>7.2822597119999983</v>
      </c>
      <c r="L12" s="44">
        <f>G12*Kalkulationsgrundlagen!D31+H12*Kalkulationsgrundlagen!E31+I12*Kalkulationsgrundlagen!F31+J12*Kalkulationsgrundlagen!G31</f>
        <v>18.38</v>
      </c>
      <c r="M12" s="44">
        <f>K12+L12</f>
        <v>25.662259711999997</v>
      </c>
      <c r="N12" s="45">
        <f>F12+G12+H12+I12+J12+M12</f>
        <v>159.35059891199998</v>
      </c>
    </row>
    <row r="13" spans="1:14" ht="18.75" customHeight="1" x14ac:dyDescent="0.25">
      <c r="A13" s="46">
        <v>6</v>
      </c>
      <c r="B13" s="47" t="s">
        <v>111</v>
      </c>
      <c r="C13" s="48" t="s">
        <v>112</v>
      </c>
      <c r="D13" s="40">
        <v>120</v>
      </c>
      <c r="E13" s="41" t="s">
        <v>100</v>
      </c>
      <c r="F13" s="42">
        <f>0.8*Kalkulationsgrundlagen!E21</f>
        <v>20.6588928</v>
      </c>
      <c r="G13" s="43">
        <v>32</v>
      </c>
      <c r="H13" s="43">
        <v>2.8</v>
      </c>
      <c r="I13" s="43">
        <v>0.8</v>
      </c>
      <c r="J13" s="43">
        <v>0</v>
      </c>
      <c r="K13" s="44">
        <f>F13*Kalkulationsgrundlagen!C31</f>
        <v>4.8548398079999995</v>
      </c>
      <c r="L13" s="44">
        <f>G13*Kalkulationsgrundlagen!D31+H13*Kalkulationsgrundlagen!E31+I13*Kalkulationsgrundlagen!F31+J13*Kalkulationsgrundlagen!G31</f>
        <v>6.3280000000000003</v>
      </c>
      <c r="M13" s="44">
        <f>K13+L13</f>
        <v>11.182839808000001</v>
      </c>
      <c r="N13" s="45">
        <f>F13+G13+H13+I13+J13+M13</f>
        <v>67.441732607999995</v>
      </c>
    </row>
    <row r="14" spans="1:14" ht="18.75" customHeight="1" x14ac:dyDescent="0.25">
      <c r="A14" s="37">
        <v>7</v>
      </c>
      <c r="B14" s="38" t="s">
        <v>113</v>
      </c>
      <c r="C14" s="39" t="s">
        <v>114</v>
      </c>
      <c r="D14" s="40">
        <v>88</v>
      </c>
      <c r="E14" s="41" t="s">
        <v>100</v>
      </c>
      <c r="F14" s="42">
        <f>1.6*Kalkulationsgrundlagen!E21</f>
        <v>41.317785600000001</v>
      </c>
      <c r="G14" s="43">
        <v>54</v>
      </c>
      <c r="H14" s="43">
        <v>4.2</v>
      </c>
      <c r="I14" s="43">
        <v>1.5</v>
      </c>
      <c r="J14" s="43">
        <v>0</v>
      </c>
      <c r="K14" s="44">
        <f>F14*Kalkulationsgrundlagen!C31</f>
        <v>9.709679615999999</v>
      </c>
      <c r="L14" s="44">
        <f>G14*Kalkulationsgrundlagen!D31+H14*Kalkulationsgrundlagen!E31+I14*Kalkulationsgrundlagen!F31+J14*Kalkulationsgrundlagen!G31</f>
        <v>10.617000000000001</v>
      </c>
      <c r="M14" s="44">
        <f>K14+L14</f>
        <v>20.326679616</v>
      </c>
      <c r="N14" s="45">
        <f>F14+G14+H14+I14+J14+M14</f>
        <v>121.344465216</v>
      </c>
    </row>
    <row r="15" spans="1:14" ht="18.75" customHeight="1" x14ac:dyDescent="0.25">
      <c r="A15" s="46">
        <v>8</v>
      </c>
      <c r="B15" s="47" t="s">
        <v>115</v>
      </c>
      <c r="C15" s="48" t="s">
        <v>116</v>
      </c>
      <c r="D15" s="40">
        <v>95</v>
      </c>
      <c r="E15" s="41" t="s">
        <v>100</v>
      </c>
      <c r="F15" s="42">
        <f>1.4*Kalkulationsgrundlagen!E21</f>
        <v>36.153062399999996</v>
      </c>
      <c r="G15" s="43">
        <v>48</v>
      </c>
      <c r="H15" s="43">
        <v>3.9</v>
      </c>
      <c r="I15" s="43">
        <v>1.2</v>
      </c>
      <c r="J15" s="43">
        <v>0</v>
      </c>
      <c r="K15" s="44">
        <f>F15*Kalkulationsgrundlagen!C31</f>
        <v>8.4959696639999986</v>
      </c>
      <c r="L15" s="44">
        <f>G15*Kalkulationsgrundlagen!D31+H15*Kalkulationsgrundlagen!E31+I15*Kalkulationsgrundlagen!F31+J15*Kalkulationsgrundlagen!G31</f>
        <v>9.4440000000000008</v>
      </c>
      <c r="M15" s="44">
        <f>K15+L15</f>
        <v>17.939969663999999</v>
      </c>
      <c r="N15" s="45">
        <f>F15+G15+H15+I15+J15+M15</f>
        <v>107.19303206400001</v>
      </c>
    </row>
    <row r="16" spans="1:14" ht="18.75" customHeight="1" x14ac:dyDescent="0.25">
      <c r="A16" s="56" t="s">
        <v>117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8.75" customHeight="1" x14ac:dyDescent="0.25">
      <c r="A17" s="37">
        <v>9</v>
      </c>
      <c r="B17" s="38" t="s">
        <v>118</v>
      </c>
      <c r="C17" s="39" t="s">
        <v>119</v>
      </c>
      <c r="D17" s="40">
        <v>320</v>
      </c>
      <c r="E17" s="41" t="s">
        <v>100</v>
      </c>
      <c r="F17" s="42">
        <f>1.1*Kalkulationsgrundlagen!E21</f>
        <v>28.4059776</v>
      </c>
      <c r="G17" s="43">
        <v>38.5</v>
      </c>
      <c r="H17" s="43">
        <v>0.6</v>
      </c>
      <c r="I17" s="43">
        <v>0.4</v>
      </c>
      <c r="J17" s="43">
        <v>0</v>
      </c>
      <c r="K17" s="44">
        <f>F17*Kalkulationsgrundlagen!C31</f>
        <v>6.675404736</v>
      </c>
      <c r="L17" s="44">
        <f>G17*Kalkulationsgrundlagen!D31+H17*Kalkulationsgrundlagen!E31+I17*Kalkulationsgrundlagen!F31+J17*Kalkulationsgrundlagen!G31</f>
        <v>7.0860000000000003</v>
      </c>
      <c r="M17" s="44">
        <f>K17+L17</f>
        <v>13.761404735999999</v>
      </c>
      <c r="N17" s="45">
        <f>F17+G17+H17+I17+J17+M17</f>
        <v>81.667382336000003</v>
      </c>
    </row>
    <row r="18" spans="1:14" ht="18.75" customHeight="1" x14ac:dyDescent="0.25">
      <c r="A18" s="46">
        <v>10</v>
      </c>
      <c r="B18" s="47" t="s">
        <v>120</v>
      </c>
      <c r="C18" s="48" t="s">
        <v>121</v>
      </c>
      <c r="D18" s="40">
        <v>185</v>
      </c>
      <c r="E18" s="41" t="s">
        <v>100</v>
      </c>
      <c r="F18" s="42">
        <f>0.9*Kalkulationsgrundlagen!E21</f>
        <v>23.241254399999999</v>
      </c>
      <c r="G18" s="43">
        <v>22</v>
      </c>
      <c r="H18" s="43">
        <v>0.4</v>
      </c>
      <c r="I18" s="43">
        <v>0.3</v>
      </c>
      <c r="J18" s="43">
        <v>0</v>
      </c>
      <c r="K18" s="44">
        <f>F18*Kalkulationsgrundlagen!C31</f>
        <v>5.4616947839999996</v>
      </c>
      <c r="L18" s="44">
        <f>G18*Kalkulationsgrundlagen!D31+H18*Kalkulationsgrundlagen!E31+I18*Kalkulationsgrundlagen!F31+J18*Kalkulationsgrundlagen!G31</f>
        <v>4.069</v>
      </c>
      <c r="M18" s="44">
        <f>K18+L18</f>
        <v>9.5306947839999996</v>
      </c>
      <c r="N18" s="45">
        <f>F18+G18+H18+I18+J18+M18</f>
        <v>55.471949183999996</v>
      </c>
    </row>
    <row r="19" spans="1:14" ht="18.75" customHeight="1" x14ac:dyDescent="0.25">
      <c r="A19" s="37">
        <v>11</v>
      </c>
      <c r="B19" s="38" t="s">
        <v>122</v>
      </c>
      <c r="C19" s="39" t="s">
        <v>123</v>
      </c>
      <c r="D19" s="40">
        <v>18</v>
      </c>
      <c r="E19" s="41" t="s">
        <v>124</v>
      </c>
      <c r="F19" s="42">
        <f>1.8*Kalkulationsgrundlagen!E21</f>
        <v>46.482508799999998</v>
      </c>
      <c r="G19" s="43">
        <v>42</v>
      </c>
      <c r="H19" s="43">
        <v>0.8</v>
      </c>
      <c r="I19" s="43">
        <v>0.6</v>
      </c>
      <c r="J19" s="43">
        <v>0</v>
      </c>
      <c r="K19" s="44">
        <f>F19*Kalkulationsgrundlagen!C31</f>
        <v>10.923389567999999</v>
      </c>
      <c r="L19" s="44">
        <f>G19*Kalkulationsgrundlagen!D31+H19*Kalkulationsgrundlagen!E31+I19*Kalkulationsgrundlagen!F31+J19*Kalkulationsgrundlagen!G31</f>
        <v>7.7780000000000005</v>
      </c>
      <c r="M19" s="44">
        <f>K19+L19</f>
        <v>18.701389568</v>
      </c>
      <c r="N19" s="45">
        <f>F19+G19+H19+I19+J19+M19</f>
        <v>108.58389836799999</v>
      </c>
    </row>
    <row r="20" spans="1:14" ht="18.75" customHeight="1" x14ac:dyDescent="0.25">
      <c r="A20" s="56" t="s">
        <v>125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8.75" customHeight="1" x14ac:dyDescent="0.25">
      <c r="A21" s="46">
        <v>12</v>
      </c>
      <c r="B21" s="47" t="s">
        <v>126</v>
      </c>
      <c r="C21" s="48" t="s">
        <v>127</v>
      </c>
      <c r="D21" s="40">
        <v>1</v>
      </c>
      <c r="E21" s="41" t="s">
        <v>128</v>
      </c>
      <c r="F21" s="42">
        <v>0</v>
      </c>
      <c r="G21" s="43">
        <v>0</v>
      </c>
      <c r="H21" s="43">
        <v>0</v>
      </c>
      <c r="I21" s="43">
        <v>0</v>
      </c>
      <c r="J21" s="43">
        <v>12800</v>
      </c>
      <c r="K21" s="44">
        <f>F21*Kalkulationsgrundlagen!C31</f>
        <v>0</v>
      </c>
      <c r="L21" s="44">
        <f>G21*Kalkulationsgrundlagen!D31+H21*Kalkulationsgrundlagen!E31+I21*Kalkulationsgrundlagen!F31+J21*Kalkulationsgrundlagen!G31</f>
        <v>1663.9999999999998</v>
      </c>
      <c r="M21" s="44">
        <f>K21+L21</f>
        <v>1663.9999999999998</v>
      </c>
      <c r="N21" s="45">
        <f>F21+G21+H21+I21+J21+M21</f>
        <v>14464</v>
      </c>
    </row>
    <row r="22" spans="1:14" ht="18.75" customHeight="1" x14ac:dyDescent="0.25">
      <c r="A22" s="37">
        <v>13</v>
      </c>
      <c r="B22" s="38" t="s">
        <v>129</v>
      </c>
      <c r="C22" s="39" t="s">
        <v>130</v>
      </c>
      <c r="D22" s="40">
        <v>1</v>
      </c>
      <c r="E22" s="41" t="s">
        <v>128</v>
      </c>
      <c r="F22" s="42">
        <v>0</v>
      </c>
      <c r="G22" s="43">
        <v>0</v>
      </c>
      <c r="H22" s="43">
        <v>0</v>
      </c>
      <c r="I22" s="43">
        <v>0</v>
      </c>
      <c r="J22" s="43">
        <v>8600</v>
      </c>
      <c r="K22" s="44">
        <f>F22*Kalkulationsgrundlagen!C31</f>
        <v>0</v>
      </c>
      <c r="L22" s="44">
        <f>G22*Kalkulationsgrundlagen!D31+H22*Kalkulationsgrundlagen!E31+I22*Kalkulationsgrundlagen!F31+J22*Kalkulationsgrundlagen!G31</f>
        <v>1117.9999999999998</v>
      </c>
      <c r="M22" s="44">
        <f>K22+L22</f>
        <v>1117.9999999999998</v>
      </c>
      <c r="N22" s="45">
        <f>F22+G22+H22+I22+J22+M22</f>
        <v>9718</v>
      </c>
    </row>
    <row r="24" spans="1:14" ht="24" customHeight="1" x14ac:dyDescent="0.25">
      <c r="A24" s="57" t="s">
        <v>131</v>
      </c>
      <c r="B24" s="57"/>
      <c r="C24" s="57"/>
      <c r="D24" s="57"/>
      <c r="E24" s="57"/>
      <c r="F24" s="49">
        <f t="shared" ref="F24:N24" si="0">SUM(F7,F8,F9,F10,F12,F13,F14,F15,F17,F18,F19,F21,F22)</f>
        <v>247.90671360000002</v>
      </c>
      <c r="G24" s="49">
        <f t="shared" si="0"/>
        <v>342.9</v>
      </c>
      <c r="H24" s="49">
        <f t="shared" si="0"/>
        <v>27.299999999999997</v>
      </c>
      <c r="I24" s="49">
        <f t="shared" si="0"/>
        <v>6</v>
      </c>
      <c r="J24" s="49">
        <f t="shared" si="0"/>
        <v>21400</v>
      </c>
      <c r="K24" s="49">
        <f t="shared" si="0"/>
        <v>58.258077695999994</v>
      </c>
      <c r="L24" s="49">
        <f t="shared" si="0"/>
        <v>2848.99</v>
      </c>
      <c r="M24" s="49">
        <f t="shared" si="0"/>
        <v>2907.2480776959992</v>
      </c>
      <c r="N24" s="49">
        <f t="shared" si="0"/>
        <v>24931.354791295998</v>
      </c>
    </row>
  </sheetData>
  <mergeCells count="9">
    <mergeCell ref="A11:N11"/>
    <mergeCell ref="A16:N16"/>
    <mergeCell ref="A20:N20"/>
    <mergeCell ref="A24:E24"/>
    <mergeCell ref="A2:N2"/>
    <mergeCell ref="A3:N3"/>
    <mergeCell ref="F4:J4"/>
    <mergeCell ref="K4:M4"/>
    <mergeCell ref="A6:N6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5" customWidth="1"/>
    <col min="2" max="2" width="38" customWidth="1"/>
    <col min="3" max="5" width="20" customWidth="1"/>
  </cols>
  <sheetData>
    <row r="1" spans="1:5" ht="9.75" customHeight="1" x14ac:dyDescent="0.25"/>
    <row r="2" spans="1:5" ht="51.75" customHeight="1" x14ac:dyDescent="0.25">
      <c r="A2" s="14" t="s">
        <v>132</v>
      </c>
      <c r="B2" s="14"/>
      <c r="C2" s="14"/>
      <c r="D2" s="14"/>
      <c r="E2" s="14"/>
    </row>
    <row r="3" spans="1:5" ht="6" customHeight="1" x14ac:dyDescent="0.25">
      <c r="A3" s="13"/>
      <c r="B3" s="13"/>
      <c r="C3" s="13"/>
      <c r="D3" s="13"/>
      <c r="E3" s="13"/>
    </row>
    <row r="5" spans="1:5" ht="19.5" customHeight="1" x14ac:dyDescent="0.25">
      <c r="A5" s="10" t="s">
        <v>133</v>
      </c>
      <c r="B5" s="10"/>
      <c r="C5" s="10"/>
      <c r="D5" s="10"/>
      <c r="E5" s="10"/>
    </row>
    <row r="6" spans="1:5" ht="19.5" customHeight="1" x14ac:dyDescent="0.25">
      <c r="B6" s="17" t="s">
        <v>134</v>
      </c>
      <c r="C6" s="17" t="s">
        <v>135</v>
      </c>
      <c r="D6" s="17" t="s">
        <v>136</v>
      </c>
      <c r="E6" s="17" t="s">
        <v>137</v>
      </c>
    </row>
    <row r="7" spans="1:5" ht="18.75" customHeight="1" x14ac:dyDescent="0.25">
      <c r="B7" s="18" t="s">
        <v>97</v>
      </c>
      <c r="C7" s="50">
        <f>SUM(Positionskalkulation!F7,Positionskalkulation!F8,Positionskalkulation!F9,Positionskalkulation!F10)+SUM(Positionskalkulation!G7,Positionskalkulation!G8,Positionskalkulation!G9,Positionskalkulation!G10)+SUM(Positionskalkulation!H7,Positionskalkulation!H8,Positionskalkulation!H9,Positionskalkulation!H10)+SUM(Positionskalkulation!I7,Positionskalkulation!I8,Positionskalkulation!I9,Positionskalkulation!I10)+SUM(Positionskalkulation!J7,Positionskalkulation!J8,Positionskalkulation!J9,Positionskalkulation!J10)</f>
        <v>40.158892799999997</v>
      </c>
      <c r="D7" s="50">
        <f>SUM(Positionskalkulation!M7,Positionskalkulation!M8,Positionskalkulation!M9,Positionskalkulation!M10)</f>
        <v>8.1428398079999997</v>
      </c>
      <c r="E7" s="51">
        <f>SUM(Positionskalkulation!N7*Positionskalkulation!D7,Positionskalkulation!N8*Positionskalkulation!D8,Positionskalkulation!N9*Positionskalkulation!D9,Positionskalkulation!N10*Positionskalkulation!D10)</f>
        <v>8032.3429311359996</v>
      </c>
    </row>
    <row r="8" spans="1:5" ht="18.75" customHeight="1" x14ac:dyDescent="0.25">
      <c r="B8" s="29" t="s">
        <v>108</v>
      </c>
      <c r="C8" s="50">
        <f>SUM(Positionskalkulation!F12,Positionskalkulation!F13,Positionskalkulation!F14,Positionskalkulation!F15)+SUM(Positionskalkulation!G12,Positionskalkulation!G13,Positionskalkulation!G14,Positionskalkulation!G15)+SUM(Positionskalkulation!H12,Positionskalkulation!H13,Positionskalkulation!H14,Positionskalkulation!H15)+SUM(Positionskalkulation!I12,Positionskalkulation!I13,Positionskalkulation!I14,Positionskalkulation!I15)+SUM(Positionskalkulation!J12,Positionskalkulation!J13,Positionskalkulation!J14,Positionskalkulation!J15)</f>
        <v>380.21807999999993</v>
      </c>
      <c r="D8" s="50">
        <f>SUM(Positionskalkulation!M12,Positionskalkulation!M13,Positionskalkulation!M14,Positionskalkulation!M15)</f>
        <v>75.111748800000001</v>
      </c>
      <c r="E8" s="51">
        <f>SUM(Positionskalkulation!N12*Positionskalkulation!D12,Positionskalkulation!N13*Positionskalkulation!D13,Positionskalkulation!N14*Positionskalkulation!D14,Positionskalkulation!N15*Positionskalkulation!D15)</f>
        <v>35647.384052351998</v>
      </c>
    </row>
    <row r="9" spans="1:5" ht="18.75" customHeight="1" x14ac:dyDescent="0.25">
      <c r="B9" s="18" t="s">
        <v>117</v>
      </c>
      <c r="C9" s="50">
        <f>SUM(Positionskalkulation!F17,Positionskalkulation!F18,Positionskalkulation!F19)+SUM(Positionskalkulation!G17,Positionskalkulation!G18,Positionskalkulation!G19)+SUM(Positionskalkulation!H17,Positionskalkulation!H18,Positionskalkulation!H19)+SUM(Positionskalkulation!I17,Positionskalkulation!I18,Positionskalkulation!I19)+SUM(Positionskalkulation!J17,Positionskalkulation!J18,Positionskalkulation!J19)</f>
        <v>203.72974080000003</v>
      </c>
      <c r="D9" s="50">
        <f>SUM(Positionskalkulation!M17,Positionskalkulation!M18,Positionskalkulation!M19)</f>
        <v>41.993489088000004</v>
      </c>
      <c r="E9" s="51">
        <f>SUM(Positionskalkulation!N17*Positionskalkulation!D17,Positionskalkulation!N18*Positionskalkulation!D18,Positionskalkulation!N19*Positionskalkulation!D19)</f>
        <v>38350.383117184007</v>
      </c>
    </row>
    <row r="10" spans="1:5" ht="18.75" customHeight="1" x14ac:dyDescent="0.25">
      <c r="B10" s="29" t="s">
        <v>125</v>
      </c>
      <c r="C10" s="50">
        <f>SUM(Positionskalkulation!F21,Positionskalkulation!F22)+SUM(Positionskalkulation!G21,Positionskalkulation!G22)+SUM(Positionskalkulation!H21,Positionskalkulation!H22)+SUM(Positionskalkulation!I21,Positionskalkulation!I22)+SUM(Positionskalkulation!J21,Positionskalkulation!J22)</f>
        <v>21400</v>
      </c>
      <c r="D10" s="50">
        <f>SUM(Positionskalkulation!M21,Positionskalkulation!M22)</f>
        <v>2781.9999999999995</v>
      </c>
      <c r="E10" s="51">
        <f>SUM(Positionskalkulation!N21*Positionskalkulation!D21,Positionskalkulation!N22*Positionskalkulation!D22)</f>
        <v>24182</v>
      </c>
    </row>
    <row r="12" spans="1:5" ht="7.5" customHeight="1" x14ac:dyDescent="0.25"/>
    <row r="13" spans="1:5" ht="19.5" customHeight="1" x14ac:dyDescent="0.25">
      <c r="A13" s="10" t="s">
        <v>138</v>
      </c>
      <c r="B13" s="10"/>
      <c r="C13" s="10"/>
      <c r="D13" s="10"/>
      <c r="E13" s="10"/>
    </row>
    <row r="14" spans="1:5" ht="21" customHeight="1" x14ac:dyDescent="0.25">
      <c r="B14" s="58" t="s">
        <v>139</v>
      </c>
      <c r="C14" s="58"/>
      <c r="D14" s="58"/>
      <c r="E14" s="52">
        <f>SUM(E7,E8,E9,E10)/(1+Kalkulationsgrundlagen!C31)</f>
        <v>86001.708583540094</v>
      </c>
    </row>
    <row r="15" spans="1:5" ht="21" customHeight="1" x14ac:dyDescent="0.25">
      <c r="B15" s="59" t="s">
        <v>140</v>
      </c>
      <c r="C15" s="59"/>
      <c r="D15" s="59"/>
      <c r="E15" s="52">
        <f>E14*Kalkulationsgrundlagen!C26</f>
        <v>10750.213572942512</v>
      </c>
    </row>
    <row r="16" spans="1:5" ht="21" customHeight="1" x14ac:dyDescent="0.25">
      <c r="B16" s="60" t="s">
        <v>141</v>
      </c>
      <c r="C16" s="60"/>
      <c r="D16" s="60"/>
      <c r="E16" s="53">
        <f>E14+E15</f>
        <v>96751.9221564826</v>
      </c>
    </row>
    <row r="17" spans="1:5" ht="21" customHeight="1" x14ac:dyDescent="0.25">
      <c r="B17" s="59" t="s">
        <v>142</v>
      </c>
      <c r="C17" s="59"/>
      <c r="D17" s="59"/>
      <c r="E17" s="52">
        <f>E16*Kalkulationsgrundlagen!C27</f>
        <v>5321.3557186065427</v>
      </c>
    </row>
    <row r="18" spans="1:5" ht="21" customHeight="1" x14ac:dyDescent="0.25">
      <c r="B18" s="60" t="s">
        <v>143</v>
      </c>
      <c r="C18" s="60"/>
      <c r="D18" s="60"/>
      <c r="E18" s="53">
        <f>E16+E17</f>
        <v>102073.27787508914</v>
      </c>
    </row>
    <row r="19" spans="1:5" ht="21" customHeight="1" x14ac:dyDescent="0.25">
      <c r="B19" s="59" t="s">
        <v>144</v>
      </c>
      <c r="C19" s="59"/>
      <c r="D19" s="59"/>
      <c r="E19" s="52">
        <f>E18*(Kalkulationsgrundlagen!C28+Kalkulationsgrundlagen!C29+Kalkulationsgrundlagen!C30)</f>
        <v>5614.0302831299032</v>
      </c>
    </row>
    <row r="20" spans="1:5" ht="21" customHeight="1" x14ac:dyDescent="0.25">
      <c r="B20" s="60" t="s">
        <v>145</v>
      </c>
      <c r="C20" s="60"/>
      <c r="D20" s="60"/>
      <c r="E20" s="53">
        <f>SUM(E7,E8,E9,E10)</f>
        <v>106212.110100672</v>
      </c>
    </row>
    <row r="21" spans="1:5" ht="21" customHeight="1" x14ac:dyDescent="0.25">
      <c r="B21" s="59" t="s">
        <v>146</v>
      </c>
      <c r="C21" s="59"/>
      <c r="D21" s="59"/>
      <c r="E21" s="52">
        <f>E20*0.19</f>
        <v>20180.30091912768</v>
      </c>
    </row>
    <row r="22" spans="1:5" ht="21" customHeight="1" x14ac:dyDescent="0.25">
      <c r="B22" s="60" t="s">
        <v>147</v>
      </c>
      <c r="C22" s="60"/>
      <c r="D22" s="60"/>
      <c r="E22" s="53">
        <f>E20+E21</f>
        <v>126392.41101979968</v>
      </c>
    </row>
    <row r="24" spans="1:5" ht="19.5" customHeight="1" x14ac:dyDescent="0.25">
      <c r="A24" s="10" t="s">
        <v>148</v>
      </c>
      <c r="B24" s="10"/>
      <c r="C24" s="10"/>
      <c r="D24" s="10"/>
      <c r="E24" s="10"/>
    </row>
    <row r="25" spans="1:5" ht="18.75" customHeight="1" x14ac:dyDescent="0.25">
      <c r="B25" s="59" t="s">
        <v>149</v>
      </c>
      <c r="C25" s="59"/>
      <c r="D25" s="59"/>
      <c r="E25" s="54">
        <f>Kalkulationsgrundlagen!C31</f>
        <v>0.23499999999999999</v>
      </c>
    </row>
    <row r="26" spans="1:5" ht="18.75" customHeight="1" x14ac:dyDescent="0.25">
      <c r="B26" s="58" t="s">
        <v>150</v>
      </c>
      <c r="C26" s="58"/>
      <c r="D26" s="58"/>
      <c r="E26" s="54">
        <f>Kalkulationsgrundlagen!D31</f>
        <v>0.18000000000000002</v>
      </c>
    </row>
    <row r="27" spans="1:5" ht="18.75" customHeight="1" x14ac:dyDescent="0.25">
      <c r="B27" s="59" t="s">
        <v>151</v>
      </c>
      <c r="C27" s="59"/>
      <c r="D27" s="59"/>
      <c r="E27" s="54">
        <f>Kalkulationsgrundlagen!E31</f>
        <v>0.16</v>
      </c>
    </row>
    <row r="28" spans="1:5" ht="18.75" customHeight="1" x14ac:dyDescent="0.25">
      <c r="B28" s="58" t="s">
        <v>152</v>
      </c>
      <c r="C28" s="58"/>
      <c r="D28" s="58"/>
      <c r="E28" s="55">
        <f>Kalkulationsgrundlagen!E21</f>
        <v>25.823615999999998</v>
      </c>
    </row>
    <row r="29" spans="1:5" ht="18.75" customHeight="1" x14ac:dyDescent="0.25">
      <c r="B29" s="59" t="s">
        <v>153</v>
      </c>
      <c r="C29" s="59"/>
      <c r="D29" s="59"/>
      <c r="E29" s="54">
        <f>(Kalkulationsgrundlagen!C28)*E20/SUM(E7,E8,E9,E10)</f>
        <v>0.03</v>
      </c>
    </row>
    <row r="49" spans="1:5" ht="19.5" customHeight="1" x14ac:dyDescent="0.25">
      <c r="A49" s="4" t="s">
        <v>154</v>
      </c>
      <c r="B49" s="4"/>
      <c r="C49" s="4"/>
      <c r="D49" s="4"/>
      <c r="E49" s="4"/>
    </row>
    <row r="50" spans="1:5" ht="15.75" customHeight="1" x14ac:dyDescent="0.25">
      <c r="A50" s="3" t="s">
        <v>155</v>
      </c>
      <c r="B50" s="3"/>
      <c r="C50" s="3"/>
      <c r="D50" s="3"/>
      <c r="E50" s="3"/>
    </row>
    <row r="51" spans="1:5" ht="15.75" customHeight="1" x14ac:dyDescent="0.25">
      <c r="A51" s="3" t="s">
        <v>156</v>
      </c>
      <c r="B51" s="3"/>
      <c r="C51" s="3"/>
      <c r="D51" s="3"/>
      <c r="E51" s="3"/>
    </row>
    <row r="52" spans="1:5" ht="15.75" customHeight="1" x14ac:dyDescent="0.25">
      <c r="A52" s="3" t="s">
        <v>157</v>
      </c>
      <c r="B52" s="3"/>
      <c r="C52" s="3"/>
      <c r="D52" s="3"/>
      <c r="E52" s="3"/>
    </row>
  </sheetData>
  <mergeCells count="23">
    <mergeCell ref="A50:E50"/>
    <mergeCell ref="A51:E51"/>
    <mergeCell ref="A52:E52"/>
    <mergeCell ref="B26:D26"/>
    <mergeCell ref="B27:D27"/>
    <mergeCell ref="B28:D28"/>
    <mergeCell ref="B29:D29"/>
    <mergeCell ref="A49:E49"/>
    <mergeCell ref="B20:D20"/>
    <mergeCell ref="B21:D21"/>
    <mergeCell ref="B22:D22"/>
    <mergeCell ref="A24:E24"/>
    <mergeCell ref="B25:D25"/>
    <mergeCell ref="B15:D15"/>
    <mergeCell ref="B16:D16"/>
    <mergeCell ref="B17:D17"/>
    <mergeCell ref="B18:D18"/>
    <mergeCell ref="B19:D19"/>
    <mergeCell ref="A2:E2"/>
    <mergeCell ref="A3:E3"/>
    <mergeCell ref="A5:E5"/>
    <mergeCell ref="A13:E13"/>
    <mergeCell ref="B14:D14"/>
  </mergeCells>
  <pageMargins left="0.75" right="0.75" top="1" bottom="1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Kalkulationsgrundlagen</vt:lpstr>
      <vt:lpstr>Positionskalkulation</vt:lpstr>
      <vt:lpstr>Angebotssumme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2026-07-13T11:13:30Z</dcterms:created>
  <dcterms:modified xsi:type="dcterms:W3CDTF">2026-07-13T11:29:24Z</dcterms:modified>
  <dc:language>en-US</dc:language>
</cp:coreProperties>
</file>