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CAC431AD-0862-44E6-8ABC-399E2C96C1B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Überstunden" sheetId="1" r:id="rId1"/>
    <sheet name="Stammdaten" sheetId="2" r:id="rId2"/>
  </sheets>
  <definedNames>
    <definedName name="_xlnm.Print_Area" localSheetId="0">Überstunden!$A$1:$Q$60</definedName>
    <definedName name="_xlnm.Print_Titles" localSheetId="0">Überstunden!$15:$15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3" i="1" l="1"/>
  <c r="E52" i="1"/>
  <c r="P45" i="1"/>
  <c r="O45" i="1"/>
  <c r="I45" i="1"/>
  <c r="J45" i="1" s="1"/>
  <c r="H45" i="1"/>
  <c r="G45" i="1"/>
  <c r="B45" i="1"/>
  <c r="P44" i="1"/>
  <c r="O44" i="1"/>
  <c r="H44" i="1"/>
  <c r="I44" i="1" s="1"/>
  <c r="G44" i="1"/>
  <c r="J44" i="1" s="1"/>
  <c r="B44" i="1"/>
  <c r="P43" i="1"/>
  <c r="O43" i="1"/>
  <c r="H43" i="1"/>
  <c r="I43" i="1" s="1"/>
  <c r="G43" i="1"/>
  <c r="J43" i="1" s="1"/>
  <c r="B43" i="1"/>
  <c r="P42" i="1"/>
  <c r="O42" i="1"/>
  <c r="H42" i="1"/>
  <c r="I42" i="1" s="1"/>
  <c r="G42" i="1"/>
  <c r="J42" i="1" s="1"/>
  <c r="B42" i="1"/>
  <c r="P41" i="1"/>
  <c r="O41" i="1"/>
  <c r="I41" i="1"/>
  <c r="H41" i="1"/>
  <c r="G41" i="1"/>
  <c r="J41" i="1" s="1"/>
  <c r="B41" i="1"/>
  <c r="P40" i="1"/>
  <c r="O40" i="1"/>
  <c r="M40" i="1"/>
  <c r="L40" i="1"/>
  <c r="J40" i="1"/>
  <c r="I40" i="1"/>
  <c r="H40" i="1"/>
  <c r="G40" i="1"/>
  <c r="B40" i="1"/>
  <c r="P39" i="1"/>
  <c r="O39" i="1"/>
  <c r="J39" i="1"/>
  <c r="M39" i="1" s="1"/>
  <c r="I39" i="1"/>
  <c r="H39" i="1"/>
  <c r="G39" i="1"/>
  <c r="B39" i="1"/>
  <c r="P38" i="1"/>
  <c r="O38" i="1"/>
  <c r="I38" i="1"/>
  <c r="J38" i="1" s="1"/>
  <c r="H38" i="1"/>
  <c r="G38" i="1"/>
  <c r="B38" i="1"/>
  <c r="P37" i="1"/>
  <c r="O37" i="1"/>
  <c r="H37" i="1"/>
  <c r="I37" i="1" s="1"/>
  <c r="G37" i="1"/>
  <c r="J37" i="1" s="1"/>
  <c r="B37" i="1"/>
  <c r="P36" i="1"/>
  <c r="O36" i="1"/>
  <c r="H36" i="1"/>
  <c r="I36" i="1" s="1"/>
  <c r="J36" i="1" s="1"/>
  <c r="G36" i="1"/>
  <c r="B36" i="1"/>
  <c r="P35" i="1"/>
  <c r="O35" i="1"/>
  <c r="I35" i="1"/>
  <c r="H35" i="1"/>
  <c r="G35" i="1"/>
  <c r="J35" i="1" s="1"/>
  <c r="B35" i="1"/>
  <c r="P34" i="1"/>
  <c r="O34" i="1"/>
  <c r="H34" i="1"/>
  <c r="I34" i="1" s="1"/>
  <c r="J34" i="1" s="1"/>
  <c r="G34" i="1"/>
  <c r="B34" i="1"/>
  <c r="P33" i="1"/>
  <c r="O33" i="1"/>
  <c r="H33" i="1"/>
  <c r="I33" i="1" s="1"/>
  <c r="G33" i="1"/>
  <c r="J33" i="1" s="1"/>
  <c r="B33" i="1"/>
  <c r="P32" i="1"/>
  <c r="O32" i="1"/>
  <c r="H32" i="1"/>
  <c r="I32" i="1" s="1"/>
  <c r="G32" i="1"/>
  <c r="B32" i="1"/>
  <c r="P31" i="1"/>
  <c r="O31" i="1"/>
  <c r="H31" i="1"/>
  <c r="I31" i="1" s="1"/>
  <c r="G31" i="1"/>
  <c r="J31" i="1" s="1"/>
  <c r="B31" i="1"/>
  <c r="P30" i="1"/>
  <c r="O30" i="1"/>
  <c r="H30" i="1"/>
  <c r="I30" i="1" s="1"/>
  <c r="J30" i="1" s="1"/>
  <c r="G30" i="1"/>
  <c r="B30" i="1"/>
  <c r="P29" i="1"/>
  <c r="O29" i="1"/>
  <c r="H29" i="1"/>
  <c r="I29" i="1" s="1"/>
  <c r="J29" i="1" s="1"/>
  <c r="G29" i="1"/>
  <c r="B29" i="1"/>
  <c r="O28" i="1"/>
  <c r="P28" i="1" s="1"/>
  <c r="H28" i="1"/>
  <c r="I28" i="1" s="1"/>
  <c r="G28" i="1"/>
  <c r="B28" i="1"/>
  <c r="P27" i="1"/>
  <c r="O27" i="1"/>
  <c r="H27" i="1"/>
  <c r="I27" i="1" s="1"/>
  <c r="J27" i="1" s="1"/>
  <c r="G27" i="1"/>
  <c r="B27" i="1"/>
  <c r="P26" i="1"/>
  <c r="O26" i="1"/>
  <c r="H26" i="1"/>
  <c r="I26" i="1" s="1"/>
  <c r="J26" i="1" s="1"/>
  <c r="G26" i="1"/>
  <c r="B26" i="1"/>
  <c r="P25" i="1"/>
  <c r="O25" i="1"/>
  <c r="I25" i="1"/>
  <c r="J25" i="1" s="1"/>
  <c r="H25" i="1"/>
  <c r="G25" i="1"/>
  <c r="B25" i="1"/>
  <c r="P24" i="1"/>
  <c r="O24" i="1"/>
  <c r="H24" i="1"/>
  <c r="I24" i="1" s="1"/>
  <c r="J24" i="1" s="1"/>
  <c r="G24" i="1"/>
  <c r="B24" i="1"/>
  <c r="P23" i="1"/>
  <c r="O23" i="1"/>
  <c r="H23" i="1"/>
  <c r="I23" i="1" s="1"/>
  <c r="G23" i="1"/>
  <c r="J23" i="1" s="1"/>
  <c r="B23" i="1"/>
  <c r="P22" i="1"/>
  <c r="O22" i="1"/>
  <c r="H22" i="1"/>
  <c r="I22" i="1" s="1"/>
  <c r="G22" i="1"/>
  <c r="B22" i="1"/>
  <c r="P21" i="1"/>
  <c r="I21" i="1"/>
  <c r="H21" i="1"/>
  <c r="G21" i="1"/>
  <c r="J21" i="1" s="1"/>
  <c r="B21" i="1"/>
  <c r="O20" i="1"/>
  <c r="P20" i="1" s="1"/>
  <c r="H20" i="1"/>
  <c r="I20" i="1" s="1"/>
  <c r="G20" i="1"/>
  <c r="J20" i="1" s="1"/>
  <c r="B20" i="1"/>
  <c r="O19" i="1"/>
  <c r="I19" i="1"/>
  <c r="H19" i="1"/>
  <c r="G19" i="1"/>
  <c r="J19" i="1" s="1"/>
  <c r="B19" i="1"/>
  <c r="P18" i="1"/>
  <c r="H18" i="1"/>
  <c r="I18" i="1" s="1"/>
  <c r="J18" i="1" s="1"/>
  <c r="G18" i="1"/>
  <c r="B18" i="1"/>
  <c r="O17" i="1"/>
  <c r="H17" i="1"/>
  <c r="I17" i="1" s="1"/>
  <c r="G17" i="1"/>
  <c r="J17" i="1" s="1"/>
  <c r="B17" i="1"/>
  <c r="P16" i="1"/>
  <c r="O16" i="1"/>
  <c r="H16" i="1"/>
  <c r="I16" i="1" s="1"/>
  <c r="J16" i="1" s="1"/>
  <c r="G16" i="1"/>
  <c r="G46" i="1" s="1"/>
  <c r="B16" i="1"/>
  <c r="G12" i="1"/>
  <c r="L9" i="1"/>
  <c r="J9" i="1"/>
  <c r="J6" i="1"/>
  <c r="M43" i="1" l="1"/>
  <c r="L43" i="1"/>
  <c r="M33" i="1"/>
  <c r="L33" i="1"/>
  <c r="M30" i="1"/>
  <c r="L30" i="1"/>
  <c r="M34" i="1"/>
  <c r="L34" i="1"/>
  <c r="M24" i="1"/>
  <c r="L24" i="1"/>
  <c r="J28" i="1"/>
  <c r="M36" i="1"/>
  <c r="L36" i="1"/>
  <c r="J46" i="1"/>
  <c r="M16" i="1"/>
  <c r="L16" i="1"/>
  <c r="L6" i="1"/>
  <c r="P9" i="1" s="1"/>
  <c r="M21" i="1"/>
  <c r="L21" i="1"/>
  <c r="M37" i="1"/>
  <c r="L37" i="1"/>
  <c r="M17" i="1"/>
  <c r="L17" i="1"/>
  <c r="M18" i="1"/>
  <c r="L18" i="1"/>
  <c r="M19" i="1"/>
  <c r="L19" i="1"/>
  <c r="M29" i="1"/>
  <c r="L29" i="1"/>
  <c r="M38" i="1"/>
  <c r="L38" i="1"/>
  <c r="M27" i="1"/>
  <c r="L27" i="1"/>
  <c r="M20" i="1"/>
  <c r="L20" i="1"/>
  <c r="M25" i="1"/>
  <c r="L25" i="1"/>
  <c r="M44" i="1"/>
  <c r="L44" i="1"/>
  <c r="J22" i="1"/>
  <c r="L26" i="1"/>
  <c r="M26" i="1"/>
  <c r="M41" i="1"/>
  <c r="L41" i="1"/>
  <c r="L23" i="1"/>
  <c r="M23" i="1"/>
  <c r="M31" i="1"/>
  <c r="L31" i="1"/>
  <c r="M35" i="1"/>
  <c r="L35" i="1"/>
  <c r="M45" i="1"/>
  <c r="L45" i="1"/>
  <c r="L42" i="1"/>
  <c r="M42" i="1"/>
  <c r="J32" i="1"/>
  <c r="P19" i="1"/>
  <c r="P17" i="1"/>
  <c r="P46" i="1" s="1"/>
  <c r="L39" i="1"/>
  <c r="M32" i="1" l="1"/>
  <c r="L32" i="1"/>
  <c r="L28" i="1"/>
  <c r="M28" i="1"/>
  <c r="L22" i="1"/>
  <c r="L46" i="1" s="1"/>
  <c r="E50" i="1" s="1"/>
  <c r="M22" i="1"/>
  <c r="P6" i="1" s="1"/>
  <c r="N6" i="1" l="1"/>
  <c r="M46" i="1"/>
  <c r="E51" i="1" s="1"/>
  <c r="N9" i="1"/>
  <c r="E54" i="1" s="1"/>
</calcChain>
</file>

<file path=xl/sharedStrings.xml><?xml version="1.0" encoding="utf-8"?>
<sst xmlns="http://schemas.openxmlformats.org/spreadsheetml/2006/main" count="176" uniqueCount="129">
  <si>
    <t>MUSTERWERK GMBH</t>
  </si>
  <si>
    <t>ÜBERSTUNDENZETTEL</t>
  </si>
  <si>
    <t>Personalwesen · Nachweis geleisteter Mehrarbeit</t>
  </si>
  <si>
    <t>MITARBEITER/IN</t>
  </si>
  <si>
    <t>Nadine Kestner</t>
  </si>
  <si>
    <t>ABRECHNUNGSMONAT</t>
  </si>
  <si>
    <t>Juni</t>
  </si>
  <si>
    <t>PERSONAL-NR.</t>
  </si>
  <si>
    <t>MA-3117</t>
  </si>
  <si>
    <t>JAHR</t>
  </si>
  <si>
    <t>ÜBERSTUNDEN GESAMT</t>
  </si>
  <si>
    <t>BEWERTETE STUNDEN</t>
  </si>
  <si>
    <t>AUSZAHLUNG BRUTTO</t>
  </si>
  <si>
    <t>FREIZEITAUSGLEICH</t>
  </si>
  <si>
    <t>ABTEILUNG</t>
  </si>
  <si>
    <t>Instandhaltung</t>
  </si>
  <si>
    <t>STUNDENLOHN</t>
  </si>
  <si>
    <t>VORGESETZTE/R</t>
  </si>
  <si>
    <t>R. Baumgartner</t>
  </si>
  <si>
    <t>REGELARBEITSZEIT</t>
  </si>
  <si>
    <t>KOSTENSTELLE</t>
  </si>
  <si>
    <t>KST 4400</t>
  </si>
  <si>
    <t>HÖCHSTARBEITSZEIT</t>
  </si>
  <si>
    <t>DAVON GENEHMIGT</t>
  </si>
  <si>
    <t>NOCH OFFEN</t>
  </si>
  <si>
    <t>ZEITKONTO NEU</t>
  </si>
  <si>
    <t>Ø ZUSCHLAG</t>
  </si>
  <si>
    <t>ZEITKONTO ÜBERTRAG</t>
  </si>
  <si>
    <t>NACHTZUSCHLAG AB</t>
  </si>
  <si>
    <t>AUSGLEICH GENOMMEN</t>
  </si>
  <si>
    <t>ERFASSTE EINTRÄGE</t>
  </si>
  <si>
    <t>Weisse Felder ausfüllen · hell hinterlegte Spalten werden berechnet · Zuschlagsart wird aus Datum und Endzeit ermittelt und kann überschrieben werden · «Reg. Std.» = reguläre Arbeitszeit desselben Tages; sie dient der Prüfung der täglichen Höchstarbeitszeit und kann je Tag angepasst werden.</t>
  </si>
  <si>
    <t>Datum</t>
  </si>
  <si>
    <t>Tag</t>
  </si>
  <si>
    <t>Grund / Anlass</t>
  </si>
  <si>
    <t>Beginn</t>
  </si>
  <si>
    <t>Ende</t>
  </si>
  <si>
    <t>Pause</t>
  </si>
  <si>
    <t>Überstunden</t>
  </si>
  <si>
    <t>Zuschlagsart</t>
  </si>
  <si>
    <t>Zuschlag</t>
  </si>
  <si>
    <t>Bewertet</t>
  </si>
  <si>
    <t>Abgeltung</t>
  </si>
  <si>
    <t>Auszahlung</t>
  </si>
  <si>
    <t>Freizeitausgl.</t>
  </si>
  <si>
    <t>Status</t>
  </si>
  <si>
    <t>Reg. Std.</t>
  </si>
  <si>
    <t>Prüfung</t>
  </si>
  <si>
    <t>Bemerkung</t>
  </si>
  <si>
    <t>Projektabschluss</t>
  </si>
  <si>
    <t>Genehmigt</t>
  </si>
  <si>
    <t>Fertigstellung Umbau Linie 2</t>
  </si>
  <si>
    <t>Störungsbehebung</t>
  </si>
  <si>
    <t>Feiertagseinsatz nach Notruf</t>
  </si>
  <si>
    <t>Kundentermin</t>
  </si>
  <si>
    <t>Freizeitausgleich</t>
  </si>
  <si>
    <t>Abnahme beim Kunden, Tagdienst verkürzt</t>
  </si>
  <si>
    <t>Inventur</t>
  </si>
  <si>
    <t>Halbjahresinventur Lager</t>
  </si>
  <si>
    <t>Vertretung</t>
  </si>
  <si>
    <t>Krankheitsvertretung Spätschicht</t>
  </si>
  <si>
    <t>Wartungsfenster</t>
  </si>
  <si>
    <t>Nachtwartung, Tagdienst verkürzt</t>
  </si>
  <si>
    <t>Sonntagseinsatz aus Rufbereitschaft</t>
  </si>
  <si>
    <t>Sonderauftrag</t>
  </si>
  <si>
    <t>Beantragt</t>
  </si>
  <si>
    <t>Genehmigung ausstehend</t>
  </si>
  <si>
    <t>Inbetriebnahme vor Ort</t>
  </si>
  <si>
    <t>Umzug Ersatzteillager</t>
  </si>
  <si>
    <t>Jahresabschluss</t>
  </si>
  <si>
    <t>Langer Einsatz – Höchstarbeitszeit überschritten</t>
  </si>
  <si>
    <t>Sonstiges</t>
  </si>
  <si>
    <t>Abgelehnt</t>
  </si>
  <si>
    <t>Ohne vorherige Freigabe geleistet</t>
  </si>
  <si>
    <t>SUMME ABRECHNUNGSMONAT</t>
  </si>
  <si>
    <t>ABRECHNUNG UND FREIGABE</t>
  </si>
  <si>
    <t>Auszahlung brutto (bewertete Stunden × Stundenlohn)</t>
  </si>
  <si>
    <t>Freizeitausgleich aus diesem Monat</t>
  </si>
  <si>
    <t>Zeitkonto Übertrag Vormonat</t>
  </si>
  <si>
    <t>Bereits genommener Ausgleich</t>
  </si>
  <si>
    <t>Zeitkonto neu</t>
  </si>
  <si>
    <t>Datum / Unterschrift Mitarbeiter/in</t>
  </si>
  <si>
    <t>Datum / Unterschrift Vorgesetzte/r</t>
  </si>
  <si>
    <t>Hinweis: Mehrarbeit ist vor Antritt genehmigen zu lassen. Die tägliche Höchstarbeitszeit sowie die gesetzlichen Ruhezeiten sind einzuhalten; markierte Zeilen sind vor der Abrechnung zu klären.</t>
  </si>
  <si>
    <t>STAMMDATEN</t>
  </si>
  <si>
    <t>Zuschlagssätze, Auswahllisten und Feiertage. Werte an den geltenden Arbeits- oder Tarifvertrag anpassen.</t>
  </si>
  <si>
    <t>ZUSCHLAGSART</t>
  </si>
  <si>
    <t>ZUSCHLAG</t>
  </si>
  <si>
    <t>ABGELTUNG</t>
  </si>
  <si>
    <t>STATUS</t>
  </si>
  <si>
    <t>GRUND / ANLASS</t>
  </si>
  <si>
    <t>FEIERTAG</t>
  </si>
  <si>
    <t>BEZEICHNUNG</t>
  </si>
  <si>
    <t>MONAT</t>
  </si>
  <si>
    <t>Werktag</t>
  </si>
  <si>
    <t>Neujahr</t>
  </si>
  <si>
    <t>Januar</t>
  </si>
  <si>
    <t>Nacht</t>
  </si>
  <si>
    <t>Karfreitag</t>
  </si>
  <si>
    <t>Februar</t>
  </si>
  <si>
    <t>Samstag</t>
  </si>
  <si>
    <t>Ostermontag</t>
  </si>
  <si>
    <t>März</t>
  </si>
  <si>
    <t>Sonntag</t>
  </si>
  <si>
    <t>Tag der Arbeit</t>
  </si>
  <si>
    <t>April</t>
  </si>
  <si>
    <t>Feiertag</t>
  </si>
  <si>
    <t>Christi Himmelfahrt</t>
  </si>
  <si>
    <t>Mai</t>
  </si>
  <si>
    <t>Pfingstmontag</t>
  </si>
  <si>
    <t>Fronleichnam</t>
  </si>
  <si>
    <t>Juli</t>
  </si>
  <si>
    <t>Tag der Deutschen Einheit</t>
  </si>
  <si>
    <t>August</t>
  </si>
  <si>
    <t>Schulung</t>
  </si>
  <si>
    <t>1. Weihnachtstag</t>
  </si>
  <si>
    <t>September</t>
  </si>
  <si>
    <t>2. Weihnachtstag</t>
  </si>
  <si>
    <t>Oktober</t>
  </si>
  <si>
    <t>November</t>
  </si>
  <si>
    <t>Dezember</t>
  </si>
  <si>
    <t>ANLEITUNG</t>
  </si>
  <si>
    <t>1.  Kopfbereich ausfüllen: Mitarbeiterdaten, Abrechnungsmonat, Stundenlohn, Regel- und Höchstarbeitszeit sowie Beginn des Nachtzuschlags.</t>
  </si>
  <si>
    <t>2.  Je Überstundeneinsatz eine Zeile erfassen: Datum, Grund, Beginn, Ende, Pause, Abgeltung und Status.</t>
  </si>
  <si>
    <t>3.  Die Zuschlagsart wird aus dem Datum und der Endzeit automatisch ermittelt (Feiertag vor Sonntag vor Samstag vor Nacht vor Werktag) und kann bei Bedarf überschrieben werden.</t>
  </si>
  <si>
    <t>4.  Bewertete Stunden = geleistete Überstunden × (1 + Zuschlag). Sie bilden die Grundlage für Auszahlung oder Freizeitausgleich.</t>
  </si>
  <si>
    <t>5.  Abgelehnte Einträge fliessen weder in Auszahlung noch in den Freizeitausgleich ein.</t>
  </si>
  <si>
    <t>6.  Die Spalte «Prüfung» meldet unplausible Zeiten, Einträge ausserhalb des Abrechnungsmonats und Überschreitungen der täglichen Höchstarbeitszeit.</t>
  </si>
  <si>
    <t>7.  Zuschlagssätze und Feiertage links an den geltenden Vertrag bzw. das Bundesland anpassen.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</si>
</sst>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&quot; Std.&quot;"/>
    <numFmt numFmtId="165" formatCode="#,##0.00&quot; €&quot;"/>
    <numFmt numFmtId="166" formatCode="0.00&quot; Std./Tag&quot;"/>
    <numFmt numFmtId="167" formatCode="\+0.00&quot; Std.&quot;;\-0.00&quot; Std.&quot;;0.00&quot; Std.&quot;"/>
    <numFmt numFmtId="168" formatCode="0.0%"/>
    <numFmt numFmtId="169" formatCode="hh:mm"/>
    <numFmt numFmtId="170" formatCode="0.00&quot; Std.&quot;"/>
    <numFmt numFmtId="171" formatCode="dd\.mm\.yyyy"/>
    <numFmt numFmtId="172" formatCode="0.00;;\–"/>
    <numFmt numFmtId="173" formatCode="#,##0.00&quot; €&quot;;;\–"/>
    <numFmt numFmtId="174" formatCode="0&quot; Hinweise&quot;"/>
  </numFmts>
  <fonts count="15" x14ac:knownFonts="1">
    <font>
      <sz val="11"/>
      <color theme="1"/>
      <name val="Calibri"/>
      <family val="2"/>
      <charset val="1"/>
    </font>
    <font>
      <b/>
      <sz val="16"/>
      <color rgb="FF2B3440"/>
      <name val="Calibri"/>
      <charset val="1"/>
    </font>
    <font>
      <sz val="10"/>
      <color rgb="FF76828F"/>
      <name val="Calibri"/>
      <charset val="1"/>
    </font>
    <font>
      <sz val="9"/>
      <color rgb="FF76828F"/>
      <name val="Calibri"/>
      <charset val="1"/>
    </font>
    <font>
      <b/>
      <sz val="11"/>
      <color rgb="FF2B3440"/>
      <name val="Calibri"/>
      <charset val="1"/>
    </font>
    <font>
      <b/>
      <sz val="14"/>
      <color rgb="FF2B3440"/>
      <name val="Calibri"/>
      <charset val="1"/>
    </font>
    <font>
      <b/>
      <sz val="14"/>
      <color rgb="FF1F6FB2"/>
      <name val="Calibri"/>
      <charset val="1"/>
    </font>
    <font>
      <i/>
      <sz val="9"/>
      <color rgb="FF76828F"/>
      <name val="Calibri"/>
      <charset val="1"/>
    </font>
    <font>
      <b/>
      <sz val="9"/>
      <color rgb="FF2B3440"/>
      <name val="Calibri"/>
      <charset val="1"/>
    </font>
    <font>
      <sz val="10"/>
      <color rgb="FF2B3440"/>
      <name val="Calibri"/>
      <charset val="1"/>
    </font>
    <font>
      <b/>
      <sz val="10"/>
      <color rgb="FF2B3440"/>
      <name val="Calibri"/>
      <charset val="1"/>
    </font>
    <font>
      <b/>
      <sz val="10"/>
      <color rgb="FF76828F"/>
      <name val="Calibri"/>
      <charset val="1"/>
    </font>
    <font>
      <b/>
      <sz val="11"/>
      <color rgb="FF1F6FB2"/>
      <name val="Calibri"/>
      <charset val="1"/>
    </font>
    <font>
      <b/>
      <sz val="9"/>
      <color rgb="FF76828F"/>
      <name val="Calibri"/>
      <charset val="1"/>
    </font>
    <font>
      <b/>
      <sz val="30"/>
      <color rgb="FF1F6FB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DF1F5"/>
        <bgColor rgb="FFEAF2F9"/>
      </patternFill>
    </fill>
    <fill>
      <patternFill patternType="solid">
        <fgColor rgb="FFEAF2F9"/>
        <bgColor rgb="FFEDF1F5"/>
      </patternFill>
    </fill>
    <fill>
      <patternFill patternType="solid">
        <fgColor rgb="FFF6F8FA"/>
        <bgColor rgb="FFFFFFFF"/>
      </patternFill>
    </fill>
  </fills>
  <borders count="10">
    <border>
      <left/>
      <right/>
      <top/>
      <bottom/>
      <diagonal/>
    </border>
    <border>
      <left style="thick">
        <color rgb="FF1F6FB2"/>
      </left>
      <right/>
      <top/>
      <bottom/>
      <diagonal/>
    </border>
    <border>
      <left/>
      <right/>
      <top/>
      <bottom style="medium">
        <color rgb="FF2B3440"/>
      </bottom>
      <diagonal/>
    </border>
    <border>
      <left/>
      <right/>
      <top/>
      <bottom style="thin">
        <color rgb="FFD5DCE3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medium">
        <color rgb="FF1F6FB2"/>
      </top>
      <bottom/>
      <diagonal/>
    </border>
    <border>
      <left/>
      <right/>
      <top/>
      <bottom style="medium">
        <color rgb="FF1F6FB2"/>
      </bottom>
      <diagonal/>
    </border>
    <border>
      <left/>
      <right/>
      <top style="double">
        <color rgb="FF2B3440"/>
      </top>
      <bottom/>
      <diagonal/>
    </border>
    <border>
      <left/>
      <right/>
      <top style="thin">
        <color rgb="FF2B3440"/>
      </top>
      <bottom/>
      <diagonal/>
    </border>
    <border>
      <left/>
      <right/>
      <top/>
      <bottom style="thin">
        <color rgb="FF2B3440"/>
      </bottom>
      <diagonal/>
    </border>
  </borders>
  <cellStyleXfs count="1">
    <xf numFmtId="0" fontId="0" fillId="0" borderId="0"/>
  </cellStyleXfs>
  <cellXfs count="58">
    <xf numFmtId="0" fontId="0" fillId="0" borderId="0" xfId="0"/>
    <xf numFmtId="170" fontId="4" fillId="0" borderId="3" xfId="0" applyNumberFormat="1" applyFont="1" applyBorder="1" applyAlignment="1">
      <alignment horizontal="left" vertical="center"/>
    </xf>
    <xf numFmtId="167" fontId="4" fillId="0" borderId="3" xfId="0" applyNumberFormat="1" applyFont="1" applyBorder="1" applyAlignment="1">
      <alignment horizontal="left" vertical="center"/>
    </xf>
    <xf numFmtId="168" fontId="5" fillId="2" borderId="4" xfId="0" applyNumberFormat="1" applyFont="1" applyFill="1" applyBorder="1" applyAlignment="1">
      <alignment horizontal="left" vertical="center" indent="1"/>
    </xf>
    <xf numFmtId="167" fontId="6" fillId="3" borderId="5" xfId="0" applyNumberFormat="1" applyFont="1" applyFill="1" applyBorder="1" applyAlignment="1">
      <alignment horizontal="left" vertical="center" indent="1"/>
    </xf>
    <xf numFmtId="0" fontId="3" fillId="3" borderId="4" xfId="0" applyFont="1" applyFill="1" applyBorder="1" applyAlignment="1">
      <alignment horizontal="left" vertical="top" indent="1"/>
    </xf>
    <xf numFmtId="0" fontId="3" fillId="2" borderId="4" xfId="0" applyFont="1" applyFill="1" applyBorder="1" applyAlignment="1">
      <alignment horizontal="left" vertical="top" indent="1"/>
    </xf>
    <xf numFmtId="164" fontId="6" fillId="3" borderId="5" xfId="0" applyNumberFormat="1" applyFont="1" applyFill="1" applyBorder="1" applyAlignment="1">
      <alignment horizontal="left" vertical="center" indent="1"/>
    </xf>
    <xf numFmtId="165" fontId="6" fillId="3" borderId="5" xfId="0" applyNumberFormat="1" applyFont="1" applyFill="1" applyBorder="1" applyAlignment="1">
      <alignment horizontal="left" vertical="center" indent="1"/>
    </xf>
    <xf numFmtId="164" fontId="5" fillId="2" borderId="4" xfId="0" applyNumberFormat="1" applyFont="1" applyFill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/>
    </xf>
    <xf numFmtId="165" fontId="4" fillId="0" borderId="3" xfId="0" applyNumberFormat="1" applyFont="1" applyBorder="1" applyAlignment="1">
      <alignment horizontal="left" vertical="center"/>
    </xf>
    <xf numFmtId="166" fontId="4" fillId="0" borderId="3" xfId="0" applyNumberFormat="1" applyFont="1" applyBorder="1" applyAlignment="1">
      <alignment horizontal="left" vertical="center"/>
    </xf>
    <xf numFmtId="169" fontId="4" fillId="0" borderId="3" xfId="0" applyNumberFormat="1" applyFont="1" applyBorder="1" applyAlignment="1">
      <alignment horizontal="left" vertical="center"/>
    </xf>
    <xf numFmtId="3" fontId="4" fillId="4" borderId="3" xfId="0" applyNumberFormat="1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 wrapText="1"/>
    </xf>
    <xf numFmtId="171" fontId="9" fillId="0" borderId="3" xfId="0" applyNumberFormat="1" applyFont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169" fontId="9" fillId="0" borderId="3" xfId="0" applyNumberFormat="1" applyFont="1" applyBorder="1" applyAlignment="1">
      <alignment horizontal="center" vertical="center"/>
    </xf>
    <xf numFmtId="172" fontId="9" fillId="0" borderId="3" xfId="0" applyNumberFormat="1" applyFont="1" applyBorder="1" applyAlignment="1">
      <alignment horizontal="center" vertical="center"/>
    </xf>
    <xf numFmtId="2" fontId="10" fillId="4" borderId="3" xfId="0" applyNumberFormat="1" applyFont="1" applyFill="1" applyBorder="1" applyAlignment="1">
      <alignment horizontal="right" vertical="center"/>
    </xf>
    <xf numFmtId="9" fontId="9" fillId="4" borderId="3" xfId="0" applyNumberFormat="1" applyFont="1" applyFill="1" applyBorder="1" applyAlignment="1">
      <alignment horizontal="center" vertical="center"/>
    </xf>
    <xf numFmtId="2" fontId="9" fillId="4" borderId="3" xfId="0" applyNumberFormat="1" applyFont="1" applyFill="1" applyBorder="1" applyAlignment="1">
      <alignment horizontal="right" vertical="center"/>
    </xf>
    <xf numFmtId="173" fontId="10" fillId="4" borderId="3" xfId="0" applyNumberFormat="1" applyFont="1" applyFill="1" applyBorder="1" applyAlignment="1">
      <alignment horizontal="right" vertical="center"/>
    </xf>
    <xf numFmtId="172" fontId="9" fillId="4" borderId="3" xfId="0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2" fontId="10" fillId="3" borderId="7" xfId="0" applyNumberFormat="1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165" fontId="10" fillId="3" borderId="7" xfId="0" applyNumberFormat="1" applyFont="1" applyFill="1" applyBorder="1" applyAlignment="1">
      <alignment horizontal="right" vertical="center"/>
    </xf>
    <xf numFmtId="174" fontId="10" fillId="3" borderId="7" xfId="0" applyNumberFormat="1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13" fillId="0" borderId="9" xfId="0" applyFont="1" applyBorder="1" applyAlignment="1">
      <alignment horizontal="left" vertical="center"/>
    </xf>
    <xf numFmtId="0" fontId="13" fillId="0" borderId="9" xfId="0" applyFont="1" applyBorder="1"/>
    <xf numFmtId="9" fontId="9" fillId="0" borderId="3" xfId="0" applyNumberFormat="1" applyFont="1" applyBorder="1" applyAlignment="1">
      <alignment horizontal="right" vertical="center"/>
    </xf>
    <xf numFmtId="0" fontId="9" fillId="0" borderId="3" xfId="0" applyFont="1" applyBorder="1"/>
    <xf numFmtId="0" fontId="10" fillId="0" borderId="0" xfId="0" applyFont="1"/>
    <xf numFmtId="0" fontId="2" fillId="0" borderId="0" xfId="0" applyFont="1"/>
    <xf numFmtId="0" fontId="7" fillId="0" borderId="0" xfId="0" applyFont="1"/>
    <xf numFmtId="0" fontId="11" fillId="3" borderId="7" xfId="0" applyFont="1" applyFill="1" applyBorder="1" applyAlignment="1">
      <alignment horizontal="left" vertical="center"/>
    </xf>
    <xf numFmtId="165" fontId="10" fillId="0" borderId="3" xfId="0" applyNumberFormat="1" applyFont="1" applyBorder="1" applyAlignment="1">
      <alignment horizontal="right" vertical="center"/>
    </xf>
    <xf numFmtId="170" fontId="10" fillId="0" borderId="3" xfId="0" applyNumberFormat="1" applyFont="1" applyBorder="1" applyAlignment="1">
      <alignment horizontal="right" vertical="center"/>
    </xf>
    <xf numFmtId="167" fontId="10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167" fontId="12" fillId="3" borderId="8" xfId="0" applyNumberFormat="1" applyFont="1" applyFill="1" applyBorder="1" applyAlignment="1">
      <alignment horizontal="right" vertical="center"/>
    </xf>
    <xf numFmtId="0" fontId="0" fillId="0" borderId="9" xfId="0" applyBorder="1"/>
    <xf numFmtId="0" fontId="3" fillId="0" borderId="0" xfId="0" applyFont="1"/>
    <xf numFmtId="0" fontId="14" fillId="0" borderId="0" xfId="0" applyFont="1" applyAlignment="1">
      <alignment horizontal="right" vertical="center"/>
    </xf>
  </cellXfs>
  <cellStyles count="1">
    <cellStyle name="Standard" xfId="0" builtinId="0"/>
  </cellStyles>
  <dxfs count="6">
    <dxf>
      <font>
        <sz val="10"/>
        <color rgb="FF2F6B4F"/>
        <name val="Calibri"/>
        <charset val="1"/>
      </font>
    </dxf>
    <dxf>
      <font>
        <b/>
        <sz val="10"/>
        <color rgb="FF1F6FB2"/>
        <name val="Calibri"/>
        <charset val="1"/>
      </font>
      <fill>
        <patternFill>
          <bgColor rgb="FFEAF2F9"/>
        </patternFill>
      </fill>
    </dxf>
    <dxf>
      <font>
        <b/>
        <sz val="10"/>
        <color rgb="FFA63A31"/>
        <name val="Calibri"/>
        <charset val="1"/>
      </font>
      <fill>
        <patternFill>
          <bgColor rgb="FFF8E6E4"/>
        </patternFill>
      </fill>
    </dxf>
    <dxf>
      <font>
        <b/>
        <sz val="14"/>
        <color rgb="FFA63A31"/>
        <name val="Calibri"/>
        <charset val="1"/>
      </font>
    </dxf>
    <dxf>
      <font>
        <b/>
        <sz val="10"/>
        <color rgb="FF1F6FB2"/>
        <name val="Calibri"/>
        <charset val="1"/>
      </font>
    </dxf>
    <dxf>
      <font>
        <i/>
        <sz val="10"/>
        <color rgb="FFAEB6BE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F6B4F"/>
      <rgbColor rgb="FFAEB6BE"/>
      <rgbColor rgb="FF76828F"/>
      <rgbColor rgb="FF9999FF"/>
      <rgbColor rgb="FF993366"/>
      <rgbColor rgb="FFF6F8FA"/>
      <rgbColor rgb="FFEAF2F9"/>
      <rgbColor rgb="FF660066"/>
      <rgbColor rgb="FFFF8080"/>
      <rgbColor rgb="FF1F6FB2"/>
      <rgbColor rgb="FFD5DC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F1F5"/>
      <rgbColor rgb="FFCCFFCC"/>
      <rgbColor rgb="FFF8E6E4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A63A31"/>
      <rgbColor rgb="FF993366"/>
      <rgbColor rgb="FF333399"/>
      <rgbColor rgb="FF2B34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0"/>
  <sheetViews>
    <sheetView showGridLines="0" tabSelected="1" zoomScaleNormal="100" workbookViewId="0">
      <pane ySplit="15" topLeftCell="A16" activePane="bottomLeft" state="frozen"/>
      <selection pane="bottomLeft" activeCell="T58" sqref="T58"/>
    </sheetView>
  </sheetViews>
  <sheetFormatPr baseColWidth="10" defaultColWidth="8.7109375" defaultRowHeight="15" x14ac:dyDescent="0.25"/>
  <cols>
    <col min="1" max="1" width="19.140625" customWidth="1"/>
    <col min="2" max="2" width="3.5703125" bestFit="1" customWidth="1"/>
    <col min="3" max="3" width="15.42578125" bestFit="1" customWidth="1"/>
    <col min="4" max="5" width="6" bestFit="1" customWidth="1"/>
    <col min="6" max="6" width="5.140625" bestFit="1" customWidth="1"/>
    <col min="7" max="7" width="13.28515625" bestFit="1" customWidth="1"/>
    <col min="8" max="8" width="9.85546875" bestFit="1" customWidth="1"/>
    <col min="9" max="9" width="7.140625" bestFit="1" customWidth="1"/>
    <col min="10" max="10" width="7.5703125" bestFit="1" customWidth="1"/>
    <col min="11" max="11" width="14.28515625" bestFit="1" customWidth="1"/>
    <col min="12" max="12" width="9" bestFit="1" customWidth="1"/>
    <col min="13" max="13" width="10.42578125" bestFit="1" customWidth="1"/>
    <col min="14" max="14" width="9.42578125" bestFit="1" customWidth="1"/>
    <col min="15" max="15" width="7.28515625" bestFit="1" customWidth="1"/>
    <col min="16" max="16" width="14.5703125" bestFit="1" customWidth="1"/>
    <col min="17" max="17" width="39.28515625" bestFit="1" customWidth="1"/>
  </cols>
  <sheetData>
    <row r="1" spans="1:17" ht="7.5" customHeight="1" x14ac:dyDescent="0.25"/>
    <row r="2" spans="1:17" ht="24" customHeight="1" x14ac:dyDescent="0.25">
      <c r="A2" s="14"/>
      <c r="B2" s="13" t="s">
        <v>0</v>
      </c>
      <c r="C2" s="13"/>
      <c r="D2" s="13"/>
      <c r="E2" s="13"/>
      <c r="F2" s="13"/>
      <c r="G2" s="13"/>
      <c r="H2" s="13"/>
      <c r="L2" s="57" t="s">
        <v>1</v>
      </c>
      <c r="M2" s="57"/>
      <c r="N2" s="57"/>
      <c r="O2" s="57"/>
      <c r="P2" s="57"/>
      <c r="Q2" s="57"/>
    </row>
    <row r="3" spans="1:17" ht="16.5" customHeight="1" x14ac:dyDescent="0.25">
      <c r="A3" s="14"/>
      <c r="B3" s="12" t="s">
        <v>2</v>
      </c>
      <c r="C3" s="12"/>
      <c r="D3" s="12"/>
      <c r="E3" s="12"/>
      <c r="F3" s="12"/>
      <c r="G3" s="12"/>
      <c r="H3" s="12"/>
      <c r="L3" s="57"/>
      <c r="M3" s="57"/>
      <c r="N3" s="57"/>
      <c r="O3" s="57"/>
      <c r="P3" s="57"/>
      <c r="Q3" s="57"/>
    </row>
    <row r="4" spans="1:17" ht="7.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9.75" customHeight="1" x14ac:dyDescent="0.25"/>
    <row r="6" spans="1:17" ht="21.75" customHeight="1" x14ac:dyDescent="0.25">
      <c r="A6" s="16" t="s">
        <v>3</v>
      </c>
      <c r="C6" s="11" t="s">
        <v>4</v>
      </c>
      <c r="D6" s="11"/>
      <c r="E6" s="10" t="s">
        <v>5</v>
      </c>
      <c r="F6" s="10"/>
      <c r="G6" s="17" t="s">
        <v>6</v>
      </c>
      <c r="J6" s="9">
        <f>ROUND(SUMIFS($G$16:$G$45,$N$16:$N$45,"&lt;&gt;Abgelehnt"),2)</f>
        <v>43</v>
      </c>
      <c r="K6" s="9"/>
      <c r="L6" s="9">
        <f>ROUND(SUMIFS($J$16:$J$45,$N$16:$N$45,"&lt;&gt;Abgelehnt"),2)</f>
        <v>57.39</v>
      </c>
      <c r="M6" s="9"/>
      <c r="N6" s="8">
        <f>ROUND(SUM($L$16:$L$45),2)</f>
        <v>961.87</v>
      </c>
      <c r="O6" s="8"/>
      <c r="P6" s="7">
        <f>ROUND(SUM($M$16:$M$45),2)</f>
        <v>18.13</v>
      </c>
      <c r="Q6" s="7"/>
    </row>
    <row r="7" spans="1:17" ht="13.5" customHeight="1" x14ac:dyDescent="0.25">
      <c r="A7" s="16" t="s">
        <v>7</v>
      </c>
      <c r="C7" s="11" t="s">
        <v>8</v>
      </c>
      <c r="D7" s="11"/>
      <c r="E7" s="10" t="s">
        <v>9</v>
      </c>
      <c r="F7" s="10"/>
      <c r="G7" s="18">
        <v>2026</v>
      </c>
      <c r="J7" s="6" t="s">
        <v>10</v>
      </c>
      <c r="K7" s="6"/>
      <c r="L7" s="6" t="s">
        <v>11</v>
      </c>
      <c r="M7" s="6"/>
      <c r="N7" s="5" t="s">
        <v>12</v>
      </c>
      <c r="O7" s="5"/>
      <c r="P7" s="5" t="s">
        <v>13</v>
      </c>
      <c r="Q7" s="5"/>
    </row>
    <row r="8" spans="1:17" ht="18.75" customHeight="1" x14ac:dyDescent="0.25">
      <c r="A8" s="16" t="s">
        <v>14</v>
      </c>
      <c r="C8" s="11" t="s">
        <v>15</v>
      </c>
      <c r="D8" s="11"/>
      <c r="E8" s="10" t="s">
        <v>16</v>
      </c>
      <c r="F8" s="10"/>
      <c r="G8" s="19">
        <v>24.5</v>
      </c>
    </row>
    <row r="9" spans="1:17" ht="21.75" customHeight="1" x14ac:dyDescent="0.25">
      <c r="A9" s="16" t="s">
        <v>17</v>
      </c>
      <c r="C9" s="11" t="s">
        <v>18</v>
      </c>
      <c r="D9" s="11"/>
      <c r="E9" s="10" t="s">
        <v>19</v>
      </c>
      <c r="F9" s="10"/>
      <c r="G9" s="20">
        <v>8</v>
      </c>
      <c r="J9" s="9">
        <f>ROUND(SUMIFS($G$16:$G$45,$N$16:$N$45,"Genehmigt"),2)</f>
        <v>39</v>
      </c>
      <c r="K9" s="9"/>
      <c r="L9" s="9">
        <f>ROUND(SUMIFS($G$16:$G$45,$N$16:$N$45,"Beantragt"),2)</f>
        <v>4</v>
      </c>
      <c r="M9" s="9"/>
      <c r="N9" s="4">
        <f>ROUND($C$11+SUMIFS($M$16:$M$45,$N$16:$N$45,"Genehmigt")-$C$12,2)</f>
        <v>21.63</v>
      </c>
      <c r="O9" s="4"/>
      <c r="P9" s="3">
        <f>IF($J$6=0,0,ROUND($L$6/$J$6-1,3))</f>
        <v>0.33500000000000002</v>
      </c>
      <c r="Q9" s="3"/>
    </row>
    <row r="10" spans="1:17" ht="13.5" customHeight="1" x14ac:dyDescent="0.25">
      <c r="A10" s="16" t="s">
        <v>20</v>
      </c>
      <c r="C10" s="11" t="s">
        <v>21</v>
      </c>
      <c r="D10" s="11"/>
      <c r="E10" s="10" t="s">
        <v>22</v>
      </c>
      <c r="F10" s="10"/>
      <c r="G10" s="20">
        <v>10</v>
      </c>
      <c r="J10" s="6" t="s">
        <v>23</v>
      </c>
      <c r="K10" s="6"/>
      <c r="L10" s="6" t="s">
        <v>24</v>
      </c>
      <c r="M10" s="6"/>
      <c r="N10" s="5" t="s">
        <v>25</v>
      </c>
      <c r="O10" s="5"/>
      <c r="P10" s="6" t="s">
        <v>26</v>
      </c>
      <c r="Q10" s="6"/>
    </row>
    <row r="11" spans="1:17" ht="18.75" customHeight="1" x14ac:dyDescent="0.25">
      <c r="A11" s="16" t="s">
        <v>27</v>
      </c>
      <c r="C11" s="2">
        <v>12.5</v>
      </c>
      <c r="D11" s="2"/>
      <c r="E11" s="10" t="s">
        <v>28</v>
      </c>
      <c r="F11" s="10"/>
      <c r="G11" s="21">
        <v>0.83333333333333304</v>
      </c>
    </row>
    <row r="12" spans="1:17" ht="18.75" customHeight="1" x14ac:dyDescent="0.25">
      <c r="A12" s="16" t="s">
        <v>29</v>
      </c>
      <c r="C12" s="1">
        <v>4</v>
      </c>
      <c r="D12" s="1"/>
      <c r="E12" s="10" t="s">
        <v>30</v>
      </c>
      <c r="F12" s="10"/>
      <c r="G12" s="22">
        <f>COUNT($A$16:$A$45)</f>
        <v>15</v>
      </c>
    </row>
    <row r="13" spans="1:17" ht="6" customHeight="1" x14ac:dyDescent="0.25"/>
    <row r="14" spans="1:17" ht="15" customHeight="1" x14ac:dyDescent="0.25">
      <c r="A14" s="48" t="s">
        <v>31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</row>
    <row r="15" spans="1:17" ht="30" customHeight="1" x14ac:dyDescent="0.25">
      <c r="A15" s="23" t="s">
        <v>32</v>
      </c>
      <c r="B15" s="23" t="s">
        <v>33</v>
      </c>
      <c r="C15" s="23" t="s">
        <v>34</v>
      </c>
      <c r="D15" s="23" t="s">
        <v>35</v>
      </c>
      <c r="E15" s="23" t="s">
        <v>36</v>
      </c>
      <c r="F15" s="23" t="s">
        <v>37</v>
      </c>
      <c r="G15" s="23" t="s">
        <v>38</v>
      </c>
      <c r="H15" s="23" t="s">
        <v>39</v>
      </c>
      <c r="I15" s="23" t="s">
        <v>40</v>
      </c>
      <c r="J15" s="23" t="s">
        <v>41</v>
      </c>
      <c r="K15" s="23" t="s">
        <v>42</v>
      </c>
      <c r="L15" s="23" t="s">
        <v>43</v>
      </c>
      <c r="M15" s="23" t="s">
        <v>44</v>
      </c>
      <c r="N15" s="23" t="s">
        <v>45</v>
      </c>
      <c r="O15" s="23" t="s">
        <v>46</v>
      </c>
      <c r="P15" s="23" t="s">
        <v>47</v>
      </c>
      <c r="Q15" s="23" t="s">
        <v>48</v>
      </c>
    </row>
    <row r="16" spans="1:17" ht="16.5" customHeight="1" x14ac:dyDescent="0.25">
      <c r="A16" s="24">
        <v>46175</v>
      </c>
      <c r="B16" s="25" t="str">
        <f t="shared" ref="B16:B45" si="0">IF($A16="","",CHOOSE(WEEKDAY($A16,2),"Mo","Di","Mi","Do","Fr","Sa","So"))</f>
        <v>Di</v>
      </c>
      <c r="C16" s="26" t="s">
        <v>49</v>
      </c>
      <c r="D16" s="27">
        <v>0.70833333333333304</v>
      </c>
      <c r="E16" s="27">
        <v>0.79166666666666696</v>
      </c>
      <c r="F16" s="28">
        <v>0</v>
      </c>
      <c r="G16" s="29">
        <f t="shared" ref="G16:G45" si="1">IF(OR($A16="",$D16="",$E16=""),"",ROUND(MAX(0,($E16-$D16)*24-IF($F16="",0,$F16)),2))</f>
        <v>2</v>
      </c>
      <c r="H16" s="25" t="str">
        <f>IF($A16="","",IF(COUNTIF(Stammdaten!$L$7:$L$16,$A16)&gt;0,"Feiertag",IF(WEEKDAY($A16,2)=7,"Sonntag",IF(WEEKDAY($A16,2)=6,"Samstag",IF(AND($E16&lt;&gt;"",$E16&gt;=$G$11),"Nacht","Werktag")))))</f>
        <v>Werktag</v>
      </c>
      <c r="I16" s="30">
        <f>IF($H16="","",IFERROR(INDEX(Stammdaten!$C$7:$C$11,MATCH($H16,Stammdaten!$B$7:$B$11,0)),0))</f>
        <v>0.25</v>
      </c>
      <c r="J16" s="31">
        <f t="shared" ref="J16:J45" si="2">IF(OR($G16="",$I16=""),"",ROUND($G16*(1+$I16),2))</f>
        <v>2.5</v>
      </c>
      <c r="K16" s="26" t="s">
        <v>43</v>
      </c>
      <c r="L16" s="32">
        <f t="shared" ref="L16:L45" si="3">IF(OR($J16="",$K16&lt;&gt;"Auszahlung",$N16="Abgelehnt"),0,ROUND($J16*$G$8,2))</f>
        <v>61.25</v>
      </c>
      <c r="M16" s="33">
        <f t="shared" ref="M16:M45" si="4">IF(OR($J16="",$K16&lt;&gt;"Freizeitausgleich",$N16="Abgelehnt"),0,$J16)</f>
        <v>0</v>
      </c>
      <c r="N16" s="34" t="s">
        <v>50</v>
      </c>
      <c r="O16" s="28">
        <f>IF($A16="","",IF(OR(WEEKDAY($A16,2)&gt;5,COUNTIF(Stammdaten!$L$7:$L$16,$A16)&gt;0),0,$G$9))</f>
        <v>8</v>
      </c>
      <c r="P16" s="25" t="str">
        <f>IF($A16="","",IF(AND($D16&lt;&gt;"",$E16&lt;&gt;"",$E16&lt;=$D16),"Zeiten prüfen",IF(MONTH($A16)&lt;&gt;MATCH($G$6,Stammdaten!$O$7:$O$18,0),"Zeitraum prüfen",IF($G16="","",IF($O16+$G16&gt;$G$10,"Höchstarbeitszeit","OK")))))</f>
        <v>OK</v>
      </c>
      <c r="Q16" s="26" t="s">
        <v>51</v>
      </c>
    </row>
    <row r="17" spans="1:17" ht="16.5" customHeight="1" x14ac:dyDescent="0.25">
      <c r="A17" s="24">
        <v>46177</v>
      </c>
      <c r="B17" s="25" t="str">
        <f t="shared" si="0"/>
        <v>Do</v>
      </c>
      <c r="C17" s="26" t="s">
        <v>52</v>
      </c>
      <c r="D17" s="27">
        <v>0.375</v>
      </c>
      <c r="E17" s="27">
        <v>0.54166666666666696</v>
      </c>
      <c r="F17" s="28">
        <v>0.5</v>
      </c>
      <c r="G17" s="29">
        <f t="shared" si="1"/>
        <v>3.5</v>
      </c>
      <c r="H17" s="25" t="str">
        <f>IF($A17="","",IF(COUNTIF(Stammdaten!$L$7:$L$16,$A17)&gt;0,"Feiertag",IF(WEEKDAY($A17,2)=7,"Sonntag",IF(WEEKDAY($A17,2)=6,"Samstag",IF(AND($E17&lt;&gt;"",$E17&gt;=$G$11),"Nacht","Werktag")))))</f>
        <v>Feiertag</v>
      </c>
      <c r="I17" s="30">
        <f>IF($H17="","",IFERROR(INDEX(Stammdaten!$C$7:$C$11,MATCH($H17,Stammdaten!$B$7:$B$11,0)),0))</f>
        <v>1</v>
      </c>
      <c r="J17" s="31">
        <f t="shared" si="2"/>
        <v>7</v>
      </c>
      <c r="K17" s="26" t="s">
        <v>43</v>
      </c>
      <c r="L17" s="32">
        <f t="shared" si="3"/>
        <v>171.5</v>
      </c>
      <c r="M17" s="33">
        <f t="shared" si="4"/>
        <v>0</v>
      </c>
      <c r="N17" s="34" t="s">
        <v>50</v>
      </c>
      <c r="O17" s="28">
        <f>IF($A17="","",IF(OR(WEEKDAY($A17,2)&gt;5,COUNTIF(Stammdaten!$L$7:$L$16,$A17)&gt;0),0,$G$9))</f>
        <v>0</v>
      </c>
      <c r="P17" s="25" t="str">
        <f>IF($A17="","",IF(AND($D17&lt;&gt;"",$E17&lt;&gt;"",$E17&lt;=$D17),"Zeiten prüfen",IF(MONTH($A17)&lt;&gt;MATCH($G$6,Stammdaten!$O$7:$O$18,0),"Zeitraum prüfen",IF($G17="","",IF($O17+$G17&gt;$G$10,"Höchstarbeitszeit","OK")))))</f>
        <v>OK</v>
      </c>
      <c r="Q17" s="26" t="s">
        <v>53</v>
      </c>
    </row>
    <row r="18" spans="1:17" ht="16.5" customHeight="1" x14ac:dyDescent="0.25">
      <c r="A18" s="24">
        <v>46178</v>
      </c>
      <c r="B18" s="25" t="str">
        <f t="shared" si="0"/>
        <v>Fr</v>
      </c>
      <c r="C18" s="26" t="s">
        <v>54</v>
      </c>
      <c r="D18" s="27">
        <v>0.75</v>
      </c>
      <c r="E18" s="27">
        <v>0.875</v>
      </c>
      <c r="F18" s="28">
        <v>0</v>
      </c>
      <c r="G18" s="29">
        <f t="shared" si="1"/>
        <v>3</v>
      </c>
      <c r="H18" s="25" t="str">
        <f>IF($A18="","",IF(COUNTIF(Stammdaten!$L$7:$L$16,$A18)&gt;0,"Feiertag",IF(WEEKDAY($A18,2)=7,"Sonntag",IF(WEEKDAY($A18,2)=6,"Samstag",IF(AND($E18&lt;&gt;"",$E18&gt;=$G$11),"Nacht","Werktag")))))</f>
        <v>Nacht</v>
      </c>
      <c r="I18" s="30">
        <f>IF($H18="","",IFERROR(INDEX(Stammdaten!$C$7:$C$11,MATCH($H18,Stammdaten!$B$7:$B$11,0)),0))</f>
        <v>0.25</v>
      </c>
      <c r="J18" s="31">
        <f t="shared" si="2"/>
        <v>3.75</v>
      </c>
      <c r="K18" s="26" t="s">
        <v>55</v>
      </c>
      <c r="L18" s="32">
        <f t="shared" si="3"/>
        <v>0</v>
      </c>
      <c r="M18" s="33">
        <f t="shared" si="4"/>
        <v>3.75</v>
      </c>
      <c r="N18" s="34" t="s">
        <v>50</v>
      </c>
      <c r="O18" s="28">
        <v>6</v>
      </c>
      <c r="P18" s="25" t="str">
        <f>IF($A18="","",IF(AND($D18&lt;&gt;"",$E18&lt;&gt;"",$E18&lt;=$D18),"Zeiten prüfen",IF(MONTH($A18)&lt;&gt;MATCH($G$6,Stammdaten!$O$7:$O$18,0),"Zeitraum prüfen",IF($G18="","",IF($O18+$G18&gt;$G$10,"Höchstarbeitszeit","OK")))))</f>
        <v>OK</v>
      </c>
      <c r="Q18" s="26" t="s">
        <v>56</v>
      </c>
    </row>
    <row r="19" spans="1:17" ht="16.5" customHeight="1" x14ac:dyDescent="0.25">
      <c r="A19" s="24">
        <v>46179</v>
      </c>
      <c r="B19" s="25" t="str">
        <f t="shared" si="0"/>
        <v>Sa</v>
      </c>
      <c r="C19" s="26" t="s">
        <v>57</v>
      </c>
      <c r="D19" s="27">
        <v>0.33333333333333298</v>
      </c>
      <c r="E19" s="27">
        <v>0.58333333333333304</v>
      </c>
      <c r="F19" s="28">
        <v>0.5</v>
      </c>
      <c r="G19" s="29">
        <f t="shared" si="1"/>
        <v>5.5</v>
      </c>
      <c r="H19" s="25" t="str">
        <f>IF($A19="","",IF(COUNTIF(Stammdaten!$L$7:$L$16,$A19)&gt;0,"Feiertag",IF(WEEKDAY($A19,2)=7,"Sonntag",IF(WEEKDAY($A19,2)=6,"Samstag",IF(AND($E19&lt;&gt;"",$E19&gt;=$G$11),"Nacht","Werktag")))))</f>
        <v>Samstag</v>
      </c>
      <c r="I19" s="30">
        <f>IF($H19="","",IFERROR(INDEX(Stammdaten!$C$7:$C$11,MATCH($H19,Stammdaten!$B$7:$B$11,0)),0))</f>
        <v>0.25</v>
      </c>
      <c r="J19" s="31">
        <f t="shared" si="2"/>
        <v>6.88</v>
      </c>
      <c r="K19" s="26" t="s">
        <v>43</v>
      </c>
      <c r="L19" s="32">
        <f t="shared" si="3"/>
        <v>168.56</v>
      </c>
      <c r="M19" s="33">
        <f t="shared" si="4"/>
        <v>0</v>
      </c>
      <c r="N19" s="34" t="s">
        <v>50</v>
      </c>
      <c r="O19" s="28">
        <f>IF($A19="","",IF(OR(WEEKDAY($A19,2)&gt;5,COUNTIF(Stammdaten!$L$7:$L$16,$A19)&gt;0),0,$G$9))</f>
        <v>0</v>
      </c>
      <c r="P19" s="25" t="str">
        <f>IF($A19="","",IF(AND($D19&lt;&gt;"",$E19&lt;&gt;"",$E19&lt;=$D19),"Zeiten prüfen",IF(MONTH($A19)&lt;&gt;MATCH($G$6,Stammdaten!$O$7:$O$18,0),"Zeitraum prüfen",IF($G19="","",IF($O19+$G19&gt;$G$10,"Höchstarbeitszeit","OK")))))</f>
        <v>OK</v>
      </c>
      <c r="Q19" s="26" t="s">
        <v>58</v>
      </c>
    </row>
    <row r="20" spans="1:17" ht="16.5" customHeight="1" x14ac:dyDescent="0.25">
      <c r="A20" s="24">
        <v>46182</v>
      </c>
      <c r="B20" s="25" t="str">
        <f t="shared" si="0"/>
        <v>Di</v>
      </c>
      <c r="C20" s="26" t="s">
        <v>59</v>
      </c>
      <c r="D20" s="27">
        <v>0.6875</v>
      </c>
      <c r="E20" s="27">
        <v>0.77083333333333304</v>
      </c>
      <c r="F20" s="28">
        <v>0</v>
      </c>
      <c r="G20" s="29">
        <f t="shared" si="1"/>
        <v>2</v>
      </c>
      <c r="H20" s="25" t="str">
        <f>IF($A20="","",IF(COUNTIF(Stammdaten!$L$7:$L$16,$A20)&gt;0,"Feiertag",IF(WEEKDAY($A20,2)=7,"Sonntag",IF(WEEKDAY($A20,2)=6,"Samstag",IF(AND($E20&lt;&gt;"",$E20&gt;=$G$11),"Nacht","Werktag")))))</f>
        <v>Werktag</v>
      </c>
      <c r="I20" s="30">
        <f>IF($H20="","",IFERROR(INDEX(Stammdaten!$C$7:$C$11,MATCH($H20,Stammdaten!$B$7:$B$11,0)),0))</f>
        <v>0.25</v>
      </c>
      <c r="J20" s="31">
        <f t="shared" si="2"/>
        <v>2.5</v>
      </c>
      <c r="K20" s="26" t="s">
        <v>55</v>
      </c>
      <c r="L20" s="32">
        <f t="shared" si="3"/>
        <v>0</v>
      </c>
      <c r="M20" s="33">
        <f t="shared" si="4"/>
        <v>2.5</v>
      </c>
      <c r="N20" s="34" t="s">
        <v>50</v>
      </c>
      <c r="O20" s="28">
        <f>IF($A20="","",IF(OR(WEEKDAY($A20,2)&gt;5,COUNTIF(Stammdaten!$L$7:$L$16,$A20)&gt;0),0,$G$9))</f>
        <v>8</v>
      </c>
      <c r="P20" s="25" t="str">
        <f>IF($A20="","",IF(AND($D20&lt;&gt;"",$E20&lt;&gt;"",$E20&lt;=$D20),"Zeiten prüfen",IF(MONTH($A20)&lt;&gt;MATCH($G$6,Stammdaten!$O$7:$O$18,0),"Zeitraum prüfen",IF($G20="","",IF($O20+$G20&gt;$G$10,"Höchstarbeitszeit","OK")))))</f>
        <v>OK</v>
      </c>
      <c r="Q20" s="26" t="s">
        <v>60</v>
      </c>
    </row>
    <row r="21" spans="1:17" ht="16.5" customHeight="1" x14ac:dyDescent="0.25">
      <c r="A21" s="24">
        <v>46184</v>
      </c>
      <c r="B21" s="25" t="str">
        <f t="shared" si="0"/>
        <v>Do</v>
      </c>
      <c r="C21" s="26" t="s">
        <v>61</v>
      </c>
      <c r="D21" s="27">
        <v>0.83333333333333304</v>
      </c>
      <c r="E21" s="27">
        <v>0.97916666666666696</v>
      </c>
      <c r="F21" s="28">
        <v>0</v>
      </c>
      <c r="G21" s="29">
        <f t="shared" si="1"/>
        <v>3.5</v>
      </c>
      <c r="H21" s="25" t="str">
        <f>IF($A21="","",IF(COUNTIF(Stammdaten!$L$7:$L$16,$A21)&gt;0,"Feiertag",IF(WEEKDAY($A21,2)=7,"Sonntag",IF(WEEKDAY($A21,2)=6,"Samstag",IF(AND($E21&lt;&gt;"",$E21&gt;=$G$11),"Nacht","Werktag")))))</f>
        <v>Nacht</v>
      </c>
      <c r="I21" s="30">
        <f>IF($H21="","",IFERROR(INDEX(Stammdaten!$C$7:$C$11,MATCH($H21,Stammdaten!$B$7:$B$11,0)),0))</f>
        <v>0.25</v>
      </c>
      <c r="J21" s="31">
        <f t="shared" si="2"/>
        <v>4.38</v>
      </c>
      <c r="K21" s="26" t="s">
        <v>43</v>
      </c>
      <c r="L21" s="32">
        <f t="shared" si="3"/>
        <v>107.31</v>
      </c>
      <c r="M21" s="33">
        <f t="shared" si="4"/>
        <v>0</v>
      </c>
      <c r="N21" s="34" t="s">
        <v>50</v>
      </c>
      <c r="O21" s="28">
        <v>4</v>
      </c>
      <c r="P21" s="25" t="str">
        <f>IF($A21="","",IF(AND($D21&lt;&gt;"",$E21&lt;&gt;"",$E21&lt;=$D21),"Zeiten prüfen",IF(MONTH($A21)&lt;&gt;MATCH($G$6,Stammdaten!$O$7:$O$18,0),"Zeitraum prüfen",IF($G21="","",IF($O21+$G21&gt;$G$10,"Höchstarbeitszeit","OK")))))</f>
        <v>OK</v>
      </c>
      <c r="Q21" s="26" t="s">
        <v>62</v>
      </c>
    </row>
    <row r="22" spans="1:17" ht="16.5" customHeight="1" x14ac:dyDescent="0.25">
      <c r="A22" s="24">
        <v>46185</v>
      </c>
      <c r="B22" s="25" t="str">
        <f t="shared" si="0"/>
        <v>Fr</v>
      </c>
      <c r="C22" s="26" t="s">
        <v>49</v>
      </c>
      <c r="D22" s="27">
        <v>0.70833333333333304</v>
      </c>
      <c r="E22" s="27">
        <v>0.77083333333333304</v>
      </c>
      <c r="F22" s="28">
        <v>0</v>
      </c>
      <c r="G22" s="29">
        <f t="shared" si="1"/>
        <v>1.5</v>
      </c>
      <c r="H22" s="25" t="str">
        <f>IF($A22="","",IF(COUNTIF(Stammdaten!$L$7:$L$16,$A22)&gt;0,"Feiertag",IF(WEEKDAY($A22,2)=7,"Sonntag",IF(WEEKDAY($A22,2)=6,"Samstag",IF(AND($E22&lt;&gt;"",$E22&gt;=$G$11),"Nacht","Werktag")))))</f>
        <v>Werktag</v>
      </c>
      <c r="I22" s="30">
        <f>IF($H22="","",IFERROR(INDEX(Stammdaten!$C$7:$C$11,MATCH($H22,Stammdaten!$B$7:$B$11,0)),0))</f>
        <v>0.25</v>
      </c>
      <c r="J22" s="31">
        <f t="shared" si="2"/>
        <v>1.88</v>
      </c>
      <c r="K22" s="26" t="s">
        <v>55</v>
      </c>
      <c r="L22" s="32">
        <f t="shared" si="3"/>
        <v>0</v>
      </c>
      <c r="M22" s="33">
        <f t="shared" si="4"/>
        <v>1.88</v>
      </c>
      <c r="N22" s="34" t="s">
        <v>50</v>
      </c>
      <c r="O22" s="28">
        <f>IF($A22="","",IF(OR(WEEKDAY($A22,2)&gt;5,COUNTIF(Stammdaten!$L$7:$L$16,$A22)&gt;0),0,$G$9))</f>
        <v>8</v>
      </c>
      <c r="P22" s="25" t="str">
        <f>IF($A22="","",IF(AND($D22&lt;&gt;"",$E22&lt;&gt;"",$E22&lt;=$D22),"Zeiten prüfen",IF(MONTH($A22)&lt;&gt;MATCH($G$6,Stammdaten!$O$7:$O$18,0),"Zeitraum prüfen",IF($G22="","",IF($O22+$G22&gt;$G$10,"Höchstarbeitszeit","OK")))))</f>
        <v>OK</v>
      </c>
      <c r="Q22" s="26"/>
    </row>
    <row r="23" spans="1:17" ht="16.5" customHeight="1" x14ac:dyDescent="0.25">
      <c r="A23" s="24">
        <v>46187</v>
      </c>
      <c r="B23" s="25" t="str">
        <f t="shared" si="0"/>
        <v>So</v>
      </c>
      <c r="C23" s="26" t="s">
        <v>52</v>
      </c>
      <c r="D23" s="27">
        <v>0.41666666666666702</v>
      </c>
      <c r="E23" s="27">
        <v>0.58333333333333304</v>
      </c>
      <c r="F23" s="28">
        <v>0</v>
      </c>
      <c r="G23" s="29">
        <f t="shared" si="1"/>
        <v>4</v>
      </c>
      <c r="H23" s="25" t="str">
        <f>IF($A23="","",IF(COUNTIF(Stammdaten!$L$7:$L$16,$A23)&gt;0,"Feiertag",IF(WEEKDAY($A23,2)=7,"Sonntag",IF(WEEKDAY($A23,2)=6,"Samstag",IF(AND($E23&lt;&gt;"",$E23&gt;=$G$11),"Nacht","Werktag")))))</f>
        <v>Sonntag</v>
      </c>
      <c r="I23" s="30">
        <f>IF($H23="","",IFERROR(INDEX(Stammdaten!$C$7:$C$11,MATCH($H23,Stammdaten!$B$7:$B$11,0)),0))</f>
        <v>0.5</v>
      </c>
      <c r="J23" s="31">
        <f t="shared" si="2"/>
        <v>6</v>
      </c>
      <c r="K23" s="26" t="s">
        <v>43</v>
      </c>
      <c r="L23" s="32">
        <f t="shared" si="3"/>
        <v>147</v>
      </c>
      <c r="M23" s="33">
        <f t="shared" si="4"/>
        <v>0</v>
      </c>
      <c r="N23" s="34" t="s">
        <v>50</v>
      </c>
      <c r="O23" s="28">
        <f>IF($A23="","",IF(OR(WEEKDAY($A23,2)&gt;5,COUNTIF(Stammdaten!$L$7:$L$16,$A23)&gt;0),0,$G$9))</f>
        <v>0</v>
      </c>
      <c r="P23" s="25" t="str">
        <f>IF($A23="","",IF(AND($D23&lt;&gt;"",$E23&lt;&gt;"",$E23&lt;=$D23),"Zeiten prüfen",IF(MONTH($A23)&lt;&gt;MATCH($G$6,Stammdaten!$O$7:$O$18,0),"Zeitraum prüfen",IF($G23="","",IF($O23+$G23&gt;$G$10,"Höchstarbeitszeit","OK")))))</f>
        <v>OK</v>
      </c>
      <c r="Q23" s="26" t="s">
        <v>63</v>
      </c>
    </row>
    <row r="24" spans="1:17" ht="16.5" customHeight="1" x14ac:dyDescent="0.25">
      <c r="A24" s="24">
        <v>46189</v>
      </c>
      <c r="B24" s="25" t="str">
        <f t="shared" si="0"/>
        <v>Di</v>
      </c>
      <c r="C24" s="26" t="s">
        <v>64</v>
      </c>
      <c r="D24" s="27">
        <v>0.70833333333333304</v>
      </c>
      <c r="E24" s="27">
        <v>0.79166666666666696</v>
      </c>
      <c r="F24" s="28">
        <v>0</v>
      </c>
      <c r="G24" s="29">
        <f t="shared" si="1"/>
        <v>2</v>
      </c>
      <c r="H24" s="25" t="str">
        <f>IF($A24="","",IF(COUNTIF(Stammdaten!$L$7:$L$16,$A24)&gt;0,"Feiertag",IF(WEEKDAY($A24,2)=7,"Sonntag",IF(WEEKDAY($A24,2)=6,"Samstag",IF(AND($E24&lt;&gt;"",$E24&gt;=$G$11),"Nacht","Werktag")))))</f>
        <v>Werktag</v>
      </c>
      <c r="I24" s="30">
        <f>IF($H24="","",IFERROR(INDEX(Stammdaten!$C$7:$C$11,MATCH($H24,Stammdaten!$B$7:$B$11,0)),0))</f>
        <v>0.25</v>
      </c>
      <c r="J24" s="31">
        <f t="shared" si="2"/>
        <v>2.5</v>
      </c>
      <c r="K24" s="26" t="s">
        <v>55</v>
      </c>
      <c r="L24" s="32">
        <f t="shared" si="3"/>
        <v>0</v>
      </c>
      <c r="M24" s="33">
        <f t="shared" si="4"/>
        <v>2.5</v>
      </c>
      <c r="N24" s="34" t="s">
        <v>65</v>
      </c>
      <c r="O24" s="28">
        <f>IF($A24="","",IF(OR(WEEKDAY($A24,2)&gt;5,COUNTIF(Stammdaten!$L$7:$L$16,$A24)&gt;0),0,$G$9))</f>
        <v>8</v>
      </c>
      <c r="P24" s="25" t="str">
        <f>IF($A24="","",IF(AND($D24&lt;&gt;"",$E24&lt;&gt;"",$E24&lt;=$D24),"Zeiten prüfen",IF(MONTH($A24)&lt;&gt;MATCH($G$6,Stammdaten!$O$7:$O$18,0),"Zeitraum prüfen",IF($G24="","",IF($O24+$G24&gt;$G$10,"Höchstarbeitszeit","OK")))))</f>
        <v>OK</v>
      </c>
      <c r="Q24" s="26" t="s">
        <v>66</v>
      </c>
    </row>
    <row r="25" spans="1:17" ht="16.5" customHeight="1" x14ac:dyDescent="0.25">
      <c r="A25" s="24">
        <v>46191</v>
      </c>
      <c r="B25" s="25" t="str">
        <f t="shared" si="0"/>
        <v>Do</v>
      </c>
      <c r="C25" s="26" t="s">
        <v>54</v>
      </c>
      <c r="D25" s="27">
        <v>0.72916666666666696</v>
      </c>
      <c r="E25" s="27">
        <v>0.8125</v>
      </c>
      <c r="F25" s="28">
        <v>0</v>
      </c>
      <c r="G25" s="29">
        <f t="shared" si="1"/>
        <v>2</v>
      </c>
      <c r="H25" s="25" t="str">
        <f>IF($A25="","",IF(COUNTIF(Stammdaten!$L$7:$L$16,$A25)&gt;0,"Feiertag",IF(WEEKDAY($A25,2)=7,"Sonntag",IF(WEEKDAY($A25,2)=6,"Samstag",IF(AND($E25&lt;&gt;"",$E25&gt;=$G$11),"Nacht","Werktag")))))</f>
        <v>Werktag</v>
      </c>
      <c r="I25" s="30">
        <f>IF($H25="","",IFERROR(INDEX(Stammdaten!$C$7:$C$11,MATCH($H25,Stammdaten!$B$7:$B$11,0)),0))</f>
        <v>0.25</v>
      </c>
      <c r="J25" s="31">
        <f t="shared" si="2"/>
        <v>2.5</v>
      </c>
      <c r="K25" s="26" t="s">
        <v>43</v>
      </c>
      <c r="L25" s="32">
        <f t="shared" si="3"/>
        <v>61.25</v>
      </c>
      <c r="M25" s="33">
        <f t="shared" si="4"/>
        <v>0</v>
      </c>
      <c r="N25" s="34" t="s">
        <v>50</v>
      </c>
      <c r="O25" s="28">
        <f>IF($A25="","",IF(OR(WEEKDAY($A25,2)&gt;5,COUNTIF(Stammdaten!$L$7:$L$16,$A25)&gt;0),0,$G$9))</f>
        <v>8</v>
      </c>
      <c r="P25" s="25" t="str">
        <f>IF($A25="","",IF(AND($D25&lt;&gt;"",$E25&lt;&gt;"",$E25&lt;=$D25),"Zeiten prüfen",IF(MONTH($A25)&lt;&gt;MATCH($G$6,Stammdaten!$O$7:$O$18,0),"Zeitraum prüfen",IF($G25="","",IF($O25+$G25&gt;$G$10,"Höchstarbeitszeit","OK")))))</f>
        <v>OK</v>
      </c>
      <c r="Q25" s="26" t="s">
        <v>67</v>
      </c>
    </row>
    <row r="26" spans="1:17" ht="16.5" customHeight="1" x14ac:dyDescent="0.25">
      <c r="A26" s="24">
        <v>46193</v>
      </c>
      <c r="B26" s="25" t="str">
        <f t="shared" si="0"/>
        <v>Sa</v>
      </c>
      <c r="C26" s="26" t="s">
        <v>64</v>
      </c>
      <c r="D26" s="27">
        <v>0.375</v>
      </c>
      <c r="E26" s="27">
        <v>0.54166666666666696</v>
      </c>
      <c r="F26" s="28">
        <v>0</v>
      </c>
      <c r="G26" s="29">
        <f t="shared" si="1"/>
        <v>4</v>
      </c>
      <c r="H26" s="25" t="str">
        <f>IF($A26="","",IF(COUNTIF(Stammdaten!$L$7:$L$16,$A26)&gt;0,"Feiertag",IF(WEEKDAY($A26,2)=7,"Sonntag",IF(WEEKDAY($A26,2)=6,"Samstag",IF(AND($E26&lt;&gt;"",$E26&gt;=$G$11),"Nacht","Werktag")))))</f>
        <v>Samstag</v>
      </c>
      <c r="I26" s="30">
        <f>IF($H26="","",IFERROR(INDEX(Stammdaten!$C$7:$C$11,MATCH($H26,Stammdaten!$B$7:$B$11,0)),0))</f>
        <v>0.25</v>
      </c>
      <c r="J26" s="31">
        <f t="shared" si="2"/>
        <v>5</v>
      </c>
      <c r="K26" s="26" t="s">
        <v>55</v>
      </c>
      <c r="L26" s="32">
        <f t="shared" si="3"/>
        <v>0</v>
      </c>
      <c r="M26" s="33">
        <f t="shared" si="4"/>
        <v>5</v>
      </c>
      <c r="N26" s="34" t="s">
        <v>50</v>
      </c>
      <c r="O26" s="28">
        <f>IF($A26="","",IF(OR(WEEKDAY($A26,2)&gt;5,COUNTIF(Stammdaten!$L$7:$L$16,$A26)&gt;0),0,$G$9))</f>
        <v>0</v>
      </c>
      <c r="P26" s="25" t="str">
        <f>IF($A26="","",IF(AND($D26&lt;&gt;"",$E26&lt;&gt;"",$E26&lt;=$D26),"Zeiten prüfen",IF(MONTH($A26)&lt;&gt;MATCH($G$6,Stammdaten!$O$7:$O$18,0),"Zeitraum prüfen",IF($G26="","",IF($O26+$G26&gt;$G$10,"Höchstarbeitszeit","OK")))))</f>
        <v>OK</v>
      </c>
      <c r="Q26" s="26" t="s">
        <v>68</v>
      </c>
    </row>
    <row r="27" spans="1:17" ht="16.5" customHeight="1" x14ac:dyDescent="0.25">
      <c r="A27" s="24">
        <v>46196</v>
      </c>
      <c r="B27" s="25" t="str">
        <f t="shared" si="0"/>
        <v>Di</v>
      </c>
      <c r="C27" s="26" t="s">
        <v>69</v>
      </c>
      <c r="D27" s="27">
        <v>0.70833333333333304</v>
      </c>
      <c r="E27" s="27">
        <v>0.79166666666666696</v>
      </c>
      <c r="F27" s="28">
        <v>0</v>
      </c>
      <c r="G27" s="29">
        <f t="shared" si="1"/>
        <v>2</v>
      </c>
      <c r="H27" s="25" t="str">
        <f>IF($A27="","",IF(COUNTIF(Stammdaten!$L$7:$L$16,$A27)&gt;0,"Feiertag",IF(WEEKDAY($A27,2)=7,"Sonntag",IF(WEEKDAY($A27,2)=6,"Samstag",IF(AND($E27&lt;&gt;"",$E27&gt;=$G$11),"Nacht","Werktag")))))</f>
        <v>Werktag</v>
      </c>
      <c r="I27" s="30">
        <f>IF($H27="","",IFERROR(INDEX(Stammdaten!$C$7:$C$11,MATCH($H27,Stammdaten!$B$7:$B$11,0)),0))</f>
        <v>0.25</v>
      </c>
      <c r="J27" s="31">
        <f t="shared" si="2"/>
        <v>2.5</v>
      </c>
      <c r="K27" s="26" t="s">
        <v>43</v>
      </c>
      <c r="L27" s="32">
        <f t="shared" si="3"/>
        <v>61.25</v>
      </c>
      <c r="M27" s="33">
        <f t="shared" si="4"/>
        <v>0</v>
      </c>
      <c r="N27" s="34" t="s">
        <v>50</v>
      </c>
      <c r="O27" s="28">
        <f>IF($A27="","",IF(OR(WEEKDAY($A27,2)&gt;5,COUNTIF(Stammdaten!$L$7:$L$16,$A27)&gt;0),0,$G$9))</f>
        <v>8</v>
      </c>
      <c r="P27" s="25" t="str">
        <f>IF($A27="","",IF(AND($D27&lt;&gt;"",$E27&lt;&gt;"",$E27&lt;=$D27),"Zeiten prüfen",IF(MONTH($A27)&lt;&gt;MATCH($G$6,Stammdaten!$O$7:$O$18,0),"Zeitraum prüfen",IF($G27="","",IF($O27+$G27&gt;$G$10,"Höchstarbeitszeit","OK")))))</f>
        <v>OK</v>
      </c>
      <c r="Q27" s="26"/>
    </row>
    <row r="28" spans="1:17" ht="16.5" customHeight="1" x14ac:dyDescent="0.25">
      <c r="A28" s="24">
        <v>46198</v>
      </c>
      <c r="B28" s="25" t="str">
        <f t="shared" si="0"/>
        <v>Do</v>
      </c>
      <c r="C28" s="26" t="s">
        <v>52</v>
      </c>
      <c r="D28" s="27">
        <v>0.66666666666666696</v>
      </c>
      <c r="E28" s="27">
        <v>0.9375</v>
      </c>
      <c r="F28" s="28">
        <v>0.5</v>
      </c>
      <c r="G28" s="29">
        <f t="shared" si="1"/>
        <v>6</v>
      </c>
      <c r="H28" s="25" t="str">
        <f>IF($A28="","",IF(COUNTIF(Stammdaten!$L$7:$L$16,$A28)&gt;0,"Feiertag",IF(WEEKDAY($A28,2)=7,"Sonntag",IF(WEEKDAY($A28,2)=6,"Samstag",IF(AND($E28&lt;&gt;"",$E28&gt;=$G$11),"Nacht","Werktag")))))</f>
        <v>Nacht</v>
      </c>
      <c r="I28" s="30">
        <f>IF($H28="","",IFERROR(INDEX(Stammdaten!$C$7:$C$11,MATCH($H28,Stammdaten!$B$7:$B$11,0)),0))</f>
        <v>0.25</v>
      </c>
      <c r="J28" s="31">
        <f t="shared" si="2"/>
        <v>7.5</v>
      </c>
      <c r="K28" s="26" t="s">
        <v>43</v>
      </c>
      <c r="L28" s="32">
        <f t="shared" si="3"/>
        <v>183.75</v>
      </c>
      <c r="M28" s="33">
        <f t="shared" si="4"/>
        <v>0</v>
      </c>
      <c r="N28" s="34" t="s">
        <v>50</v>
      </c>
      <c r="O28" s="28">
        <f>IF($A28="","",IF(OR(WEEKDAY($A28,2)&gt;5,COUNTIF(Stammdaten!$L$7:$L$16,$A28)&gt;0),0,$G$9))</f>
        <v>8</v>
      </c>
      <c r="P28" s="25" t="str">
        <f>IF($A28="","",IF(AND($D28&lt;&gt;"",$E28&lt;&gt;"",$E28&lt;=$D28),"Zeiten prüfen",IF(MONTH($A28)&lt;&gt;MATCH($G$6,Stammdaten!$O$7:$O$18,0),"Zeitraum prüfen",IF($G28="","",IF($O28+$G28&gt;$G$10,"Höchstarbeitszeit","OK")))))</f>
        <v>Höchstarbeitszeit</v>
      </c>
      <c r="Q28" s="26" t="s">
        <v>70</v>
      </c>
    </row>
    <row r="29" spans="1:17" ht="16.5" customHeight="1" x14ac:dyDescent="0.25">
      <c r="A29" s="24">
        <v>46199</v>
      </c>
      <c r="B29" s="25" t="str">
        <f t="shared" si="0"/>
        <v>Fr</v>
      </c>
      <c r="C29" s="26" t="s">
        <v>71</v>
      </c>
      <c r="D29" s="27">
        <v>0.70833333333333304</v>
      </c>
      <c r="E29" s="27">
        <v>0.75</v>
      </c>
      <c r="F29" s="28">
        <v>0</v>
      </c>
      <c r="G29" s="29">
        <f t="shared" si="1"/>
        <v>1</v>
      </c>
      <c r="H29" s="25" t="str">
        <f>IF($A29="","",IF(COUNTIF(Stammdaten!$L$7:$L$16,$A29)&gt;0,"Feiertag",IF(WEEKDAY($A29,2)=7,"Sonntag",IF(WEEKDAY($A29,2)=6,"Samstag",IF(AND($E29&lt;&gt;"",$E29&gt;=$G$11),"Nacht","Werktag")))))</f>
        <v>Werktag</v>
      </c>
      <c r="I29" s="30">
        <f>IF($H29="","",IFERROR(INDEX(Stammdaten!$C$7:$C$11,MATCH($H29,Stammdaten!$B$7:$B$11,0)),0))</f>
        <v>0.25</v>
      </c>
      <c r="J29" s="31">
        <f t="shared" si="2"/>
        <v>1.25</v>
      </c>
      <c r="K29" s="26" t="s">
        <v>43</v>
      </c>
      <c r="L29" s="32">
        <f t="shared" si="3"/>
        <v>0</v>
      </c>
      <c r="M29" s="33">
        <f t="shared" si="4"/>
        <v>0</v>
      </c>
      <c r="N29" s="34" t="s">
        <v>72</v>
      </c>
      <c r="O29" s="28">
        <f>IF($A29="","",IF(OR(WEEKDAY($A29,2)&gt;5,COUNTIF(Stammdaten!$L$7:$L$16,$A29)&gt;0),0,$G$9))</f>
        <v>8</v>
      </c>
      <c r="P29" s="25" t="str">
        <f>IF($A29="","",IF(AND($D29&lt;&gt;"",$E29&lt;&gt;"",$E29&lt;=$D29),"Zeiten prüfen",IF(MONTH($A29)&lt;&gt;MATCH($G$6,Stammdaten!$O$7:$O$18,0),"Zeitraum prüfen",IF($G29="","",IF($O29+$G29&gt;$G$10,"Höchstarbeitszeit","OK")))))</f>
        <v>OK</v>
      </c>
      <c r="Q29" s="26" t="s">
        <v>73</v>
      </c>
    </row>
    <row r="30" spans="1:17" ht="16.5" customHeight="1" x14ac:dyDescent="0.25">
      <c r="A30" s="24">
        <v>46203</v>
      </c>
      <c r="B30" s="25" t="str">
        <f t="shared" si="0"/>
        <v>Di</v>
      </c>
      <c r="C30" s="26" t="s">
        <v>59</v>
      </c>
      <c r="D30" s="27">
        <v>0.73958333333333304</v>
      </c>
      <c r="E30" s="27">
        <v>0.82291666666666696</v>
      </c>
      <c r="F30" s="28">
        <v>0</v>
      </c>
      <c r="G30" s="29">
        <f t="shared" si="1"/>
        <v>2</v>
      </c>
      <c r="H30" s="25" t="str">
        <f>IF($A30="","",IF(COUNTIF(Stammdaten!$L$7:$L$16,$A30)&gt;0,"Feiertag",IF(WEEKDAY($A30,2)=7,"Sonntag",IF(WEEKDAY($A30,2)=6,"Samstag",IF(AND($E30&lt;&gt;"",$E30&gt;=$G$11),"Nacht","Werktag")))))</f>
        <v>Werktag</v>
      </c>
      <c r="I30" s="30">
        <f>IF($H30="","",IFERROR(INDEX(Stammdaten!$C$7:$C$11,MATCH($H30,Stammdaten!$B$7:$B$11,0)),0))</f>
        <v>0.25</v>
      </c>
      <c r="J30" s="31">
        <f t="shared" si="2"/>
        <v>2.5</v>
      </c>
      <c r="K30" s="26" t="s">
        <v>55</v>
      </c>
      <c r="L30" s="32">
        <f t="shared" si="3"/>
        <v>0</v>
      </c>
      <c r="M30" s="33">
        <f t="shared" si="4"/>
        <v>2.5</v>
      </c>
      <c r="N30" s="34" t="s">
        <v>65</v>
      </c>
      <c r="O30" s="28">
        <f>IF($A30="","",IF(OR(WEEKDAY($A30,2)&gt;5,COUNTIF(Stammdaten!$L$7:$L$16,$A30)&gt;0),0,$G$9))</f>
        <v>8</v>
      </c>
      <c r="P30" s="25" t="str">
        <f>IF($A30="","",IF(AND($D30&lt;&gt;"",$E30&lt;&gt;"",$E30&lt;=$D30),"Zeiten prüfen",IF(MONTH($A30)&lt;&gt;MATCH($G$6,Stammdaten!$O$7:$O$18,0),"Zeitraum prüfen",IF($G30="","",IF($O30+$G30&gt;$G$10,"Höchstarbeitszeit","OK")))))</f>
        <v>OK</v>
      </c>
      <c r="Q30" s="26"/>
    </row>
    <row r="31" spans="1:17" ht="16.5" customHeight="1" x14ac:dyDescent="0.25">
      <c r="A31" s="24"/>
      <c r="B31" s="25" t="str">
        <f t="shared" si="0"/>
        <v/>
      </c>
      <c r="C31" s="26"/>
      <c r="D31" s="27"/>
      <c r="E31" s="27"/>
      <c r="F31" s="28"/>
      <c r="G31" s="29" t="str">
        <f t="shared" si="1"/>
        <v/>
      </c>
      <c r="H31" s="25" t="str">
        <f>IF($A31="","",IF(COUNTIF(Stammdaten!$L$7:$L$16,$A31)&gt;0,"Feiertag",IF(WEEKDAY($A31,2)=7,"Sonntag",IF(WEEKDAY($A31,2)=6,"Samstag",IF(AND($E31&lt;&gt;"",$E31&gt;=$G$11),"Nacht","Werktag")))))</f>
        <v/>
      </c>
      <c r="I31" s="30" t="str">
        <f>IF($H31="","",IFERROR(INDEX(Stammdaten!$C$7:$C$11,MATCH($H31,Stammdaten!$B$7:$B$11,0)),0))</f>
        <v/>
      </c>
      <c r="J31" s="31" t="str">
        <f t="shared" si="2"/>
        <v/>
      </c>
      <c r="K31" s="26"/>
      <c r="L31" s="32">
        <f t="shared" si="3"/>
        <v>0</v>
      </c>
      <c r="M31" s="33">
        <f t="shared" si="4"/>
        <v>0</v>
      </c>
      <c r="N31" s="34"/>
      <c r="O31" s="28" t="str">
        <f>IF($A31="","",IF(OR(WEEKDAY($A31,2)&gt;5,COUNTIF(Stammdaten!$L$7:$L$16,$A31)&gt;0),0,$G$9))</f>
        <v/>
      </c>
      <c r="P31" s="25" t="str">
        <f>IF($A31="","",IF(AND($D31&lt;&gt;"",$E31&lt;&gt;"",$E31&lt;=$D31),"Zeiten prüfen",IF(MONTH($A31)&lt;&gt;MATCH($G$6,Stammdaten!$O$7:$O$18,0),"Zeitraum prüfen",IF($G31="","",IF($O31+$G31&gt;$G$10,"Höchstarbeitszeit","OK")))))</f>
        <v/>
      </c>
      <c r="Q31" s="26"/>
    </row>
    <row r="32" spans="1:17" ht="16.5" customHeight="1" x14ac:dyDescent="0.25">
      <c r="A32" s="24"/>
      <c r="B32" s="25" t="str">
        <f t="shared" si="0"/>
        <v/>
      </c>
      <c r="C32" s="26"/>
      <c r="D32" s="27"/>
      <c r="E32" s="27"/>
      <c r="F32" s="28"/>
      <c r="G32" s="29" t="str">
        <f t="shared" si="1"/>
        <v/>
      </c>
      <c r="H32" s="25" t="str">
        <f>IF($A32="","",IF(COUNTIF(Stammdaten!$L$7:$L$16,$A32)&gt;0,"Feiertag",IF(WEEKDAY($A32,2)=7,"Sonntag",IF(WEEKDAY($A32,2)=6,"Samstag",IF(AND($E32&lt;&gt;"",$E32&gt;=$G$11),"Nacht","Werktag")))))</f>
        <v/>
      </c>
      <c r="I32" s="30" t="str">
        <f>IF($H32="","",IFERROR(INDEX(Stammdaten!$C$7:$C$11,MATCH($H32,Stammdaten!$B$7:$B$11,0)),0))</f>
        <v/>
      </c>
      <c r="J32" s="31" t="str">
        <f t="shared" si="2"/>
        <v/>
      </c>
      <c r="K32" s="26"/>
      <c r="L32" s="32">
        <f t="shared" si="3"/>
        <v>0</v>
      </c>
      <c r="M32" s="33">
        <f t="shared" si="4"/>
        <v>0</v>
      </c>
      <c r="N32" s="34"/>
      <c r="O32" s="28" t="str">
        <f>IF($A32="","",IF(OR(WEEKDAY($A32,2)&gt;5,COUNTIF(Stammdaten!$L$7:$L$16,$A32)&gt;0),0,$G$9))</f>
        <v/>
      </c>
      <c r="P32" s="25" t="str">
        <f>IF($A32="","",IF(AND($D32&lt;&gt;"",$E32&lt;&gt;"",$E32&lt;=$D32),"Zeiten prüfen",IF(MONTH($A32)&lt;&gt;MATCH($G$6,Stammdaten!$O$7:$O$18,0),"Zeitraum prüfen",IF($G32="","",IF($O32+$G32&gt;$G$10,"Höchstarbeitszeit","OK")))))</f>
        <v/>
      </c>
      <c r="Q32" s="26"/>
    </row>
    <row r="33" spans="1:17" ht="16.5" customHeight="1" x14ac:dyDescent="0.25">
      <c r="A33" s="24"/>
      <c r="B33" s="25" t="str">
        <f t="shared" si="0"/>
        <v/>
      </c>
      <c r="C33" s="26"/>
      <c r="D33" s="27"/>
      <c r="E33" s="27"/>
      <c r="F33" s="28"/>
      <c r="G33" s="29" t="str">
        <f t="shared" si="1"/>
        <v/>
      </c>
      <c r="H33" s="25" t="str">
        <f>IF($A33="","",IF(COUNTIF(Stammdaten!$L$7:$L$16,$A33)&gt;0,"Feiertag",IF(WEEKDAY($A33,2)=7,"Sonntag",IF(WEEKDAY($A33,2)=6,"Samstag",IF(AND($E33&lt;&gt;"",$E33&gt;=$G$11),"Nacht","Werktag")))))</f>
        <v/>
      </c>
      <c r="I33" s="30" t="str">
        <f>IF($H33="","",IFERROR(INDEX(Stammdaten!$C$7:$C$11,MATCH($H33,Stammdaten!$B$7:$B$11,0)),0))</f>
        <v/>
      </c>
      <c r="J33" s="31" t="str">
        <f t="shared" si="2"/>
        <v/>
      </c>
      <c r="K33" s="26"/>
      <c r="L33" s="32">
        <f t="shared" si="3"/>
        <v>0</v>
      </c>
      <c r="M33" s="33">
        <f t="shared" si="4"/>
        <v>0</v>
      </c>
      <c r="N33" s="34"/>
      <c r="O33" s="28" t="str">
        <f>IF($A33="","",IF(OR(WEEKDAY($A33,2)&gt;5,COUNTIF(Stammdaten!$L$7:$L$16,$A33)&gt;0),0,$G$9))</f>
        <v/>
      </c>
      <c r="P33" s="25" t="str">
        <f>IF($A33="","",IF(AND($D33&lt;&gt;"",$E33&lt;&gt;"",$E33&lt;=$D33),"Zeiten prüfen",IF(MONTH($A33)&lt;&gt;MATCH($G$6,Stammdaten!$O$7:$O$18,0),"Zeitraum prüfen",IF($G33="","",IF($O33+$G33&gt;$G$10,"Höchstarbeitszeit","OK")))))</f>
        <v/>
      </c>
      <c r="Q33" s="26"/>
    </row>
    <row r="34" spans="1:17" ht="16.5" customHeight="1" x14ac:dyDescent="0.25">
      <c r="A34" s="24"/>
      <c r="B34" s="25" t="str">
        <f t="shared" si="0"/>
        <v/>
      </c>
      <c r="C34" s="26"/>
      <c r="D34" s="27"/>
      <c r="E34" s="27"/>
      <c r="F34" s="28"/>
      <c r="G34" s="29" t="str">
        <f t="shared" si="1"/>
        <v/>
      </c>
      <c r="H34" s="25" t="str">
        <f>IF($A34="","",IF(COUNTIF(Stammdaten!$L$7:$L$16,$A34)&gt;0,"Feiertag",IF(WEEKDAY($A34,2)=7,"Sonntag",IF(WEEKDAY($A34,2)=6,"Samstag",IF(AND($E34&lt;&gt;"",$E34&gt;=$G$11),"Nacht","Werktag")))))</f>
        <v/>
      </c>
      <c r="I34" s="30" t="str">
        <f>IF($H34="","",IFERROR(INDEX(Stammdaten!$C$7:$C$11,MATCH($H34,Stammdaten!$B$7:$B$11,0)),0))</f>
        <v/>
      </c>
      <c r="J34" s="31" t="str">
        <f t="shared" si="2"/>
        <v/>
      </c>
      <c r="K34" s="26"/>
      <c r="L34" s="32">
        <f t="shared" si="3"/>
        <v>0</v>
      </c>
      <c r="M34" s="33">
        <f t="shared" si="4"/>
        <v>0</v>
      </c>
      <c r="N34" s="34"/>
      <c r="O34" s="28" t="str">
        <f>IF($A34="","",IF(OR(WEEKDAY($A34,2)&gt;5,COUNTIF(Stammdaten!$L$7:$L$16,$A34)&gt;0),0,$G$9))</f>
        <v/>
      </c>
      <c r="P34" s="25" t="str">
        <f>IF($A34="","",IF(AND($D34&lt;&gt;"",$E34&lt;&gt;"",$E34&lt;=$D34),"Zeiten prüfen",IF(MONTH($A34)&lt;&gt;MATCH($G$6,Stammdaten!$O$7:$O$18,0),"Zeitraum prüfen",IF($G34="","",IF($O34+$G34&gt;$G$10,"Höchstarbeitszeit","OK")))))</f>
        <v/>
      </c>
      <c r="Q34" s="26"/>
    </row>
    <row r="35" spans="1:17" ht="16.5" customHeight="1" x14ac:dyDescent="0.25">
      <c r="A35" s="24"/>
      <c r="B35" s="25" t="str">
        <f t="shared" si="0"/>
        <v/>
      </c>
      <c r="C35" s="26"/>
      <c r="D35" s="27"/>
      <c r="E35" s="27"/>
      <c r="F35" s="28"/>
      <c r="G35" s="29" t="str">
        <f t="shared" si="1"/>
        <v/>
      </c>
      <c r="H35" s="25" t="str">
        <f>IF($A35="","",IF(COUNTIF(Stammdaten!$L$7:$L$16,$A35)&gt;0,"Feiertag",IF(WEEKDAY($A35,2)=7,"Sonntag",IF(WEEKDAY($A35,2)=6,"Samstag",IF(AND($E35&lt;&gt;"",$E35&gt;=$G$11),"Nacht","Werktag")))))</f>
        <v/>
      </c>
      <c r="I35" s="30" t="str">
        <f>IF($H35="","",IFERROR(INDEX(Stammdaten!$C$7:$C$11,MATCH($H35,Stammdaten!$B$7:$B$11,0)),0))</f>
        <v/>
      </c>
      <c r="J35" s="31" t="str">
        <f t="shared" si="2"/>
        <v/>
      </c>
      <c r="K35" s="26"/>
      <c r="L35" s="32">
        <f t="shared" si="3"/>
        <v>0</v>
      </c>
      <c r="M35" s="33">
        <f t="shared" si="4"/>
        <v>0</v>
      </c>
      <c r="N35" s="34"/>
      <c r="O35" s="28" t="str">
        <f>IF($A35="","",IF(OR(WEEKDAY($A35,2)&gt;5,COUNTIF(Stammdaten!$L$7:$L$16,$A35)&gt;0),0,$G$9))</f>
        <v/>
      </c>
      <c r="P35" s="25" t="str">
        <f>IF($A35="","",IF(AND($D35&lt;&gt;"",$E35&lt;&gt;"",$E35&lt;=$D35),"Zeiten prüfen",IF(MONTH($A35)&lt;&gt;MATCH($G$6,Stammdaten!$O$7:$O$18,0),"Zeitraum prüfen",IF($G35="","",IF($O35+$G35&gt;$G$10,"Höchstarbeitszeit","OK")))))</f>
        <v/>
      </c>
      <c r="Q35" s="26"/>
    </row>
    <row r="36" spans="1:17" ht="16.5" customHeight="1" x14ac:dyDescent="0.25">
      <c r="A36" s="24"/>
      <c r="B36" s="25" t="str">
        <f t="shared" si="0"/>
        <v/>
      </c>
      <c r="C36" s="26"/>
      <c r="D36" s="27"/>
      <c r="E36" s="27"/>
      <c r="F36" s="28"/>
      <c r="G36" s="29" t="str">
        <f t="shared" si="1"/>
        <v/>
      </c>
      <c r="H36" s="25" t="str">
        <f>IF($A36="","",IF(COUNTIF(Stammdaten!$L$7:$L$16,$A36)&gt;0,"Feiertag",IF(WEEKDAY($A36,2)=7,"Sonntag",IF(WEEKDAY($A36,2)=6,"Samstag",IF(AND($E36&lt;&gt;"",$E36&gt;=$G$11),"Nacht","Werktag")))))</f>
        <v/>
      </c>
      <c r="I36" s="30" t="str">
        <f>IF($H36="","",IFERROR(INDEX(Stammdaten!$C$7:$C$11,MATCH($H36,Stammdaten!$B$7:$B$11,0)),0))</f>
        <v/>
      </c>
      <c r="J36" s="31" t="str">
        <f t="shared" si="2"/>
        <v/>
      </c>
      <c r="K36" s="26"/>
      <c r="L36" s="32">
        <f t="shared" si="3"/>
        <v>0</v>
      </c>
      <c r="M36" s="33">
        <f t="shared" si="4"/>
        <v>0</v>
      </c>
      <c r="N36" s="34"/>
      <c r="O36" s="28" t="str">
        <f>IF($A36="","",IF(OR(WEEKDAY($A36,2)&gt;5,COUNTIF(Stammdaten!$L$7:$L$16,$A36)&gt;0),0,$G$9))</f>
        <v/>
      </c>
      <c r="P36" s="25" t="str">
        <f>IF($A36="","",IF(AND($D36&lt;&gt;"",$E36&lt;&gt;"",$E36&lt;=$D36),"Zeiten prüfen",IF(MONTH($A36)&lt;&gt;MATCH($G$6,Stammdaten!$O$7:$O$18,0),"Zeitraum prüfen",IF($G36="","",IF($O36+$G36&gt;$G$10,"Höchstarbeitszeit","OK")))))</f>
        <v/>
      </c>
      <c r="Q36" s="26"/>
    </row>
    <row r="37" spans="1:17" ht="16.5" customHeight="1" x14ac:dyDescent="0.25">
      <c r="A37" s="24"/>
      <c r="B37" s="25" t="str">
        <f t="shared" si="0"/>
        <v/>
      </c>
      <c r="C37" s="26"/>
      <c r="D37" s="27"/>
      <c r="E37" s="27"/>
      <c r="F37" s="28"/>
      <c r="G37" s="29" t="str">
        <f t="shared" si="1"/>
        <v/>
      </c>
      <c r="H37" s="25" t="str">
        <f>IF($A37="","",IF(COUNTIF(Stammdaten!$L$7:$L$16,$A37)&gt;0,"Feiertag",IF(WEEKDAY($A37,2)=7,"Sonntag",IF(WEEKDAY($A37,2)=6,"Samstag",IF(AND($E37&lt;&gt;"",$E37&gt;=$G$11),"Nacht","Werktag")))))</f>
        <v/>
      </c>
      <c r="I37" s="30" t="str">
        <f>IF($H37="","",IFERROR(INDEX(Stammdaten!$C$7:$C$11,MATCH($H37,Stammdaten!$B$7:$B$11,0)),0))</f>
        <v/>
      </c>
      <c r="J37" s="31" t="str">
        <f t="shared" si="2"/>
        <v/>
      </c>
      <c r="K37" s="26"/>
      <c r="L37" s="32">
        <f t="shared" si="3"/>
        <v>0</v>
      </c>
      <c r="M37" s="33">
        <f t="shared" si="4"/>
        <v>0</v>
      </c>
      <c r="N37" s="34"/>
      <c r="O37" s="28" t="str">
        <f>IF($A37="","",IF(OR(WEEKDAY($A37,2)&gt;5,COUNTIF(Stammdaten!$L$7:$L$16,$A37)&gt;0),0,$G$9))</f>
        <v/>
      </c>
      <c r="P37" s="25" t="str">
        <f>IF($A37="","",IF(AND($D37&lt;&gt;"",$E37&lt;&gt;"",$E37&lt;=$D37),"Zeiten prüfen",IF(MONTH($A37)&lt;&gt;MATCH($G$6,Stammdaten!$O$7:$O$18,0),"Zeitraum prüfen",IF($G37="","",IF($O37+$G37&gt;$G$10,"Höchstarbeitszeit","OK")))))</f>
        <v/>
      </c>
      <c r="Q37" s="26"/>
    </row>
    <row r="38" spans="1:17" ht="16.5" customHeight="1" x14ac:dyDescent="0.25">
      <c r="A38" s="24"/>
      <c r="B38" s="25" t="str">
        <f t="shared" si="0"/>
        <v/>
      </c>
      <c r="C38" s="26"/>
      <c r="D38" s="27"/>
      <c r="E38" s="27"/>
      <c r="F38" s="28"/>
      <c r="G38" s="29" t="str">
        <f t="shared" si="1"/>
        <v/>
      </c>
      <c r="H38" s="25" t="str">
        <f>IF($A38="","",IF(COUNTIF(Stammdaten!$L$7:$L$16,$A38)&gt;0,"Feiertag",IF(WEEKDAY($A38,2)=7,"Sonntag",IF(WEEKDAY($A38,2)=6,"Samstag",IF(AND($E38&lt;&gt;"",$E38&gt;=$G$11),"Nacht","Werktag")))))</f>
        <v/>
      </c>
      <c r="I38" s="30" t="str">
        <f>IF($H38="","",IFERROR(INDEX(Stammdaten!$C$7:$C$11,MATCH($H38,Stammdaten!$B$7:$B$11,0)),0))</f>
        <v/>
      </c>
      <c r="J38" s="31" t="str">
        <f t="shared" si="2"/>
        <v/>
      </c>
      <c r="K38" s="26"/>
      <c r="L38" s="32">
        <f t="shared" si="3"/>
        <v>0</v>
      </c>
      <c r="M38" s="33">
        <f t="shared" si="4"/>
        <v>0</v>
      </c>
      <c r="N38" s="34"/>
      <c r="O38" s="28" t="str">
        <f>IF($A38="","",IF(OR(WEEKDAY($A38,2)&gt;5,COUNTIF(Stammdaten!$L$7:$L$16,$A38)&gt;0),0,$G$9))</f>
        <v/>
      </c>
      <c r="P38" s="25" t="str">
        <f>IF($A38="","",IF(AND($D38&lt;&gt;"",$E38&lt;&gt;"",$E38&lt;=$D38),"Zeiten prüfen",IF(MONTH($A38)&lt;&gt;MATCH($G$6,Stammdaten!$O$7:$O$18,0),"Zeitraum prüfen",IF($G38="","",IF($O38+$G38&gt;$G$10,"Höchstarbeitszeit","OK")))))</f>
        <v/>
      </c>
      <c r="Q38" s="26"/>
    </row>
    <row r="39" spans="1:17" ht="16.5" customHeight="1" x14ac:dyDescent="0.25">
      <c r="A39" s="24"/>
      <c r="B39" s="25" t="str">
        <f t="shared" si="0"/>
        <v/>
      </c>
      <c r="C39" s="26"/>
      <c r="D39" s="27"/>
      <c r="E39" s="27"/>
      <c r="F39" s="28"/>
      <c r="G39" s="29" t="str">
        <f t="shared" si="1"/>
        <v/>
      </c>
      <c r="H39" s="25" t="str">
        <f>IF($A39="","",IF(COUNTIF(Stammdaten!$L$7:$L$16,$A39)&gt;0,"Feiertag",IF(WEEKDAY($A39,2)=7,"Sonntag",IF(WEEKDAY($A39,2)=6,"Samstag",IF(AND($E39&lt;&gt;"",$E39&gt;=$G$11),"Nacht","Werktag")))))</f>
        <v/>
      </c>
      <c r="I39" s="30" t="str">
        <f>IF($H39="","",IFERROR(INDEX(Stammdaten!$C$7:$C$11,MATCH($H39,Stammdaten!$B$7:$B$11,0)),0))</f>
        <v/>
      </c>
      <c r="J39" s="31" t="str">
        <f t="shared" si="2"/>
        <v/>
      </c>
      <c r="K39" s="26"/>
      <c r="L39" s="32">
        <f t="shared" si="3"/>
        <v>0</v>
      </c>
      <c r="M39" s="33">
        <f t="shared" si="4"/>
        <v>0</v>
      </c>
      <c r="N39" s="34"/>
      <c r="O39" s="28" t="str">
        <f>IF($A39="","",IF(OR(WEEKDAY($A39,2)&gt;5,COUNTIF(Stammdaten!$L$7:$L$16,$A39)&gt;0),0,$G$9))</f>
        <v/>
      </c>
      <c r="P39" s="25" t="str">
        <f>IF($A39="","",IF(AND($D39&lt;&gt;"",$E39&lt;&gt;"",$E39&lt;=$D39),"Zeiten prüfen",IF(MONTH($A39)&lt;&gt;MATCH($G$6,Stammdaten!$O$7:$O$18,0),"Zeitraum prüfen",IF($G39="","",IF($O39+$G39&gt;$G$10,"Höchstarbeitszeit","OK")))))</f>
        <v/>
      </c>
      <c r="Q39" s="26"/>
    </row>
    <row r="40" spans="1:17" ht="16.5" customHeight="1" x14ac:dyDescent="0.25">
      <c r="A40" s="24"/>
      <c r="B40" s="25" t="str">
        <f t="shared" si="0"/>
        <v/>
      </c>
      <c r="C40" s="26"/>
      <c r="D40" s="27"/>
      <c r="E40" s="27"/>
      <c r="F40" s="28"/>
      <c r="G40" s="29" t="str">
        <f t="shared" si="1"/>
        <v/>
      </c>
      <c r="H40" s="25" t="str">
        <f>IF($A40="","",IF(COUNTIF(Stammdaten!$L$7:$L$16,$A40)&gt;0,"Feiertag",IF(WEEKDAY($A40,2)=7,"Sonntag",IF(WEEKDAY($A40,2)=6,"Samstag",IF(AND($E40&lt;&gt;"",$E40&gt;=$G$11),"Nacht","Werktag")))))</f>
        <v/>
      </c>
      <c r="I40" s="30" t="str">
        <f>IF($H40="","",IFERROR(INDEX(Stammdaten!$C$7:$C$11,MATCH($H40,Stammdaten!$B$7:$B$11,0)),0))</f>
        <v/>
      </c>
      <c r="J40" s="31" t="str">
        <f t="shared" si="2"/>
        <v/>
      </c>
      <c r="K40" s="26"/>
      <c r="L40" s="32">
        <f t="shared" si="3"/>
        <v>0</v>
      </c>
      <c r="M40" s="33">
        <f t="shared" si="4"/>
        <v>0</v>
      </c>
      <c r="N40" s="34"/>
      <c r="O40" s="28" t="str">
        <f>IF($A40="","",IF(OR(WEEKDAY($A40,2)&gt;5,COUNTIF(Stammdaten!$L$7:$L$16,$A40)&gt;0),0,$G$9))</f>
        <v/>
      </c>
      <c r="P40" s="25" t="str">
        <f>IF($A40="","",IF(AND($D40&lt;&gt;"",$E40&lt;&gt;"",$E40&lt;=$D40),"Zeiten prüfen",IF(MONTH($A40)&lt;&gt;MATCH($G$6,Stammdaten!$O$7:$O$18,0),"Zeitraum prüfen",IF($G40="","",IF($O40+$G40&gt;$G$10,"Höchstarbeitszeit","OK")))))</f>
        <v/>
      </c>
      <c r="Q40" s="26"/>
    </row>
    <row r="41" spans="1:17" ht="16.5" customHeight="1" x14ac:dyDescent="0.25">
      <c r="A41" s="24"/>
      <c r="B41" s="25" t="str">
        <f t="shared" si="0"/>
        <v/>
      </c>
      <c r="C41" s="26"/>
      <c r="D41" s="27"/>
      <c r="E41" s="27"/>
      <c r="F41" s="28"/>
      <c r="G41" s="29" t="str">
        <f t="shared" si="1"/>
        <v/>
      </c>
      <c r="H41" s="25" t="str">
        <f>IF($A41="","",IF(COUNTIF(Stammdaten!$L$7:$L$16,$A41)&gt;0,"Feiertag",IF(WEEKDAY($A41,2)=7,"Sonntag",IF(WEEKDAY($A41,2)=6,"Samstag",IF(AND($E41&lt;&gt;"",$E41&gt;=$G$11),"Nacht","Werktag")))))</f>
        <v/>
      </c>
      <c r="I41" s="30" t="str">
        <f>IF($H41="","",IFERROR(INDEX(Stammdaten!$C$7:$C$11,MATCH($H41,Stammdaten!$B$7:$B$11,0)),0))</f>
        <v/>
      </c>
      <c r="J41" s="31" t="str">
        <f t="shared" si="2"/>
        <v/>
      </c>
      <c r="K41" s="26"/>
      <c r="L41" s="32">
        <f t="shared" si="3"/>
        <v>0</v>
      </c>
      <c r="M41" s="33">
        <f t="shared" si="4"/>
        <v>0</v>
      </c>
      <c r="N41" s="34"/>
      <c r="O41" s="28" t="str">
        <f>IF($A41="","",IF(OR(WEEKDAY($A41,2)&gt;5,COUNTIF(Stammdaten!$L$7:$L$16,$A41)&gt;0),0,$G$9))</f>
        <v/>
      </c>
      <c r="P41" s="25" t="str">
        <f>IF($A41="","",IF(AND($D41&lt;&gt;"",$E41&lt;&gt;"",$E41&lt;=$D41),"Zeiten prüfen",IF(MONTH($A41)&lt;&gt;MATCH($G$6,Stammdaten!$O$7:$O$18,0),"Zeitraum prüfen",IF($G41="","",IF($O41+$G41&gt;$G$10,"Höchstarbeitszeit","OK")))))</f>
        <v/>
      </c>
      <c r="Q41" s="26"/>
    </row>
    <row r="42" spans="1:17" ht="16.5" customHeight="1" x14ac:dyDescent="0.25">
      <c r="A42" s="24"/>
      <c r="B42" s="25" t="str">
        <f t="shared" si="0"/>
        <v/>
      </c>
      <c r="C42" s="26"/>
      <c r="D42" s="27"/>
      <c r="E42" s="27"/>
      <c r="F42" s="28"/>
      <c r="G42" s="29" t="str">
        <f t="shared" si="1"/>
        <v/>
      </c>
      <c r="H42" s="25" t="str">
        <f>IF($A42="","",IF(COUNTIF(Stammdaten!$L$7:$L$16,$A42)&gt;0,"Feiertag",IF(WEEKDAY($A42,2)=7,"Sonntag",IF(WEEKDAY($A42,2)=6,"Samstag",IF(AND($E42&lt;&gt;"",$E42&gt;=$G$11),"Nacht","Werktag")))))</f>
        <v/>
      </c>
      <c r="I42" s="30" t="str">
        <f>IF($H42="","",IFERROR(INDEX(Stammdaten!$C$7:$C$11,MATCH($H42,Stammdaten!$B$7:$B$11,0)),0))</f>
        <v/>
      </c>
      <c r="J42" s="31" t="str">
        <f t="shared" si="2"/>
        <v/>
      </c>
      <c r="K42" s="26"/>
      <c r="L42" s="32">
        <f t="shared" si="3"/>
        <v>0</v>
      </c>
      <c r="M42" s="33">
        <f t="shared" si="4"/>
        <v>0</v>
      </c>
      <c r="N42" s="34"/>
      <c r="O42" s="28" t="str">
        <f>IF($A42="","",IF(OR(WEEKDAY($A42,2)&gt;5,COUNTIF(Stammdaten!$L$7:$L$16,$A42)&gt;0),0,$G$9))</f>
        <v/>
      </c>
      <c r="P42" s="25" t="str">
        <f>IF($A42="","",IF(AND($D42&lt;&gt;"",$E42&lt;&gt;"",$E42&lt;=$D42),"Zeiten prüfen",IF(MONTH($A42)&lt;&gt;MATCH($G$6,Stammdaten!$O$7:$O$18,0),"Zeitraum prüfen",IF($G42="","",IF($O42+$G42&gt;$G$10,"Höchstarbeitszeit","OK")))))</f>
        <v/>
      </c>
      <c r="Q42" s="26"/>
    </row>
    <row r="43" spans="1:17" ht="16.5" customHeight="1" x14ac:dyDescent="0.25">
      <c r="A43" s="24"/>
      <c r="B43" s="25" t="str">
        <f t="shared" si="0"/>
        <v/>
      </c>
      <c r="C43" s="26"/>
      <c r="D43" s="27"/>
      <c r="E43" s="27"/>
      <c r="F43" s="28"/>
      <c r="G43" s="29" t="str">
        <f t="shared" si="1"/>
        <v/>
      </c>
      <c r="H43" s="25" t="str">
        <f>IF($A43="","",IF(COUNTIF(Stammdaten!$L$7:$L$16,$A43)&gt;0,"Feiertag",IF(WEEKDAY($A43,2)=7,"Sonntag",IF(WEEKDAY($A43,2)=6,"Samstag",IF(AND($E43&lt;&gt;"",$E43&gt;=$G$11),"Nacht","Werktag")))))</f>
        <v/>
      </c>
      <c r="I43" s="30" t="str">
        <f>IF($H43="","",IFERROR(INDEX(Stammdaten!$C$7:$C$11,MATCH($H43,Stammdaten!$B$7:$B$11,0)),0))</f>
        <v/>
      </c>
      <c r="J43" s="31" t="str">
        <f t="shared" si="2"/>
        <v/>
      </c>
      <c r="K43" s="26"/>
      <c r="L43" s="32">
        <f t="shared" si="3"/>
        <v>0</v>
      </c>
      <c r="M43" s="33">
        <f t="shared" si="4"/>
        <v>0</v>
      </c>
      <c r="N43" s="34"/>
      <c r="O43" s="28" t="str">
        <f>IF($A43="","",IF(OR(WEEKDAY($A43,2)&gt;5,COUNTIF(Stammdaten!$L$7:$L$16,$A43)&gt;0),0,$G$9))</f>
        <v/>
      </c>
      <c r="P43" s="25" t="str">
        <f>IF($A43="","",IF(AND($D43&lt;&gt;"",$E43&lt;&gt;"",$E43&lt;=$D43),"Zeiten prüfen",IF(MONTH($A43)&lt;&gt;MATCH($G$6,Stammdaten!$O$7:$O$18,0),"Zeitraum prüfen",IF($G43="","",IF($O43+$G43&gt;$G$10,"Höchstarbeitszeit","OK")))))</f>
        <v/>
      </c>
      <c r="Q43" s="26"/>
    </row>
    <row r="44" spans="1:17" ht="16.5" customHeight="1" x14ac:dyDescent="0.25">
      <c r="A44" s="24"/>
      <c r="B44" s="25" t="str">
        <f t="shared" si="0"/>
        <v/>
      </c>
      <c r="C44" s="26"/>
      <c r="D44" s="27"/>
      <c r="E44" s="27"/>
      <c r="F44" s="28"/>
      <c r="G44" s="29" t="str">
        <f t="shared" si="1"/>
        <v/>
      </c>
      <c r="H44" s="25" t="str">
        <f>IF($A44="","",IF(COUNTIF(Stammdaten!$L$7:$L$16,$A44)&gt;0,"Feiertag",IF(WEEKDAY($A44,2)=7,"Sonntag",IF(WEEKDAY($A44,2)=6,"Samstag",IF(AND($E44&lt;&gt;"",$E44&gt;=$G$11),"Nacht","Werktag")))))</f>
        <v/>
      </c>
      <c r="I44" s="30" t="str">
        <f>IF($H44="","",IFERROR(INDEX(Stammdaten!$C$7:$C$11,MATCH($H44,Stammdaten!$B$7:$B$11,0)),0))</f>
        <v/>
      </c>
      <c r="J44" s="31" t="str">
        <f t="shared" si="2"/>
        <v/>
      </c>
      <c r="K44" s="26"/>
      <c r="L44" s="32">
        <f t="shared" si="3"/>
        <v>0</v>
      </c>
      <c r="M44" s="33">
        <f t="shared" si="4"/>
        <v>0</v>
      </c>
      <c r="N44" s="34"/>
      <c r="O44" s="28" t="str">
        <f>IF($A44="","",IF(OR(WEEKDAY($A44,2)&gt;5,COUNTIF(Stammdaten!$L$7:$L$16,$A44)&gt;0),0,$G$9))</f>
        <v/>
      </c>
      <c r="P44" s="25" t="str">
        <f>IF($A44="","",IF(AND($D44&lt;&gt;"",$E44&lt;&gt;"",$E44&lt;=$D44),"Zeiten prüfen",IF(MONTH($A44)&lt;&gt;MATCH($G$6,Stammdaten!$O$7:$O$18,0),"Zeitraum prüfen",IF($G44="","",IF($O44+$G44&gt;$G$10,"Höchstarbeitszeit","OK")))))</f>
        <v/>
      </c>
      <c r="Q44" s="26"/>
    </row>
    <row r="45" spans="1:17" ht="16.5" customHeight="1" x14ac:dyDescent="0.25">
      <c r="A45" s="24"/>
      <c r="B45" s="25" t="str">
        <f t="shared" si="0"/>
        <v/>
      </c>
      <c r="C45" s="26"/>
      <c r="D45" s="27"/>
      <c r="E45" s="27"/>
      <c r="F45" s="28"/>
      <c r="G45" s="29" t="str">
        <f t="shared" si="1"/>
        <v/>
      </c>
      <c r="H45" s="25" t="str">
        <f>IF($A45="","",IF(COUNTIF(Stammdaten!$L$7:$L$16,$A45)&gt;0,"Feiertag",IF(WEEKDAY($A45,2)=7,"Sonntag",IF(WEEKDAY($A45,2)=6,"Samstag",IF(AND($E45&lt;&gt;"",$E45&gt;=$G$11),"Nacht","Werktag")))))</f>
        <v/>
      </c>
      <c r="I45" s="30" t="str">
        <f>IF($H45="","",IFERROR(INDEX(Stammdaten!$C$7:$C$11,MATCH($H45,Stammdaten!$B$7:$B$11,0)),0))</f>
        <v/>
      </c>
      <c r="J45" s="31" t="str">
        <f t="shared" si="2"/>
        <v/>
      </c>
      <c r="K45" s="26"/>
      <c r="L45" s="32">
        <f t="shared" si="3"/>
        <v>0</v>
      </c>
      <c r="M45" s="33">
        <f t="shared" si="4"/>
        <v>0</v>
      </c>
      <c r="N45" s="34"/>
      <c r="O45" s="28" t="str">
        <f>IF($A45="","",IF(OR(WEEKDAY($A45,2)&gt;5,COUNTIF(Stammdaten!$L$7:$L$16,$A45)&gt;0),0,$G$9))</f>
        <v/>
      </c>
      <c r="P45" s="25" t="str">
        <f>IF($A45="","",IF(AND($D45&lt;&gt;"",$E45&lt;&gt;"",$E45&lt;=$D45),"Zeiten prüfen",IF(MONTH($A45)&lt;&gt;MATCH($G$6,Stammdaten!$O$7:$O$18,0),"Zeitraum prüfen",IF($G45="","",IF($O45+$G45&gt;$G$10,"Höchstarbeitszeit","OK")))))</f>
        <v/>
      </c>
      <c r="Q45" s="26"/>
    </row>
    <row r="46" spans="1:17" ht="21.75" customHeight="1" x14ac:dyDescent="0.25">
      <c r="A46" s="49" t="s">
        <v>74</v>
      </c>
      <c r="B46" s="49"/>
      <c r="C46" s="49"/>
      <c r="D46" s="49"/>
      <c r="E46" s="49"/>
      <c r="F46" s="49"/>
      <c r="G46" s="35">
        <f>ROUND(SUMIFS($G$16:$G$45,$N$16:$N$45,"&lt;&gt;Abgelehnt"),2)</f>
        <v>43</v>
      </c>
      <c r="H46" s="36"/>
      <c r="I46" s="36"/>
      <c r="J46" s="35">
        <f>ROUND(SUMIFS($J$16:$J$45,$N$16:$N$45,"&lt;&gt;Abgelehnt"),2)</f>
        <v>57.39</v>
      </c>
      <c r="K46" s="36"/>
      <c r="L46" s="37">
        <f>ROUND(SUM($L$16:$L$45),2)</f>
        <v>961.87</v>
      </c>
      <c r="M46" s="35">
        <f>ROUND(SUM($M$16:$M$45),2)</f>
        <v>18.13</v>
      </c>
      <c r="N46" s="36"/>
      <c r="O46" s="36"/>
      <c r="P46" s="38">
        <f>COUNTIF(P16:P45,"Höchstarbeitszeit")+COUNTIF(P16:P45,"Zeiten prüfen")+COUNTIF(P16:P45,"Zeitraum prüfen")</f>
        <v>1</v>
      </c>
      <c r="Q46" s="36"/>
    </row>
    <row r="49" spans="1:17" ht="19.5" customHeight="1" x14ac:dyDescent="0.25">
      <c r="A49" s="39" t="s">
        <v>75</v>
      </c>
    </row>
    <row r="50" spans="1:17" ht="18" customHeight="1" x14ac:dyDescent="0.25">
      <c r="A50" s="12" t="s">
        <v>76</v>
      </c>
      <c r="B50" s="12"/>
      <c r="C50" s="12"/>
      <c r="D50" s="12"/>
      <c r="E50" s="50">
        <f>$L$46</f>
        <v>961.87</v>
      </c>
      <c r="F50" s="50"/>
    </row>
    <row r="51" spans="1:17" ht="18" customHeight="1" x14ac:dyDescent="0.25">
      <c r="A51" s="12" t="s">
        <v>77</v>
      </c>
      <c r="B51" s="12"/>
      <c r="C51" s="12"/>
      <c r="D51" s="12"/>
      <c r="E51" s="51">
        <f>$M$46</f>
        <v>18.13</v>
      </c>
      <c r="F51" s="51"/>
    </row>
    <row r="52" spans="1:17" ht="18" customHeight="1" x14ac:dyDescent="0.25">
      <c r="A52" s="12" t="s">
        <v>78</v>
      </c>
      <c r="B52" s="12"/>
      <c r="C52" s="12"/>
      <c r="D52" s="12"/>
      <c r="E52" s="52">
        <f>$C$11</f>
        <v>12.5</v>
      </c>
      <c r="F52" s="52"/>
    </row>
    <row r="53" spans="1:17" ht="18" customHeight="1" x14ac:dyDescent="0.25">
      <c r="A53" s="12" t="s">
        <v>79</v>
      </c>
      <c r="B53" s="12"/>
      <c r="C53" s="12"/>
      <c r="D53" s="12"/>
      <c r="E53" s="52">
        <f>-$C$12</f>
        <v>-4</v>
      </c>
      <c r="F53" s="52"/>
    </row>
    <row r="54" spans="1:17" ht="18" customHeight="1" x14ac:dyDescent="0.25">
      <c r="A54" s="53" t="s">
        <v>80</v>
      </c>
      <c r="B54" s="53"/>
      <c r="C54" s="53"/>
      <c r="D54" s="53"/>
      <c r="E54" s="54">
        <f>$N$9</f>
        <v>21.63</v>
      </c>
      <c r="F54" s="54"/>
    </row>
    <row r="57" spans="1:17" ht="30" customHeight="1" x14ac:dyDescent="0.25">
      <c r="A57" s="55"/>
      <c r="B57" s="55"/>
      <c r="C57" s="55"/>
      <c r="D57" s="55"/>
      <c r="E57" s="55"/>
      <c r="I57" s="55"/>
      <c r="J57" s="55"/>
      <c r="K57" s="55"/>
      <c r="L57" s="55"/>
      <c r="M57" s="55"/>
    </row>
    <row r="58" spans="1:17" ht="15.75" customHeight="1" x14ac:dyDescent="0.25">
      <c r="A58" s="56" t="s">
        <v>81</v>
      </c>
      <c r="B58" s="56"/>
      <c r="C58" s="56"/>
      <c r="D58" s="56"/>
      <c r="E58" s="56"/>
      <c r="I58" s="56" t="s">
        <v>82</v>
      </c>
      <c r="J58" s="56"/>
      <c r="K58" s="56"/>
      <c r="L58" s="56"/>
      <c r="M58" s="56"/>
    </row>
    <row r="60" spans="1:17" x14ac:dyDescent="0.25">
      <c r="A60" s="48" t="s">
        <v>83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</row>
  </sheetData>
  <mergeCells count="50">
    <mergeCell ref="A57:E57"/>
    <mergeCell ref="I57:M57"/>
    <mergeCell ref="A58:E58"/>
    <mergeCell ref="I58:M58"/>
    <mergeCell ref="A60:Q60"/>
    <mergeCell ref="A52:D52"/>
    <mergeCell ref="E52:F52"/>
    <mergeCell ref="A53:D53"/>
    <mergeCell ref="E53:F53"/>
    <mergeCell ref="A54:D54"/>
    <mergeCell ref="E54:F54"/>
    <mergeCell ref="A14:Q14"/>
    <mergeCell ref="A46:F46"/>
    <mergeCell ref="A50:D50"/>
    <mergeCell ref="E50:F50"/>
    <mergeCell ref="A51:D51"/>
    <mergeCell ref="E51:F51"/>
    <mergeCell ref="P10:Q10"/>
    <mergeCell ref="C11:D11"/>
    <mergeCell ref="E11:F11"/>
    <mergeCell ref="C12:D12"/>
    <mergeCell ref="E12:F12"/>
    <mergeCell ref="C10:D10"/>
    <mergeCell ref="E10:F10"/>
    <mergeCell ref="J10:K10"/>
    <mergeCell ref="L10:M10"/>
    <mergeCell ref="N10:O10"/>
    <mergeCell ref="P7:Q7"/>
    <mergeCell ref="C8:D8"/>
    <mergeCell ref="E8:F8"/>
    <mergeCell ref="C9:D9"/>
    <mergeCell ref="E9:F9"/>
    <mergeCell ref="J9:K9"/>
    <mergeCell ref="L9:M9"/>
    <mergeCell ref="N9:O9"/>
    <mergeCell ref="P9:Q9"/>
    <mergeCell ref="C7:D7"/>
    <mergeCell ref="E7:F7"/>
    <mergeCell ref="J7:K7"/>
    <mergeCell ref="L7:M7"/>
    <mergeCell ref="N7:O7"/>
    <mergeCell ref="B2:H2"/>
    <mergeCell ref="L2:Q3"/>
    <mergeCell ref="B3:H3"/>
    <mergeCell ref="C6:D6"/>
    <mergeCell ref="E6:F6"/>
    <mergeCell ref="J6:K6"/>
    <mergeCell ref="L6:M6"/>
    <mergeCell ref="N6:O6"/>
    <mergeCell ref="P6:Q6"/>
  </mergeCells>
  <conditionalFormatting sqref="A16:Q45">
    <cfRule type="expression" dxfId="5" priority="6">
      <formula>$N16="Abgelehnt"</formula>
    </cfRule>
  </conditionalFormatting>
  <conditionalFormatting sqref="H16:H45">
    <cfRule type="expression" dxfId="4" priority="7">
      <formula>OR($H16="Sonntag",$H16="Feiertag")</formula>
    </cfRule>
  </conditionalFormatting>
  <conditionalFormatting sqref="N9:O9">
    <cfRule type="expression" dxfId="3" priority="2">
      <formula>$N$9&lt;0</formula>
    </cfRule>
  </conditionalFormatting>
  <conditionalFormatting sqref="P16:P45">
    <cfRule type="expression" dxfId="2" priority="3">
      <formula>OR($P16="Höchstarbeitszeit",$P16="Zeiten prüfen")</formula>
    </cfRule>
    <cfRule type="expression" dxfId="1" priority="4">
      <formula>$P16="Zeitraum prüfen"</formula>
    </cfRule>
    <cfRule type="expression" dxfId="0" priority="5">
      <formula>$P16="OK"</formula>
    </cfRule>
  </conditionalFormatting>
  <dataValidations count="2">
    <dataValidation type="decimal" allowBlank="1" errorTitle="Ungültige Pause" error="Pause in Dezimalstunden zwischen 0 und 8 erfassen (z. B. 0.5 = 30 Min.)." sqref="F16:F45" xr:uid="{00000000-0002-0000-0000-000005000000}">
      <formula1>0</formula1>
      <formula2>8</formula2>
    </dataValidation>
    <dataValidation type="decimal" allowBlank="1" errorTitle="Ungültige Regelarbeitszeit" error="Reguläre Arbeitszeit des Tages in Stunden erfassen (0 an arbeitsfreien Tagen)." sqref="O16:O45" xr:uid="{00000000-0002-0000-0000-000006000000}">
      <formula1>0</formula1>
      <formula2>24</formula2>
    </dataValidation>
  </dataValidations>
  <pageMargins left="0.35" right="0.35" top="0.5" bottom="0.5" header="0.511811023622047" footer="0.511811023622047"/>
  <pageSetup paperSize="9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xr:uid="{00000000-0002-0000-0000-000000000000}">
          <x14:formula1>
            <xm:f>Stammdaten!$O$7:$O$18</xm:f>
          </x14:formula1>
          <x14:formula2>
            <xm:f>0</xm:f>
          </x14:formula2>
          <xm:sqref>G6</xm:sqref>
        </x14:dataValidation>
        <x14:dataValidation type="list" allowBlank="1" xr:uid="{00000000-0002-0000-0000-000001000000}">
          <x14:formula1>
            <xm:f>Stammdaten!$J$7:$J$16</xm:f>
          </x14:formula1>
          <x14:formula2>
            <xm:f>0</xm:f>
          </x14:formula2>
          <xm:sqref>C16:C45</xm:sqref>
        </x14:dataValidation>
        <x14:dataValidation type="list" allowBlank="1" xr:uid="{00000000-0002-0000-0000-000002000000}">
          <x14:formula1>
            <xm:f>Stammdaten!$F$7:$F$8</xm:f>
          </x14:formula1>
          <x14:formula2>
            <xm:f>0</xm:f>
          </x14:formula2>
          <xm:sqref>K16:K45</xm:sqref>
        </x14:dataValidation>
        <x14:dataValidation type="list" allowBlank="1" xr:uid="{00000000-0002-0000-0000-000003000000}">
          <x14:formula1>
            <xm:f>Stammdaten!$H$7:$H$9</xm:f>
          </x14:formula1>
          <x14:formula2>
            <xm:f>0</xm:f>
          </x14:formula2>
          <xm:sqref>N16:N45</xm:sqref>
        </x14:dataValidation>
        <x14:dataValidation type="list" allowBlank="1" xr:uid="{00000000-0002-0000-0000-000004000000}">
          <x14:formula1>
            <xm:f>Stammdaten!$B$7:$B$11</xm:f>
          </x14:formula1>
          <x14:formula2>
            <xm:f>0</xm:f>
          </x14:formula2>
          <xm:sqref>H16:H45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9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18" customWidth="1"/>
    <col min="3" max="3" width="12" customWidth="1"/>
    <col min="4" max="5" width="2" customWidth="1"/>
    <col min="6" max="6" width="20" customWidth="1"/>
    <col min="7" max="7" width="2" customWidth="1"/>
    <col min="8" max="8" width="16" customWidth="1"/>
    <col min="9" max="9" width="2" customWidth="1"/>
    <col min="10" max="10" width="22" customWidth="1"/>
    <col min="11" max="11" width="2" customWidth="1"/>
    <col min="12" max="12" width="14" customWidth="1"/>
    <col min="13" max="13" width="24" customWidth="1"/>
    <col min="15" max="15" width="14" customWidth="1"/>
  </cols>
  <sheetData>
    <row r="2" spans="2:15" ht="18.75" x14ac:dyDescent="0.3">
      <c r="B2" s="41" t="s">
        <v>84</v>
      </c>
    </row>
    <row r="3" spans="2:15" x14ac:dyDescent="0.25">
      <c r="B3" s="40" t="s">
        <v>85</v>
      </c>
    </row>
    <row r="6" spans="2:15" ht="19.5" customHeight="1" x14ac:dyDescent="0.25">
      <c r="B6" s="42" t="s">
        <v>86</v>
      </c>
      <c r="C6" s="42" t="s">
        <v>87</v>
      </c>
      <c r="F6" s="43" t="s">
        <v>88</v>
      </c>
      <c r="H6" s="43" t="s">
        <v>89</v>
      </c>
      <c r="J6" s="43" t="s">
        <v>90</v>
      </c>
      <c r="L6" s="42" t="s">
        <v>91</v>
      </c>
      <c r="M6" s="42" t="s">
        <v>92</v>
      </c>
      <c r="O6" s="43" t="s">
        <v>93</v>
      </c>
    </row>
    <row r="7" spans="2:15" x14ac:dyDescent="0.25">
      <c r="B7" s="26" t="s">
        <v>94</v>
      </c>
      <c r="C7" s="44">
        <v>0.25</v>
      </c>
      <c r="F7" s="26" t="s">
        <v>43</v>
      </c>
      <c r="H7" s="26" t="s">
        <v>65</v>
      </c>
      <c r="J7" s="26" t="s">
        <v>49</v>
      </c>
      <c r="L7" s="24">
        <v>46023</v>
      </c>
      <c r="M7" s="26" t="s">
        <v>95</v>
      </c>
      <c r="O7" s="45" t="s">
        <v>96</v>
      </c>
    </row>
    <row r="8" spans="2:15" x14ac:dyDescent="0.25">
      <c r="B8" s="26" t="s">
        <v>97</v>
      </c>
      <c r="C8" s="44">
        <v>0.25</v>
      </c>
      <c r="F8" s="26" t="s">
        <v>55</v>
      </c>
      <c r="H8" s="26" t="s">
        <v>50</v>
      </c>
      <c r="J8" s="26" t="s">
        <v>54</v>
      </c>
      <c r="L8" s="24">
        <v>46115</v>
      </c>
      <c r="M8" s="26" t="s">
        <v>98</v>
      </c>
      <c r="O8" s="45" t="s">
        <v>99</v>
      </c>
    </row>
    <row r="9" spans="2:15" x14ac:dyDescent="0.25">
      <c r="B9" s="26" t="s">
        <v>100</v>
      </c>
      <c r="C9" s="44">
        <v>0.25</v>
      </c>
      <c r="H9" s="26" t="s">
        <v>72</v>
      </c>
      <c r="J9" s="26" t="s">
        <v>52</v>
      </c>
      <c r="L9" s="24">
        <v>46118</v>
      </c>
      <c r="M9" s="26" t="s">
        <v>101</v>
      </c>
      <c r="O9" s="45" t="s">
        <v>102</v>
      </c>
    </row>
    <row r="10" spans="2:15" x14ac:dyDescent="0.25">
      <c r="B10" s="26" t="s">
        <v>103</v>
      </c>
      <c r="C10" s="44">
        <v>0.5</v>
      </c>
      <c r="J10" s="26" t="s">
        <v>59</v>
      </c>
      <c r="L10" s="24">
        <v>46143</v>
      </c>
      <c r="M10" s="26" t="s">
        <v>104</v>
      </c>
      <c r="O10" s="45" t="s">
        <v>105</v>
      </c>
    </row>
    <row r="11" spans="2:15" x14ac:dyDescent="0.25">
      <c r="B11" s="26" t="s">
        <v>106</v>
      </c>
      <c r="C11" s="44">
        <v>1</v>
      </c>
      <c r="J11" s="26" t="s">
        <v>57</v>
      </c>
      <c r="L11" s="24">
        <v>46156</v>
      </c>
      <c r="M11" s="26" t="s">
        <v>107</v>
      </c>
      <c r="O11" s="45" t="s">
        <v>108</v>
      </c>
    </row>
    <row r="12" spans="2:15" x14ac:dyDescent="0.25">
      <c r="J12" s="26" t="s">
        <v>61</v>
      </c>
      <c r="L12" s="24">
        <v>46167</v>
      </c>
      <c r="M12" s="26" t="s">
        <v>109</v>
      </c>
      <c r="O12" s="45" t="s">
        <v>6</v>
      </c>
    </row>
    <row r="13" spans="2:15" x14ac:dyDescent="0.25">
      <c r="J13" s="26" t="s">
        <v>64</v>
      </c>
      <c r="L13" s="24">
        <v>46177</v>
      </c>
      <c r="M13" s="26" t="s">
        <v>110</v>
      </c>
      <c r="O13" s="45" t="s">
        <v>111</v>
      </c>
    </row>
    <row r="14" spans="2:15" x14ac:dyDescent="0.25">
      <c r="J14" s="26" t="s">
        <v>69</v>
      </c>
      <c r="L14" s="24">
        <v>46298</v>
      </c>
      <c r="M14" s="26" t="s">
        <v>112</v>
      </c>
      <c r="O14" s="45" t="s">
        <v>113</v>
      </c>
    </row>
    <row r="15" spans="2:15" x14ac:dyDescent="0.25">
      <c r="J15" s="26" t="s">
        <v>114</v>
      </c>
      <c r="L15" s="24">
        <v>46381</v>
      </c>
      <c r="M15" s="26" t="s">
        <v>115</v>
      </c>
      <c r="O15" s="45" t="s">
        <v>116</v>
      </c>
    </row>
    <row r="16" spans="2:15" x14ac:dyDescent="0.25">
      <c r="J16" s="26" t="s">
        <v>71</v>
      </c>
      <c r="L16" s="24">
        <v>46382</v>
      </c>
      <c r="M16" s="26" t="s">
        <v>117</v>
      </c>
      <c r="O16" s="45" t="s">
        <v>118</v>
      </c>
    </row>
    <row r="17" spans="2:15" x14ac:dyDescent="0.25">
      <c r="O17" s="45" t="s">
        <v>119</v>
      </c>
    </row>
    <row r="18" spans="2:15" x14ac:dyDescent="0.25">
      <c r="O18" s="45" t="s">
        <v>120</v>
      </c>
    </row>
    <row r="22" spans="2:15" x14ac:dyDescent="0.25">
      <c r="B22" s="46" t="s">
        <v>121</v>
      </c>
    </row>
    <row r="23" spans="2:15" x14ac:dyDescent="0.25">
      <c r="B23" s="47" t="s">
        <v>122</v>
      </c>
    </row>
    <row r="24" spans="2:15" x14ac:dyDescent="0.25">
      <c r="B24" s="47" t="s">
        <v>123</v>
      </c>
    </row>
    <row r="25" spans="2:15" x14ac:dyDescent="0.25">
      <c r="B25" s="47" t="s">
        <v>124</v>
      </c>
    </row>
    <row r="26" spans="2:15" x14ac:dyDescent="0.25">
      <c r="B26" s="47" t="s">
        <v>125</v>
      </c>
    </row>
    <row r="27" spans="2:15" x14ac:dyDescent="0.25">
      <c r="B27" s="47" t="s">
        <v>126</v>
      </c>
    </row>
    <row r="28" spans="2:15" x14ac:dyDescent="0.25">
      <c r="B28" s="47" t="s">
        <v>127</v>
      </c>
    </row>
    <row r="29" spans="2:15" x14ac:dyDescent="0.25">
      <c r="B29" s="47" t="s">
        <v>128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Überstunden</vt:lpstr>
      <vt:lpstr>Stammdaten</vt:lpstr>
      <vt:lpstr>Überstunden!Druckbereich</vt:lpstr>
      <vt:lpstr>Überstunden!Drucktitel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2026-07-13T06:40:24Z</dcterms:created>
  <dcterms:modified xsi:type="dcterms:W3CDTF">2026-07-13T08:44:55Z</dcterms:modified>
  <dc:language>en-US</dc:language>
</cp:coreProperties>
</file>