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70B9E997-8CA1-4B1E-BDF6-084A9B24D484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Reservierungen" sheetId="1" r:id="rId1"/>
    <sheet name="Stammdaten" sheetId="2" r:id="rId2"/>
  </sheets>
  <definedNames>
    <definedName name="_xlnm.Print_Area" localSheetId="0">Reservierungen!$A$1:$P$84</definedName>
    <definedName name="_xlnm.Print_Titles" localSheetId="0">Reservierungen!$14:$14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1" i="1" l="1"/>
  <c r="B81" i="1"/>
  <c r="A81" i="1"/>
  <c r="G80" i="1"/>
  <c r="F80" i="1"/>
  <c r="E80" i="1"/>
  <c r="D80" i="1"/>
  <c r="C80" i="1"/>
  <c r="B80" i="1"/>
  <c r="A80" i="1"/>
  <c r="F79" i="1"/>
  <c r="C79" i="1"/>
  <c r="B79" i="1"/>
  <c r="A79" i="1"/>
  <c r="G79" i="1" s="1"/>
  <c r="C78" i="1"/>
  <c r="B78" i="1"/>
  <c r="A78" i="1"/>
  <c r="G77" i="1"/>
  <c r="F77" i="1"/>
  <c r="D77" i="1"/>
  <c r="C77" i="1"/>
  <c r="B77" i="1"/>
  <c r="A77" i="1"/>
  <c r="E77" i="1" s="1"/>
  <c r="C76" i="1"/>
  <c r="B76" i="1"/>
  <c r="A76" i="1"/>
  <c r="G75" i="1"/>
  <c r="F75" i="1"/>
  <c r="E75" i="1"/>
  <c r="D75" i="1"/>
  <c r="C75" i="1"/>
  <c r="B75" i="1"/>
  <c r="A75" i="1"/>
  <c r="F74" i="1"/>
  <c r="C74" i="1"/>
  <c r="B74" i="1"/>
  <c r="A74" i="1"/>
  <c r="G74" i="1" s="1"/>
  <c r="C73" i="1"/>
  <c r="B73" i="1"/>
  <c r="A73" i="1"/>
  <c r="G72" i="1"/>
  <c r="F72" i="1"/>
  <c r="D72" i="1"/>
  <c r="C72" i="1"/>
  <c r="B72" i="1"/>
  <c r="A72" i="1"/>
  <c r="E72" i="1" s="1"/>
  <c r="C71" i="1"/>
  <c r="B71" i="1"/>
  <c r="A71" i="1"/>
  <c r="G70" i="1"/>
  <c r="F70" i="1"/>
  <c r="E70" i="1"/>
  <c r="D70" i="1"/>
  <c r="C70" i="1"/>
  <c r="C82" i="1" s="1"/>
  <c r="B70" i="1"/>
  <c r="A70" i="1"/>
  <c r="P65" i="1"/>
  <c r="N65" i="1"/>
  <c r="G65" i="1"/>
  <c r="O64" i="1"/>
  <c r="E64" i="1"/>
  <c r="D64" i="1"/>
  <c r="O63" i="1"/>
  <c r="E63" i="1"/>
  <c r="D63" i="1"/>
  <c r="O62" i="1"/>
  <c r="E62" i="1"/>
  <c r="D62" i="1"/>
  <c r="O61" i="1"/>
  <c r="E61" i="1"/>
  <c r="D61" i="1"/>
  <c r="O60" i="1"/>
  <c r="E60" i="1"/>
  <c r="D60" i="1"/>
  <c r="O59" i="1"/>
  <c r="E59" i="1"/>
  <c r="D59" i="1"/>
  <c r="O58" i="1"/>
  <c r="E58" i="1"/>
  <c r="D58" i="1"/>
  <c r="O57" i="1"/>
  <c r="E57" i="1"/>
  <c r="D57" i="1"/>
  <c r="O56" i="1"/>
  <c r="E56" i="1"/>
  <c r="D56" i="1"/>
  <c r="O55" i="1"/>
  <c r="E55" i="1"/>
  <c r="D55" i="1"/>
  <c r="O54" i="1"/>
  <c r="E54" i="1"/>
  <c r="D54" i="1"/>
  <c r="O53" i="1"/>
  <c r="E53" i="1"/>
  <c r="D53" i="1"/>
  <c r="O52" i="1"/>
  <c r="E52" i="1"/>
  <c r="D52" i="1"/>
  <c r="O51" i="1"/>
  <c r="E51" i="1"/>
  <c r="D51" i="1"/>
  <c r="O50" i="1"/>
  <c r="E50" i="1"/>
  <c r="D50" i="1"/>
  <c r="O49" i="1"/>
  <c r="E49" i="1"/>
  <c r="D49" i="1"/>
  <c r="O48" i="1"/>
  <c r="E48" i="1"/>
  <c r="D48" i="1"/>
  <c r="O47" i="1"/>
  <c r="E47" i="1"/>
  <c r="D47" i="1"/>
  <c r="O46" i="1"/>
  <c r="E46" i="1"/>
  <c r="D46" i="1"/>
  <c r="O45" i="1"/>
  <c r="E45" i="1"/>
  <c r="D45" i="1"/>
  <c r="O44" i="1"/>
  <c r="E44" i="1"/>
  <c r="D44" i="1"/>
  <c r="O43" i="1"/>
  <c r="E43" i="1"/>
  <c r="D43" i="1"/>
  <c r="O42" i="1"/>
  <c r="E42" i="1"/>
  <c r="D42" i="1"/>
  <c r="O41" i="1"/>
  <c r="E41" i="1"/>
  <c r="D41" i="1"/>
  <c r="O40" i="1"/>
  <c r="E40" i="1"/>
  <c r="D40" i="1"/>
  <c r="O39" i="1"/>
  <c r="E39" i="1"/>
  <c r="D39" i="1"/>
  <c r="O38" i="1"/>
  <c r="E38" i="1"/>
  <c r="D38" i="1"/>
  <c r="O37" i="1"/>
  <c r="E37" i="1"/>
  <c r="D37" i="1"/>
  <c r="O36" i="1"/>
  <c r="E36" i="1"/>
  <c r="D36" i="1"/>
  <c r="O35" i="1"/>
  <c r="E35" i="1"/>
  <c r="D35" i="1"/>
  <c r="O34" i="1"/>
  <c r="E34" i="1"/>
  <c r="D34" i="1"/>
  <c r="O33" i="1"/>
  <c r="E33" i="1"/>
  <c r="D33" i="1"/>
  <c r="E32" i="1"/>
  <c r="O32" i="1" s="1"/>
  <c r="D32" i="1"/>
  <c r="O31" i="1"/>
  <c r="E31" i="1"/>
  <c r="D31" i="1"/>
  <c r="O30" i="1"/>
  <c r="E30" i="1"/>
  <c r="D30" i="1"/>
  <c r="O29" i="1"/>
  <c r="E29" i="1"/>
  <c r="D29" i="1"/>
  <c r="O28" i="1"/>
  <c r="E28" i="1"/>
  <c r="D28" i="1"/>
  <c r="O27" i="1"/>
  <c r="H77" i="1" s="1"/>
  <c r="E27" i="1"/>
  <c r="D27" i="1"/>
  <c r="O26" i="1"/>
  <c r="E26" i="1"/>
  <c r="D26" i="1"/>
  <c r="O25" i="1"/>
  <c r="H80" i="1" s="1"/>
  <c r="E25" i="1"/>
  <c r="D25" i="1"/>
  <c r="O24" i="1"/>
  <c r="H75" i="1" s="1"/>
  <c r="E24" i="1"/>
  <c r="D24" i="1"/>
  <c r="O23" i="1"/>
  <c r="E23" i="1"/>
  <c r="D23" i="1"/>
  <c r="O22" i="1"/>
  <c r="E22" i="1"/>
  <c r="D22" i="1"/>
  <c r="O21" i="1"/>
  <c r="E21" i="1"/>
  <c r="D21" i="1"/>
  <c r="O20" i="1"/>
  <c r="H72" i="1" s="1"/>
  <c r="E20" i="1"/>
  <c r="D20" i="1"/>
  <c r="O19" i="1"/>
  <c r="E19" i="1"/>
  <c r="D19" i="1"/>
  <c r="O18" i="1"/>
  <c r="E18" i="1"/>
  <c r="D18" i="1"/>
  <c r="O17" i="1"/>
  <c r="H70" i="1" s="1"/>
  <c r="E17" i="1"/>
  <c r="D17" i="1"/>
  <c r="O16" i="1"/>
  <c r="E16" i="1"/>
  <c r="D16" i="1"/>
  <c r="O15" i="1"/>
  <c r="E15" i="1"/>
  <c r="D15" i="1"/>
  <c r="C11" i="1"/>
  <c r="O9" i="1"/>
  <c r="M9" i="1"/>
  <c r="G8" i="1"/>
  <c r="G7" i="1"/>
  <c r="O6" i="1"/>
  <c r="K9" i="1" s="1"/>
  <c r="M6" i="1"/>
  <c r="I9" i="1" s="1"/>
  <c r="K6" i="1"/>
  <c r="I6" i="1"/>
  <c r="O65" i="1" l="1"/>
  <c r="H76" i="1"/>
  <c r="H81" i="1"/>
  <c r="D73" i="1"/>
  <c r="D82" i="1" s="1"/>
  <c r="D78" i="1"/>
  <c r="H78" i="1" s="1"/>
  <c r="E73" i="1"/>
  <c r="E78" i="1"/>
  <c r="F73" i="1"/>
  <c r="F78" i="1"/>
  <c r="G73" i="1"/>
  <c r="G78" i="1"/>
  <c r="D71" i="1"/>
  <c r="D76" i="1"/>
  <c r="D81" i="1"/>
  <c r="E71" i="1"/>
  <c r="E82" i="1" s="1"/>
  <c r="H82" i="1" s="1"/>
  <c r="E76" i="1"/>
  <c r="E81" i="1"/>
  <c r="F71" i="1"/>
  <c r="F82" i="1" s="1"/>
  <c r="F76" i="1"/>
  <c r="F81" i="1"/>
  <c r="G71" i="1"/>
  <c r="G82" i="1" s="1"/>
  <c r="G76" i="1"/>
  <c r="G81" i="1"/>
  <c r="D74" i="1"/>
  <c r="H74" i="1" s="1"/>
  <c r="D79" i="1"/>
  <c r="H79" i="1" s="1"/>
  <c r="E74" i="1"/>
  <c r="E79" i="1"/>
  <c r="H71" i="1" l="1"/>
  <c r="H73" i="1"/>
</calcChain>
</file>

<file path=xl/sharedStrings.xml><?xml version="1.0" encoding="utf-8"?>
<sst xmlns="http://schemas.openxmlformats.org/spreadsheetml/2006/main" count="305" uniqueCount="186">
  <si>
    <t>RESTAURANT MUSTERHOF</t>
  </si>
  <si>
    <t>TISCHRESERVIERUNG</t>
  </si>
  <si>
    <t>Gastraum · Reservierungsbuch und Tischdisposition</t>
  </si>
  <si>
    <t>BETRIEB</t>
  </si>
  <si>
    <t>Restaurant Musterhof</t>
  </si>
  <si>
    <t>BERICHTSTAG</t>
  </si>
  <si>
    <t>STANDORT</t>
  </si>
  <si>
    <t>Marktstrasse 12 · 12345 Musterstadt</t>
  </si>
  <si>
    <t>WOCHENTAG</t>
  </si>
  <si>
    <t>RESERVIERUNGEN AM TAG</t>
  </si>
  <si>
    <t>ERWARTETE GÄSTE GESAMT</t>
  </si>
  <si>
    <t>GÄSTE MITTAGSSERVICE</t>
  </si>
  <si>
    <t>GÄSTE ABENDSERVICE</t>
  </si>
  <si>
    <t>RESERVIERUNG</t>
  </si>
  <si>
    <t>+49 30 1234 5670 · reservierung@musterhof.example</t>
  </si>
  <si>
    <t>ANZAHL TISCHE</t>
  </si>
  <si>
    <t>ÖFFNUNGSZEITEN</t>
  </si>
  <si>
    <t>Dienstag bis Sonntag · 11:30 – 23:00 Uhr</t>
  </si>
  <si>
    <t>BELEGUNGSDAUER</t>
  </si>
  <si>
    <t>SERVICELEITUNG</t>
  </si>
  <si>
    <t>M. Sander</t>
  </si>
  <si>
    <t>SERVICEGRENZE</t>
  </si>
  <si>
    <t>AUSLASTUNG MITTAG</t>
  </si>
  <si>
    <t>AUSLASTUNG ABEND</t>
  </si>
  <si>
    <t>OFFENE ANFRAGEN</t>
  </si>
  <si>
    <t>ANZAHLUNGEN</t>
  </si>
  <si>
    <t>KAPAZITÄT GESAMT</t>
  </si>
  <si>
    <t>STORNOFRIST</t>
  </si>
  <si>
    <t>24 Stunden vor Ankunft</t>
  </si>
  <si>
    <t>Weisse Felder ausfüllen · hell hinterlegte Spalten werden berechnet · die Spalte «Prüfung» meldet Doppelbelegungen und überschrittene Tischkapazitäten · Kennzahlen und Tischbelegung beziehen sich auf den Berichtstag, getrennt nach Mittags- und Abendservice.</t>
  </si>
  <si>
    <t>Datum</t>
  </si>
  <si>
    <t>Uhrzeit</t>
  </si>
  <si>
    <t>Tisch</t>
  </si>
  <si>
    <t>Bereich</t>
  </si>
  <si>
    <t>Plätze</t>
  </si>
  <si>
    <t>Gastname</t>
  </si>
  <si>
    <t>Personen</t>
  </si>
  <si>
    <t>Telefon</t>
  </si>
  <si>
    <t>E-Mail</t>
  </si>
  <si>
    <t>Kanal</t>
  </si>
  <si>
    <t>Status</t>
  </si>
  <si>
    <t>Anlass</t>
  </si>
  <si>
    <t>Sonderwunsch</t>
  </si>
  <si>
    <t>Anzahlung</t>
  </si>
  <si>
    <t>Prüfung</t>
  </si>
  <si>
    <t>Aufgenommen von</t>
  </si>
  <si>
    <t>T03</t>
  </si>
  <si>
    <t>Frau Bergmann</t>
  </si>
  <si>
    <t>030 5512 448</t>
  </si>
  <si>
    <t>bergmann@example.de</t>
  </si>
  <si>
    <t>Eingetroffen</t>
  </si>
  <si>
    <t>Geschäftsessen</t>
  </si>
  <si>
    <t>Rechnung auf Firma</t>
  </si>
  <si>
    <t>K. Vogel</t>
  </si>
  <si>
    <t>T08</t>
  </si>
  <si>
    <t>Herr Kowalski</t>
  </si>
  <si>
    <t>0171 2244 890</t>
  </si>
  <si>
    <t>kowalski@example.de</t>
  </si>
  <si>
    <t>Online-Formular</t>
  </si>
  <si>
    <t>Familienfeier</t>
  </si>
  <si>
    <t>Kinderstuhl benötigt</t>
  </si>
  <si>
    <t>T01</t>
  </si>
  <si>
    <t>Frau Iversen</t>
  </si>
  <si>
    <t>030 4471 209</t>
  </si>
  <si>
    <t>iversen@example.de</t>
  </si>
  <si>
    <t>Bestätigt</t>
  </si>
  <si>
    <t>Privat</t>
  </si>
  <si>
    <t>T05</t>
  </si>
  <si>
    <t>Herr Deniz</t>
  </si>
  <si>
    <t>0160 7788 341</t>
  </si>
  <si>
    <t>deniz@example.de</t>
  </si>
  <si>
    <t>Ruhiger Tisch erwünscht</t>
  </si>
  <si>
    <t>D. Hartmann</t>
  </si>
  <si>
    <t>T07</t>
  </si>
  <si>
    <t>Frau Nowak</t>
  </si>
  <si>
    <t>030 3390 118</t>
  </si>
  <si>
    <t>nowak@example.de</t>
  </si>
  <si>
    <t>Firmenevent</t>
  </si>
  <si>
    <t>Mittagsmenü vorbestellt</t>
  </si>
  <si>
    <t>Herr Sandberg</t>
  </si>
  <si>
    <t>0175 2201 664</t>
  </si>
  <si>
    <t>sandberg@example.de</t>
  </si>
  <si>
    <t>Angefragt</t>
  </si>
  <si>
    <t>Tisch bitte prüfen</t>
  </si>
  <si>
    <t>T09</t>
  </si>
  <si>
    <t>Frau Almeida</t>
  </si>
  <si>
    <t>030 6612 907</t>
  </si>
  <si>
    <t>almeida@example.de</t>
  </si>
  <si>
    <t>Walk-in</t>
  </si>
  <si>
    <t>Terrasse gewünscht</t>
  </si>
  <si>
    <t>P. Lorenz</t>
  </si>
  <si>
    <t>T04</t>
  </si>
  <si>
    <t>Herr Brenner</t>
  </si>
  <si>
    <t>0152 9080 774</t>
  </si>
  <si>
    <t>brenner@example.de</t>
  </si>
  <si>
    <t>Geburtstag</t>
  </si>
  <si>
    <t>Kerze auf Dessert</t>
  </si>
  <si>
    <t>T12</t>
  </si>
  <si>
    <t>Frau Lindqvist</t>
  </si>
  <si>
    <t>030 7745 302</t>
  </si>
  <si>
    <t>lindqvist@example.de</t>
  </si>
  <si>
    <t>Séparée, Beamer benötigt</t>
  </si>
  <si>
    <t>T06</t>
  </si>
  <si>
    <t>Herr Achterberg</t>
  </si>
  <si>
    <t>0176 3312 508</t>
  </si>
  <si>
    <t>achterberg@example.de</t>
  </si>
  <si>
    <t>Jubiläum</t>
  </si>
  <si>
    <t>Aperitif zur Begrüssung</t>
  </si>
  <si>
    <t>T11</t>
  </si>
  <si>
    <t>Frau Petrova</t>
  </si>
  <si>
    <t>030 2298 641</t>
  </si>
  <si>
    <t>petrova@example.de</t>
  </si>
  <si>
    <t>Partnerportal</t>
  </si>
  <si>
    <t>Terrasse, Heizpilz</t>
  </si>
  <si>
    <t>Herr Vandenberg</t>
  </si>
  <si>
    <t>0157 6640 993</t>
  </si>
  <si>
    <t>vandenberg@example.de</t>
  </si>
  <si>
    <t>Doppelbuchung – bitte umlegen</t>
  </si>
  <si>
    <t>Frau Rossi</t>
  </si>
  <si>
    <t>030 8834 517</t>
  </si>
  <si>
    <t>rossi@example.de</t>
  </si>
  <si>
    <t>Zwei Hochstühle</t>
  </si>
  <si>
    <t>T02</t>
  </si>
  <si>
    <t>Herr Falk</t>
  </si>
  <si>
    <t>0163 4471 228</t>
  </si>
  <si>
    <t>falk@example.de</t>
  </si>
  <si>
    <t>T10</t>
  </si>
  <si>
    <t>Frau Hoffmann</t>
  </si>
  <si>
    <t>030 5567 803</t>
  </si>
  <si>
    <t>hoffmann@example.de</t>
  </si>
  <si>
    <t>Storniert</t>
  </si>
  <si>
    <t>Storniert am 15.07.</t>
  </si>
  <si>
    <t>Herr Yildiz</t>
  </si>
  <si>
    <t>0170 9987 116</t>
  </si>
  <si>
    <t>yildiz@example.de</t>
  </si>
  <si>
    <t>Späte Anreise angekündigt</t>
  </si>
  <si>
    <t>Frau Steinbach</t>
  </si>
  <si>
    <t>030 3312 990</t>
  </si>
  <si>
    <t>steinbach@example.de</t>
  </si>
  <si>
    <t>Herr Ochsner</t>
  </si>
  <si>
    <t>0155 2276 401</t>
  </si>
  <si>
    <t>ochsner@example.de</t>
  </si>
  <si>
    <t>Menüfolge nach Absprache</t>
  </si>
  <si>
    <t>Frau Marchetti</t>
  </si>
  <si>
    <t>030 6690 224</t>
  </si>
  <si>
    <t>marchetti@example.de</t>
  </si>
  <si>
    <t>Vegetarische Hauptgänge</t>
  </si>
  <si>
    <t>Herr Ekström</t>
  </si>
  <si>
    <t>0178 5540 337</t>
  </si>
  <si>
    <t>ekstroem@example.de</t>
  </si>
  <si>
    <t>No-Show</t>
  </si>
  <si>
    <t>Gast nicht erschienen</t>
  </si>
  <si>
    <t>Frau Wagner</t>
  </si>
  <si>
    <t>030 4432 771</t>
  </si>
  <si>
    <t>wagner@example.de</t>
  </si>
  <si>
    <t>Sonntagsbraten vorbestellt</t>
  </si>
  <si>
    <t>SUMME (ALLE ERFASSTEN TAGE)</t>
  </si>
  <si>
    <t>TISCHBELEGUNG AM BERICHTSTAG</t>
  </si>
  <si>
    <t>Res. Mittag</t>
  </si>
  <si>
    <t>Gäste Mittag</t>
  </si>
  <si>
    <t>Res. Abend</t>
  </si>
  <si>
    <t>Gäste Abend</t>
  </si>
  <si>
    <t>Hinweis</t>
  </si>
  <si>
    <t>GESAMT</t>
  </si>
  <si>
    <t>Hinweis: Personenbezogene Gastdaten sind vertraulich zu behandeln und nach Ablauf der betrieblichen Aufbewahrungsfrist zu löschen. Anzahlungen sind gemäss den Stornobedingungen des Betriebs zu erstatten.</t>
  </si>
  <si>
    <t>STAMMDATEN</t>
  </si>
  <si>
    <t>Tischplan und Auswahllisten für das Reservierungsbuch. Einträge frei ergänzen oder überschreiben.</t>
  </si>
  <si>
    <t>TISCH</t>
  </si>
  <si>
    <t>BEREICH</t>
  </si>
  <si>
    <t>PLÄTZE</t>
  </si>
  <si>
    <t>STATUS</t>
  </si>
  <si>
    <t>RESERVIERUNGSKANAL</t>
  </si>
  <si>
    <t>ANLASS</t>
  </si>
  <si>
    <t>MITARBEITER/IN</t>
  </si>
  <si>
    <t>Innenbereich</t>
  </si>
  <si>
    <t>Fensterreihe</t>
  </si>
  <si>
    <t>Sonstiges</t>
  </si>
  <si>
    <t>Terrasse</t>
  </si>
  <si>
    <t>Séparée</t>
  </si>
  <si>
    <t>ANLEITUNG</t>
  </si>
  <si>
    <t>1.  Tischplan links pflegen: Tischnummer, Bereich und Platzzahl. Bereich und Plätze werden im Reservierungsbuch automatisch ergänzt.</t>
  </si>
  <si>
    <t>2.  Im Kopfbereich Berichtstag und Standardbelegungsdauer festlegen. Die Kennzahlen beziehen sich immer auf den Berichtstag.</t>
  </si>
  <si>
    <t>3.  Je Reservierung erfassen: Datum, Uhrzeit, Tisch, Gastname, Personen, Kontakt, Kanal, Status, Anlass, Sonderwunsch, Anzahlung.</t>
  </si>
  <si>
    <t>4.  Die Spalte «Prüfung» meldet Doppelbelegungen (gleicher Tisch innerhalb der Belegungsdauer) und Überschreitungen der Tischkapazität.</t>
  </si>
  <si>
    <t>5.  Stornierte Reservierungen und No-Shows werden aus Auslastung, Gästezahl und Prüfung herausgerechnet.</t>
  </si>
  <si>
    <t>6.  Die Tischbelegung unterhalb der Liste zeigt für den Berichtstag je Tisch Reservierungen, Gäste und freie Plätze.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</si>
</sst>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\.mm\.yyyy"/>
    <numFmt numFmtId="165" formatCode="#,##0&quot; Gäste&quot;"/>
    <numFmt numFmtId="166" formatCode="hh:mm"/>
    <numFmt numFmtId="167" formatCode="0.0%"/>
    <numFmt numFmtId="168" formatCode="#,##0.00&quot; €&quot;"/>
    <numFmt numFmtId="169" formatCode="#,##0&quot; Plätze&quot;"/>
    <numFmt numFmtId="170" formatCode="#,##0.00&quot; €&quot;;;\–"/>
    <numFmt numFmtId="171" formatCode="0&quot; Hinweise&quot;"/>
    <numFmt numFmtId="172" formatCode="#,##0;;\–"/>
  </numFmts>
  <fonts count="17" x14ac:knownFonts="1">
    <font>
      <sz val="11"/>
      <color theme="1"/>
      <name val="Calibri"/>
      <family val="2"/>
      <charset val="1"/>
    </font>
    <font>
      <b/>
      <sz val="16"/>
      <color rgb="FF1E3B33"/>
      <name val="Calibri"/>
      <charset val="1"/>
    </font>
    <font>
      <b/>
      <sz val="16"/>
      <color rgb="FFB0703C"/>
      <name val="Calibri"/>
      <charset val="1"/>
    </font>
    <font>
      <sz val="10"/>
      <color rgb="FF7C8A85"/>
      <name val="Calibri"/>
      <charset val="1"/>
    </font>
    <font>
      <sz val="9"/>
      <color rgb="FF7C8A85"/>
      <name val="Calibri"/>
      <charset val="1"/>
    </font>
    <font>
      <b/>
      <sz val="11"/>
      <color rgb="FF22302C"/>
      <name val="Calibri"/>
      <charset val="1"/>
    </font>
    <font>
      <b/>
      <sz val="14"/>
      <color rgb="FF1E3B33"/>
      <name val="Calibri"/>
      <charset val="1"/>
    </font>
    <font>
      <b/>
      <sz val="14"/>
      <color rgb="FFB0703C"/>
      <name val="Calibri"/>
      <charset val="1"/>
    </font>
    <font>
      <i/>
      <sz val="9"/>
      <color rgb="FF7C8A85"/>
      <name val="Calibri"/>
      <charset val="1"/>
    </font>
    <font>
      <b/>
      <sz val="9"/>
      <color rgb="FFFFFFFF"/>
      <name val="Calibri"/>
      <charset val="1"/>
    </font>
    <font>
      <sz val="10"/>
      <color rgb="FF22302C"/>
      <name val="Calibri"/>
      <charset val="1"/>
    </font>
    <font>
      <b/>
      <sz val="10"/>
      <color rgb="FF22302C"/>
      <name val="Calibri"/>
      <charset val="1"/>
    </font>
    <font>
      <b/>
      <sz val="10"/>
      <color rgb="FF7C8A85"/>
      <name val="Calibri"/>
      <charset val="1"/>
    </font>
    <font>
      <b/>
      <sz val="11"/>
      <color rgb="FF1E3B33"/>
      <name val="Calibri"/>
      <charset val="1"/>
    </font>
    <font>
      <b/>
      <sz val="10"/>
      <color rgb="FFB0703C"/>
      <name val="Calibri"/>
      <charset val="1"/>
    </font>
    <font>
      <b/>
      <sz val="9"/>
      <color rgb="FF7C8A85"/>
      <name val="Calibri"/>
      <charset val="1"/>
    </font>
    <font>
      <b/>
      <sz val="10"/>
      <color rgb="FF1E3B33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7F2EA"/>
        <bgColor rgb="FFFAF0E3"/>
      </patternFill>
    </fill>
    <fill>
      <patternFill patternType="solid">
        <fgColor rgb="FFF5F6F5"/>
        <bgColor rgb="FFF7F2EA"/>
      </patternFill>
    </fill>
    <fill>
      <patternFill patternType="solid">
        <fgColor rgb="FF1E3B33"/>
        <bgColor rgb="FF22302C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1E3B33"/>
      </bottom>
      <diagonal/>
    </border>
    <border>
      <left/>
      <right/>
      <top/>
      <bottom style="thin">
        <color rgb="FFDDD7CC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medium">
        <color rgb="FFB0703C"/>
      </top>
      <bottom/>
      <diagonal/>
    </border>
    <border>
      <left/>
      <right/>
      <top/>
      <bottom style="medium">
        <color rgb="FFB0703C"/>
      </bottom>
      <diagonal/>
    </border>
    <border>
      <left/>
      <right/>
      <top style="double">
        <color rgb="FF1E3B33"/>
      </top>
      <bottom/>
      <diagonal/>
    </border>
    <border>
      <left/>
      <right/>
      <top/>
      <bottom style="thin">
        <color rgb="FF1E3B33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3" fillId="0" borderId="0" xfId="0" applyFont="1"/>
    <xf numFmtId="0" fontId="12" fillId="0" borderId="6" xfId="0" applyFont="1" applyBorder="1" applyAlignment="1">
      <alignment horizontal="left" vertical="center"/>
    </xf>
    <xf numFmtId="0" fontId="8" fillId="0" borderId="0" xfId="0" applyFont="1"/>
    <xf numFmtId="169" fontId="5" fillId="3" borderId="2" xfId="0" applyNumberFormat="1" applyFont="1" applyFill="1" applyBorder="1" applyAlignment="1">
      <alignment horizontal="left" vertical="center"/>
    </xf>
    <xf numFmtId="168" fontId="6" fillId="2" borderId="3" xfId="0" applyNumberFormat="1" applyFont="1" applyFill="1" applyBorder="1" applyAlignment="1">
      <alignment horizontal="left" vertical="center" indent="1"/>
    </xf>
    <xf numFmtId="167" fontId="7" fillId="2" borderId="4" xfId="0" applyNumberFormat="1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top" indent="1"/>
    </xf>
    <xf numFmtId="165" fontId="6" fillId="2" borderId="3" xfId="0" applyNumberFormat="1" applyFont="1" applyFill="1" applyBorder="1" applyAlignment="1">
      <alignment horizontal="left" vertical="center" indent="1"/>
    </xf>
    <xf numFmtId="3" fontId="6" fillId="2" borderId="3" xfId="0" applyNumberFormat="1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right" vertical="center" indent="1"/>
    </xf>
    <xf numFmtId="0" fontId="1" fillId="2" borderId="0" xfId="0" applyFont="1" applyFill="1" applyAlignment="1">
      <alignment horizontal="left" vertical="center" indent="1"/>
    </xf>
    <xf numFmtId="0" fontId="0" fillId="2" borderId="0" xfId="0" applyFill="1"/>
    <xf numFmtId="0" fontId="0" fillId="2" borderId="1" xfId="0" applyFill="1" applyBorder="1"/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3" fontId="5" fillId="3" borderId="2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left" vertical="center"/>
    </xf>
    <xf numFmtId="166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70" fontId="10" fillId="0" borderId="2" xfId="0" applyNumberFormat="1" applyFont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8" fontId="11" fillId="0" borderId="6" xfId="0" applyNumberFormat="1" applyFont="1" applyBorder="1" applyAlignment="1">
      <alignment horizontal="right" vertical="center"/>
    </xf>
    <xf numFmtId="171" fontId="11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2" fontId="10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3" fontId="11" fillId="0" borderId="6" xfId="0" applyNumberFormat="1" applyFont="1" applyBorder="1" applyAlignment="1">
      <alignment horizontal="center" vertical="center"/>
    </xf>
    <xf numFmtId="167" fontId="14" fillId="0" borderId="6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15" fillId="0" borderId="7" xfId="0" applyFont="1" applyBorder="1" applyAlignment="1">
      <alignment horizontal="left" vertical="center"/>
    </xf>
    <xf numFmtId="0" fontId="15" fillId="0" borderId="7" xfId="0" applyFont="1" applyBorder="1"/>
    <xf numFmtId="0" fontId="10" fillId="0" borderId="2" xfId="0" applyFont="1" applyBorder="1" applyAlignment="1">
      <alignment horizontal="right" vertical="center"/>
    </xf>
    <xf numFmtId="0" fontId="16" fillId="0" borderId="0" xfId="0" applyFont="1"/>
    <xf numFmtId="0" fontId="3" fillId="0" borderId="0" xfId="0" applyFont="1"/>
  </cellXfs>
  <cellStyles count="1">
    <cellStyle name="Standard" xfId="0" builtinId="0"/>
  </cellStyles>
  <dxfs count="11">
    <dxf>
      <font>
        <b/>
        <sz val="10"/>
        <color rgb="FF2F6B4F"/>
        <name val="Calibri"/>
        <charset val="1"/>
      </font>
    </dxf>
    <dxf>
      <font>
        <b/>
        <sz val="10"/>
        <color rgb="FFB0703C"/>
        <name val="Calibri"/>
        <charset val="1"/>
      </font>
      <fill>
        <patternFill>
          <bgColor rgb="FFFAF0E3"/>
        </patternFill>
      </fill>
    </dxf>
    <dxf>
      <font>
        <b/>
        <sz val="10"/>
        <color rgb="FFA23B34"/>
        <name val="Calibri"/>
        <charset val="1"/>
      </font>
      <fill>
        <patternFill>
          <bgColor rgb="FFF7E4E2"/>
        </patternFill>
      </fill>
    </dxf>
    <dxf>
      <font>
        <b/>
        <sz val="14"/>
        <color rgb="FFA23B34"/>
        <name val="Calibri"/>
        <charset val="1"/>
      </font>
    </dxf>
    <dxf>
      <font>
        <b/>
        <sz val="14"/>
        <color rgb="FFA23B34"/>
        <name val="Calibri"/>
        <charset val="1"/>
      </font>
    </dxf>
    <dxf>
      <font>
        <sz val="10"/>
        <color rgb="FF7C8A85"/>
        <name val="Calibri"/>
        <charset val="1"/>
      </font>
    </dxf>
    <dxf>
      <font>
        <b/>
        <sz val="10"/>
        <color rgb="FF1E3B33"/>
        <name val="Calibri"/>
        <charset val="1"/>
      </font>
    </dxf>
    <dxf>
      <font>
        <b/>
        <sz val="10"/>
        <color rgb="FFB0703C"/>
        <name val="Calibri"/>
        <charset val="1"/>
      </font>
    </dxf>
    <dxf>
      <font>
        <b/>
        <sz val="10"/>
        <color rgb="FFA23B34"/>
        <name val="Calibri"/>
        <charset val="1"/>
      </font>
      <fill>
        <patternFill>
          <bgColor rgb="FFF7E4E2"/>
        </patternFill>
      </fill>
    </dxf>
    <dxf>
      <font>
        <i/>
        <sz val="10"/>
        <color rgb="FFA8B0AC"/>
        <name val="Calibri"/>
        <charset val="1"/>
      </font>
    </dxf>
    <dxf>
      <font>
        <b/>
        <sz val="10"/>
        <color rgb="FF1E3B33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0703C"/>
      <rgbColor rgb="FF800080"/>
      <rgbColor rgb="FF2F6B4F"/>
      <rgbColor rgb="FFA8B0AC"/>
      <rgbColor rgb="FF7C8A85"/>
      <rgbColor rgb="FF9999FF"/>
      <rgbColor rgb="FFA23B34"/>
      <rgbColor rgb="FFFAF0E3"/>
      <rgbColor rgb="FFF5F6F5"/>
      <rgbColor rgb="FF660066"/>
      <rgbColor rgb="FFFF8080"/>
      <rgbColor rgb="FF0066CC"/>
      <rgbColor rgb="FFDDD7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2EA"/>
      <rgbColor rgb="FFCCFFCC"/>
      <rgbColor rgb="FFFFFF99"/>
      <rgbColor rgb="FF99CCFF"/>
      <rgbColor rgb="FFFF99CC"/>
      <rgbColor rgb="FFCC99FF"/>
      <rgbColor rgb="FFF7E4E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E3B33"/>
      <rgbColor rgb="FF993300"/>
      <rgbColor rgb="FF993366"/>
      <rgbColor rgb="FF333399"/>
      <rgbColor rgb="FF2230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4"/>
  <sheetViews>
    <sheetView showGridLines="0" tabSelected="1" zoomScaleNormal="100" workbookViewId="0">
      <pane ySplit="14" topLeftCell="A20" activePane="bottomLeft" state="frozen"/>
      <selection pane="bottomLeft" activeCell="O46" sqref="O46"/>
    </sheetView>
  </sheetViews>
  <sheetFormatPr baseColWidth="10" defaultColWidth="8.7109375" defaultRowHeight="15" x14ac:dyDescent="0.25"/>
  <cols>
    <col min="1" max="1" width="15.42578125" bestFit="1" customWidth="1"/>
    <col min="2" max="2" width="11.28515625" bestFit="1" customWidth="1"/>
    <col min="3" max="3" width="5.28515625" bestFit="1" customWidth="1"/>
    <col min="4" max="4" width="11.28515625" bestFit="1" customWidth="1"/>
    <col min="5" max="5" width="5.7109375" bestFit="1" customWidth="1"/>
    <col min="6" max="6" width="14.140625" bestFit="1" customWidth="1"/>
    <col min="7" max="7" width="22" bestFit="1" customWidth="1"/>
    <col min="8" max="8" width="13.85546875" bestFit="1" customWidth="1"/>
    <col min="9" max="9" width="20.85546875" bestFit="1" customWidth="1"/>
    <col min="10" max="10" width="14.140625" bestFit="1" customWidth="1"/>
    <col min="11" max="11" width="10.42578125" bestFit="1" customWidth="1"/>
    <col min="12" max="12" width="13.140625" bestFit="1" customWidth="1"/>
    <col min="13" max="13" width="25.85546875" bestFit="1" customWidth="1"/>
    <col min="14" max="14" width="8.28515625" bestFit="1" customWidth="1"/>
    <col min="15" max="15" width="13.85546875" bestFit="1" customWidth="1"/>
    <col min="16" max="16" width="11.42578125" bestFit="1" customWidth="1"/>
  </cols>
  <sheetData>
    <row r="1" spans="1:16" ht="7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4" customHeight="1" x14ac:dyDescent="0.25">
      <c r="A2" s="14" t="s">
        <v>0</v>
      </c>
      <c r="B2" s="14"/>
      <c r="C2" s="14"/>
      <c r="D2" s="14"/>
      <c r="E2" s="14"/>
      <c r="F2" s="14"/>
      <c r="G2" s="14"/>
      <c r="H2" s="14"/>
      <c r="I2" s="15"/>
      <c r="J2" s="15"/>
      <c r="K2" s="13" t="s">
        <v>1</v>
      </c>
      <c r="L2" s="13"/>
      <c r="M2" s="13"/>
      <c r="N2" s="13"/>
      <c r="O2" s="13"/>
      <c r="P2" s="13"/>
    </row>
    <row r="3" spans="1:16" ht="15.75" customHeight="1" x14ac:dyDescent="0.25">
      <c r="A3" s="12" t="s">
        <v>2</v>
      </c>
      <c r="B3" s="12"/>
      <c r="C3" s="12"/>
      <c r="D3" s="12"/>
      <c r="E3" s="12"/>
      <c r="F3" s="12"/>
      <c r="G3" s="12"/>
      <c r="H3" s="12"/>
      <c r="I3" s="15"/>
      <c r="J3" s="15"/>
      <c r="K3" s="13"/>
      <c r="L3" s="13"/>
      <c r="M3" s="13"/>
      <c r="N3" s="13"/>
      <c r="O3" s="13"/>
      <c r="P3" s="13"/>
    </row>
    <row r="4" spans="1:16" ht="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9.75" customHeight="1" x14ac:dyDescent="0.25"/>
    <row r="6" spans="1:16" ht="21.75" customHeight="1" x14ac:dyDescent="0.25">
      <c r="A6" s="17" t="s">
        <v>3</v>
      </c>
      <c r="C6" s="11" t="s">
        <v>4</v>
      </c>
      <c r="D6" s="11"/>
      <c r="E6" s="10" t="s">
        <v>5</v>
      </c>
      <c r="F6" s="10"/>
      <c r="G6" s="19">
        <v>46220</v>
      </c>
      <c r="I6" s="9">
        <f>COUNTIFS($A$15:$A$64,$G$6,$K$15:$K$64,"&lt;&gt;Storniert")</f>
        <v>13</v>
      </c>
      <c r="J6" s="9"/>
      <c r="K6" s="8">
        <f>SUMIFS($G$15:$G$64,$A$15:$A$64,$G$6,$K$15:$K$64,"&lt;&gt;Storniert")</f>
        <v>61</v>
      </c>
      <c r="L6" s="8"/>
      <c r="M6" s="8">
        <f>SUMIFS($G$15:$G$64,$A$15:$A$64,$G$6,$K$15:$K$64,"&lt;&gt;Storniert",$B$15:$B$64,"&lt;"&amp;$G$10)</f>
        <v>17</v>
      </c>
      <c r="N6" s="8"/>
      <c r="O6" s="8">
        <f>SUMIFS($G$15:$G$64,$A$15:$A$64,$G$6,$K$15:$K$64,"&lt;&gt;Storniert",$B$15:$B$64,"&gt;="&amp;$G$10)</f>
        <v>44</v>
      </c>
      <c r="P6" s="8"/>
    </row>
    <row r="7" spans="1:16" ht="13.5" customHeight="1" x14ac:dyDescent="0.25">
      <c r="A7" s="17" t="s">
        <v>6</v>
      </c>
      <c r="C7" s="11" t="s">
        <v>7</v>
      </c>
      <c r="D7" s="11"/>
      <c r="E7" s="10" t="s">
        <v>8</v>
      </c>
      <c r="F7" s="10"/>
      <c r="G7" s="20" t="str">
        <f>IF($G$6="","",CHOOSE(WEEKDAY($G$6,2),"Montag","Dienstag","Mittwoch","Donnerstag","Freitag","Samstag","Sonntag"))</f>
        <v>Freitag</v>
      </c>
      <c r="I7" s="7" t="s">
        <v>9</v>
      </c>
      <c r="J7" s="7"/>
      <c r="K7" s="7" t="s">
        <v>10</v>
      </c>
      <c r="L7" s="7"/>
      <c r="M7" s="7" t="s">
        <v>11</v>
      </c>
      <c r="N7" s="7"/>
      <c r="O7" s="7" t="s">
        <v>12</v>
      </c>
      <c r="P7" s="7"/>
    </row>
    <row r="8" spans="1:16" ht="18.75" customHeight="1" x14ac:dyDescent="0.25">
      <c r="A8" s="17" t="s">
        <v>13</v>
      </c>
      <c r="C8" s="11" t="s">
        <v>14</v>
      </c>
      <c r="D8" s="11"/>
      <c r="E8" s="10" t="s">
        <v>15</v>
      </c>
      <c r="F8" s="10"/>
      <c r="G8" s="21">
        <f>COUNTA(Stammdaten!$B$7:$B$18)</f>
        <v>12</v>
      </c>
    </row>
    <row r="9" spans="1:16" ht="21.75" customHeight="1" x14ac:dyDescent="0.25">
      <c r="A9" s="17" t="s">
        <v>16</v>
      </c>
      <c r="C9" s="11" t="s">
        <v>17</v>
      </c>
      <c r="D9" s="11"/>
      <c r="E9" s="10" t="s">
        <v>18</v>
      </c>
      <c r="F9" s="10"/>
      <c r="G9" s="22">
        <v>8.3333333333333301E-2</v>
      </c>
      <c r="I9" s="6">
        <f>IF($C$11=0,0,ROUND($M$6/$C$11,3))</f>
        <v>0.29299999999999998</v>
      </c>
      <c r="J9" s="6"/>
      <c r="K9" s="6">
        <f>IF($C$11=0,0,ROUND($O$6/$C$11,3))</f>
        <v>0.75900000000000001</v>
      </c>
      <c r="L9" s="6"/>
      <c r="M9" s="9">
        <f>COUNTIFS($A$15:$A$64,$G$6,$K$15:$K$64,"Angefragt")</f>
        <v>2</v>
      </c>
      <c r="N9" s="9"/>
      <c r="O9" s="5">
        <f>ROUND(SUMIFS($N$15:$N$64,$A$15:$A$64,$G$6,$K$15:$K$64,"&lt;&gt;Storniert"),2)</f>
        <v>260</v>
      </c>
      <c r="P9" s="5"/>
    </row>
    <row r="10" spans="1:16" ht="13.5" customHeight="1" x14ac:dyDescent="0.25">
      <c r="A10" s="17" t="s">
        <v>19</v>
      </c>
      <c r="C10" s="11" t="s">
        <v>20</v>
      </c>
      <c r="D10" s="11"/>
      <c r="E10" s="10" t="s">
        <v>21</v>
      </c>
      <c r="F10" s="10"/>
      <c r="G10" s="22">
        <v>0.625</v>
      </c>
      <c r="I10" s="7" t="s">
        <v>22</v>
      </c>
      <c r="J10" s="7"/>
      <c r="K10" s="7" t="s">
        <v>23</v>
      </c>
      <c r="L10" s="7"/>
      <c r="M10" s="7" t="s">
        <v>24</v>
      </c>
      <c r="N10" s="7"/>
      <c r="O10" s="7" t="s">
        <v>25</v>
      </c>
      <c r="P10" s="7"/>
    </row>
    <row r="11" spans="1:16" ht="18.75" customHeight="1" x14ac:dyDescent="0.25">
      <c r="A11" s="17" t="s">
        <v>26</v>
      </c>
      <c r="C11" s="4">
        <f>SUM(Stammdaten!$D$7:$D$18)</f>
        <v>58</v>
      </c>
      <c r="D11" s="4"/>
      <c r="E11" s="10" t="s">
        <v>27</v>
      </c>
      <c r="F11" s="10"/>
      <c r="G11" s="18" t="s">
        <v>28</v>
      </c>
    </row>
    <row r="12" spans="1:16" ht="6" customHeight="1" x14ac:dyDescent="0.25"/>
    <row r="13" spans="1:16" ht="15" customHeight="1" x14ac:dyDescent="0.25">
      <c r="A13" s="3" t="s">
        <v>29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0" customHeight="1" x14ac:dyDescent="0.25">
      <c r="A14" s="23" t="s">
        <v>30</v>
      </c>
      <c r="B14" s="23" t="s">
        <v>31</v>
      </c>
      <c r="C14" s="23" t="s">
        <v>32</v>
      </c>
      <c r="D14" s="23" t="s">
        <v>33</v>
      </c>
      <c r="E14" s="23" t="s">
        <v>34</v>
      </c>
      <c r="F14" s="23" t="s">
        <v>35</v>
      </c>
      <c r="G14" s="23" t="s">
        <v>36</v>
      </c>
      <c r="H14" s="23" t="s">
        <v>37</v>
      </c>
      <c r="I14" s="23" t="s">
        <v>38</v>
      </c>
      <c r="J14" s="23" t="s">
        <v>39</v>
      </c>
      <c r="K14" s="23" t="s">
        <v>40</v>
      </c>
      <c r="L14" s="23" t="s">
        <v>41</v>
      </c>
      <c r="M14" s="23" t="s">
        <v>42</v>
      </c>
      <c r="N14" s="23" t="s">
        <v>43</v>
      </c>
      <c r="O14" s="23" t="s">
        <v>44</v>
      </c>
      <c r="P14" s="23" t="s">
        <v>45</v>
      </c>
    </row>
    <row r="15" spans="1:16" ht="16.5" customHeight="1" x14ac:dyDescent="0.25">
      <c r="A15" s="24">
        <v>46219</v>
      </c>
      <c r="B15" s="25">
        <v>0.5</v>
      </c>
      <c r="C15" s="26" t="s">
        <v>46</v>
      </c>
      <c r="D15" s="27" t="str">
        <f>IF($C15="","",IFERROR(INDEX(Stammdaten!$C$7:$C$18,MATCH($C15,Stammdaten!$B$7:$B$18,0)),"unbekannt"))</f>
        <v>Innenbereich</v>
      </c>
      <c r="E15" s="28">
        <f>IF($C15="","",IFERROR(INDEX(Stammdaten!$D$7:$D$18,MATCH($C15,Stammdaten!$B$7:$B$18,0)),""))</f>
        <v>4</v>
      </c>
      <c r="F15" s="29" t="s">
        <v>47</v>
      </c>
      <c r="G15" s="26">
        <v>4</v>
      </c>
      <c r="H15" s="29" t="s">
        <v>48</v>
      </c>
      <c r="I15" s="29" t="s">
        <v>49</v>
      </c>
      <c r="J15" s="29" t="s">
        <v>37</v>
      </c>
      <c r="K15" s="29" t="s">
        <v>50</v>
      </c>
      <c r="L15" s="29" t="s">
        <v>51</v>
      </c>
      <c r="M15" s="29" t="s">
        <v>52</v>
      </c>
      <c r="N15" s="30">
        <v>0</v>
      </c>
      <c r="O15" s="31" t="str">
        <f t="shared" ref="O15:O46" si="0">IF(OR($A15="",$C15=""),"",IF(OR($K15="Storniert",$K15="No-Show"),"–",IF(SUMPRODUCT(($A$15:$A$64=$A15)*($K$15:$K$64&lt;&gt;"Storniert")*($K$15:$K$64&lt;&gt;"No-Show")*($C$15:$C$64=$C15)*(ABS($B$15:$B$64-$B15)&lt;$G$9)*($B$15:$B$64&lt;&gt;""))&gt;1,"Doppelbelegung",IF(AND($E15&lt;&gt;"",$G15&gt;$E15),"Kapazität prüfen","OK"))))</f>
        <v>OK</v>
      </c>
      <c r="P15" s="29" t="s">
        <v>53</v>
      </c>
    </row>
    <row r="16" spans="1:16" ht="16.5" customHeight="1" x14ac:dyDescent="0.25">
      <c r="A16" s="24">
        <v>46219</v>
      </c>
      <c r="B16" s="25">
        <v>0.8125</v>
      </c>
      <c r="C16" s="26" t="s">
        <v>54</v>
      </c>
      <c r="D16" s="27" t="str">
        <f>IF($C16="","",IFERROR(INDEX(Stammdaten!$C$7:$C$18,MATCH($C16,Stammdaten!$B$7:$B$18,0)),"unbekannt"))</f>
        <v>Fensterreihe</v>
      </c>
      <c r="E16" s="28">
        <f>IF($C16="","",IFERROR(INDEX(Stammdaten!$D$7:$D$18,MATCH($C16,Stammdaten!$B$7:$B$18,0)),""))</f>
        <v>8</v>
      </c>
      <c r="F16" s="29" t="s">
        <v>55</v>
      </c>
      <c r="G16" s="26">
        <v>7</v>
      </c>
      <c r="H16" s="29" t="s">
        <v>56</v>
      </c>
      <c r="I16" s="29" t="s">
        <v>57</v>
      </c>
      <c r="J16" s="29" t="s">
        <v>58</v>
      </c>
      <c r="K16" s="29" t="s">
        <v>50</v>
      </c>
      <c r="L16" s="29" t="s">
        <v>59</v>
      </c>
      <c r="M16" s="29" t="s">
        <v>60</v>
      </c>
      <c r="N16" s="30">
        <v>0</v>
      </c>
      <c r="O16" s="31" t="str">
        <f t="shared" si="0"/>
        <v>OK</v>
      </c>
      <c r="P16" s="29" t="s">
        <v>20</v>
      </c>
    </row>
    <row r="17" spans="1:16" ht="16.5" customHeight="1" x14ac:dyDescent="0.25">
      <c r="A17" s="24">
        <v>46220</v>
      </c>
      <c r="B17" s="25">
        <v>0.48958333333333298</v>
      </c>
      <c r="C17" s="26" t="s">
        <v>61</v>
      </c>
      <c r="D17" s="27" t="str">
        <f>IF($C17="","",IFERROR(INDEX(Stammdaten!$C$7:$C$18,MATCH($C17,Stammdaten!$B$7:$B$18,0)),"unbekannt"))</f>
        <v>Innenbereich</v>
      </c>
      <c r="E17" s="28">
        <f>IF($C17="","",IFERROR(INDEX(Stammdaten!$D$7:$D$18,MATCH($C17,Stammdaten!$B$7:$B$18,0)),""))</f>
        <v>2</v>
      </c>
      <c r="F17" s="29" t="s">
        <v>62</v>
      </c>
      <c r="G17" s="26">
        <v>2</v>
      </c>
      <c r="H17" s="29" t="s">
        <v>63</v>
      </c>
      <c r="I17" s="29" t="s">
        <v>64</v>
      </c>
      <c r="J17" s="29" t="s">
        <v>37</v>
      </c>
      <c r="K17" s="29" t="s">
        <v>65</v>
      </c>
      <c r="L17" s="29" t="s">
        <v>66</v>
      </c>
      <c r="M17" s="29"/>
      <c r="N17" s="30">
        <v>0</v>
      </c>
      <c r="O17" s="31" t="str">
        <f t="shared" si="0"/>
        <v>OK</v>
      </c>
      <c r="P17" s="29" t="s">
        <v>53</v>
      </c>
    </row>
    <row r="18" spans="1:16" ht="16.5" customHeight="1" x14ac:dyDescent="0.25">
      <c r="A18" s="24">
        <v>46220</v>
      </c>
      <c r="B18" s="25">
        <v>0.51041666666666696</v>
      </c>
      <c r="C18" s="26" t="s">
        <v>67</v>
      </c>
      <c r="D18" s="27" t="str">
        <f>IF($C18="","",IFERROR(INDEX(Stammdaten!$C$7:$C$18,MATCH($C18,Stammdaten!$B$7:$B$18,0)),"unbekannt"))</f>
        <v>Innenbereich</v>
      </c>
      <c r="E18" s="28">
        <f>IF($C18="","",IFERROR(INDEX(Stammdaten!$D$7:$D$18,MATCH($C18,Stammdaten!$B$7:$B$18,0)),""))</f>
        <v>4</v>
      </c>
      <c r="F18" s="29" t="s">
        <v>68</v>
      </c>
      <c r="G18" s="26">
        <v>4</v>
      </c>
      <c r="H18" s="29" t="s">
        <v>69</v>
      </c>
      <c r="I18" s="29" t="s">
        <v>70</v>
      </c>
      <c r="J18" s="29" t="s">
        <v>58</v>
      </c>
      <c r="K18" s="29" t="s">
        <v>65</v>
      </c>
      <c r="L18" s="29" t="s">
        <v>51</v>
      </c>
      <c r="M18" s="29" t="s">
        <v>71</v>
      </c>
      <c r="N18" s="30">
        <v>0</v>
      </c>
      <c r="O18" s="31" t="str">
        <f t="shared" si="0"/>
        <v>OK</v>
      </c>
      <c r="P18" s="29" t="s">
        <v>72</v>
      </c>
    </row>
    <row r="19" spans="1:16" ht="16.5" customHeight="1" x14ac:dyDescent="0.25">
      <c r="A19" s="24">
        <v>46220</v>
      </c>
      <c r="B19" s="25">
        <v>0.52083333333333304</v>
      </c>
      <c r="C19" s="26" t="s">
        <v>73</v>
      </c>
      <c r="D19" s="27" t="str">
        <f>IF($C19="","",IFERROR(INDEX(Stammdaten!$C$7:$C$18,MATCH($C19,Stammdaten!$B$7:$B$18,0)),"unbekannt"))</f>
        <v>Fensterreihe</v>
      </c>
      <c r="E19" s="28">
        <f>IF($C19="","",IFERROR(INDEX(Stammdaten!$D$7:$D$18,MATCH($C19,Stammdaten!$B$7:$B$18,0)),""))</f>
        <v>6</v>
      </c>
      <c r="F19" s="29" t="s">
        <v>74</v>
      </c>
      <c r="G19" s="26">
        <v>6</v>
      </c>
      <c r="H19" s="29" t="s">
        <v>75</v>
      </c>
      <c r="I19" s="29" t="s">
        <v>76</v>
      </c>
      <c r="J19" s="29" t="s">
        <v>38</v>
      </c>
      <c r="K19" s="29" t="s">
        <v>65</v>
      </c>
      <c r="L19" s="29" t="s">
        <v>77</v>
      </c>
      <c r="M19" s="29" t="s">
        <v>78</v>
      </c>
      <c r="N19" s="30">
        <v>0</v>
      </c>
      <c r="O19" s="31" t="str">
        <f t="shared" si="0"/>
        <v>OK</v>
      </c>
      <c r="P19" s="29" t="s">
        <v>20</v>
      </c>
    </row>
    <row r="20" spans="1:16" ht="16.5" customHeight="1" x14ac:dyDescent="0.25">
      <c r="A20" s="24">
        <v>46220</v>
      </c>
      <c r="B20" s="25">
        <v>0.54166666666666696</v>
      </c>
      <c r="C20" s="26" t="s">
        <v>46</v>
      </c>
      <c r="D20" s="27" t="str">
        <f>IF($C20="","",IFERROR(INDEX(Stammdaten!$C$7:$C$18,MATCH($C20,Stammdaten!$B$7:$B$18,0)),"unbekannt"))</f>
        <v>Innenbereich</v>
      </c>
      <c r="E20" s="28">
        <f>IF($C20="","",IFERROR(INDEX(Stammdaten!$D$7:$D$18,MATCH($C20,Stammdaten!$B$7:$B$18,0)),""))</f>
        <v>4</v>
      </c>
      <c r="F20" s="29" t="s">
        <v>79</v>
      </c>
      <c r="G20" s="26">
        <v>5</v>
      </c>
      <c r="H20" s="29" t="s">
        <v>80</v>
      </c>
      <c r="I20" s="29" t="s">
        <v>81</v>
      </c>
      <c r="J20" s="29" t="s">
        <v>37</v>
      </c>
      <c r="K20" s="29" t="s">
        <v>82</v>
      </c>
      <c r="L20" s="29" t="s">
        <v>66</v>
      </c>
      <c r="M20" s="29" t="s">
        <v>83</v>
      </c>
      <c r="N20" s="30">
        <v>0</v>
      </c>
      <c r="O20" s="31" t="str">
        <f t="shared" si="0"/>
        <v>Kapazität prüfen</v>
      </c>
      <c r="P20" s="29" t="s">
        <v>53</v>
      </c>
    </row>
    <row r="21" spans="1:16" ht="16.5" customHeight="1" x14ac:dyDescent="0.25">
      <c r="A21" s="24">
        <v>46220</v>
      </c>
      <c r="B21" s="25">
        <v>0.75</v>
      </c>
      <c r="C21" s="26" t="s">
        <v>84</v>
      </c>
      <c r="D21" s="27" t="str">
        <f>IF($C21="","",IFERROR(INDEX(Stammdaten!$C$7:$C$18,MATCH($C21,Stammdaten!$B$7:$B$18,0)),"unbekannt"))</f>
        <v>Terrasse</v>
      </c>
      <c r="E21" s="28">
        <f>IF($C21="","",IFERROR(INDEX(Stammdaten!$D$7:$D$18,MATCH($C21,Stammdaten!$B$7:$B$18,0)),""))</f>
        <v>2</v>
      </c>
      <c r="F21" s="29" t="s">
        <v>85</v>
      </c>
      <c r="G21" s="26">
        <v>2</v>
      </c>
      <c r="H21" s="29" t="s">
        <v>86</v>
      </c>
      <c r="I21" s="29" t="s">
        <v>87</v>
      </c>
      <c r="J21" s="29" t="s">
        <v>88</v>
      </c>
      <c r="K21" s="29" t="s">
        <v>65</v>
      </c>
      <c r="L21" s="29" t="s">
        <v>66</v>
      </c>
      <c r="M21" s="29" t="s">
        <v>89</v>
      </c>
      <c r="N21" s="30">
        <v>0</v>
      </c>
      <c r="O21" s="31" t="str">
        <f t="shared" si="0"/>
        <v>OK</v>
      </c>
      <c r="P21" s="29" t="s">
        <v>90</v>
      </c>
    </row>
    <row r="22" spans="1:16" ht="16.5" customHeight="1" x14ac:dyDescent="0.25">
      <c r="A22" s="24">
        <v>46220</v>
      </c>
      <c r="B22" s="25">
        <v>0.77083333333333304</v>
      </c>
      <c r="C22" s="26" t="s">
        <v>91</v>
      </c>
      <c r="D22" s="27" t="str">
        <f>IF($C22="","",IFERROR(INDEX(Stammdaten!$C$7:$C$18,MATCH($C22,Stammdaten!$B$7:$B$18,0)),"unbekannt"))</f>
        <v>Innenbereich</v>
      </c>
      <c r="E22" s="28">
        <f>IF($C22="","",IFERROR(INDEX(Stammdaten!$D$7:$D$18,MATCH($C22,Stammdaten!$B$7:$B$18,0)),""))</f>
        <v>4</v>
      </c>
      <c r="F22" s="29" t="s">
        <v>92</v>
      </c>
      <c r="G22" s="26">
        <v>4</v>
      </c>
      <c r="H22" s="29" t="s">
        <v>93</v>
      </c>
      <c r="I22" s="29" t="s">
        <v>94</v>
      </c>
      <c r="J22" s="29" t="s">
        <v>58</v>
      </c>
      <c r="K22" s="29" t="s">
        <v>65</v>
      </c>
      <c r="L22" s="29" t="s">
        <v>95</v>
      </c>
      <c r="M22" s="29" t="s">
        <v>96</v>
      </c>
      <c r="N22" s="30">
        <v>20</v>
      </c>
      <c r="O22" s="31" t="str">
        <f t="shared" si="0"/>
        <v>OK</v>
      </c>
      <c r="P22" s="29" t="s">
        <v>72</v>
      </c>
    </row>
    <row r="23" spans="1:16" ht="16.5" customHeight="1" x14ac:dyDescent="0.25">
      <c r="A23" s="24">
        <v>46220</v>
      </c>
      <c r="B23" s="25">
        <v>0.79166666666666696</v>
      </c>
      <c r="C23" s="26" t="s">
        <v>97</v>
      </c>
      <c r="D23" s="27" t="str">
        <f>IF($C23="","",IFERROR(INDEX(Stammdaten!$C$7:$C$18,MATCH($C23,Stammdaten!$B$7:$B$18,0)),"unbekannt"))</f>
        <v>Séparée</v>
      </c>
      <c r="E23" s="28">
        <f>IF($C23="","",IFERROR(INDEX(Stammdaten!$D$7:$D$18,MATCH($C23,Stammdaten!$B$7:$B$18,0)),""))</f>
        <v>10</v>
      </c>
      <c r="F23" s="29" t="s">
        <v>98</v>
      </c>
      <c r="G23" s="26">
        <v>10</v>
      </c>
      <c r="H23" s="29" t="s">
        <v>99</v>
      </c>
      <c r="I23" s="29" t="s">
        <v>100</v>
      </c>
      <c r="J23" s="29" t="s">
        <v>38</v>
      </c>
      <c r="K23" s="29" t="s">
        <v>65</v>
      </c>
      <c r="L23" s="29" t="s">
        <v>77</v>
      </c>
      <c r="M23" s="29" t="s">
        <v>101</v>
      </c>
      <c r="N23" s="30">
        <v>150</v>
      </c>
      <c r="O23" s="31" t="str">
        <f t="shared" si="0"/>
        <v>OK</v>
      </c>
      <c r="P23" s="29" t="s">
        <v>20</v>
      </c>
    </row>
    <row r="24" spans="1:16" ht="16.5" customHeight="1" x14ac:dyDescent="0.25">
      <c r="A24" s="24">
        <v>46220</v>
      </c>
      <c r="B24" s="25">
        <v>0.79166666666666696</v>
      </c>
      <c r="C24" s="26" t="s">
        <v>102</v>
      </c>
      <c r="D24" s="27" t="str">
        <f>IF($C24="","",IFERROR(INDEX(Stammdaten!$C$7:$C$18,MATCH($C24,Stammdaten!$B$7:$B$18,0)),"unbekannt"))</f>
        <v>Innenbereich</v>
      </c>
      <c r="E24" s="28">
        <f>IF($C24="","",IFERROR(INDEX(Stammdaten!$D$7:$D$18,MATCH($C24,Stammdaten!$B$7:$B$18,0)),""))</f>
        <v>6</v>
      </c>
      <c r="F24" s="29" t="s">
        <v>103</v>
      </c>
      <c r="G24" s="26">
        <v>6</v>
      </c>
      <c r="H24" s="29" t="s">
        <v>104</v>
      </c>
      <c r="I24" s="29" t="s">
        <v>105</v>
      </c>
      <c r="J24" s="29" t="s">
        <v>37</v>
      </c>
      <c r="K24" s="29" t="s">
        <v>65</v>
      </c>
      <c r="L24" s="29" t="s">
        <v>106</v>
      </c>
      <c r="M24" s="29" t="s">
        <v>107</v>
      </c>
      <c r="N24" s="30">
        <v>50</v>
      </c>
      <c r="O24" s="31" t="str">
        <f t="shared" si="0"/>
        <v>Doppelbelegung</v>
      </c>
      <c r="P24" s="29" t="s">
        <v>53</v>
      </c>
    </row>
    <row r="25" spans="1:16" ht="16.5" customHeight="1" x14ac:dyDescent="0.25">
      <c r="A25" s="24">
        <v>46220</v>
      </c>
      <c r="B25" s="25">
        <v>0.8125</v>
      </c>
      <c r="C25" s="26" t="s">
        <v>108</v>
      </c>
      <c r="D25" s="27" t="str">
        <f>IF($C25="","",IFERROR(INDEX(Stammdaten!$C$7:$C$18,MATCH($C25,Stammdaten!$B$7:$B$18,0)),"unbekannt"))</f>
        <v>Terrasse</v>
      </c>
      <c r="E25" s="28">
        <f>IF($C25="","",IFERROR(INDEX(Stammdaten!$D$7:$D$18,MATCH($C25,Stammdaten!$B$7:$B$18,0)),""))</f>
        <v>6</v>
      </c>
      <c r="F25" s="29" t="s">
        <v>109</v>
      </c>
      <c r="G25" s="26">
        <v>5</v>
      </c>
      <c r="H25" s="29" t="s">
        <v>110</v>
      </c>
      <c r="I25" s="29" t="s">
        <v>111</v>
      </c>
      <c r="J25" s="29" t="s">
        <v>112</v>
      </c>
      <c r="K25" s="29" t="s">
        <v>65</v>
      </c>
      <c r="L25" s="29" t="s">
        <v>66</v>
      </c>
      <c r="M25" s="29" t="s">
        <v>113</v>
      </c>
      <c r="N25" s="30">
        <v>0</v>
      </c>
      <c r="O25" s="31" t="str">
        <f t="shared" si="0"/>
        <v>OK</v>
      </c>
      <c r="P25" s="29" t="s">
        <v>90</v>
      </c>
    </row>
    <row r="26" spans="1:16" ht="16.5" customHeight="1" x14ac:dyDescent="0.25">
      <c r="A26" s="24">
        <v>46220</v>
      </c>
      <c r="B26" s="25">
        <v>0.83333333333333304</v>
      </c>
      <c r="C26" s="26" t="s">
        <v>102</v>
      </c>
      <c r="D26" s="27" t="str">
        <f>IF($C26="","",IFERROR(INDEX(Stammdaten!$C$7:$C$18,MATCH($C26,Stammdaten!$B$7:$B$18,0)),"unbekannt"))</f>
        <v>Innenbereich</v>
      </c>
      <c r="E26" s="28">
        <f>IF($C26="","",IFERROR(INDEX(Stammdaten!$D$7:$D$18,MATCH($C26,Stammdaten!$B$7:$B$18,0)),""))</f>
        <v>6</v>
      </c>
      <c r="F26" s="29" t="s">
        <v>114</v>
      </c>
      <c r="G26" s="26">
        <v>4</v>
      </c>
      <c r="H26" s="29" t="s">
        <v>115</v>
      </c>
      <c r="I26" s="29" t="s">
        <v>116</v>
      </c>
      <c r="J26" s="29" t="s">
        <v>58</v>
      </c>
      <c r="K26" s="29" t="s">
        <v>65</v>
      </c>
      <c r="L26" s="29" t="s">
        <v>66</v>
      </c>
      <c r="M26" s="29" t="s">
        <v>117</v>
      </c>
      <c r="N26" s="30">
        <v>0</v>
      </c>
      <c r="O26" s="31" t="str">
        <f t="shared" si="0"/>
        <v>Doppelbelegung</v>
      </c>
      <c r="P26" s="29" t="s">
        <v>72</v>
      </c>
    </row>
    <row r="27" spans="1:16" ht="16.5" customHeight="1" x14ac:dyDescent="0.25">
      <c r="A27" s="24">
        <v>46220</v>
      </c>
      <c r="B27" s="25">
        <v>0.83333333333333304</v>
      </c>
      <c r="C27" s="26" t="s">
        <v>54</v>
      </c>
      <c r="D27" s="27" t="str">
        <f>IF($C27="","",IFERROR(INDEX(Stammdaten!$C$7:$C$18,MATCH($C27,Stammdaten!$B$7:$B$18,0)),"unbekannt"))</f>
        <v>Fensterreihe</v>
      </c>
      <c r="E27" s="28">
        <f>IF($C27="","",IFERROR(INDEX(Stammdaten!$D$7:$D$18,MATCH($C27,Stammdaten!$B$7:$B$18,0)),""))</f>
        <v>8</v>
      </c>
      <c r="F27" s="29" t="s">
        <v>118</v>
      </c>
      <c r="G27" s="26">
        <v>8</v>
      </c>
      <c r="H27" s="29" t="s">
        <v>119</v>
      </c>
      <c r="I27" s="29" t="s">
        <v>120</v>
      </c>
      <c r="J27" s="29" t="s">
        <v>37</v>
      </c>
      <c r="K27" s="29" t="s">
        <v>65</v>
      </c>
      <c r="L27" s="29" t="s">
        <v>59</v>
      </c>
      <c r="M27" s="29" t="s">
        <v>121</v>
      </c>
      <c r="N27" s="30">
        <v>40</v>
      </c>
      <c r="O27" s="31" t="str">
        <f t="shared" si="0"/>
        <v>OK</v>
      </c>
      <c r="P27" s="29" t="s">
        <v>20</v>
      </c>
    </row>
    <row r="28" spans="1:16" ht="16.5" customHeight="1" x14ac:dyDescent="0.25">
      <c r="A28" s="24">
        <v>46220</v>
      </c>
      <c r="B28" s="25">
        <v>0.84375</v>
      </c>
      <c r="C28" s="26" t="s">
        <v>122</v>
      </c>
      <c r="D28" s="27" t="str">
        <f>IF($C28="","",IFERROR(INDEX(Stammdaten!$C$7:$C$18,MATCH($C28,Stammdaten!$B$7:$B$18,0)),"unbekannt"))</f>
        <v>Innenbereich</v>
      </c>
      <c r="E28" s="28">
        <f>IF($C28="","",IFERROR(INDEX(Stammdaten!$D$7:$D$18,MATCH($C28,Stammdaten!$B$7:$B$18,0)),""))</f>
        <v>2</v>
      </c>
      <c r="F28" s="29" t="s">
        <v>123</v>
      </c>
      <c r="G28" s="26">
        <v>2</v>
      </c>
      <c r="H28" s="29" t="s">
        <v>124</v>
      </c>
      <c r="I28" s="29" t="s">
        <v>125</v>
      </c>
      <c r="J28" s="29" t="s">
        <v>88</v>
      </c>
      <c r="K28" s="29" t="s">
        <v>82</v>
      </c>
      <c r="L28" s="29" t="s">
        <v>66</v>
      </c>
      <c r="M28" s="29"/>
      <c r="N28" s="30">
        <v>0</v>
      </c>
      <c r="O28" s="31" t="str">
        <f t="shared" si="0"/>
        <v>OK</v>
      </c>
      <c r="P28" s="29" t="s">
        <v>90</v>
      </c>
    </row>
    <row r="29" spans="1:16" ht="16.5" customHeight="1" x14ac:dyDescent="0.25">
      <c r="A29" s="24">
        <v>46220</v>
      </c>
      <c r="B29" s="25">
        <v>0.85416666666666696</v>
      </c>
      <c r="C29" s="26" t="s">
        <v>126</v>
      </c>
      <c r="D29" s="27" t="str">
        <f>IF($C29="","",IFERROR(INDEX(Stammdaten!$C$7:$C$18,MATCH($C29,Stammdaten!$B$7:$B$18,0)),"unbekannt"))</f>
        <v>Terrasse</v>
      </c>
      <c r="E29" s="28">
        <f>IF($C29="","",IFERROR(INDEX(Stammdaten!$D$7:$D$18,MATCH($C29,Stammdaten!$B$7:$B$18,0)),""))</f>
        <v>4</v>
      </c>
      <c r="F29" s="29" t="s">
        <v>127</v>
      </c>
      <c r="G29" s="26">
        <v>4</v>
      </c>
      <c r="H29" s="29" t="s">
        <v>128</v>
      </c>
      <c r="I29" s="29" t="s">
        <v>129</v>
      </c>
      <c r="J29" s="29" t="s">
        <v>58</v>
      </c>
      <c r="K29" s="29" t="s">
        <v>130</v>
      </c>
      <c r="L29" s="29" t="s">
        <v>66</v>
      </c>
      <c r="M29" s="29" t="s">
        <v>131</v>
      </c>
      <c r="N29" s="30">
        <v>0</v>
      </c>
      <c r="O29" s="31" t="str">
        <f t="shared" si="0"/>
        <v>–</v>
      </c>
      <c r="P29" s="29" t="s">
        <v>53</v>
      </c>
    </row>
    <row r="30" spans="1:16" ht="16.5" customHeight="1" x14ac:dyDescent="0.25">
      <c r="A30" s="24">
        <v>46220</v>
      </c>
      <c r="B30" s="25">
        <v>0.875</v>
      </c>
      <c r="C30" s="26" t="s">
        <v>67</v>
      </c>
      <c r="D30" s="27" t="str">
        <f>IF($C30="","",IFERROR(INDEX(Stammdaten!$C$7:$C$18,MATCH($C30,Stammdaten!$B$7:$B$18,0)),"unbekannt"))</f>
        <v>Innenbereich</v>
      </c>
      <c r="E30" s="28">
        <f>IF($C30="","",IFERROR(INDEX(Stammdaten!$D$7:$D$18,MATCH($C30,Stammdaten!$B$7:$B$18,0)),""))</f>
        <v>4</v>
      </c>
      <c r="F30" s="29" t="s">
        <v>132</v>
      </c>
      <c r="G30" s="26">
        <v>3</v>
      </c>
      <c r="H30" s="29" t="s">
        <v>133</v>
      </c>
      <c r="I30" s="29" t="s">
        <v>134</v>
      </c>
      <c r="J30" s="29" t="s">
        <v>37</v>
      </c>
      <c r="K30" s="29" t="s">
        <v>65</v>
      </c>
      <c r="L30" s="29" t="s">
        <v>66</v>
      </c>
      <c r="M30" s="29" t="s">
        <v>135</v>
      </c>
      <c r="N30" s="30">
        <v>0</v>
      </c>
      <c r="O30" s="31" t="str">
        <f t="shared" si="0"/>
        <v>OK</v>
      </c>
      <c r="P30" s="29" t="s">
        <v>72</v>
      </c>
    </row>
    <row r="31" spans="1:16" ht="16.5" customHeight="1" x14ac:dyDescent="0.25">
      <c r="A31" s="24">
        <v>46221</v>
      </c>
      <c r="B31" s="25">
        <v>0.52083333333333304</v>
      </c>
      <c r="C31" s="26" t="s">
        <v>91</v>
      </c>
      <c r="D31" s="27" t="str">
        <f>IF($C31="","",IFERROR(INDEX(Stammdaten!$C$7:$C$18,MATCH($C31,Stammdaten!$B$7:$B$18,0)),"unbekannt"))</f>
        <v>Innenbereich</v>
      </c>
      <c r="E31" s="28">
        <f>IF($C31="","",IFERROR(INDEX(Stammdaten!$D$7:$D$18,MATCH($C31,Stammdaten!$B$7:$B$18,0)),""))</f>
        <v>4</v>
      </c>
      <c r="F31" s="29" t="s">
        <v>136</v>
      </c>
      <c r="G31" s="26">
        <v>3</v>
      </c>
      <c r="H31" s="29" t="s">
        <v>137</v>
      </c>
      <c r="I31" s="29" t="s">
        <v>138</v>
      </c>
      <c r="J31" s="29" t="s">
        <v>37</v>
      </c>
      <c r="K31" s="29" t="s">
        <v>65</v>
      </c>
      <c r="L31" s="29" t="s">
        <v>51</v>
      </c>
      <c r="M31" s="29"/>
      <c r="N31" s="30">
        <v>0</v>
      </c>
      <c r="O31" s="31" t="str">
        <f t="shared" si="0"/>
        <v>OK</v>
      </c>
      <c r="P31" s="29" t="s">
        <v>20</v>
      </c>
    </row>
    <row r="32" spans="1:16" ht="16.5" customHeight="1" x14ac:dyDescent="0.25">
      <c r="A32" s="24">
        <v>46221</v>
      </c>
      <c r="B32" s="25">
        <v>0.79166666666666696</v>
      </c>
      <c r="C32" s="26" t="s">
        <v>97</v>
      </c>
      <c r="D32" s="27" t="str">
        <f>IF($C32="","",IFERROR(INDEX(Stammdaten!$C$7:$C$18,MATCH($C32,Stammdaten!$B$7:$B$18,0)),"unbekannt"))</f>
        <v>Séparée</v>
      </c>
      <c r="E32" s="28">
        <f>IF($C32="","",IFERROR(INDEX(Stammdaten!$D$7:$D$18,MATCH($C32,Stammdaten!$B$7:$B$18,0)),""))</f>
        <v>10</v>
      </c>
      <c r="F32" s="29" t="s">
        <v>139</v>
      </c>
      <c r="G32" s="26">
        <v>9</v>
      </c>
      <c r="H32" s="29" t="s">
        <v>140</v>
      </c>
      <c r="I32" s="29" t="s">
        <v>141</v>
      </c>
      <c r="J32" s="29" t="s">
        <v>38</v>
      </c>
      <c r="K32" s="29" t="s">
        <v>65</v>
      </c>
      <c r="L32" s="29" t="s">
        <v>106</v>
      </c>
      <c r="M32" s="29" t="s">
        <v>142</v>
      </c>
      <c r="N32" s="30">
        <v>200</v>
      </c>
      <c r="O32" s="31" t="str">
        <f t="shared" si="0"/>
        <v>OK</v>
      </c>
      <c r="P32" s="29" t="s">
        <v>53</v>
      </c>
    </row>
    <row r="33" spans="1:16" ht="16.5" customHeight="1" x14ac:dyDescent="0.25">
      <c r="A33" s="24">
        <v>46221</v>
      </c>
      <c r="B33" s="25">
        <v>0.82291666666666696</v>
      </c>
      <c r="C33" s="26" t="s">
        <v>73</v>
      </c>
      <c r="D33" s="27" t="str">
        <f>IF($C33="","",IFERROR(INDEX(Stammdaten!$C$7:$C$18,MATCH($C33,Stammdaten!$B$7:$B$18,0)),"unbekannt"))</f>
        <v>Fensterreihe</v>
      </c>
      <c r="E33" s="28">
        <f>IF($C33="","",IFERROR(INDEX(Stammdaten!$D$7:$D$18,MATCH($C33,Stammdaten!$B$7:$B$18,0)),""))</f>
        <v>6</v>
      </c>
      <c r="F33" s="29" t="s">
        <v>143</v>
      </c>
      <c r="G33" s="26">
        <v>6</v>
      </c>
      <c r="H33" s="29" t="s">
        <v>144</v>
      </c>
      <c r="I33" s="29" t="s">
        <v>145</v>
      </c>
      <c r="J33" s="29" t="s">
        <v>112</v>
      </c>
      <c r="K33" s="29" t="s">
        <v>65</v>
      </c>
      <c r="L33" s="29" t="s">
        <v>95</v>
      </c>
      <c r="M33" s="29" t="s">
        <v>146</v>
      </c>
      <c r="N33" s="30">
        <v>0</v>
      </c>
      <c r="O33" s="31" t="str">
        <f t="shared" si="0"/>
        <v>OK</v>
      </c>
      <c r="P33" s="29" t="s">
        <v>90</v>
      </c>
    </row>
    <row r="34" spans="1:16" ht="16.5" customHeight="1" x14ac:dyDescent="0.25">
      <c r="A34" s="24">
        <v>46222</v>
      </c>
      <c r="B34" s="25">
        <v>0.5</v>
      </c>
      <c r="C34" s="26" t="s">
        <v>108</v>
      </c>
      <c r="D34" s="27" t="str">
        <f>IF($C34="","",IFERROR(INDEX(Stammdaten!$C$7:$C$18,MATCH($C34,Stammdaten!$B$7:$B$18,0)),"unbekannt"))</f>
        <v>Terrasse</v>
      </c>
      <c r="E34" s="28">
        <f>IF($C34="","",IFERROR(INDEX(Stammdaten!$D$7:$D$18,MATCH($C34,Stammdaten!$B$7:$B$18,0)),""))</f>
        <v>6</v>
      </c>
      <c r="F34" s="29" t="s">
        <v>147</v>
      </c>
      <c r="G34" s="26">
        <v>5</v>
      </c>
      <c r="H34" s="29" t="s">
        <v>148</v>
      </c>
      <c r="I34" s="29" t="s">
        <v>149</v>
      </c>
      <c r="J34" s="29" t="s">
        <v>58</v>
      </c>
      <c r="K34" s="29" t="s">
        <v>150</v>
      </c>
      <c r="L34" s="29" t="s">
        <v>66</v>
      </c>
      <c r="M34" s="29" t="s">
        <v>151</v>
      </c>
      <c r="N34" s="30">
        <v>0</v>
      </c>
      <c r="O34" s="31" t="str">
        <f t="shared" si="0"/>
        <v>–</v>
      </c>
      <c r="P34" s="29" t="s">
        <v>72</v>
      </c>
    </row>
    <row r="35" spans="1:16" ht="16.5" customHeight="1" x14ac:dyDescent="0.25">
      <c r="A35" s="24">
        <v>46222</v>
      </c>
      <c r="B35" s="25">
        <v>0.55208333333333304</v>
      </c>
      <c r="C35" s="26" t="s">
        <v>102</v>
      </c>
      <c r="D35" s="27" t="str">
        <f>IF($C35="","",IFERROR(INDEX(Stammdaten!$C$7:$C$18,MATCH($C35,Stammdaten!$B$7:$B$18,0)),"unbekannt"))</f>
        <v>Innenbereich</v>
      </c>
      <c r="E35" s="28">
        <f>IF($C35="","",IFERROR(INDEX(Stammdaten!$D$7:$D$18,MATCH($C35,Stammdaten!$B$7:$B$18,0)),""))</f>
        <v>6</v>
      </c>
      <c r="F35" s="29" t="s">
        <v>152</v>
      </c>
      <c r="G35" s="26">
        <v>6</v>
      </c>
      <c r="H35" s="29" t="s">
        <v>153</v>
      </c>
      <c r="I35" s="29" t="s">
        <v>154</v>
      </c>
      <c r="J35" s="29" t="s">
        <v>37</v>
      </c>
      <c r="K35" s="29" t="s">
        <v>65</v>
      </c>
      <c r="L35" s="29" t="s">
        <v>59</v>
      </c>
      <c r="M35" s="29" t="s">
        <v>155</v>
      </c>
      <c r="N35" s="30">
        <v>30</v>
      </c>
      <c r="O35" s="31" t="str">
        <f t="shared" si="0"/>
        <v>OK</v>
      </c>
      <c r="P35" s="29" t="s">
        <v>20</v>
      </c>
    </row>
    <row r="36" spans="1:16" ht="16.5" customHeight="1" x14ac:dyDescent="0.25">
      <c r="A36" s="24"/>
      <c r="B36" s="25"/>
      <c r="C36" s="26"/>
      <c r="D36" s="27" t="str">
        <f>IF($C36="","",IFERROR(INDEX(Stammdaten!$C$7:$C$18,MATCH($C36,Stammdaten!$B$7:$B$18,0)),"unbekannt"))</f>
        <v/>
      </c>
      <c r="E36" s="28" t="str">
        <f>IF($C36="","",IFERROR(INDEX(Stammdaten!$D$7:$D$18,MATCH($C36,Stammdaten!$B$7:$B$18,0)),""))</f>
        <v/>
      </c>
      <c r="F36" s="29"/>
      <c r="G36" s="26"/>
      <c r="H36" s="29"/>
      <c r="I36" s="29"/>
      <c r="J36" s="29"/>
      <c r="K36" s="29"/>
      <c r="L36" s="29"/>
      <c r="M36" s="29"/>
      <c r="N36" s="30"/>
      <c r="O36" s="31" t="str">
        <f t="shared" si="0"/>
        <v/>
      </c>
      <c r="P36" s="29"/>
    </row>
    <row r="37" spans="1:16" ht="16.5" customHeight="1" x14ac:dyDescent="0.25">
      <c r="A37" s="24"/>
      <c r="B37" s="25"/>
      <c r="C37" s="26"/>
      <c r="D37" s="27" t="str">
        <f>IF($C37="","",IFERROR(INDEX(Stammdaten!$C$7:$C$18,MATCH($C37,Stammdaten!$B$7:$B$18,0)),"unbekannt"))</f>
        <v/>
      </c>
      <c r="E37" s="28" t="str">
        <f>IF($C37="","",IFERROR(INDEX(Stammdaten!$D$7:$D$18,MATCH($C37,Stammdaten!$B$7:$B$18,0)),""))</f>
        <v/>
      </c>
      <c r="F37" s="29"/>
      <c r="G37" s="26"/>
      <c r="H37" s="29"/>
      <c r="I37" s="29"/>
      <c r="J37" s="29"/>
      <c r="K37" s="29"/>
      <c r="L37" s="29"/>
      <c r="M37" s="29"/>
      <c r="N37" s="30"/>
      <c r="O37" s="31" t="str">
        <f t="shared" si="0"/>
        <v/>
      </c>
      <c r="P37" s="29"/>
    </row>
    <row r="38" spans="1:16" ht="16.5" customHeight="1" x14ac:dyDescent="0.25">
      <c r="A38" s="24"/>
      <c r="B38" s="25"/>
      <c r="C38" s="26"/>
      <c r="D38" s="27" t="str">
        <f>IF($C38="","",IFERROR(INDEX(Stammdaten!$C$7:$C$18,MATCH($C38,Stammdaten!$B$7:$B$18,0)),"unbekannt"))</f>
        <v/>
      </c>
      <c r="E38" s="28" t="str">
        <f>IF($C38="","",IFERROR(INDEX(Stammdaten!$D$7:$D$18,MATCH($C38,Stammdaten!$B$7:$B$18,0)),""))</f>
        <v/>
      </c>
      <c r="F38" s="29"/>
      <c r="G38" s="26"/>
      <c r="H38" s="29"/>
      <c r="I38" s="29"/>
      <c r="J38" s="29"/>
      <c r="K38" s="29"/>
      <c r="L38" s="29"/>
      <c r="M38" s="29"/>
      <c r="N38" s="30"/>
      <c r="O38" s="31" t="str">
        <f t="shared" si="0"/>
        <v/>
      </c>
      <c r="P38" s="29"/>
    </row>
    <row r="39" spans="1:16" ht="16.5" customHeight="1" x14ac:dyDescent="0.25">
      <c r="A39" s="24"/>
      <c r="B39" s="25"/>
      <c r="C39" s="26"/>
      <c r="D39" s="27" t="str">
        <f>IF($C39="","",IFERROR(INDEX(Stammdaten!$C$7:$C$18,MATCH($C39,Stammdaten!$B$7:$B$18,0)),"unbekannt"))</f>
        <v/>
      </c>
      <c r="E39" s="28" t="str">
        <f>IF($C39="","",IFERROR(INDEX(Stammdaten!$D$7:$D$18,MATCH($C39,Stammdaten!$B$7:$B$18,0)),""))</f>
        <v/>
      </c>
      <c r="F39" s="29"/>
      <c r="G39" s="26"/>
      <c r="H39" s="29"/>
      <c r="I39" s="29"/>
      <c r="J39" s="29"/>
      <c r="K39" s="29"/>
      <c r="L39" s="29"/>
      <c r="M39" s="29"/>
      <c r="N39" s="30"/>
      <c r="O39" s="31" t="str">
        <f t="shared" si="0"/>
        <v/>
      </c>
      <c r="P39" s="29"/>
    </row>
    <row r="40" spans="1:16" ht="16.5" customHeight="1" x14ac:dyDescent="0.25">
      <c r="A40" s="24"/>
      <c r="B40" s="25"/>
      <c r="C40" s="26"/>
      <c r="D40" s="27" t="str">
        <f>IF($C40="","",IFERROR(INDEX(Stammdaten!$C$7:$C$18,MATCH($C40,Stammdaten!$B$7:$B$18,0)),"unbekannt"))</f>
        <v/>
      </c>
      <c r="E40" s="28" t="str">
        <f>IF($C40="","",IFERROR(INDEX(Stammdaten!$D$7:$D$18,MATCH($C40,Stammdaten!$B$7:$B$18,0)),""))</f>
        <v/>
      </c>
      <c r="F40" s="29"/>
      <c r="G40" s="26"/>
      <c r="H40" s="29"/>
      <c r="I40" s="29"/>
      <c r="J40" s="29"/>
      <c r="K40" s="29"/>
      <c r="L40" s="29"/>
      <c r="M40" s="29"/>
      <c r="N40" s="30"/>
      <c r="O40" s="31" t="str">
        <f t="shared" si="0"/>
        <v/>
      </c>
      <c r="P40" s="29"/>
    </row>
    <row r="41" spans="1:16" ht="16.5" customHeight="1" x14ac:dyDescent="0.25">
      <c r="A41" s="24"/>
      <c r="B41" s="25"/>
      <c r="C41" s="26"/>
      <c r="D41" s="27" t="str">
        <f>IF($C41="","",IFERROR(INDEX(Stammdaten!$C$7:$C$18,MATCH($C41,Stammdaten!$B$7:$B$18,0)),"unbekannt"))</f>
        <v/>
      </c>
      <c r="E41" s="28" t="str">
        <f>IF($C41="","",IFERROR(INDEX(Stammdaten!$D$7:$D$18,MATCH($C41,Stammdaten!$B$7:$B$18,0)),""))</f>
        <v/>
      </c>
      <c r="F41" s="29"/>
      <c r="G41" s="26"/>
      <c r="H41" s="29"/>
      <c r="I41" s="29"/>
      <c r="J41" s="29"/>
      <c r="K41" s="29"/>
      <c r="L41" s="29"/>
      <c r="M41" s="29"/>
      <c r="N41" s="30"/>
      <c r="O41" s="31" t="str">
        <f t="shared" si="0"/>
        <v/>
      </c>
      <c r="P41" s="29"/>
    </row>
    <row r="42" spans="1:16" ht="16.5" customHeight="1" x14ac:dyDescent="0.25">
      <c r="A42" s="24"/>
      <c r="B42" s="25"/>
      <c r="C42" s="26"/>
      <c r="D42" s="27" t="str">
        <f>IF($C42="","",IFERROR(INDEX(Stammdaten!$C$7:$C$18,MATCH($C42,Stammdaten!$B$7:$B$18,0)),"unbekannt"))</f>
        <v/>
      </c>
      <c r="E42" s="28" t="str">
        <f>IF($C42="","",IFERROR(INDEX(Stammdaten!$D$7:$D$18,MATCH($C42,Stammdaten!$B$7:$B$18,0)),""))</f>
        <v/>
      </c>
      <c r="F42" s="29"/>
      <c r="G42" s="26"/>
      <c r="H42" s="29"/>
      <c r="I42" s="29"/>
      <c r="J42" s="29"/>
      <c r="K42" s="29"/>
      <c r="L42" s="29"/>
      <c r="M42" s="29"/>
      <c r="N42" s="30"/>
      <c r="O42" s="31" t="str">
        <f t="shared" si="0"/>
        <v/>
      </c>
      <c r="P42" s="29"/>
    </row>
    <row r="43" spans="1:16" ht="16.5" customHeight="1" x14ac:dyDescent="0.25">
      <c r="A43" s="24"/>
      <c r="B43" s="25"/>
      <c r="C43" s="26"/>
      <c r="D43" s="27" t="str">
        <f>IF($C43="","",IFERROR(INDEX(Stammdaten!$C$7:$C$18,MATCH($C43,Stammdaten!$B$7:$B$18,0)),"unbekannt"))</f>
        <v/>
      </c>
      <c r="E43" s="28" t="str">
        <f>IF($C43="","",IFERROR(INDEX(Stammdaten!$D$7:$D$18,MATCH($C43,Stammdaten!$B$7:$B$18,0)),""))</f>
        <v/>
      </c>
      <c r="F43" s="29"/>
      <c r="G43" s="26"/>
      <c r="H43" s="29"/>
      <c r="I43" s="29"/>
      <c r="J43" s="29"/>
      <c r="K43" s="29"/>
      <c r="L43" s="29"/>
      <c r="M43" s="29"/>
      <c r="N43" s="30"/>
      <c r="O43" s="31" t="str">
        <f t="shared" si="0"/>
        <v/>
      </c>
      <c r="P43" s="29"/>
    </row>
    <row r="44" spans="1:16" ht="16.5" customHeight="1" x14ac:dyDescent="0.25">
      <c r="A44" s="24"/>
      <c r="B44" s="25"/>
      <c r="C44" s="26"/>
      <c r="D44" s="27" t="str">
        <f>IF($C44="","",IFERROR(INDEX(Stammdaten!$C$7:$C$18,MATCH($C44,Stammdaten!$B$7:$B$18,0)),"unbekannt"))</f>
        <v/>
      </c>
      <c r="E44" s="28" t="str">
        <f>IF($C44="","",IFERROR(INDEX(Stammdaten!$D$7:$D$18,MATCH($C44,Stammdaten!$B$7:$B$18,0)),""))</f>
        <v/>
      </c>
      <c r="F44" s="29"/>
      <c r="G44" s="26"/>
      <c r="H44" s="29"/>
      <c r="I44" s="29"/>
      <c r="J44" s="29"/>
      <c r="K44" s="29"/>
      <c r="L44" s="29"/>
      <c r="M44" s="29"/>
      <c r="N44" s="30"/>
      <c r="O44" s="31" t="str">
        <f t="shared" si="0"/>
        <v/>
      </c>
      <c r="P44" s="29"/>
    </row>
    <row r="45" spans="1:16" ht="16.5" customHeight="1" x14ac:dyDescent="0.25">
      <c r="A45" s="24"/>
      <c r="B45" s="25"/>
      <c r="C45" s="26"/>
      <c r="D45" s="27" t="str">
        <f>IF($C45="","",IFERROR(INDEX(Stammdaten!$C$7:$C$18,MATCH($C45,Stammdaten!$B$7:$B$18,0)),"unbekannt"))</f>
        <v/>
      </c>
      <c r="E45" s="28" t="str">
        <f>IF($C45="","",IFERROR(INDEX(Stammdaten!$D$7:$D$18,MATCH($C45,Stammdaten!$B$7:$B$18,0)),""))</f>
        <v/>
      </c>
      <c r="F45" s="29"/>
      <c r="G45" s="26"/>
      <c r="H45" s="29"/>
      <c r="I45" s="29"/>
      <c r="J45" s="29"/>
      <c r="K45" s="29"/>
      <c r="L45" s="29"/>
      <c r="M45" s="29"/>
      <c r="N45" s="30"/>
      <c r="O45" s="31" t="str">
        <f t="shared" si="0"/>
        <v/>
      </c>
      <c r="P45" s="29"/>
    </row>
    <row r="46" spans="1:16" ht="16.5" customHeight="1" x14ac:dyDescent="0.25">
      <c r="A46" s="24"/>
      <c r="B46" s="25"/>
      <c r="C46" s="26"/>
      <c r="D46" s="27" t="str">
        <f>IF($C46="","",IFERROR(INDEX(Stammdaten!$C$7:$C$18,MATCH($C46,Stammdaten!$B$7:$B$18,0)),"unbekannt"))</f>
        <v/>
      </c>
      <c r="E46" s="28" t="str">
        <f>IF($C46="","",IFERROR(INDEX(Stammdaten!$D$7:$D$18,MATCH($C46,Stammdaten!$B$7:$B$18,0)),""))</f>
        <v/>
      </c>
      <c r="F46" s="29"/>
      <c r="G46" s="26"/>
      <c r="H46" s="29"/>
      <c r="I46" s="29"/>
      <c r="J46" s="29"/>
      <c r="K46" s="29"/>
      <c r="L46" s="29"/>
      <c r="M46" s="29"/>
      <c r="N46" s="30"/>
      <c r="O46" s="31" t="str">
        <f t="shared" si="0"/>
        <v/>
      </c>
      <c r="P46" s="29"/>
    </row>
    <row r="47" spans="1:16" ht="16.5" customHeight="1" x14ac:dyDescent="0.25">
      <c r="A47" s="24"/>
      <c r="B47" s="25"/>
      <c r="C47" s="26"/>
      <c r="D47" s="27" t="str">
        <f>IF($C47="","",IFERROR(INDEX(Stammdaten!$C$7:$C$18,MATCH($C47,Stammdaten!$B$7:$B$18,0)),"unbekannt"))</f>
        <v/>
      </c>
      <c r="E47" s="28" t="str">
        <f>IF($C47="","",IFERROR(INDEX(Stammdaten!$D$7:$D$18,MATCH($C47,Stammdaten!$B$7:$B$18,0)),""))</f>
        <v/>
      </c>
      <c r="F47" s="29"/>
      <c r="G47" s="26"/>
      <c r="H47" s="29"/>
      <c r="I47" s="29"/>
      <c r="J47" s="29"/>
      <c r="K47" s="29"/>
      <c r="L47" s="29"/>
      <c r="M47" s="29"/>
      <c r="N47" s="30"/>
      <c r="O47" s="31" t="str">
        <f t="shared" ref="O47:O64" si="1">IF(OR($A47="",$C47=""),"",IF(OR($K47="Storniert",$K47="No-Show"),"–",IF(SUMPRODUCT(($A$15:$A$64=$A47)*($K$15:$K$64&lt;&gt;"Storniert")*($K$15:$K$64&lt;&gt;"No-Show")*($C$15:$C$64=$C47)*(ABS($B$15:$B$64-$B47)&lt;$G$9)*($B$15:$B$64&lt;&gt;""))&gt;1,"Doppelbelegung",IF(AND($E47&lt;&gt;"",$G47&gt;$E47),"Kapazität prüfen","OK"))))</f>
        <v/>
      </c>
      <c r="P47" s="29"/>
    </row>
    <row r="48" spans="1:16" ht="16.5" customHeight="1" x14ac:dyDescent="0.25">
      <c r="A48" s="24"/>
      <c r="B48" s="25"/>
      <c r="C48" s="26"/>
      <c r="D48" s="27" t="str">
        <f>IF($C48="","",IFERROR(INDEX(Stammdaten!$C$7:$C$18,MATCH($C48,Stammdaten!$B$7:$B$18,0)),"unbekannt"))</f>
        <v/>
      </c>
      <c r="E48" s="28" t="str">
        <f>IF($C48="","",IFERROR(INDEX(Stammdaten!$D$7:$D$18,MATCH($C48,Stammdaten!$B$7:$B$18,0)),""))</f>
        <v/>
      </c>
      <c r="F48" s="29"/>
      <c r="G48" s="26"/>
      <c r="H48" s="29"/>
      <c r="I48" s="29"/>
      <c r="J48" s="29"/>
      <c r="K48" s="29"/>
      <c r="L48" s="29"/>
      <c r="M48" s="29"/>
      <c r="N48" s="30"/>
      <c r="O48" s="31" t="str">
        <f t="shared" si="1"/>
        <v/>
      </c>
      <c r="P48" s="29"/>
    </row>
    <row r="49" spans="1:16" ht="16.5" customHeight="1" x14ac:dyDescent="0.25">
      <c r="A49" s="24"/>
      <c r="B49" s="25"/>
      <c r="C49" s="26"/>
      <c r="D49" s="27" t="str">
        <f>IF($C49="","",IFERROR(INDEX(Stammdaten!$C$7:$C$18,MATCH($C49,Stammdaten!$B$7:$B$18,0)),"unbekannt"))</f>
        <v/>
      </c>
      <c r="E49" s="28" t="str">
        <f>IF($C49="","",IFERROR(INDEX(Stammdaten!$D$7:$D$18,MATCH($C49,Stammdaten!$B$7:$B$18,0)),""))</f>
        <v/>
      </c>
      <c r="F49" s="29"/>
      <c r="G49" s="26"/>
      <c r="H49" s="29"/>
      <c r="I49" s="29"/>
      <c r="J49" s="29"/>
      <c r="K49" s="29"/>
      <c r="L49" s="29"/>
      <c r="M49" s="29"/>
      <c r="N49" s="30"/>
      <c r="O49" s="31" t="str">
        <f t="shared" si="1"/>
        <v/>
      </c>
      <c r="P49" s="29"/>
    </row>
    <row r="50" spans="1:16" ht="16.5" customHeight="1" x14ac:dyDescent="0.25">
      <c r="A50" s="24"/>
      <c r="B50" s="25"/>
      <c r="C50" s="26"/>
      <c r="D50" s="27" t="str">
        <f>IF($C50="","",IFERROR(INDEX(Stammdaten!$C$7:$C$18,MATCH($C50,Stammdaten!$B$7:$B$18,0)),"unbekannt"))</f>
        <v/>
      </c>
      <c r="E50" s="28" t="str">
        <f>IF($C50="","",IFERROR(INDEX(Stammdaten!$D$7:$D$18,MATCH($C50,Stammdaten!$B$7:$B$18,0)),""))</f>
        <v/>
      </c>
      <c r="F50" s="29"/>
      <c r="G50" s="26"/>
      <c r="H50" s="29"/>
      <c r="I50" s="29"/>
      <c r="J50" s="29"/>
      <c r="K50" s="29"/>
      <c r="L50" s="29"/>
      <c r="M50" s="29"/>
      <c r="N50" s="30"/>
      <c r="O50" s="31" t="str">
        <f t="shared" si="1"/>
        <v/>
      </c>
      <c r="P50" s="29"/>
    </row>
    <row r="51" spans="1:16" ht="16.5" customHeight="1" x14ac:dyDescent="0.25">
      <c r="A51" s="24"/>
      <c r="B51" s="25"/>
      <c r="C51" s="26"/>
      <c r="D51" s="27" t="str">
        <f>IF($C51="","",IFERROR(INDEX(Stammdaten!$C$7:$C$18,MATCH($C51,Stammdaten!$B$7:$B$18,0)),"unbekannt"))</f>
        <v/>
      </c>
      <c r="E51" s="28" t="str">
        <f>IF($C51="","",IFERROR(INDEX(Stammdaten!$D$7:$D$18,MATCH($C51,Stammdaten!$B$7:$B$18,0)),""))</f>
        <v/>
      </c>
      <c r="F51" s="29"/>
      <c r="G51" s="26"/>
      <c r="H51" s="29"/>
      <c r="I51" s="29"/>
      <c r="J51" s="29"/>
      <c r="K51" s="29"/>
      <c r="L51" s="29"/>
      <c r="M51" s="29"/>
      <c r="N51" s="30"/>
      <c r="O51" s="31" t="str">
        <f t="shared" si="1"/>
        <v/>
      </c>
      <c r="P51" s="29"/>
    </row>
    <row r="52" spans="1:16" ht="16.5" customHeight="1" x14ac:dyDescent="0.25">
      <c r="A52" s="24"/>
      <c r="B52" s="25"/>
      <c r="C52" s="26"/>
      <c r="D52" s="27" t="str">
        <f>IF($C52="","",IFERROR(INDEX(Stammdaten!$C$7:$C$18,MATCH($C52,Stammdaten!$B$7:$B$18,0)),"unbekannt"))</f>
        <v/>
      </c>
      <c r="E52" s="28" t="str">
        <f>IF($C52="","",IFERROR(INDEX(Stammdaten!$D$7:$D$18,MATCH($C52,Stammdaten!$B$7:$B$18,0)),""))</f>
        <v/>
      </c>
      <c r="F52" s="29"/>
      <c r="G52" s="26"/>
      <c r="H52" s="29"/>
      <c r="I52" s="29"/>
      <c r="J52" s="29"/>
      <c r="K52" s="29"/>
      <c r="L52" s="29"/>
      <c r="M52" s="29"/>
      <c r="N52" s="30"/>
      <c r="O52" s="31" t="str">
        <f t="shared" si="1"/>
        <v/>
      </c>
      <c r="P52" s="29"/>
    </row>
    <row r="53" spans="1:16" ht="16.5" customHeight="1" x14ac:dyDescent="0.25">
      <c r="A53" s="24"/>
      <c r="B53" s="25"/>
      <c r="C53" s="26"/>
      <c r="D53" s="27" t="str">
        <f>IF($C53="","",IFERROR(INDEX(Stammdaten!$C$7:$C$18,MATCH($C53,Stammdaten!$B$7:$B$18,0)),"unbekannt"))</f>
        <v/>
      </c>
      <c r="E53" s="28" t="str">
        <f>IF($C53="","",IFERROR(INDEX(Stammdaten!$D$7:$D$18,MATCH($C53,Stammdaten!$B$7:$B$18,0)),""))</f>
        <v/>
      </c>
      <c r="F53" s="29"/>
      <c r="G53" s="26"/>
      <c r="H53" s="29"/>
      <c r="I53" s="29"/>
      <c r="J53" s="29"/>
      <c r="K53" s="29"/>
      <c r="L53" s="29"/>
      <c r="M53" s="29"/>
      <c r="N53" s="30"/>
      <c r="O53" s="31" t="str">
        <f t="shared" si="1"/>
        <v/>
      </c>
      <c r="P53" s="29"/>
    </row>
    <row r="54" spans="1:16" ht="16.5" customHeight="1" x14ac:dyDescent="0.25">
      <c r="A54" s="24"/>
      <c r="B54" s="25"/>
      <c r="C54" s="26"/>
      <c r="D54" s="27" t="str">
        <f>IF($C54="","",IFERROR(INDEX(Stammdaten!$C$7:$C$18,MATCH($C54,Stammdaten!$B$7:$B$18,0)),"unbekannt"))</f>
        <v/>
      </c>
      <c r="E54" s="28" t="str">
        <f>IF($C54="","",IFERROR(INDEX(Stammdaten!$D$7:$D$18,MATCH($C54,Stammdaten!$B$7:$B$18,0)),""))</f>
        <v/>
      </c>
      <c r="F54" s="29"/>
      <c r="G54" s="26"/>
      <c r="H54" s="29"/>
      <c r="I54" s="29"/>
      <c r="J54" s="29"/>
      <c r="K54" s="29"/>
      <c r="L54" s="29"/>
      <c r="M54" s="29"/>
      <c r="N54" s="30"/>
      <c r="O54" s="31" t="str">
        <f t="shared" si="1"/>
        <v/>
      </c>
      <c r="P54" s="29"/>
    </row>
    <row r="55" spans="1:16" ht="16.5" customHeight="1" x14ac:dyDescent="0.25">
      <c r="A55" s="24"/>
      <c r="B55" s="25"/>
      <c r="C55" s="26"/>
      <c r="D55" s="27" t="str">
        <f>IF($C55="","",IFERROR(INDEX(Stammdaten!$C$7:$C$18,MATCH($C55,Stammdaten!$B$7:$B$18,0)),"unbekannt"))</f>
        <v/>
      </c>
      <c r="E55" s="28" t="str">
        <f>IF($C55="","",IFERROR(INDEX(Stammdaten!$D$7:$D$18,MATCH($C55,Stammdaten!$B$7:$B$18,0)),""))</f>
        <v/>
      </c>
      <c r="F55" s="29"/>
      <c r="G55" s="26"/>
      <c r="H55" s="29"/>
      <c r="I55" s="29"/>
      <c r="J55" s="29"/>
      <c r="K55" s="29"/>
      <c r="L55" s="29"/>
      <c r="M55" s="29"/>
      <c r="N55" s="30"/>
      <c r="O55" s="31" t="str">
        <f t="shared" si="1"/>
        <v/>
      </c>
      <c r="P55" s="29"/>
    </row>
    <row r="56" spans="1:16" ht="16.5" customHeight="1" x14ac:dyDescent="0.25">
      <c r="A56" s="24"/>
      <c r="B56" s="25"/>
      <c r="C56" s="26"/>
      <c r="D56" s="27" t="str">
        <f>IF($C56="","",IFERROR(INDEX(Stammdaten!$C$7:$C$18,MATCH($C56,Stammdaten!$B$7:$B$18,0)),"unbekannt"))</f>
        <v/>
      </c>
      <c r="E56" s="28" t="str">
        <f>IF($C56="","",IFERROR(INDEX(Stammdaten!$D$7:$D$18,MATCH($C56,Stammdaten!$B$7:$B$18,0)),""))</f>
        <v/>
      </c>
      <c r="F56" s="29"/>
      <c r="G56" s="26"/>
      <c r="H56" s="29"/>
      <c r="I56" s="29"/>
      <c r="J56" s="29"/>
      <c r="K56" s="29"/>
      <c r="L56" s="29"/>
      <c r="M56" s="29"/>
      <c r="N56" s="30"/>
      <c r="O56" s="31" t="str">
        <f t="shared" si="1"/>
        <v/>
      </c>
      <c r="P56" s="29"/>
    </row>
    <row r="57" spans="1:16" ht="16.5" customHeight="1" x14ac:dyDescent="0.25">
      <c r="A57" s="24"/>
      <c r="B57" s="25"/>
      <c r="C57" s="26"/>
      <c r="D57" s="27" t="str">
        <f>IF($C57="","",IFERROR(INDEX(Stammdaten!$C$7:$C$18,MATCH($C57,Stammdaten!$B$7:$B$18,0)),"unbekannt"))</f>
        <v/>
      </c>
      <c r="E57" s="28" t="str">
        <f>IF($C57="","",IFERROR(INDEX(Stammdaten!$D$7:$D$18,MATCH($C57,Stammdaten!$B$7:$B$18,0)),""))</f>
        <v/>
      </c>
      <c r="F57" s="29"/>
      <c r="G57" s="26"/>
      <c r="H57" s="29"/>
      <c r="I57" s="29"/>
      <c r="J57" s="29"/>
      <c r="K57" s="29"/>
      <c r="L57" s="29"/>
      <c r="M57" s="29"/>
      <c r="N57" s="30"/>
      <c r="O57" s="31" t="str">
        <f t="shared" si="1"/>
        <v/>
      </c>
      <c r="P57" s="29"/>
    </row>
    <row r="58" spans="1:16" ht="16.5" customHeight="1" x14ac:dyDescent="0.25">
      <c r="A58" s="24"/>
      <c r="B58" s="25"/>
      <c r="C58" s="26"/>
      <c r="D58" s="27" t="str">
        <f>IF($C58="","",IFERROR(INDEX(Stammdaten!$C$7:$C$18,MATCH($C58,Stammdaten!$B$7:$B$18,0)),"unbekannt"))</f>
        <v/>
      </c>
      <c r="E58" s="28" t="str">
        <f>IF($C58="","",IFERROR(INDEX(Stammdaten!$D$7:$D$18,MATCH($C58,Stammdaten!$B$7:$B$18,0)),""))</f>
        <v/>
      </c>
      <c r="F58" s="29"/>
      <c r="G58" s="26"/>
      <c r="H58" s="29"/>
      <c r="I58" s="29"/>
      <c r="J58" s="29"/>
      <c r="K58" s="29"/>
      <c r="L58" s="29"/>
      <c r="M58" s="29"/>
      <c r="N58" s="30"/>
      <c r="O58" s="31" t="str">
        <f t="shared" si="1"/>
        <v/>
      </c>
      <c r="P58" s="29"/>
    </row>
    <row r="59" spans="1:16" ht="16.5" customHeight="1" x14ac:dyDescent="0.25">
      <c r="A59" s="24"/>
      <c r="B59" s="25"/>
      <c r="C59" s="26"/>
      <c r="D59" s="27" t="str">
        <f>IF($C59="","",IFERROR(INDEX(Stammdaten!$C$7:$C$18,MATCH($C59,Stammdaten!$B$7:$B$18,0)),"unbekannt"))</f>
        <v/>
      </c>
      <c r="E59" s="28" t="str">
        <f>IF($C59="","",IFERROR(INDEX(Stammdaten!$D$7:$D$18,MATCH($C59,Stammdaten!$B$7:$B$18,0)),""))</f>
        <v/>
      </c>
      <c r="F59" s="29"/>
      <c r="G59" s="26"/>
      <c r="H59" s="29"/>
      <c r="I59" s="29"/>
      <c r="J59" s="29"/>
      <c r="K59" s="29"/>
      <c r="L59" s="29"/>
      <c r="M59" s="29"/>
      <c r="N59" s="30"/>
      <c r="O59" s="31" t="str">
        <f t="shared" si="1"/>
        <v/>
      </c>
      <c r="P59" s="29"/>
    </row>
    <row r="60" spans="1:16" ht="16.5" customHeight="1" x14ac:dyDescent="0.25">
      <c r="A60" s="24"/>
      <c r="B60" s="25"/>
      <c r="C60" s="26"/>
      <c r="D60" s="27" t="str">
        <f>IF($C60="","",IFERROR(INDEX(Stammdaten!$C$7:$C$18,MATCH($C60,Stammdaten!$B$7:$B$18,0)),"unbekannt"))</f>
        <v/>
      </c>
      <c r="E60" s="28" t="str">
        <f>IF($C60="","",IFERROR(INDEX(Stammdaten!$D$7:$D$18,MATCH($C60,Stammdaten!$B$7:$B$18,0)),""))</f>
        <v/>
      </c>
      <c r="F60" s="29"/>
      <c r="G60" s="26"/>
      <c r="H60" s="29"/>
      <c r="I60" s="29"/>
      <c r="J60" s="29"/>
      <c r="K60" s="29"/>
      <c r="L60" s="29"/>
      <c r="M60" s="29"/>
      <c r="N60" s="30"/>
      <c r="O60" s="31" t="str">
        <f t="shared" si="1"/>
        <v/>
      </c>
      <c r="P60" s="29"/>
    </row>
    <row r="61" spans="1:16" ht="16.5" customHeight="1" x14ac:dyDescent="0.25">
      <c r="A61" s="24"/>
      <c r="B61" s="25"/>
      <c r="C61" s="26"/>
      <c r="D61" s="27" t="str">
        <f>IF($C61="","",IFERROR(INDEX(Stammdaten!$C$7:$C$18,MATCH($C61,Stammdaten!$B$7:$B$18,0)),"unbekannt"))</f>
        <v/>
      </c>
      <c r="E61" s="28" t="str">
        <f>IF($C61="","",IFERROR(INDEX(Stammdaten!$D$7:$D$18,MATCH($C61,Stammdaten!$B$7:$B$18,0)),""))</f>
        <v/>
      </c>
      <c r="F61" s="29"/>
      <c r="G61" s="26"/>
      <c r="H61" s="29"/>
      <c r="I61" s="29"/>
      <c r="J61" s="29"/>
      <c r="K61" s="29"/>
      <c r="L61" s="29"/>
      <c r="M61" s="29"/>
      <c r="N61" s="30"/>
      <c r="O61" s="31" t="str">
        <f t="shared" si="1"/>
        <v/>
      </c>
      <c r="P61" s="29"/>
    </row>
    <row r="62" spans="1:16" ht="16.5" customHeight="1" x14ac:dyDescent="0.25">
      <c r="A62" s="24"/>
      <c r="B62" s="25"/>
      <c r="C62" s="26"/>
      <c r="D62" s="27" t="str">
        <f>IF($C62="","",IFERROR(INDEX(Stammdaten!$C$7:$C$18,MATCH($C62,Stammdaten!$B$7:$B$18,0)),"unbekannt"))</f>
        <v/>
      </c>
      <c r="E62" s="28" t="str">
        <f>IF($C62="","",IFERROR(INDEX(Stammdaten!$D$7:$D$18,MATCH($C62,Stammdaten!$B$7:$B$18,0)),""))</f>
        <v/>
      </c>
      <c r="F62" s="29"/>
      <c r="G62" s="26"/>
      <c r="H62" s="29"/>
      <c r="I62" s="29"/>
      <c r="J62" s="29"/>
      <c r="K62" s="29"/>
      <c r="L62" s="29"/>
      <c r="M62" s="29"/>
      <c r="N62" s="30"/>
      <c r="O62" s="31" t="str">
        <f t="shared" si="1"/>
        <v/>
      </c>
      <c r="P62" s="29"/>
    </row>
    <row r="63" spans="1:16" ht="16.5" customHeight="1" x14ac:dyDescent="0.25">
      <c r="A63" s="24"/>
      <c r="B63" s="25"/>
      <c r="C63" s="26"/>
      <c r="D63" s="27" t="str">
        <f>IF($C63="","",IFERROR(INDEX(Stammdaten!$C$7:$C$18,MATCH($C63,Stammdaten!$B$7:$B$18,0)),"unbekannt"))</f>
        <v/>
      </c>
      <c r="E63" s="28" t="str">
        <f>IF($C63="","",IFERROR(INDEX(Stammdaten!$D$7:$D$18,MATCH($C63,Stammdaten!$B$7:$B$18,0)),""))</f>
        <v/>
      </c>
      <c r="F63" s="29"/>
      <c r="G63" s="26"/>
      <c r="H63" s="29"/>
      <c r="I63" s="29"/>
      <c r="J63" s="29"/>
      <c r="K63" s="29"/>
      <c r="L63" s="29"/>
      <c r="M63" s="29"/>
      <c r="N63" s="30"/>
      <c r="O63" s="31" t="str">
        <f t="shared" si="1"/>
        <v/>
      </c>
      <c r="P63" s="29"/>
    </row>
    <row r="64" spans="1:16" ht="16.5" customHeight="1" x14ac:dyDescent="0.25">
      <c r="A64" s="24"/>
      <c r="B64" s="25"/>
      <c r="C64" s="26"/>
      <c r="D64" s="27" t="str">
        <f>IF($C64="","",IFERROR(INDEX(Stammdaten!$C$7:$C$18,MATCH($C64,Stammdaten!$B$7:$B$18,0)),"unbekannt"))</f>
        <v/>
      </c>
      <c r="E64" s="28" t="str">
        <f>IF($C64="","",IFERROR(INDEX(Stammdaten!$D$7:$D$18,MATCH($C64,Stammdaten!$B$7:$B$18,0)),""))</f>
        <v/>
      </c>
      <c r="F64" s="29"/>
      <c r="G64" s="26"/>
      <c r="H64" s="29"/>
      <c r="I64" s="29"/>
      <c r="J64" s="29"/>
      <c r="K64" s="29"/>
      <c r="L64" s="29"/>
      <c r="M64" s="29"/>
      <c r="N64" s="30"/>
      <c r="O64" s="31" t="str">
        <f t="shared" si="1"/>
        <v/>
      </c>
      <c r="P64" s="29"/>
    </row>
    <row r="65" spans="1:16" ht="21.75" customHeight="1" x14ac:dyDescent="0.25">
      <c r="A65" s="2" t="s">
        <v>156</v>
      </c>
      <c r="B65" s="2"/>
      <c r="C65" s="2"/>
      <c r="D65" s="2"/>
      <c r="E65" s="2"/>
      <c r="F65" s="2"/>
      <c r="G65" s="32">
        <f>SUMIFS($G$15:$G$64,$K$15:$K$64,"&lt;&gt;Storniert")</f>
        <v>101</v>
      </c>
      <c r="H65" s="33"/>
      <c r="I65" s="33"/>
      <c r="J65" s="33"/>
      <c r="K65" s="33"/>
      <c r="L65" s="33"/>
      <c r="M65" s="33"/>
      <c r="N65" s="34">
        <f>ROUND(SUM($N$15:$N$64),2)</f>
        <v>490</v>
      </c>
      <c r="O65" s="35">
        <f>COUNTIF(O15:O64,"Doppelbelegung")+COUNTIF(O15:O64,"Kapazität prüfen")</f>
        <v>3</v>
      </c>
      <c r="P65" s="36" t="str">
        <f>COUNT($A$15:$A$64)&amp;" Reserv."</f>
        <v>21 Reserv.</v>
      </c>
    </row>
    <row r="68" spans="1:16" ht="19.5" customHeight="1" x14ac:dyDescent="0.25">
      <c r="A68" s="1" t="s">
        <v>157</v>
      </c>
      <c r="B68" s="1"/>
      <c r="C68" s="1"/>
      <c r="D68" s="1"/>
      <c r="E68" s="1"/>
      <c r="F68" s="1"/>
      <c r="G68" s="1"/>
    </row>
    <row r="69" spans="1:16" ht="25.5" customHeight="1" x14ac:dyDescent="0.25">
      <c r="A69" s="23" t="s">
        <v>32</v>
      </c>
      <c r="B69" s="23" t="s">
        <v>33</v>
      </c>
      <c r="C69" s="23" t="s">
        <v>34</v>
      </c>
      <c r="D69" s="23" t="s">
        <v>158</v>
      </c>
      <c r="E69" s="23" t="s">
        <v>159</v>
      </c>
      <c r="F69" s="23" t="s">
        <v>160</v>
      </c>
      <c r="G69" s="23" t="s">
        <v>161</v>
      </c>
      <c r="H69" s="23" t="s">
        <v>162</v>
      </c>
    </row>
    <row r="70" spans="1:16" ht="16.5" customHeight="1" x14ac:dyDescent="0.25">
      <c r="A70" s="37" t="str">
        <f>Stammdaten!$B$7</f>
        <v>T01</v>
      </c>
      <c r="B70" s="29" t="str">
        <f>Stammdaten!$C$7</f>
        <v>Innenbereich</v>
      </c>
      <c r="C70" s="38">
        <f>Stammdaten!$D$7</f>
        <v>2</v>
      </c>
      <c r="D70" s="38">
        <f t="shared" ref="D70:D81" si="2">COUNTIFS($A$15:$A$64,$G$6,$C$15:$C$64,$A70,$K$15:$K$64,"&lt;&gt;Storniert",$B$15:$B$64,"&lt;"&amp;$G$10)</f>
        <v>1</v>
      </c>
      <c r="E70" s="38">
        <f t="shared" ref="E70:E81" si="3">SUMIFS($G$15:$G$64,$A$15:$A$64,$G$6,$C$15:$C$64,$A70,$K$15:$K$64,"&lt;&gt;Storniert",$B$15:$B$64,"&lt;"&amp;$G$10)</f>
        <v>2</v>
      </c>
      <c r="F70" s="38">
        <f t="shared" ref="F70:F81" si="4">COUNTIFS($A$15:$A$64,$G$6,$C$15:$C$64,$A70,$K$15:$K$64,"&lt;&gt;Storniert",$B$15:$B$64,"&gt;="&amp;$G$10)</f>
        <v>0</v>
      </c>
      <c r="G70" s="38">
        <f t="shared" ref="G70:G81" si="5">SUMIFS($G$15:$G$64,$A$15:$A$64,$G$6,$C$15:$C$64,$A70,$K$15:$K$64,"&lt;&gt;Storniert",$B$15:$B$64,"&gt;="&amp;$G$10)</f>
        <v>0</v>
      </c>
      <c r="H70" s="37" t="str">
        <f t="shared" ref="H70:H81" si="6">IF(COUNTIFS($A$15:$A$64,$G$6,$C$15:$C$64,$A70,$O$15:$O$64,"Doppelbelegung")&gt;0,"Doppelbelegung",IF(COUNTIFS($A$15:$A$64,$G$6,$C$15:$C$64,$A70,$O$15:$O$64,"Kapazität prüfen")&gt;0,"Kapazität prüfen",IF($D70+$F70=0,"frei","belegt")))</f>
        <v>belegt</v>
      </c>
    </row>
    <row r="71" spans="1:16" ht="16.5" customHeight="1" x14ac:dyDescent="0.25">
      <c r="A71" s="37" t="str">
        <f>Stammdaten!$B$8</f>
        <v>T02</v>
      </c>
      <c r="B71" s="29" t="str">
        <f>Stammdaten!$C$8</f>
        <v>Innenbereich</v>
      </c>
      <c r="C71" s="38">
        <f>Stammdaten!$D$8</f>
        <v>2</v>
      </c>
      <c r="D71" s="38">
        <f t="shared" si="2"/>
        <v>0</v>
      </c>
      <c r="E71" s="38">
        <f t="shared" si="3"/>
        <v>0</v>
      </c>
      <c r="F71" s="38">
        <f t="shared" si="4"/>
        <v>1</v>
      </c>
      <c r="G71" s="38">
        <f t="shared" si="5"/>
        <v>2</v>
      </c>
      <c r="H71" s="37" t="str">
        <f t="shared" si="6"/>
        <v>belegt</v>
      </c>
    </row>
    <row r="72" spans="1:16" ht="16.5" customHeight="1" x14ac:dyDescent="0.25">
      <c r="A72" s="37" t="str">
        <f>Stammdaten!$B$9</f>
        <v>T03</v>
      </c>
      <c r="B72" s="29" t="str">
        <f>Stammdaten!$C$9</f>
        <v>Innenbereich</v>
      </c>
      <c r="C72" s="38">
        <f>Stammdaten!$D$9</f>
        <v>4</v>
      </c>
      <c r="D72" s="38">
        <f t="shared" si="2"/>
        <v>1</v>
      </c>
      <c r="E72" s="38">
        <f t="shared" si="3"/>
        <v>5</v>
      </c>
      <c r="F72" s="38">
        <f t="shared" si="4"/>
        <v>0</v>
      </c>
      <c r="G72" s="38">
        <f t="shared" si="5"/>
        <v>0</v>
      </c>
      <c r="H72" s="37" t="str">
        <f t="shared" si="6"/>
        <v>Kapazität prüfen</v>
      </c>
    </row>
    <row r="73" spans="1:16" ht="16.5" customHeight="1" x14ac:dyDescent="0.25">
      <c r="A73" s="37" t="str">
        <f>Stammdaten!$B$10</f>
        <v>T04</v>
      </c>
      <c r="B73" s="29" t="str">
        <f>Stammdaten!$C$10</f>
        <v>Innenbereich</v>
      </c>
      <c r="C73" s="38">
        <f>Stammdaten!$D$10</f>
        <v>4</v>
      </c>
      <c r="D73" s="38">
        <f t="shared" si="2"/>
        <v>0</v>
      </c>
      <c r="E73" s="38">
        <f t="shared" si="3"/>
        <v>0</v>
      </c>
      <c r="F73" s="38">
        <f t="shared" si="4"/>
        <v>1</v>
      </c>
      <c r="G73" s="38">
        <f t="shared" si="5"/>
        <v>4</v>
      </c>
      <c r="H73" s="37" t="str">
        <f t="shared" si="6"/>
        <v>belegt</v>
      </c>
    </row>
    <row r="74" spans="1:16" ht="16.5" customHeight="1" x14ac:dyDescent="0.25">
      <c r="A74" s="37" t="str">
        <f>Stammdaten!$B$11</f>
        <v>T05</v>
      </c>
      <c r="B74" s="29" t="str">
        <f>Stammdaten!$C$11</f>
        <v>Innenbereich</v>
      </c>
      <c r="C74" s="38">
        <f>Stammdaten!$D$11</f>
        <v>4</v>
      </c>
      <c r="D74" s="38">
        <f t="shared" si="2"/>
        <v>1</v>
      </c>
      <c r="E74" s="38">
        <f t="shared" si="3"/>
        <v>4</v>
      </c>
      <c r="F74" s="38">
        <f t="shared" si="4"/>
        <v>1</v>
      </c>
      <c r="G74" s="38">
        <f t="shared" si="5"/>
        <v>3</v>
      </c>
      <c r="H74" s="37" t="str">
        <f t="shared" si="6"/>
        <v>belegt</v>
      </c>
    </row>
    <row r="75" spans="1:16" ht="16.5" customHeight="1" x14ac:dyDescent="0.25">
      <c r="A75" s="37" t="str">
        <f>Stammdaten!$B$12</f>
        <v>T06</v>
      </c>
      <c r="B75" s="29" t="str">
        <f>Stammdaten!$C$12</f>
        <v>Innenbereich</v>
      </c>
      <c r="C75" s="38">
        <f>Stammdaten!$D$12</f>
        <v>6</v>
      </c>
      <c r="D75" s="38">
        <f t="shared" si="2"/>
        <v>0</v>
      </c>
      <c r="E75" s="38">
        <f t="shared" si="3"/>
        <v>0</v>
      </c>
      <c r="F75" s="38">
        <f t="shared" si="4"/>
        <v>2</v>
      </c>
      <c r="G75" s="38">
        <f t="shared" si="5"/>
        <v>10</v>
      </c>
      <c r="H75" s="37" t="str">
        <f t="shared" si="6"/>
        <v>Doppelbelegung</v>
      </c>
    </row>
    <row r="76" spans="1:16" ht="16.5" customHeight="1" x14ac:dyDescent="0.25">
      <c r="A76" s="37" t="str">
        <f>Stammdaten!$B$13</f>
        <v>T07</v>
      </c>
      <c r="B76" s="29" t="str">
        <f>Stammdaten!$C$13</f>
        <v>Fensterreihe</v>
      </c>
      <c r="C76" s="38">
        <f>Stammdaten!$D$13</f>
        <v>6</v>
      </c>
      <c r="D76" s="38">
        <f t="shared" si="2"/>
        <v>1</v>
      </c>
      <c r="E76" s="38">
        <f t="shared" si="3"/>
        <v>6</v>
      </c>
      <c r="F76" s="38">
        <f t="shared" si="4"/>
        <v>0</v>
      </c>
      <c r="G76" s="38">
        <f t="shared" si="5"/>
        <v>0</v>
      </c>
      <c r="H76" s="37" t="str">
        <f t="shared" si="6"/>
        <v>belegt</v>
      </c>
    </row>
    <row r="77" spans="1:16" ht="16.5" customHeight="1" x14ac:dyDescent="0.25">
      <c r="A77" s="37" t="str">
        <f>Stammdaten!$B$14</f>
        <v>T08</v>
      </c>
      <c r="B77" s="29" t="str">
        <f>Stammdaten!$C$14</f>
        <v>Fensterreihe</v>
      </c>
      <c r="C77" s="38">
        <f>Stammdaten!$D$14</f>
        <v>8</v>
      </c>
      <c r="D77" s="38">
        <f t="shared" si="2"/>
        <v>0</v>
      </c>
      <c r="E77" s="38">
        <f t="shared" si="3"/>
        <v>0</v>
      </c>
      <c r="F77" s="38">
        <f t="shared" si="4"/>
        <v>1</v>
      </c>
      <c r="G77" s="38">
        <f t="shared" si="5"/>
        <v>8</v>
      </c>
      <c r="H77" s="37" t="str">
        <f t="shared" si="6"/>
        <v>belegt</v>
      </c>
    </row>
    <row r="78" spans="1:16" ht="16.5" customHeight="1" x14ac:dyDescent="0.25">
      <c r="A78" s="37" t="str">
        <f>Stammdaten!$B$15</f>
        <v>T09</v>
      </c>
      <c r="B78" s="29" t="str">
        <f>Stammdaten!$C$15</f>
        <v>Terrasse</v>
      </c>
      <c r="C78" s="38">
        <f>Stammdaten!$D$15</f>
        <v>2</v>
      </c>
      <c r="D78" s="38">
        <f t="shared" si="2"/>
        <v>0</v>
      </c>
      <c r="E78" s="38">
        <f t="shared" si="3"/>
        <v>0</v>
      </c>
      <c r="F78" s="38">
        <f t="shared" si="4"/>
        <v>1</v>
      </c>
      <c r="G78" s="38">
        <f t="shared" si="5"/>
        <v>2</v>
      </c>
      <c r="H78" s="37" t="str">
        <f t="shared" si="6"/>
        <v>belegt</v>
      </c>
    </row>
    <row r="79" spans="1:16" ht="16.5" customHeight="1" x14ac:dyDescent="0.25">
      <c r="A79" s="37" t="str">
        <f>Stammdaten!$B$16</f>
        <v>T10</v>
      </c>
      <c r="B79" s="29" t="str">
        <f>Stammdaten!$C$16</f>
        <v>Terrasse</v>
      </c>
      <c r="C79" s="38">
        <f>Stammdaten!$D$16</f>
        <v>4</v>
      </c>
      <c r="D79" s="38">
        <f t="shared" si="2"/>
        <v>0</v>
      </c>
      <c r="E79" s="38">
        <f t="shared" si="3"/>
        <v>0</v>
      </c>
      <c r="F79" s="38">
        <f t="shared" si="4"/>
        <v>0</v>
      </c>
      <c r="G79" s="38">
        <f t="shared" si="5"/>
        <v>0</v>
      </c>
      <c r="H79" s="37" t="str">
        <f t="shared" si="6"/>
        <v>frei</v>
      </c>
    </row>
    <row r="80" spans="1:16" ht="16.5" customHeight="1" x14ac:dyDescent="0.25">
      <c r="A80" s="37" t="str">
        <f>Stammdaten!$B$17</f>
        <v>T11</v>
      </c>
      <c r="B80" s="29" t="str">
        <f>Stammdaten!$C$17</f>
        <v>Terrasse</v>
      </c>
      <c r="C80" s="38">
        <f>Stammdaten!$D$17</f>
        <v>6</v>
      </c>
      <c r="D80" s="38">
        <f t="shared" si="2"/>
        <v>0</v>
      </c>
      <c r="E80" s="38">
        <f t="shared" si="3"/>
        <v>0</v>
      </c>
      <c r="F80" s="38">
        <f t="shared" si="4"/>
        <v>1</v>
      </c>
      <c r="G80" s="38">
        <f t="shared" si="5"/>
        <v>5</v>
      </c>
      <c r="H80" s="37" t="str">
        <f t="shared" si="6"/>
        <v>belegt</v>
      </c>
    </row>
    <row r="81" spans="1:16" ht="16.5" customHeight="1" x14ac:dyDescent="0.25">
      <c r="A81" s="37" t="str">
        <f>Stammdaten!$B$18</f>
        <v>T12</v>
      </c>
      <c r="B81" s="29" t="str">
        <f>Stammdaten!$C$18</f>
        <v>Séparée</v>
      </c>
      <c r="C81" s="38">
        <f>Stammdaten!$D$18</f>
        <v>10</v>
      </c>
      <c r="D81" s="38">
        <f t="shared" si="2"/>
        <v>0</v>
      </c>
      <c r="E81" s="38">
        <f t="shared" si="3"/>
        <v>0</v>
      </c>
      <c r="F81" s="38">
        <f t="shared" si="4"/>
        <v>1</v>
      </c>
      <c r="G81" s="38">
        <f t="shared" si="5"/>
        <v>10</v>
      </c>
      <c r="H81" s="37" t="str">
        <f t="shared" si="6"/>
        <v>belegt</v>
      </c>
    </row>
    <row r="82" spans="1:16" ht="19.5" customHeight="1" x14ac:dyDescent="0.25">
      <c r="A82" s="39" t="s">
        <v>163</v>
      </c>
      <c r="B82" s="33"/>
      <c r="C82" s="40">
        <f>SUM($C$70:$C$81)</f>
        <v>58</v>
      </c>
      <c r="D82" s="40">
        <f>SUM($D$70:$D$81)</f>
        <v>4</v>
      </c>
      <c r="E82" s="40">
        <f>SUM($E$70:$E$81)</f>
        <v>17</v>
      </c>
      <c r="F82" s="40">
        <f>SUM($F$70:$F$81)</f>
        <v>9</v>
      </c>
      <c r="G82" s="40">
        <f>SUM($G$70:$G$81)</f>
        <v>44</v>
      </c>
      <c r="H82" s="41">
        <f>IF($C82=0,"",ROUND(MAX($E82,$G82)/$C82,3))</f>
        <v>0.75900000000000001</v>
      </c>
    </row>
    <row r="84" spans="1:16" x14ac:dyDescent="0.25">
      <c r="A84" s="3" t="s">
        <v>164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</sheetData>
  <mergeCells count="35">
    <mergeCell ref="A68:G68"/>
    <mergeCell ref="A84:P84"/>
    <mergeCell ref="O10:P10"/>
    <mergeCell ref="C11:D11"/>
    <mergeCell ref="E11:F11"/>
    <mergeCell ref="A13:P13"/>
    <mergeCell ref="A65:F65"/>
    <mergeCell ref="C10:D10"/>
    <mergeCell ref="E10:F10"/>
    <mergeCell ref="I10:J10"/>
    <mergeCell ref="K10:L10"/>
    <mergeCell ref="M10:N10"/>
    <mergeCell ref="O7:P7"/>
    <mergeCell ref="C8:D8"/>
    <mergeCell ref="E8:F8"/>
    <mergeCell ref="C9:D9"/>
    <mergeCell ref="E9:F9"/>
    <mergeCell ref="I9:J9"/>
    <mergeCell ref="K9:L9"/>
    <mergeCell ref="M9:N9"/>
    <mergeCell ref="O9:P9"/>
    <mergeCell ref="C7:D7"/>
    <mergeCell ref="E7:F7"/>
    <mergeCell ref="I7:J7"/>
    <mergeCell ref="K7:L7"/>
    <mergeCell ref="M7:N7"/>
    <mergeCell ref="A2:H2"/>
    <mergeCell ref="K2:P3"/>
    <mergeCell ref="A3:H3"/>
    <mergeCell ref="C6:D6"/>
    <mergeCell ref="E6:F6"/>
    <mergeCell ref="I6:J6"/>
    <mergeCell ref="K6:L6"/>
    <mergeCell ref="M6:N6"/>
    <mergeCell ref="O6:P6"/>
  </mergeCells>
  <conditionalFormatting sqref="A15:A64">
    <cfRule type="expression" dxfId="10" priority="8">
      <formula>$A15=$G$6</formula>
    </cfRule>
  </conditionalFormatting>
  <conditionalFormatting sqref="A15:P64">
    <cfRule type="expression" dxfId="9" priority="7">
      <formula>OR($K15="Storniert",$K15="No-Show")</formula>
    </cfRule>
  </conditionalFormatting>
  <conditionalFormatting sqref="H70:H81">
    <cfRule type="expression" dxfId="8" priority="9">
      <formula>$H70="Doppelbelegung"</formula>
    </cfRule>
    <cfRule type="expression" dxfId="7" priority="10">
      <formula>$H70="Kapazität prüfen"</formula>
    </cfRule>
    <cfRule type="expression" dxfId="6" priority="11">
      <formula>$H70="belegt"</formula>
    </cfRule>
    <cfRule type="expression" dxfId="5" priority="12">
      <formula>$H70="frei"</formula>
    </cfRule>
  </conditionalFormatting>
  <conditionalFormatting sqref="I9:J9">
    <cfRule type="expression" dxfId="4" priority="2">
      <formula>$I$9&gt;0.9</formula>
    </cfRule>
  </conditionalFormatting>
  <conditionalFormatting sqref="K9:L9">
    <cfRule type="expression" dxfId="3" priority="3">
      <formula>$K$9&gt;0.9</formula>
    </cfRule>
  </conditionalFormatting>
  <conditionalFormatting sqref="O15:O64">
    <cfRule type="expression" dxfId="2" priority="4">
      <formula>$O15="Doppelbelegung"</formula>
    </cfRule>
    <cfRule type="expression" dxfId="1" priority="5">
      <formula>$O15="Kapazität prüfen"</formula>
    </cfRule>
    <cfRule type="expression" dxfId="0" priority="6">
      <formula>$O15="OK"</formula>
    </cfRule>
  </conditionalFormatting>
  <dataValidations count="1">
    <dataValidation type="whole" allowBlank="1" errorTitle="Ungültige Personenzahl" error="Bitte eine Personenzahl zwischen 1 und 60 erfassen." sqref="G15:G64" xr:uid="{00000000-0002-0000-0000-000005000000}">
      <formula1>1</formula1>
      <formula2>60</formula2>
    </dataValidation>
  </dataValidations>
  <pageMargins left="0.35" right="0.35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errorTitle="Unbekannter Tisch" error="Bitte einen Tisch aus dem Tischplan wählen." xr:uid="{00000000-0002-0000-0000-000000000000}">
          <x14:formula1>
            <xm:f>Stammdaten!$B$7:$B$18</xm:f>
          </x14:formula1>
          <x14:formula2>
            <xm:f>0</xm:f>
          </x14:formula2>
          <xm:sqref>C15:C64</xm:sqref>
        </x14:dataValidation>
        <x14:dataValidation type="list" allowBlank="1" xr:uid="{00000000-0002-0000-0000-000001000000}">
          <x14:formula1>
            <xm:f>Stammdaten!$F$7:$F$11</xm:f>
          </x14:formula1>
          <x14:formula2>
            <xm:f>0</xm:f>
          </x14:formula2>
          <xm:sqref>K15:K64</xm:sqref>
        </x14:dataValidation>
        <x14:dataValidation type="list" allowBlank="1" xr:uid="{00000000-0002-0000-0000-000002000000}">
          <x14:formula1>
            <xm:f>Stammdaten!$H$7:$H$11</xm:f>
          </x14:formula1>
          <x14:formula2>
            <xm:f>0</xm:f>
          </x14:formula2>
          <xm:sqref>J15:J64</xm:sqref>
        </x14:dataValidation>
        <x14:dataValidation type="list" allowBlank="1" xr:uid="{00000000-0002-0000-0000-000003000000}">
          <x14:formula1>
            <xm:f>Stammdaten!$J$7:$J$13</xm:f>
          </x14:formula1>
          <x14:formula2>
            <xm:f>0</xm:f>
          </x14:formula2>
          <xm:sqref>L15:L64</xm:sqref>
        </x14:dataValidation>
        <x14:dataValidation type="list" allowBlank="1" xr:uid="{00000000-0002-0000-0000-000004000000}">
          <x14:formula1>
            <xm:f>Stammdaten!$L$7:$L$10</xm:f>
          </x14:formula1>
          <x14:formula2>
            <xm:f>0</xm:f>
          </x14:formula2>
          <xm:sqref>P15:P64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8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10" customWidth="1"/>
    <col min="3" max="3" width="16" customWidth="1"/>
    <col min="4" max="4" width="11" customWidth="1"/>
    <col min="5" max="5" width="2" customWidth="1"/>
    <col min="6" max="6" width="16" customWidth="1"/>
    <col min="7" max="7" width="2" customWidth="1"/>
    <col min="8" max="8" width="18" customWidth="1"/>
    <col min="9" max="9" width="2" customWidth="1"/>
    <col min="10" max="10" width="18" customWidth="1"/>
    <col min="11" max="11" width="2" customWidth="1"/>
    <col min="12" max="12" width="16" customWidth="1"/>
  </cols>
  <sheetData>
    <row r="2" spans="2:12" ht="18.75" x14ac:dyDescent="0.3">
      <c r="B2" s="42" t="s">
        <v>165</v>
      </c>
    </row>
    <row r="3" spans="2:12" x14ac:dyDescent="0.25">
      <c r="B3" s="43" t="s">
        <v>166</v>
      </c>
    </row>
    <row r="6" spans="2:12" ht="19.5" customHeight="1" x14ac:dyDescent="0.25">
      <c r="B6" s="44" t="s">
        <v>167</v>
      </c>
      <c r="C6" s="44" t="s">
        <v>168</v>
      </c>
      <c r="D6" s="44" t="s">
        <v>169</v>
      </c>
      <c r="F6" s="45" t="s">
        <v>170</v>
      </c>
      <c r="H6" s="45" t="s">
        <v>171</v>
      </c>
      <c r="J6" s="45" t="s">
        <v>172</v>
      </c>
      <c r="L6" s="45" t="s">
        <v>173</v>
      </c>
    </row>
    <row r="7" spans="2:12" x14ac:dyDescent="0.25">
      <c r="B7" s="29" t="s">
        <v>61</v>
      </c>
      <c r="C7" s="29" t="s">
        <v>174</v>
      </c>
      <c r="D7" s="46">
        <v>2</v>
      </c>
      <c r="F7" s="29" t="s">
        <v>82</v>
      </c>
      <c r="H7" s="29" t="s">
        <v>37</v>
      </c>
      <c r="J7" s="29" t="s">
        <v>66</v>
      </c>
      <c r="L7" s="29" t="s">
        <v>20</v>
      </c>
    </row>
    <row r="8" spans="2:12" x14ac:dyDescent="0.25">
      <c r="B8" s="29" t="s">
        <v>122</v>
      </c>
      <c r="C8" s="29" t="s">
        <v>174</v>
      </c>
      <c r="D8" s="46">
        <v>2</v>
      </c>
      <c r="F8" s="29" t="s">
        <v>65</v>
      </c>
      <c r="H8" s="29" t="s">
        <v>58</v>
      </c>
      <c r="J8" s="29" t="s">
        <v>51</v>
      </c>
      <c r="L8" s="29" t="s">
        <v>53</v>
      </c>
    </row>
    <row r="9" spans="2:12" x14ac:dyDescent="0.25">
      <c r="B9" s="29" t="s">
        <v>46</v>
      </c>
      <c r="C9" s="29" t="s">
        <v>174</v>
      </c>
      <c r="D9" s="46">
        <v>4</v>
      </c>
      <c r="F9" s="29" t="s">
        <v>50</v>
      </c>
      <c r="H9" s="29" t="s">
        <v>38</v>
      </c>
      <c r="J9" s="29" t="s">
        <v>95</v>
      </c>
      <c r="L9" s="29" t="s">
        <v>72</v>
      </c>
    </row>
    <row r="10" spans="2:12" x14ac:dyDescent="0.25">
      <c r="B10" s="29" t="s">
        <v>91</v>
      </c>
      <c r="C10" s="29" t="s">
        <v>174</v>
      </c>
      <c r="D10" s="46">
        <v>4</v>
      </c>
      <c r="F10" s="29" t="s">
        <v>130</v>
      </c>
      <c r="H10" s="29" t="s">
        <v>88</v>
      </c>
      <c r="J10" s="29" t="s">
        <v>106</v>
      </c>
      <c r="L10" s="29" t="s">
        <v>90</v>
      </c>
    </row>
    <row r="11" spans="2:12" x14ac:dyDescent="0.25">
      <c r="B11" s="29" t="s">
        <v>67</v>
      </c>
      <c r="C11" s="29" t="s">
        <v>174</v>
      </c>
      <c r="D11" s="46">
        <v>4</v>
      </c>
      <c r="F11" s="29" t="s">
        <v>150</v>
      </c>
      <c r="H11" s="29" t="s">
        <v>112</v>
      </c>
      <c r="J11" s="29" t="s">
        <v>59</v>
      </c>
    </row>
    <row r="12" spans="2:12" x14ac:dyDescent="0.25">
      <c r="B12" s="29" t="s">
        <v>102</v>
      </c>
      <c r="C12" s="29" t="s">
        <v>174</v>
      </c>
      <c r="D12" s="46">
        <v>6</v>
      </c>
      <c r="J12" s="29" t="s">
        <v>77</v>
      </c>
    </row>
    <row r="13" spans="2:12" x14ac:dyDescent="0.25">
      <c r="B13" s="29" t="s">
        <v>73</v>
      </c>
      <c r="C13" s="29" t="s">
        <v>175</v>
      </c>
      <c r="D13" s="46">
        <v>6</v>
      </c>
      <c r="J13" s="29" t="s">
        <v>176</v>
      </c>
    </row>
    <row r="14" spans="2:12" x14ac:dyDescent="0.25">
      <c r="B14" s="29" t="s">
        <v>54</v>
      </c>
      <c r="C14" s="29" t="s">
        <v>175</v>
      </c>
      <c r="D14" s="46">
        <v>8</v>
      </c>
    </row>
    <row r="15" spans="2:12" x14ac:dyDescent="0.25">
      <c r="B15" s="29" t="s">
        <v>84</v>
      </c>
      <c r="C15" s="29" t="s">
        <v>177</v>
      </c>
      <c r="D15" s="46">
        <v>2</v>
      </c>
    </row>
    <row r="16" spans="2:12" x14ac:dyDescent="0.25">
      <c r="B16" s="29" t="s">
        <v>126</v>
      </c>
      <c r="C16" s="29" t="s">
        <v>177</v>
      </c>
      <c r="D16" s="46">
        <v>4</v>
      </c>
    </row>
    <row r="17" spans="2:4" x14ac:dyDescent="0.25">
      <c r="B17" s="29" t="s">
        <v>108</v>
      </c>
      <c r="C17" s="29" t="s">
        <v>177</v>
      </c>
      <c r="D17" s="46">
        <v>6</v>
      </c>
    </row>
    <row r="18" spans="2:4" x14ac:dyDescent="0.25">
      <c r="B18" s="29" t="s">
        <v>97</v>
      </c>
      <c r="C18" s="29" t="s">
        <v>178</v>
      </c>
      <c r="D18" s="46">
        <v>10</v>
      </c>
    </row>
    <row r="22" spans="2:4" x14ac:dyDescent="0.25">
      <c r="B22" s="47" t="s">
        <v>179</v>
      </c>
    </row>
    <row r="23" spans="2:4" x14ac:dyDescent="0.25">
      <c r="B23" s="48" t="s">
        <v>180</v>
      </c>
    </row>
    <row r="24" spans="2:4" x14ac:dyDescent="0.25">
      <c r="B24" s="48" t="s">
        <v>181</v>
      </c>
    </row>
    <row r="25" spans="2:4" x14ac:dyDescent="0.25">
      <c r="B25" s="48" t="s">
        <v>182</v>
      </c>
    </row>
    <row r="26" spans="2:4" x14ac:dyDescent="0.25">
      <c r="B26" s="48" t="s">
        <v>183</v>
      </c>
    </row>
    <row r="27" spans="2:4" x14ac:dyDescent="0.25">
      <c r="B27" s="48" t="s">
        <v>184</v>
      </c>
    </row>
    <row r="28" spans="2:4" x14ac:dyDescent="0.25">
      <c r="B28" s="48" t="s">
        <v>185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Reservierungen</vt:lpstr>
      <vt:lpstr>Stammdaten</vt:lpstr>
      <vt:lpstr>Reservierungen!Druckbereich</vt:lpstr>
      <vt:lpstr>Reservierungen!Drucktitel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2026-07-13T06:32:10Z</dcterms:created>
  <dcterms:modified xsi:type="dcterms:W3CDTF">2026-07-13T09:22:11Z</dcterms:modified>
  <dc:language>en-US</dc:language>
</cp:coreProperties>
</file>