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D85F28F-3F00-4563-899F-9B492697CF94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Rapport" sheetId="1" r:id="rId1"/>
    <sheet name="Auswertung" sheetId="2" r:id="rId2"/>
    <sheet name="Stammdaten" sheetId="3" r:id="rId3"/>
  </sheets>
  <definedNames>
    <definedName name="Kunden">Stammdaten!$B$7:$B$14</definedName>
    <definedName name="KundenLookup">Stammdaten!$B$7:$E$14</definedName>
    <definedName name="SollTag">Stammdaten!$C$39</definedName>
    <definedName name="StdSatz">Stammdaten!$C$37</definedName>
    <definedName name="Taetigkeiten">Stammdaten!$B$19:$B$28</definedName>
    <definedName name="UStSatz">Stammdaten!$C$38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" i="2" l="1"/>
  <c r="G33" i="2"/>
  <c r="F33" i="2"/>
  <c r="I33" i="2" s="1"/>
  <c r="E33" i="2"/>
  <c r="H32" i="2"/>
  <c r="G32" i="2"/>
  <c r="F32" i="2"/>
  <c r="I32" i="2" s="1"/>
  <c r="E32" i="2"/>
  <c r="H31" i="2"/>
  <c r="G31" i="2"/>
  <c r="F31" i="2"/>
  <c r="I31" i="2" s="1"/>
  <c r="E31" i="2"/>
  <c r="H30" i="2"/>
  <c r="G30" i="2"/>
  <c r="F30" i="2"/>
  <c r="I30" i="2" s="1"/>
  <c r="E30" i="2"/>
  <c r="H29" i="2"/>
  <c r="G29" i="2"/>
  <c r="F29" i="2"/>
  <c r="I29" i="2" s="1"/>
  <c r="E29" i="2"/>
  <c r="H28" i="2"/>
  <c r="G28" i="2"/>
  <c r="F28" i="2"/>
  <c r="I28" i="2" s="1"/>
  <c r="E28" i="2"/>
  <c r="H27" i="2"/>
  <c r="G27" i="2"/>
  <c r="F27" i="2"/>
  <c r="I27" i="2" s="1"/>
  <c r="E27" i="2"/>
  <c r="H26" i="2"/>
  <c r="G26" i="2"/>
  <c r="F26" i="2"/>
  <c r="I26" i="2" s="1"/>
  <c r="E26" i="2"/>
  <c r="E25" i="2"/>
  <c r="E24" i="2"/>
  <c r="H23" i="2"/>
  <c r="G23" i="2"/>
  <c r="F23" i="2"/>
  <c r="I23" i="2" s="1"/>
  <c r="E23" i="2"/>
  <c r="H22" i="2"/>
  <c r="G22" i="2"/>
  <c r="F22" i="2"/>
  <c r="I22" i="2" s="1"/>
  <c r="E22" i="2"/>
  <c r="E34" i="2" s="1"/>
  <c r="H16" i="2"/>
  <c r="D14" i="2"/>
  <c r="H13" i="2"/>
  <c r="I13" i="2" s="1"/>
  <c r="D12" i="2"/>
  <c r="C12" i="2"/>
  <c r="D9" i="2"/>
  <c r="D8" i="2"/>
  <c r="C8" i="2"/>
  <c r="L47" i="1"/>
  <c r="K47" i="1"/>
  <c r="N47" i="1" s="1"/>
  <c r="D47" i="1"/>
  <c r="B47" i="1"/>
  <c r="L46" i="1"/>
  <c r="K46" i="1"/>
  <c r="N46" i="1" s="1"/>
  <c r="D46" i="1"/>
  <c r="B46" i="1"/>
  <c r="L45" i="1"/>
  <c r="K45" i="1"/>
  <c r="N45" i="1" s="1"/>
  <c r="D45" i="1"/>
  <c r="B45" i="1"/>
  <c r="L44" i="1"/>
  <c r="K44" i="1"/>
  <c r="N44" i="1" s="1"/>
  <c r="D44" i="1"/>
  <c r="B44" i="1"/>
  <c r="L43" i="1"/>
  <c r="K43" i="1"/>
  <c r="N43" i="1" s="1"/>
  <c r="D43" i="1"/>
  <c r="B43" i="1"/>
  <c r="L42" i="1"/>
  <c r="K42" i="1"/>
  <c r="N42" i="1" s="1"/>
  <c r="D42" i="1"/>
  <c r="B42" i="1"/>
  <c r="L41" i="1"/>
  <c r="K41" i="1"/>
  <c r="N41" i="1" s="1"/>
  <c r="D41" i="1"/>
  <c r="B41" i="1"/>
  <c r="L40" i="1"/>
  <c r="K40" i="1"/>
  <c r="N40" i="1" s="1"/>
  <c r="D40" i="1"/>
  <c r="B40" i="1"/>
  <c r="L39" i="1"/>
  <c r="K39" i="1"/>
  <c r="N39" i="1" s="1"/>
  <c r="D39" i="1"/>
  <c r="B39" i="1"/>
  <c r="L38" i="1"/>
  <c r="K38" i="1"/>
  <c r="N38" i="1" s="1"/>
  <c r="D38" i="1"/>
  <c r="L37" i="1"/>
  <c r="N37" i="1" s="1"/>
  <c r="K37" i="1"/>
  <c r="D37" i="1"/>
  <c r="L36" i="1"/>
  <c r="N36" i="1" s="1"/>
  <c r="K36" i="1"/>
  <c r="D36" i="1"/>
  <c r="L35" i="1"/>
  <c r="K35" i="1"/>
  <c r="N35" i="1" s="1"/>
  <c r="D35" i="1"/>
  <c r="L34" i="1"/>
  <c r="K34" i="1"/>
  <c r="N34" i="1" s="1"/>
  <c r="D34" i="1"/>
  <c r="L33" i="1"/>
  <c r="K33" i="1"/>
  <c r="D13" i="2" s="1"/>
  <c r="D33" i="1"/>
  <c r="L32" i="1"/>
  <c r="N32" i="1" s="1"/>
  <c r="K32" i="1"/>
  <c r="D32" i="1"/>
  <c r="L31" i="1"/>
  <c r="N31" i="1" s="1"/>
  <c r="E12" i="2" s="1"/>
  <c r="K31" i="1"/>
  <c r="D31" i="1"/>
  <c r="L30" i="1"/>
  <c r="K30" i="1"/>
  <c r="N30" i="1" s="1"/>
  <c r="D30" i="1"/>
  <c r="L29" i="1"/>
  <c r="K29" i="1"/>
  <c r="N29" i="1" s="1"/>
  <c r="D29" i="1"/>
  <c r="L28" i="1"/>
  <c r="K28" i="1"/>
  <c r="N28" i="1" s="1"/>
  <c r="D28" i="1"/>
  <c r="L27" i="1"/>
  <c r="N27" i="1" s="1"/>
  <c r="E11" i="2" s="1"/>
  <c r="K27" i="1"/>
  <c r="D27" i="1"/>
  <c r="L26" i="1"/>
  <c r="N26" i="1" s="1"/>
  <c r="K26" i="1"/>
  <c r="D26" i="1"/>
  <c r="L25" i="1"/>
  <c r="K25" i="1"/>
  <c r="C9" i="2" s="1"/>
  <c r="D25" i="1"/>
  <c r="L24" i="1"/>
  <c r="K24" i="1"/>
  <c r="N24" i="1" s="1"/>
  <c r="E14" i="2" s="1"/>
  <c r="D24" i="1"/>
  <c r="L23" i="1"/>
  <c r="K23" i="1"/>
  <c r="N23" i="1" s="1"/>
  <c r="D23" i="1"/>
  <c r="L22" i="1"/>
  <c r="N22" i="1" s="1"/>
  <c r="E10" i="2" s="1"/>
  <c r="K22" i="1"/>
  <c r="H10" i="2" s="1"/>
  <c r="I10" i="2" s="1"/>
  <c r="D22" i="1"/>
  <c r="L21" i="1"/>
  <c r="N21" i="1" s="1"/>
  <c r="K21" i="1"/>
  <c r="D21" i="1"/>
  <c r="L20" i="1"/>
  <c r="K20" i="1"/>
  <c r="N20" i="1" s="1"/>
  <c r="D20" i="1"/>
  <c r="L19" i="1"/>
  <c r="K19" i="1"/>
  <c r="N19" i="1" s="1"/>
  <c r="D19" i="1"/>
  <c r="L18" i="1"/>
  <c r="K18" i="1"/>
  <c r="N18" i="1" s="1"/>
  <c r="D18" i="1"/>
  <c r="E7" i="2" l="1"/>
  <c r="E8" i="2"/>
  <c r="H9" i="2"/>
  <c r="I9" i="2" s="1"/>
  <c r="K48" i="1"/>
  <c r="C10" i="2"/>
  <c r="C14" i="2"/>
  <c r="D10" i="2"/>
  <c r="N25" i="1"/>
  <c r="E9" i="2" s="1"/>
  <c r="H14" i="2"/>
  <c r="I14" i="2" s="1"/>
  <c r="C7" i="2"/>
  <c r="C15" i="2" s="1"/>
  <c r="F24" i="2"/>
  <c r="I24" i="2" s="1"/>
  <c r="C11" i="2"/>
  <c r="D7" i="2"/>
  <c r="D11" i="2"/>
  <c r="G24" i="2"/>
  <c r="G34" i="2" s="1"/>
  <c r="B14" i="1"/>
  <c r="E14" i="1"/>
  <c r="H7" i="2"/>
  <c r="H11" i="2"/>
  <c r="I11" i="2" s="1"/>
  <c r="H15" i="2"/>
  <c r="I15" i="2" s="1"/>
  <c r="F25" i="2"/>
  <c r="I25" i="2" s="1"/>
  <c r="I16" i="2"/>
  <c r="G25" i="2"/>
  <c r="H12" i="2"/>
  <c r="I12" i="2" s="1"/>
  <c r="H8" i="2"/>
  <c r="I8" i="2" s="1"/>
  <c r="N33" i="1"/>
  <c r="E13" i="2" s="1"/>
  <c r="C13" i="2"/>
  <c r="H14" i="1" l="1"/>
  <c r="F34" i="2"/>
  <c r="I34" i="2" s="1"/>
  <c r="E15" i="2"/>
  <c r="K14" i="1"/>
  <c r="H25" i="2"/>
  <c r="N50" i="1"/>
  <c r="H17" i="2"/>
  <c r="I7" i="2"/>
  <c r="I17" i="2" s="1"/>
  <c r="N48" i="1"/>
  <c r="H24" i="2"/>
  <c r="H34" i="2" s="1"/>
  <c r="D15" i="2"/>
  <c r="N51" i="1" l="1"/>
  <c r="N52" i="1" s="1"/>
</calcChain>
</file>

<file path=xl/sharedStrings.xml><?xml version="1.0" encoding="utf-8"?>
<sst xmlns="http://schemas.openxmlformats.org/spreadsheetml/2006/main" count="250" uniqueCount="140">
  <si>
    <t>STUNDENRAPPORT</t>
  </si>
  <si>
    <t>Zeiterfassung · Leistungsnachweis · Rechnungsgrundlage</t>
  </si>
  <si>
    <t>AUFTRAGGEBER / DIENSTLEISTER</t>
  </si>
  <si>
    <t>RAPPORTZEITRAUM</t>
  </si>
  <si>
    <t>Dienstleister</t>
  </si>
  <si>
    <t>Nordlicht Consulting GmbH</t>
  </si>
  <si>
    <t>Rapport-Nr.</t>
  </si>
  <si>
    <t>SR-2026-04-014</t>
  </si>
  <si>
    <t>Anschrift</t>
  </si>
  <si>
    <t>Am Damm 27a, 26122 Oldenburg</t>
  </si>
  <si>
    <t>Monat / Jahr</t>
  </si>
  <si>
    <t>April 2026</t>
  </si>
  <si>
    <t>USt-IdNr.</t>
  </si>
  <si>
    <t>DE327651984</t>
  </si>
  <si>
    <t>Von</t>
  </si>
  <si>
    <t>Mitarbeiter/in</t>
  </si>
  <si>
    <t>Jonas Hövelmann</t>
  </si>
  <si>
    <t>Bis</t>
  </si>
  <si>
    <t>Personalnummer</t>
  </si>
  <si>
    <t>NL-2026-014</t>
  </si>
  <si>
    <t>Erstellt am</t>
  </si>
  <si>
    <t>Gesamtstunden</t>
  </si>
  <si>
    <t>Abrechenbare Std.</t>
  </si>
  <si>
    <t>Nettobetrag</t>
  </si>
  <si>
    <t>Rechnungsbetrag brutto</t>
  </si>
  <si>
    <t>Nr.</t>
  </si>
  <si>
    <t>Datum</t>
  </si>
  <si>
    <t>Wochentag</t>
  </si>
  <si>
    <t>Kunde / Projekt</t>
  </si>
  <si>
    <t>Tätigkeit</t>
  </si>
  <si>
    <t>Beschreibung / Leistung</t>
  </si>
  <si>
    <t>Start</t>
  </si>
  <si>
    <t>Ende</t>
  </si>
  <si>
    <t>Pause (min)</t>
  </si>
  <si>
    <t>Stunden</t>
  </si>
  <si>
    <t>Satz (€/h)</t>
  </si>
  <si>
    <t>Abrech.</t>
  </si>
  <si>
    <t>Betrag (€)</t>
  </si>
  <si>
    <t>Bergmann Ingenieurbüro</t>
  </si>
  <si>
    <t>Beratung</t>
  </si>
  <si>
    <t>Kick-off Digitalisierungsprojekt vor Ort</t>
  </si>
  <si>
    <t>Ja</t>
  </si>
  <si>
    <t>Konzeption</t>
  </si>
  <si>
    <t>Anforderungsanalyse, Zielgruppen-Interviews</t>
  </si>
  <si>
    <t>Steinweg Architektur GbR</t>
  </si>
  <si>
    <t>Umsetzung</t>
  </si>
  <si>
    <t>Rendering-Bibliothek strukturieren</t>
  </si>
  <si>
    <t>Dokumentation</t>
  </si>
  <si>
    <t>Systemhandbuch Kapitel 3 fertigstellen</t>
  </si>
  <si>
    <t>Kranz &amp; Partner mbB</t>
  </si>
  <si>
    <t>Meeting extern</t>
  </si>
  <si>
    <t>Jour Fixe Litigation Support</t>
  </si>
  <si>
    <t>Datenraum-Migration, Zugriffsrechte</t>
  </si>
  <si>
    <t>Interne Arbeit</t>
  </si>
  <si>
    <t>Akquise</t>
  </si>
  <si>
    <t>Angebotstexte für Neukunden überarbeiten</t>
  </si>
  <si>
    <t>Nein</t>
  </si>
  <si>
    <t>Feldmann Manufaktur</t>
  </si>
  <si>
    <t>Prozessworkshop Fertigungssteuerung</t>
  </si>
  <si>
    <t>Reisezeit</t>
  </si>
  <si>
    <t>Rückfahrt Osnabrück – Oldenburg</t>
  </si>
  <si>
    <t>Nordwind Digital UG</t>
  </si>
  <si>
    <t>Informationsarchitektur überarbeiten</t>
  </si>
  <si>
    <t>Support</t>
  </si>
  <si>
    <t>Deployment-Hotfix, Log-Analyse</t>
  </si>
  <si>
    <t>Prototyp Sensor-Dashboard, Datenanbindung</t>
  </si>
  <si>
    <t>Sprint-Review mit Fachabteilung</t>
  </si>
  <si>
    <t>Lehmkuhl Handwerk GmbH</t>
  </si>
  <si>
    <t>Erstgespräch Webshop-Relaunch</t>
  </si>
  <si>
    <t>Verwaltung</t>
  </si>
  <si>
    <t>Buchhaltung Q1, Belege sortieren</t>
  </si>
  <si>
    <t>Grasmuck Verlag</t>
  </si>
  <si>
    <t>Redaktionelles Templating Q3</t>
  </si>
  <si>
    <t>Styleguide-Anpassungen dokumentieren</t>
  </si>
  <si>
    <t>3D-Modell Ansichten für Vergabeunterlagen</t>
  </si>
  <si>
    <t>Ad-hoc-Anpassungen Dokumentenmanagement</t>
  </si>
  <si>
    <t>Berichtsserver aufsetzen, Testläufe</t>
  </si>
  <si>
    <t>Weiterbildung</t>
  </si>
  <si>
    <t>Online-Kurs Datenmodellierung, Modul 2</t>
  </si>
  <si>
    <t>SUMME</t>
  </si>
  <si>
    <t>zzgl. Umsatzsteuer</t>
  </si>
  <si>
    <t>RECHNUNGSBETRAG BRUTTO</t>
  </si>
  <si>
    <t>Datum, Unterschrift Dienstleister</t>
  </si>
  <si>
    <t>Datum, Unterschrift Auftraggeber</t>
  </si>
  <si>
    <t>Legende: blau hinterlegte Zellen sind Eingabefelder · dunkle Zellen enthalten Formeln und werden automatisch berechnet · Kunden, Tätigkeiten und Standardsätze werden im Blatt „Stammdaten“ gepflegt.</t>
  </si>
  <si>
    <t>AUSWERTUNG</t>
  </si>
  <si>
    <t>Automatische Zusammenfassung nach Kunde, Tätigkeit und Kalenderwoche</t>
  </si>
  <si>
    <t>AUSWERTUNG NACH KUNDE / PROJEKT</t>
  </si>
  <si>
    <t>AUSWERTUNG NACH TÄTIGKEIT</t>
  </si>
  <si>
    <t>Std. gesamt</t>
  </si>
  <si>
    <t>Std. abrech.</t>
  </si>
  <si>
    <t>Anteil</t>
  </si>
  <si>
    <t>Gesamt</t>
  </si>
  <si>
    <t>AUSWERTUNG NACH KALENDERWOCHE</t>
  </si>
  <si>
    <t>KW</t>
  </si>
  <si>
    <t>Zeitraum von</t>
  </si>
  <si>
    <t>Zeitraum bis</t>
  </si>
  <si>
    <t>Arbeitstage</t>
  </si>
  <si>
    <t>Auslastung</t>
  </si>
  <si>
    <t>STAMMDATEN</t>
  </si>
  <si>
    <t>Zentraler Datenkatalog · Kunden · Tätigkeiten · Einstellungen</t>
  </si>
  <si>
    <t>KUNDEN &amp; PROJEKTE</t>
  </si>
  <si>
    <t>Kunden-/Projektname</t>
  </si>
  <si>
    <t>Ansprechpartner</t>
  </si>
  <si>
    <t>Standort</t>
  </si>
  <si>
    <t>Standard-Stundensatz (€)</t>
  </si>
  <si>
    <t>Ines Rothacker</t>
  </si>
  <si>
    <t>Bremen</t>
  </si>
  <si>
    <t>Konrad Melzer</t>
  </si>
  <si>
    <t>Hamburg</t>
  </si>
  <si>
    <t>Yvonne Kranich</t>
  </si>
  <si>
    <t>Osnabrück</t>
  </si>
  <si>
    <t>Dr. Ulf Trettin</t>
  </si>
  <si>
    <t>Hannover</t>
  </si>
  <si>
    <t>Sarah Kolb</t>
  </si>
  <si>
    <t>Kiel</t>
  </si>
  <si>
    <t>Bernd Hesse</t>
  </si>
  <si>
    <t>Oldenburg</t>
  </si>
  <si>
    <t>Lotte Ammann</t>
  </si>
  <si>
    <t>Münster</t>
  </si>
  <si>
    <t>—</t>
  </si>
  <si>
    <t>TÄTIGKEITSARTEN</t>
  </si>
  <si>
    <t>Kategorie</t>
  </si>
  <si>
    <t>Abrechenbar (Standard)</t>
  </si>
  <si>
    <t>Kernleistung</t>
  </si>
  <si>
    <t>Kommunikation</t>
  </si>
  <si>
    <t>Nebenleistung</t>
  </si>
  <si>
    <t>Reise</t>
  </si>
  <si>
    <t>Intern</t>
  </si>
  <si>
    <t>ALLGEMEINE EINSTELLUNGEN</t>
  </si>
  <si>
    <t>Firmenname</t>
  </si>
  <si>
    <t>Straße / Nr.</t>
  </si>
  <si>
    <t>Am Damm 27a</t>
  </si>
  <si>
    <t>PLZ / Ort</t>
  </si>
  <si>
    <t>26122 Oldenburg</t>
  </si>
  <si>
    <t>Steuernummer</t>
  </si>
  <si>
    <t>60/145/09876</t>
  </si>
  <si>
    <t>USt.-Satz</t>
  </si>
  <si>
    <t>Sollarbeitszeit / Tag (h)</t>
  </si>
  <si>
    <t>Berichtsjahr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</si>
</sst>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TT.&quot;mm&quot;.JJJJ&quot;"/>
    <numFmt numFmtId="165" formatCode="0.00&quot; h&quot;"/>
    <numFmt numFmtId="166" formatCode="#,##0.00&quot; €&quot;"/>
    <numFmt numFmtId="167" formatCode="hh:mm"/>
    <numFmt numFmtId="168" formatCode="0.0%"/>
    <numFmt numFmtId="171" formatCode="dd\.mm\.yyyy"/>
  </numFmts>
  <fonts count="18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FFFFFF"/>
      <name val="Calibri"/>
      <charset val="1"/>
    </font>
    <font>
      <sz val="10"/>
      <color rgb="FF2B2B2B"/>
      <name val="Calibri"/>
      <charset val="1"/>
    </font>
    <font>
      <b/>
      <sz val="9"/>
      <color rgb="FFFFFFFF"/>
      <name val="Calibri"/>
      <charset val="1"/>
    </font>
    <font>
      <b/>
      <sz val="18"/>
      <color rgb="FFFFFFFF"/>
      <name val="Calibri"/>
      <charset val="1"/>
    </font>
    <font>
      <b/>
      <sz val="10"/>
      <color rgb="FF8A7F78"/>
      <name val="Calibri"/>
      <charset val="1"/>
    </font>
    <font>
      <i/>
      <sz val="9"/>
      <color rgb="FF8A7F78"/>
      <name val="Calibri"/>
      <charset val="1"/>
    </font>
    <font>
      <b/>
      <sz val="10"/>
      <color rgb="FF3D1420"/>
      <name val="Calibri"/>
      <charset val="1"/>
    </font>
    <font>
      <sz val="10"/>
      <color rgb="FF8A7F78"/>
      <name val="Calibri"/>
      <charset val="1"/>
    </font>
    <font>
      <b/>
      <sz val="13"/>
      <color rgb="FFFFFFFF"/>
      <name val="Calibri"/>
      <charset val="1"/>
    </font>
    <font>
      <b/>
      <sz val="20"/>
      <color rgb="FFFFFFFF"/>
      <name val="Calibri"/>
      <charset val="1"/>
    </font>
    <font>
      <i/>
      <sz val="10"/>
      <color rgb="FF2B2B2B"/>
      <name val="Calibri"/>
      <charset val="1"/>
    </font>
    <font>
      <b/>
      <sz val="12"/>
      <color rgb="FFFFFFFF"/>
      <name val="Calibri"/>
      <charset val="1"/>
    </font>
    <font>
      <b/>
      <sz val="10"/>
      <color rgb="FF5C1F2E"/>
      <name val="Calibri"/>
      <charset val="1"/>
    </font>
    <font>
      <b/>
      <sz val="10"/>
      <color rgb="FF2B2B2B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3D1420"/>
        <bgColor rgb="FF2E1A24"/>
      </patternFill>
    </fill>
    <fill>
      <patternFill patternType="solid">
        <fgColor rgb="FF5C1F2E"/>
        <bgColor rgb="FF3D1420"/>
      </patternFill>
    </fill>
    <fill>
      <patternFill patternType="solid">
        <fgColor rgb="FFB08D57"/>
        <bgColor rgb="FF8A7F78"/>
      </patternFill>
    </fill>
    <fill>
      <patternFill patternType="solid">
        <fgColor rgb="FFD9E7F5"/>
        <bgColor rgb="FFEDE8E1"/>
      </patternFill>
    </fill>
    <fill>
      <patternFill patternType="solid">
        <fgColor rgb="FF2E1A24"/>
        <bgColor rgb="FF3D1420"/>
      </patternFill>
    </fill>
    <fill>
      <patternFill patternType="solid">
        <fgColor rgb="FFF5EFE6"/>
        <bgColor rgb="FFEDE8E1"/>
      </patternFill>
    </fill>
    <fill>
      <patternFill patternType="solid">
        <fgColor rgb="FFFFFFFF"/>
        <bgColor rgb="FFF5EFE6"/>
      </patternFill>
    </fill>
    <fill>
      <patternFill patternType="solid">
        <fgColor rgb="FFEDE8E1"/>
        <bgColor rgb="FFF0E5E5"/>
      </patternFill>
    </fill>
    <fill>
      <patternFill patternType="solid">
        <fgColor rgb="FFE6DBC8"/>
        <bgColor rgb="FFF0E5E5"/>
      </patternFill>
    </fill>
  </fills>
  <borders count="7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hair">
        <color rgb="FFD9C3A0"/>
      </bottom>
      <diagonal/>
    </border>
    <border>
      <left style="thin">
        <color rgb="FFB08D57"/>
      </left>
      <right style="thin">
        <color rgb="FFB08D57"/>
      </right>
      <top style="medium">
        <color rgb="FFB08D57"/>
      </top>
      <bottom style="medium">
        <color rgb="FFB08D57"/>
      </bottom>
      <diagonal/>
    </border>
    <border>
      <left style="hair">
        <color rgb="FFD9C3A0"/>
      </left>
      <right style="hair">
        <color rgb="FFD9C3A0"/>
      </right>
      <top style="hair">
        <color rgb="FFD9C3A0"/>
      </top>
      <bottom style="hair">
        <color rgb="FFD9C3A0"/>
      </bottom>
      <diagonal/>
    </border>
    <border>
      <left/>
      <right/>
      <top style="thin">
        <color rgb="FF2B2B2B"/>
      </top>
      <bottom/>
      <diagonal/>
    </border>
    <border>
      <left/>
      <right/>
      <top/>
      <bottom style="thin">
        <color rgb="FFB08D57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9" fillId="9" borderId="0" xfId="0" applyFont="1" applyFill="1" applyAlignment="1">
      <alignment horizontal="left" vertical="center" wrapText="1" indent="1"/>
    </xf>
    <xf numFmtId="0" fontId="9" fillId="0" borderId="5" xfId="0" applyFont="1" applyBorder="1" applyAlignment="1">
      <alignment horizontal="left"/>
    </xf>
    <xf numFmtId="0" fontId="3" fillId="4" borderId="0" xfId="0" applyFont="1" applyFill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166" fontId="7" fillId="6" borderId="0" xfId="0" applyNumberFormat="1" applyFont="1" applyFill="1" applyAlignment="1">
      <alignment horizontal="center" vertical="center"/>
    </xf>
    <xf numFmtId="165" fontId="7" fillId="6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indent="1"/>
    </xf>
    <xf numFmtId="0" fontId="5" fillId="5" borderId="4" xfId="0" applyFont="1" applyFill="1" applyBorder="1" applyAlignment="1">
      <alignment horizontal="left" vertical="center" wrapText="1" indent="1"/>
    </xf>
    <xf numFmtId="167" fontId="5" fillId="5" borderId="4" xfId="0" applyNumberFormat="1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2" fontId="10" fillId="7" borderId="4" xfId="0" applyNumberFormat="1" applyFont="1" applyFill="1" applyBorder="1" applyAlignment="1">
      <alignment horizontal="right" vertical="center" indent="1"/>
    </xf>
    <xf numFmtId="4" fontId="11" fillId="7" borderId="4" xfId="0" applyNumberFormat="1" applyFont="1" applyFill="1" applyBorder="1" applyAlignment="1">
      <alignment horizontal="right" vertical="center" indent="1"/>
    </xf>
    <xf numFmtId="0" fontId="5" fillId="5" borderId="4" xfId="0" applyFont="1" applyFill="1" applyBorder="1" applyAlignment="1">
      <alignment horizontal="center" vertical="center"/>
    </xf>
    <xf numFmtId="4" fontId="10" fillId="7" borderId="4" xfId="0" applyNumberFormat="1" applyFont="1" applyFill="1" applyBorder="1" applyAlignment="1">
      <alignment horizontal="right" vertical="center" indent="1"/>
    </xf>
    <xf numFmtId="0" fontId="8" fillId="8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2" fontId="10" fillId="8" borderId="4" xfId="0" applyNumberFormat="1" applyFont="1" applyFill="1" applyBorder="1" applyAlignment="1">
      <alignment horizontal="right" vertical="center" indent="1"/>
    </xf>
    <xf numFmtId="4" fontId="11" fillId="8" borderId="4" xfId="0" applyNumberFormat="1" applyFont="1" applyFill="1" applyBorder="1" applyAlignment="1">
      <alignment horizontal="right" vertical="center" indent="1"/>
    </xf>
    <xf numFmtId="4" fontId="10" fillId="8" borderId="4" xfId="0" applyNumberFormat="1" applyFont="1" applyFill="1" applyBorder="1" applyAlignment="1">
      <alignment horizontal="right" vertical="center" indent="1"/>
    </xf>
    <xf numFmtId="164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 indent="1"/>
    </xf>
    <xf numFmtId="0" fontId="5" fillId="8" borderId="4" xfId="0" applyFont="1" applyFill="1" applyBorder="1" applyAlignment="1">
      <alignment horizontal="left" vertical="center" wrapText="1" indent="1"/>
    </xf>
    <xf numFmtId="167" fontId="5" fillId="8" borderId="4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 indent="1"/>
    </xf>
    <xf numFmtId="0" fontId="5" fillId="7" borderId="4" xfId="0" applyFont="1" applyFill="1" applyBorder="1" applyAlignment="1">
      <alignment horizontal="left" vertical="center" wrapText="1" indent="1"/>
    </xf>
    <xf numFmtId="167" fontId="5" fillId="7" borderId="4" xfId="0" applyNumberFormat="1" applyFont="1" applyFill="1" applyBorder="1" applyAlignment="1">
      <alignment horizontal="center" vertical="center"/>
    </xf>
    <xf numFmtId="1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indent="1"/>
    </xf>
    <xf numFmtId="165" fontId="3" fillId="2" borderId="0" xfId="0" applyNumberFormat="1" applyFont="1" applyFill="1" applyAlignment="1">
      <alignment horizontal="right" vertical="center" indent="1"/>
    </xf>
    <xf numFmtId="0" fontId="0" fillId="2" borderId="0" xfId="0" applyFill="1"/>
    <xf numFmtId="166" fontId="3" fillId="2" borderId="0" xfId="0" applyNumberFormat="1" applyFont="1" applyFill="1" applyAlignment="1">
      <alignment horizontal="right" vertical="center" indent="1"/>
    </xf>
    <xf numFmtId="166" fontId="5" fillId="0" borderId="0" xfId="0" applyNumberFormat="1" applyFont="1" applyAlignment="1">
      <alignment horizontal="right" vertical="center" indent="1"/>
    </xf>
    <xf numFmtId="166" fontId="12" fillId="6" borderId="0" xfId="0" applyNumberFormat="1" applyFont="1" applyFill="1" applyAlignment="1">
      <alignment horizontal="right" vertical="center" indent="1"/>
    </xf>
    <xf numFmtId="0" fontId="4" fillId="2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indent="1"/>
    </xf>
    <xf numFmtId="2" fontId="5" fillId="7" borderId="2" xfId="0" applyNumberFormat="1" applyFont="1" applyFill="1" applyBorder="1" applyAlignment="1">
      <alignment horizontal="right" vertical="center" indent="1"/>
    </xf>
    <xf numFmtId="166" fontId="5" fillId="7" borderId="2" xfId="0" applyNumberFormat="1" applyFont="1" applyFill="1" applyBorder="1" applyAlignment="1">
      <alignment horizontal="right" vertical="center" indent="1"/>
    </xf>
    <xf numFmtId="168" fontId="5" fillId="7" borderId="2" xfId="0" applyNumberFormat="1" applyFont="1" applyFill="1" applyBorder="1" applyAlignment="1">
      <alignment horizontal="right" vertical="center" indent="1"/>
    </xf>
    <xf numFmtId="0" fontId="5" fillId="8" borderId="2" xfId="0" applyFont="1" applyFill="1" applyBorder="1" applyAlignment="1">
      <alignment horizontal="left" vertical="center" indent="1"/>
    </xf>
    <xf numFmtId="2" fontId="5" fillId="8" borderId="2" xfId="0" applyNumberFormat="1" applyFont="1" applyFill="1" applyBorder="1" applyAlignment="1">
      <alignment horizontal="right" vertical="center" indent="1"/>
    </xf>
    <xf numFmtId="166" fontId="5" fillId="8" borderId="2" xfId="0" applyNumberFormat="1" applyFont="1" applyFill="1" applyBorder="1" applyAlignment="1">
      <alignment horizontal="right" vertical="center" indent="1"/>
    </xf>
    <xf numFmtId="168" fontId="5" fillId="8" borderId="2" xfId="0" applyNumberFormat="1" applyFont="1" applyFill="1" applyBorder="1" applyAlignment="1">
      <alignment horizontal="right" vertical="center" indent="1"/>
    </xf>
    <xf numFmtId="2" fontId="3" fillId="2" borderId="0" xfId="0" applyNumberFormat="1" applyFont="1" applyFill="1" applyAlignment="1">
      <alignment horizontal="right" vertical="center" indent="1"/>
    </xf>
    <xf numFmtId="168" fontId="3" fillId="2" borderId="0" xfId="0" applyNumberFormat="1" applyFont="1" applyFill="1" applyAlignment="1">
      <alignment horizontal="right" vertical="center" indent="1"/>
    </xf>
    <xf numFmtId="0" fontId="16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" fontId="5" fillId="7" borderId="2" xfId="0" applyNumberFormat="1" applyFont="1" applyFill="1" applyBorder="1" applyAlignment="1">
      <alignment horizontal="center" vertical="center"/>
    </xf>
    <xf numFmtId="168" fontId="5" fillId="7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 vertical="center"/>
    </xf>
    <xf numFmtId="168" fontId="5" fillId="8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right" vertical="center" indent="1"/>
    </xf>
    <xf numFmtId="168" fontId="3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indent="1"/>
    </xf>
    <xf numFmtId="0" fontId="17" fillId="7" borderId="2" xfId="0" applyFont="1" applyFill="1" applyBorder="1" applyAlignment="1">
      <alignment horizontal="left" vertical="center" indent="1"/>
    </xf>
    <xf numFmtId="0" fontId="17" fillId="8" borderId="2" xfId="0" applyFont="1" applyFill="1" applyBorder="1" applyAlignment="1">
      <alignment horizontal="left" vertical="center" indent="1"/>
    </xf>
    <xf numFmtId="166" fontId="5" fillId="8" borderId="2" xfId="0" applyNumberFormat="1" applyFont="1" applyFill="1" applyBorder="1" applyAlignment="1">
      <alignment horizontal="left" vertical="center" indent="1"/>
    </xf>
    <xf numFmtId="168" fontId="5" fillId="7" borderId="2" xfId="0" applyNumberFormat="1" applyFont="1" applyFill="1" applyBorder="1" applyAlignment="1">
      <alignment horizontal="left" vertical="center" indent="1"/>
    </xf>
    <xf numFmtId="1" fontId="5" fillId="7" borderId="2" xfId="0" applyNumberFormat="1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left" vertical="center" indent="1"/>
    </xf>
    <xf numFmtId="0" fontId="14" fillId="10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171" fontId="5" fillId="5" borderId="2" xfId="0" applyNumberFormat="1" applyFont="1" applyFill="1" applyBorder="1" applyAlignment="1">
      <alignment horizontal="left" vertical="center" indent="1"/>
    </xf>
    <xf numFmtId="171" fontId="5" fillId="5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Standard" xfId="0" builtinId="0"/>
  </cellStyles>
  <dxfs count="1">
    <dxf>
      <fill>
        <patternFill>
          <bgColor rgb="FFF0E5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3D1420"/>
      <rgbColor rgb="FF008000"/>
      <rgbColor rgb="FF000080"/>
      <rgbColor rgb="FF808000"/>
      <rgbColor rgb="FF800080"/>
      <rgbColor rgb="FF008080"/>
      <rgbColor rgb="FFD9C3A0"/>
      <rgbColor rgb="FF8A7F78"/>
      <rgbColor rgb="FF9999FF"/>
      <rgbColor rgb="FF993366"/>
      <rgbColor rgb="FFF5EFE6"/>
      <rgbColor rgb="FFD9E7F5"/>
      <rgbColor rgb="FF5C1F2E"/>
      <rgbColor rgb="FFFF8080"/>
      <rgbColor rgb="FF0066CC"/>
      <rgbColor rgb="FFF0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8E1"/>
      <rgbColor rgb="FFFFFF99"/>
      <rgbColor rgb="FF99CCFF"/>
      <rgbColor rgb="FFFF99CC"/>
      <rgbColor rgb="FFCC99FF"/>
      <rgbColor rgb="FFE6DBC8"/>
      <rgbColor rgb="FF3366FF"/>
      <rgbColor rgb="FF33CCCC"/>
      <rgbColor rgb="FF99CC00"/>
      <rgbColor rgb="FFFFCC00"/>
      <rgbColor rgb="FFFF9900"/>
      <rgbColor rgb="FFFF6600"/>
      <rgbColor rgb="FF666699"/>
      <rgbColor rgb="FFB08D57"/>
      <rgbColor rgb="FF003366"/>
      <rgbColor rgb="FF339966"/>
      <rgbColor rgb="FF003300"/>
      <rgbColor rgb="FF2E1A24"/>
      <rgbColor rgb="FF993300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7"/>
  <sheetViews>
    <sheetView showGridLines="0" tabSelected="1" zoomScaleNormal="100" workbookViewId="0">
      <selection activeCell="O64" sqref="O64"/>
    </sheetView>
  </sheetViews>
  <sheetFormatPr baseColWidth="10" defaultColWidth="8.7109375" defaultRowHeight="15" x14ac:dyDescent="0.25"/>
  <cols>
    <col min="1" max="1" width="0.85546875" customWidth="1"/>
    <col min="2" max="2" width="4" customWidth="1"/>
    <col min="3" max="4" width="9.85546875" bestFit="1" customWidth="1"/>
    <col min="5" max="5" width="23.42578125" bestFit="1" customWidth="1"/>
    <col min="6" max="6" width="14.28515625" bestFit="1" customWidth="1"/>
    <col min="7" max="7" width="31.7109375" bestFit="1" customWidth="1"/>
    <col min="8" max="9" width="5.42578125" bestFit="1" customWidth="1"/>
    <col min="10" max="10" width="5.5703125" bestFit="1" customWidth="1"/>
    <col min="11" max="11" width="8.42578125" bestFit="1" customWidth="1"/>
    <col min="12" max="12" width="8.5703125" bestFit="1" customWidth="1"/>
    <col min="13" max="13" width="7" bestFit="1" customWidth="1"/>
    <col min="14" max="14" width="13.42578125" bestFit="1" customWidth="1"/>
  </cols>
  <sheetData>
    <row r="2" spans="2:14" ht="39.75" customHeight="1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2:14" ht="19.5" customHeight="1" x14ac:dyDescent="0.25"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5" spans="2:14" ht="21.75" customHeight="1" x14ac:dyDescent="0.25">
      <c r="B5" s="11" t="s">
        <v>2</v>
      </c>
      <c r="C5" s="11"/>
      <c r="D5" s="11"/>
      <c r="E5" s="11"/>
      <c r="F5" s="11"/>
      <c r="H5" s="11" t="s">
        <v>3</v>
      </c>
      <c r="I5" s="11"/>
      <c r="J5" s="11"/>
      <c r="K5" s="11"/>
      <c r="L5" s="11"/>
      <c r="M5" s="11"/>
    </row>
    <row r="6" spans="2:14" ht="19.5" customHeight="1" x14ac:dyDescent="0.25">
      <c r="B6" s="10" t="s">
        <v>4</v>
      </c>
      <c r="C6" s="10"/>
      <c r="D6" s="9" t="s">
        <v>5</v>
      </c>
      <c r="E6" s="9"/>
      <c r="F6" s="9"/>
      <c r="H6" s="10" t="s">
        <v>6</v>
      </c>
      <c r="I6" s="10"/>
      <c r="J6" s="9" t="s">
        <v>7</v>
      </c>
      <c r="K6" s="9"/>
      <c r="L6" s="9"/>
      <c r="M6" s="9"/>
    </row>
    <row r="7" spans="2:14" ht="19.5" customHeight="1" x14ac:dyDescent="0.25">
      <c r="B7" s="10" t="s">
        <v>8</v>
      </c>
      <c r="C7" s="10"/>
      <c r="D7" s="9" t="s">
        <v>9</v>
      </c>
      <c r="E7" s="9"/>
      <c r="F7" s="9"/>
      <c r="H7" s="10" t="s">
        <v>10</v>
      </c>
      <c r="I7" s="10"/>
      <c r="J7" s="9" t="s">
        <v>11</v>
      </c>
      <c r="K7" s="9"/>
      <c r="L7" s="9"/>
      <c r="M7" s="9"/>
    </row>
    <row r="8" spans="2:14" ht="19.5" customHeight="1" x14ac:dyDescent="0.25">
      <c r="B8" s="10" t="s">
        <v>12</v>
      </c>
      <c r="C8" s="10"/>
      <c r="D8" s="9" t="s">
        <v>13</v>
      </c>
      <c r="E8" s="9"/>
      <c r="F8" s="9"/>
      <c r="H8" s="10" t="s">
        <v>14</v>
      </c>
      <c r="I8" s="10"/>
      <c r="J8" s="77">
        <v>46118</v>
      </c>
      <c r="K8" s="77"/>
      <c r="L8" s="77"/>
      <c r="M8" s="77"/>
    </row>
    <row r="9" spans="2:14" ht="19.5" customHeight="1" x14ac:dyDescent="0.25">
      <c r="B9" s="10" t="s">
        <v>15</v>
      </c>
      <c r="C9" s="10"/>
      <c r="D9" s="9" t="s">
        <v>16</v>
      </c>
      <c r="E9" s="9"/>
      <c r="F9" s="9"/>
      <c r="H9" s="10" t="s">
        <v>17</v>
      </c>
      <c r="I9" s="10"/>
      <c r="J9" s="77">
        <v>46129</v>
      </c>
      <c r="K9" s="77"/>
      <c r="L9" s="77"/>
      <c r="M9" s="77"/>
    </row>
    <row r="10" spans="2:14" ht="19.5" customHeight="1" x14ac:dyDescent="0.25">
      <c r="B10" s="10" t="s">
        <v>18</v>
      </c>
      <c r="C10" s="10"/>
      <c r="D10" s="9" t="s">
        <v>19</v>
      </c>
      <c r="E10" s="9"/>
      <c r="F10" s="9"/>
      <c r="H10" s="10" t="s">
        <v>20</v>
      </c>
      <c r="I10" s="10"/>
      <c r="J10" s="77">
        <v>46132</v>
      </c>
      <c r="K10" s="77"/>
      <c r="L10" s="77"/>
      <c r="M10" s="77"/>
    </row>
    <row r="12" spans="2:14" ht="7.5" customHeight="1" x14ac:dyDescent="0.25"/>
    <row r="13" spans="2:14" ht="21.75" customHeight="1" x14ac:dyDescent="0.25">
      <c r="B13" s="8" t="s">
        <v>21</v>
      </c>
      <c r="C13" s="8"/>
      <c r="D13" s="8"/>
      <c r="E13" s="8" t="s">
        <v>22</v>
      </c>
      <c r="F13" s="8"/>
      <c r="G13" s="8"/>
      <c r="H13" s="8" t="s">
        <v>23</v>
      </c>
      <c r="I13" s="8"/>
      <c r="J13" s="8"/>
      <c r="K13" s="8" t="s">
        <v>24</v>
      </c>
      <c r="L13" s="8"/>
      <c r="M13" s="8"/>
    </row>
    <row r="14" spans="2:14" ht="31.5" customHeight="1" x14ac:dyDescent="0.25">
      <c r="B14" s="7">
        <f>SUM(K18:K47)</f>
        <v>60</v>
      </c>
      <c r="C14" s="7"/>
      <c r="D14" s="7"/>
      <c r="E14" s="7">
        <f>SUMIF(M18:M47,"Ja",K18:K47)</f>
        <v>52.25</v>
      </c>
      <c r="F14" s="7"/>
      <c r="G14" s="7"/>
      <c r="H14" s="6">
        <f>SUM(N18:N47)</f>
        <v>5155</v>
      </c>
      <c r="I14" s="6"/>
      <c r="J14" s="6"/>
      <c r="K14" s="6">
        <f>SUM(N18:N47)*(1+UStSatz)</f>
        <v>6134.45</v>
      </c>
      <c r="L14" s="6"/>
      <c r="M14" s="6"/>
    </row>
    <row r="15" spans="2:14" ht="7.5" customHeight="1" x14ac:dyDescent="0.25"/>
    <row r="16" spans="2:14" ht="31.5" customHeight="1" x14ac:dyDescent="0.25">
      <c r="B16" s="12" t="s">
        <v>25</v>
      </c>
      <c r="C16" s="12" t="s">
        <v>26</v>
      </c>
      <c r="D16" s="12" t="s">
        <v>27</v>
      </c>
      <c r="E16" s="12" t="s">
        <v>28</v>
      </c>
      <c r="F16" s="12" t="s">
        <v>29</v>
      </c>
      <c r="G16" s="12" t="s">
        <v>30</v>
      </c>
      <c r="H16" s="12" t="s">
        <v>31</v>
      </c>
      <c r="I16" s="12" t="s">
        <v>32</v>
      </c>
      <c r="J16" s="12" t="s">
        <v>33</v>
      </c>
      <c r="K16" s="12" t="s">
        <v>34</v>
      </c>
      <c r="L16" s="12" t="s">
        <v>35</v>
      </c>
      <c r="M16" s="12" t="s">
        <v>36</v>
      </c>
      <c r="N16" s="12" t="s">
        <v>37</v>
      </c>
    </row>
    <row r="18" spans="2:14" ht="25.5" x14ac:dyDescent="0.25">
      <c r="B18" s="13">
        <v>1</v>
      </c>
      <c r="C18" s="78">
        <v>46118</v>
      </c>
      <c r="D18" s="14" t="str">
        <f t="shared" ref="D18:D47" si="0">IF(C18="","",CHOOSE(WEEKDAY(C18,2),"Montag","Dienstag","Mittwoch","Donnerstag","Freitag","Samstag","Sonntag"))</f>
        <v>Montag</v>
      </c>
      <c r="E18" s="15" t="s">
        <v>38</v>
      </c>
      <c r="F18" s="15" t="s">
        <v>39</v>
      </c>
      <c r="G18" s="16" t="s">
        <v>40</v>
      </c>
      <c r="H18" s="17">
        <v>0.35416666666666702</v>
      </c>
      <c r="I18" s="17">
        <v>0.5</v>
      </c>
      <c r="J18" s="18">
        <v>30</v>
      </c>
      <c r="K18" s="19">
        <f t="shared" ref="K18:K47" si="1">IF(OR(H18="",I18=""),"",MAX(0,(I18-H18)*24-J18/60))</f>
        <v>2.9999999999999916</v>
      </c>
      <c r="L18" s="20">
        <f t="shared" ref="L18:L38" si="2">IFERROR(VLOOKUP(E18,KundenLookup,4,FALSE()),StdSatz)</f>
        <v>95</v>
      </c>
      <c r="M18" s="21" t="s">
        <v>41</v>
      </c>
      <c r="N18" s="22">
        <f t="shared" ref="N18:N47" si="3">IF(OR(K18="",L18=""),"",IF(M18="Ja",K18*L18,0))</f>
        <v>284.9999999999992</v>
      </c>
    </row>
    <row r="19" spans="2:14" ht="25.5" x14ac:dyDescent="0.25">
      <c r="B19" s="23">
        <v>2</v>
      </c>
      <c r="C19" s="78">
        <v>46118</v>
      </c>
      <c r="D19" s="24" t="str">
        <f t="shared" si="0"/>
        <v>Montag</v>
      </c>
      <c r="E19" s="15" t="s">
        <v>38</v>
      </c>
      <c r="F19" s="15" t="s">
        <v>42</v>
      </c>
      <c r="G19" s="16" t="s">
        <v>43</v>
      </c>
      <c r="H19" s="17">
        <v>0.54166666666666696</v>
      </c>
      <c r="I19" s="17">
        <v>0.72916666666666696</v>
      </c>
      <c r="J19" s="18">
        <v>15</v>
      </c>
      <c r="K19" s="25">
        <f t="shared" si="1"/>
        <v>4.25</v>
      </c>
      <c r="L19" s="26">
        <f t="shared" si="2"/>
        <v>95</v>
      </c>
      <c r="M19" s="21" t="s">
        <v>41</v>
      </c>
      <c r="N19" s="27">
        <f t="shared" si="3"/>
        <v>403.75</v>
      </c>
    </row>
    <row r="20" spans="2:14" x14ac:dyDescent="0.25">
      <c r="B20" s="13">
        <v>3</v>
      </c>
      <c r="C20" s="78">
        <v>46119</v>
      </c>
      <c r="D20" s="14" t="str">
        <f t="shared" si="0"/>
        <v>Dienstag</v>
      </c>
      <c r="E20" s="15" t="s">
        <v>44</v>
      </c>
      <c r="F20" s="15" t="s">
        <v>45</v>
      </c>
      <c r="G20" s="16" t="s">
        <v>46</v>
      </c>
      <c r="H20" s="17">
        <v>0.375</v>
      </c>
      <c r="I20" s="17">
        <v>0.51041666666666696</v>
      </c>
      <c r="J20" s="18">
        <v>15</v>
      </c>
      <c r="K20" s="19">
        <f t="shared" si="1"/>
        <v>3.0000000000000071</v>
      </c>
      <c r="L20" s="20">
        <f t="shared" si="2"/>
        <v>110</v>
      </c>
      <c r="M20" s="21" t="s">
        <v>41</v>
      </c>
      <c r="N20" s="22">
        <f t="shared" si="3"/>
        <v>330.0000000000008</v>
      </c>
    </row>
    <row r="21" spans="2:14" ht="25.5" x14ac:dyDescent="0.25">
      <c r="B21" s="23">
        <v>4</v>
      </c>
      <c r="C21" s="78">
        <v>46119</v>
      </c>
      <c r="D21" s="24" t="str">
        <f t="shared" si="0"/>
        <v>Dienstag</v>
      </c>
      <c r="E21" s="15" t="s">
        <v>44</v>
      </c>
      <c r="F21" s="15" t="s">
        <v>47</v>
      </c>
      <c r="G21" s="16" t="s">
        <v>48</v>
      </c>
      <c r="H21" s="17">
        <v>0.55208333333333304</v>
      </c>
      <c r="I21" s="17">
        <v>0.66666666666666696</v>
      </c>
      <c r="J21" s="18">
        <v>0</v>
      </c>
      <c r="K21" s="25">
        <f t="shared" si="1"/>
        <v>2.7500000000000142</v>
      </c>
      <c r="L21" s="26">
        <f t="shared" si="2"/>
        <v>110</v>
      </c>
      <c r="M21" s="21" t="s">
        <v>41</v>
      </c>
      <c r="N21" s="27">
        <f t="shared" si="3"/>
        <v>302.50000000000159</v>
      </c>
    </row>
    <row r="22" spans="2:14" x14ac:dyDescent="0.25">
      <c r="B22" s="13">
        <v>5</v>
      </c>
      <c r="C22" s="78">
        <v>46120</v>
      </c>
      <c r="D22" s="14" t="str">
        <f t="shared" si="0"/>
        <v>Mittwoch</v>
      </c>
      <c r="E22" s="15" t="s">
        <v>49</v>
      </c>
      <c r="F22" s="15" t="s">
        <v>50</v>
      </c>
      <c r="G22" s="16" t="s">
        <v>51</v>
      </c>
      <c r="H22" s="17">
        <v>0.33333333333333298</v>
      </c>
      <c r="I22" s="17">
        <v>0.39583333333333298</v>
      </c>
      <c r="J22" s="18">
        <v>0</v>
      </c>
      <c r="K22" s="19">
        <f t="shared" si="1"/>
        <v>1.5</v>
      </c>
      <c r="L22" s="20">
        <f t="shared" si="2"/>
        <v>135</v>
      </c>
      <c r="M22" s="21" t="s">
        <v>41</v>
      </c>
      <c r="N22" s="22">
        <f t="shared" si="3"/>
        <v>202.5</v>
      </c>
    </row>
    <row r="23" spans="2:14" x14ac:dyDescent="0.25">
      <c r="B23" s="23">
        <v>6</v>
      </c>
      <c r="C23" s="78">
        <v>46120</v>
      </c>
      <c r="D23" s="24" t="str">
        <f t="shared" si="0"/>
        <v>Mittwoch</v>
      </c>
      <c r="E23" s="15" t="s">
        <v>49</v>
      </c>
      <c r="F23" s="15" t="s">
        <v>45</v>
      </c>
      <c r="G23" s="16" t="s">
        <v>52</v>
      </c>
      <c r="H23" s="17">
        <v>0.40625</v>
      </c>
      <c r="I23" s="17">
        <v>0.58333333333333304</v>
      </c>
      <c r="J23" s="18">
        <v>30</v>
      </c>
      <c r="K23" s="25">
        <f t="shared" si="1"/>
        <v>3.7499999999999929</v>
      </c>
      <c r="L23" s="26">
        <f t="shared" si="2"/>
        <v>135</v>
      </c>
      <c r="M23" s="21" t="s">
        <v>41</v>
      </c>
      <c r="N23" s="27">
        <f t="shared" si="3"/>
        <v>506.24999999999903</v>
      </c>
    </row>
    <row r="24" spans="2:14" ht="25.5" x14ac:dyDescent="0.25">
      <c r="B24" s="13">
        <v>7</v>
      </c>
      <c r="C24" s="78">
        <v>46120</v>
      </c>
      <c r="D24" s="14" t="str">
        <f t="shared" si="0"/>
        <v>Mittwoch</v>
      </c>
      <c r="E24" s="15" t="s">
        <v>53</v>
      </c>
      <c r="F24" s="15" t="s">
        <v>54</v>
      </c>
      <c r="G24" s="16" t="s">
        <v>55</v>
      </c>
      <c r="H24" s="17">
        <v>0.59375</v>
      </c>
      <c r="I24" s="17">
        <v>0.6875</v>
      </c>
      <c r="J24" s="18">
        <v>0</v>
      </c>
      <c r="K24" s="19">
        <f t="shared" si="1"/>
        <v>2.25</v>
      </c>
      <c r="L24" s="20">
        <f t="shared" si="2"/>
        <v>0</v>
      </c>
      <c r="M24" s="21" t="s">
        <v>56</v>
      </c>
      <c r="N24" s="22">
        <f t="shared" si="3"/>
        <v>0</v>
      </c>
    </row>
    <row r="25" spans="2:14" ht="25.5" x14ac:dyDescent="0.25">
      <c r="B25" s="23">
        <v>8</v>
      </c>
      <c r="C25" s="78">
        <v>46121</v>
      </c>
      <c r="D25" s="24" t="str">
        <f t="shared" si="0"/>
        <v>Donnerstag</v>
      </c>
      <c r="E25" s="15" t="s">
        <v>57</v>
      </c>
      <c r="F25" s="15" t="s">
        <v>39</v>
      </c>
      <c r="G25" s="16" t="s">
        <v>58</v>
      </c>
      <c r="H25" s="17">
        <v>0.33333333333333298</v>
      </c>
      <c r="I25" s="17">
        <v>0.52083333333333304</v>
      </c>
      <c r="J25" s="18">
        <v>30</v>
      </c>
      <c r="K25" s="25">
        <f t="shared" si="1"/>
        <v>4.0000000000000018</v>
      </c>
      <c r="L25" s="26">
        <f t="shared" si="2"/>
        <v>85</v>
      </c>
      <c r="M25" s="21" t="s">
        <v>41</v>
      </c>
      <c r="N25" s="27">
        <f t="shared" si="3"/>
        <v>340.00000000000017</v>
      </c>
    </row>
    <row r="26" spans="2:14" x14ac:dyDescent="0.25">
      <c r="B26" s="13">
        <v>9</v>
      </c>
      <c r="C26" s="78">
        <v>46121</v>
      </c>
      <c r="D26" s="14" t="str">
        <f t="shared" si="0"/>
        <v>Donnerstag</v>
      </c>
      <c r="E26" s="15" t="s">
        <v>57</v>
      </c>
      <c r="F26" s="15" t="s">
        <v>59</v>
      </c>
      <c r="G26" s="16" t="s">
        <v>60</v>
      </c>
      <c r="H26" s="17">
        <v>0.52083333333333304</v>
      </c>
      <c r="I26" s="17">
        <v>0.58333333333333304</v>
      </c>
      <c r="J26" s="18">
        <v>0</v>
      </c>
      <c r="K26" s="19">
        <f t="shared" si="1"/>
        <v>1.5</v>
      </c>
      <c r="L26" s="20">
        <f t="shared" si="2"/>
        <v>85</v>
      </c>
      <c r="M26" s="21" t="s">
        <v>41</v>
      </c>
      <c r="N26" s="22">
        <f t="shared" si="3"/>
        <v>127.5</v>
      </c>
    </row>
    <row r="27" spans="2:14" ht="25.5" x14ac:dyDescent="0.25">
      <c r="B27" s="23">
        <v>10</v>
      </c>
      <c r="C27" s="78">
        <v>46122</v>
      </c>
      <c r="D27" s="24" t="str">
        <f t="shared" si="0"/>
        <v>Freitag</v>
      </c>
      <c r="E27" s="15" t="s">
        <v>61</v>
      </c>
      <c r="F27" s="15" t="s">
        <v>42</v>
      </c>
      <c r="G27" s="16" t="s">
        <v>62</v>
      </c>
      <c r="H27" s="17">
        <v>0.375</v>
      </c>
      <c r="I27" s="17">
        <v>0.5</v>
      </c>
      <c r="J27" s="18">
        <v>15</v>
      </c>
      <c r="K27" s="25">
        <f t="shared" si="1"/>
        <v>2.75</v>
      </c>
      <c r="L27" s="26">
        <f t="shared" si="2"/>
        <v>90</v>
      </c>
      <c r="M27" s="21" t="s">
        <v>41</v>
      </c>
      <c r="N27" s="27">
        <f t="shared" si="3"/>
        <v>247.5</v>
      </c>
    </row>
    <row r="28" spans="2:14" x14ac:dyDescent="0.25">
      <c r="B28" s="13">
        <v>11</v>
      </c>
      <c r="C28" s="78">
        <v>46122</v>
      </c>
      <c r="D28" s="14" t="str">
        <f t="shared" si="0"/>
        <v>Freitag</v>
      </c>
      <c r="E28" s="15" t="s">
        <v>61</v>
      </c>
      <c r="F28" s="15" t="s">
        <v>63</v>
      </c>
      <c r="G28" s="16" t="s">
        <v>64</v>
      </c>
      <c r="H28" s="17">
        <v>0.54166666666666696</v>
      </c>
      <c r="I28" s="17">
        <v>0.64583333333333304</v>
      </c>
      <c r="J28" s="18">
        <v>0</v>
      </c>
      <c r="K28" s="19">
        <f t="shared" si="1"/>
        <v>2.4999999999999858</v>
      </c>
      <c r="L28" s="20">
        <f t="shared" si="2"/>
        <v>90</v>
      </c>
      <c r="M28" s="21" t="s">
        <v>41</v>
      </c>
      <c r="N28" s="22">
        <f t="shared" si="3"/>
        <v>224.99999999999872</v>
      </c>
    </row>
    <row r="29" spans="2:14" ht="25.5" x14ac:dyDescent="0.25">
      <c r="B29" s="23">
        <v>12</v>
      </c>
      <c r="C29" s="78">
        <v>46125</v>
      </c>
      <c r="D29" s="24" t="str">
        <f t="shared" si="0"/>
        <v>Montag</v>
      </c>
      <c r="E29" s="15" t="s">
        <v>38</v>
      </c>
      <c r="F29" s="15" t="s">
        <v>45</v>
      </c>
      <c r="G29" s="16" t="s">
        <v>65</v>
      </c>
      <c r="H29" s="17">
        <v>0.35416666666666702</v>
      </c>
      <c r="I29" s="17">
        <v>0.54166666666666696</v>
      </c>
      <c r="J29" s="18">
        <v>30</v>
      </c>
      <c r="K29" s="25">
        <f t="shared" si="1"/>
        <v>3.9999999999999982</v>
      </c>
      <c r="L29" s="26">
        <f t="shared" si="2"/>
        <v>95</v>
      </c>
      <c r="M29" s="21" t="s">
        <v>41</v>
      </c>
      <c r="N29" s="27">
        <f t="shared" si="3"/>
        <v>379.99999999999983</v>
      </c>
    </row>
    <row r="30" spans="2:14" x14ac:dyDescent="0.25">
      <c r="B30" s="13">
        <v>13</v>
      </c>
      <c r="C30" s="78">
        <v>46125</v>
      </c>
      <c r="D30" s="14" t="str">
        <f t="shared" si="0"/>
        <v>Montag</v>
      </c>
      <c r="E30" s="15" t="s">
        <v>38</v>
      </c>
      <c r="F30" s="15" t="s">
        <v>50</v>
      </c>
      <c r="G30" s="16" t="s">
        <v>66</v>
      </c>
      <c r="H30" s="17">
        <v>0.58333333333333304</v>
      </c>
      <c r="I30" s="17">
        <v>0.64583333333333304</v>
      </c>
      <c r="J30" s="18">
        <v>0</v>
      </c>
      <c r="K30" s="19">
        <f t="shared" si="1"/>
        <v>1.5</v>
      </c>
      <c r="L30" s="20">
        <f t="shared" si="2"/>
        <v>95</v>
      </c>
      <c r="M30" s="21" t="s">
        <v>41</v>
      </c>
      <c r="N30" s="22">
        <f t="shared" si="3"/>
        <v>142.5</v>
      </c>
    </row>
    <row r="31" spans="2:14" x14ac:dyDescent="0.25">
      <c r="B31" s="23">
        <v>14</v>
      </c>
      <c r="C31" s="78">
        <v>46126</v>
      </c>
      <c r="D31" s="24" t="str">
        <f t="shared" si="0"/>
        <v>Dienstag</v>
      </c>
      <c r="E31" s="15" t="s">
        <v>67</v>
      </c>
      <c r="F31" s="15" t="s">
        <v>39</v>
      </c>
      <c r="G31" s="16" t="s">
        <v>68</v>
      </c>
      <c r="H31" s="17">
        <v>0.375</v>
      </c>
      <c r="I31" s="17">
        <v>0.47916666666666702</v>
      </c>
      <c r="J31" s="18">
        <v>0</v>
      </c>
      <c r="K31" s="25">
        <f t="shared" si="1"/>
        <v>2.5000000000000084</v>
      </c>
      <c r="L31" s="26">
        <f t="shared" si="2"/>
        <v>75</v>
      </c>
      <c r="M31" s="21" t="s">
        <v>41</v>
      </c>
      <c r="N31" s="27">
        <f t="shared" si="3"/>
        <v>187.50000000000063</v>
      </c>
    </row>
    <row r="32" spans="2:14" x14ac:dyDescent="0.25">
      <c r="B32" s="13">
        <v>15</v>
      </c>
      <c r="C32" s="78">
        <v>46126</v>
      </c>
      <c r="D32" s="14" t="str">
        <f t="shared" si="0"/>
        <v>Dienstag</v>
      </c>
      <c r="E32" s="15" t="s">
        <v>53</v>
      </c>
      <c r="F32" s="15" t="s">
        <v>69</v>
      </c>
      <c r="G32" s="16" t="s">
        <v>70</v>
      </c>
      <c r="H32" s="17">
        <v>0.54166666666666696</v>
      </c>
      <c r="I32" s="17">
        <v>0.66666666666666696</v>
      </c>
      <c r="J32" s="18">
        <v>15</v>
      </c>
      <c r="K32" s="19">
        <f t="shared" si="1"/>
        <v>2.75</v>
      </c>
      <c r="L32" s="20">
        <f t="shared" si="2"/>
        <v>0</v>
      </c>
      <c r="M32" s="21" t="s">
        <v>56</v>
      </c>
      <c r="N32" s="22">
        <f t="shared" si="3"/>
        <v>0</v>
      </c>
    </row>
    <row r="33" spans="2:14" x14ac:dyDescent="0.25">
      <c r="B33" s="23">
        <v>16</v>
      </c>
      <c r="C33" s="78">
        <v>46127</v>
      </c>
      <c r="D33" s="24" t="str">
        <f t="shared" si="0"/>
        <v>Mittwoch</v>
      </c>
      <c r="E33" s="15" t="s">
        <v>71</v>
      </c>
      <c r="F33" s="15" t="s">
        <v>42</v>
      </c>
      <c r="G33" s="16" t="s">
        <v>72</v>
      </c>
      <c r="H33" s="17">
        <v>0.33333333333333298</v>
      </c>
      <c r="I33" s="17">
        <v>0.5</v>
      </c>
      <c r="J33" s="18">
        <v>30</v>
      </c>
      <c r="K33" s="25">
        <f t="shared" si="1"/>
        <v>3.5000000000000089</v>
      </c>
      <c r="L33" s="26">
        <f t="shared" si="2"/>
        <v>80</v>
      </c>
      <c r="M33" s="21" t="s">
        <v>41</v>
      </c>
      <c r="N33" s="27">
        <f t="shared" si="3"/>
        <v>280.00000000000068</v>
      </c>
    </row>
    <row r="34" spans="2:14" ht="25.5" x14ac:dyDescent="0.25">
      <c r="B34" s="13">
        <v>17</v>
      </c>
      <c r="C34" s="78">
        <v>46127</v>
      </c>
      <c r="D34" s="14" t="str">
        <f t="shared" si="0"/>
        <v>Mittwoch</v>
      </c>
      <c r="E34" s="15" t="s">
        <v>71</v>
      </c>
      <c r="F34" s="15" t="s">
        <v>47</v>
      </c>
      <c r="G34" s="16" t="s">
        <v>73</v>
      </c>
      <c r="H34" s="17">
        <v>0.54166666666666696</v>
      </c>
      <c r="I34" s="17">
        <v>0.625</v>
      </c>
      <c r="J34" s="18">
        <v>0</v>
      </c>
      <c r="K34" s="19">
        <f t="shared" si="1"/>
        <v>1.9999999999999929</v>
      </c>
      <c r="L34" s="20">
        <f t="shared" si="2"/>
        <v>80</v>
      </c>
      <c r="M34" s="21" t="s">
        <v>41</v>
      </c>
      <c r="N34" s="22">
        <f t="shared" si="3"/>
        <v>159.99999999999943</v>
      </c>
    </row>
    <row r="35" spans="2:14" ht="25.5" x14ac:dyDescent="0.25">
      <c r="B35" s="23">
        <v>18</v>
      </c>
      <c r="C35" s="78">
        <v>46128</v>
      </c>
      <c r="D35" s="24" t="str">
        <f t="shared" si="0"/>
        <v>Donnerstag</v>
      </c>
      <c r="E35" s="15" t="s">
        <v>44</v>
      </c>
      <c r="F35" s="15" t="s">
        <v>45</v>
      </c>
      <c r="G35" s="16" t="s">
        <v>74</v>
      </c>
      <c r="H35" s="17">
        <v>0.35416666666666702</v>
      </c>
      <c r="I35" s="17">
        <v>0.5</v>
      </c>
      <c r="J35" s="18">
        <v>15</v>
      </c>
      <c r="K35" s="25">
        <f t="shared" si="1"/>
        <v>3.2499999999999916</v>
      </c>
      <c r="L35" s="26">
        <f t="shared" si="2"/>
        <v>110</v>
      </c>
      <c r="M35" s="21" t="s">
        <v>41</v>
      </c>
      <c r="N35" s="27">
        <f t="shared" si="3"/>
        <v>357.49999999999909</v>
      </c>
    </row>
    <row r="36" spans="2:14" ht="25.5" x14ac:dyDescent="0.25">
      <c r="B36" s="13">
        <v>19</v>
      </c>
      <c r="C36" s="78">
        <v>46128</v>
      </c>
      <c r="D36" s="14" t="str">
        <f t="shared" si="0"/>
        <v>Donnerstag</v>
      </c>
      <c r="E36" s="15" t="s">
        <v>49</v>
      </c>
      <c r="F36" s="15" t="s">
        <v>63</v>
      </c>
      <c r="G36" s="16" t="s">
        <v>75</v>
      </c>
      <c r="H36" s="17">
        <v>0.5625</v>
      </c>
      <c r="I36" s="17">
        <v>0.66666666666666696</v>
      </c>
      <c r="J36" s="18">
        <v>0</v>
      </c>
      <c r="K36" s="19">
        <f t="shared" si="1"/>
        <v>2.5000000000000071</v>
      </c>
      <c r="L36" s="20">
        <f t="shared" si="2"/>
        <v>135</v>
      </c>
      <c r="M36" s="21" t="s">
        <v>41</v>
      </c>
      <c r="N36" s="22">
        <f t="shared" si="3"/>
        <v>337.50000000000097</v>
      </c>
    </row>
    <row r="37" spans="2:14" x14ac:dyDescent="0.25">
      <c r="B37" s="23">
        <v>20</v>
      </c>
      <c r="C37" s="78">
        <v>46129</v>
      </c>
      <c r="D37" s="24" t="str">
        <f t="shared" si="0"/>
        <v>Freitag</v>
      </c>
      <c r="E37" s="15" t="s">
        <v>57</v>
      </c>
      <c r="F37" s="15" t="s">
        <v>45</v>
      </c>
      <c r="G37" s="16" t="s">
        <v>76</v>
      </c>
      <c r="H37" s="17">
        <v>0.33333333333333298</v>
      </c>
      <c r="I37" s="17">
        <v>0.52083333333333304</v>
      </c>
      <c r="J37" s="18">
        <v>30</v>
      </c>
      <c r="K37" s="25">
        <f t="shared" si="1"/>
        <v>4.0000000000000018</v>
      </c>
      <c r="L37" s="26">
        <f t="shared" si="2"/>
        <v>85</v>
      </c>
      <c r="M37" s="21" t="s">
        <v>41</v>
      </c>
      <c r="N37" s="27">
        <f t="shared" si="3"/>
        <v>340.00000000000017</v>
      </c>
    </row>
    <row r="38" spans="2:14" ht="25.5" x14ac:dyDescent="0.25">
      <c r="B38" s="13">
        <v>21</v>
      </c>
      <c r="C38" s="78">
        <v>46129</v>
      </c>
      <c r="D38" s="14" t="str">
        <f t="shared" si="0"/>
        <v>Freitag</v>
      </c>
      <c r="E38" s="15" t="s">
        <v>53</v>
      </c>
      <c r="F38" s="15" t="s">
        <v>77</v>
      </c>
      <c r="G38" s="16" t="s">
        <v>78</v>
      </c>
      <c r="H38" s="17">
        <v>0.5625</v>
      </c>
      <c r="I38" s="17">
        <v>0.6875</v>
      </c>
      <c r="J38" s="18">
        <v>15</v>
      </c>
      <c r="K38" s="19">
        <f t="shared" si="1"/>
        <v>2.75</v>
      </c>
      <c r="L38" s="20">
        <f t="shared" si="2"/>
        <v>0</v>
      </c>
      <c r="M38" s="21" t="s">
        <v>56</v>
      </c>
      <c r="N38" s="22">
        <f t="shared" si="3"/>
        <v>0</v>
      </c>
    </row>
    <row r="39" spans="2:14" x14ac:dyDescent="0.25">
      <c r="B39" s="23" t="str">
        <f>IF(C39="","",MAX(B$18:B38)+1)</f>
        <v/>
      </c>
      <c r="C39" s="28"/>
      <c r="D39" s="24" t="str">
        <f t="shared" si="0"/>
        <v/>
      </c>
      <c r="E39" s="29"/>
      <c r="F39" s="29"/>
      <c r="G39" s="30"/>
      <c r="H39" s="31"/>
      <c r="I39" s="31"/>
      <c r="J39" s="32"/>
      <c r="K39" s="25" t="str">
        <f t="shared" si="1"/>
        <v/>
      </c>
      <c r="L39" s="26" t="str">
        <f t="shared" ref="L39:L47" si="4">IF(E39="","",IFERROR(VLOOKUP(E39,KundenLookup,4,FALSE()),StdSatz))</f>
        <v/>
      </c>
      <c r="M39" s="33"/>
      <c r="N39" s="27" t="str">
        <f t="shared" si="3"/>
        <v/>
      </c>
    </row>
    <row r="40" spans="2:14" x14ac:dyDescent="0.25">
      <c r="B40" s="13" t="str">
        <f>IF(C40="","",MAX(B$18:B39)+1)</f>
        <v/>
      </c>
      <c r="C40" s="34"/>
      <c r="D40" s="14" t="str">
        <f t="shared" si="0"/>
        <v/>
      </c>
      <c r="E40" s="35"/>
      <c r="F40" s="35"/>
      <c r="G40" s="36"/>
      <c r="H40" s="37"/>
      <c r="I40" s="37"/>
      <c r="J40" s="38"/>
      <c r="K40" s="19" t="str">
        <f t="shared" si="1"/>
        <v/>
      </c>
      <c r="L40" s="20" t="str">
        <f t="shared" si="4"/>
        <v/>
      </c>
      <c r="M40" s="39"/>
      <c r="N40" s="22" t="str">
        <f t="shared" si="3"/>
        <v/>
      </c>
    </row>
    <row r="41" spans="2:14" x14ac:dyDescent="0.25">
      <c r="B41" s="23" t="str">
        <f>IF(C41="","",MAX(B$18:B40)+1)</f>
        <v/>
      </c>
      <c r="C41" s="28"/>
      <c r="D41" s="24" t="str">
        <f t="shared" si="0"/>
        <v/>
      </c>
      <c r="E41" s="29"/>
      <c r="F41" s="29"/>
      <c r="G41" s="30"/>
      <c r="H41" s="31"/>
      <c r="I41" s="31"/>
      <c r="J41" s="32"/>
      <c r="K41" s="25" t="str">
        <f t="shared" si="1"/>
        <v/>
      </c>
      <c r="L41" s="26" t="str">
        <f t="shared" si="4"/>
        <v/>
      </c>
      <c r="M41" s="33"/>
      <c r="N41" s="27" t="str">
        <f t="shared" si="3"/>
        <v/>
      </c>
    </row>
    <row r="42" spans="2:14" x14ac:dyDescent="0.25">
      <c r="B42" s="13" t="str">
        <f>IF(C42="","",MAX(B$18:B41)+1)</f>
        <v/>
      </c>
      <c r="C42" s="34"/>
      <c r="D42" s="14" t="str">
        <f t="shared" si="0"/>
        <v/>
      </c>
      <c r="E42" s="35"/>
      <c r="F42" s="35"/>
      <c r="G42" s="36"/>
      <c r="H42" s="37"/>
      <c r="I42" s="37"/>
      <c r="J42" s="38"/>
      <c r="K42" s="19" t="str">
        <f t="shared" si="1"/>
        <v/>
      </c>
      <c r="L42" s="20" t="str">
        <f t="shared" si="4"/>
        <v/>
      </c>
      <c r="M42" s="39"/>
      <c r="N42" s="22" t="str">
        <f t="shared" si="3"/>
        <v/>
      </c>
    </row>
    <row r="43" spans="2:14" x14ac:dyDescent="0.25">
      <c r="B43" s="23" t="str">
        <f>IF(C43="","",MAX(B$18:B42)+1)</f>
        <v/>
      </c>
      <c r="C43" s="28"/>
      <c r="D43" s="24" t="str">
        <f t="shared" si="0"/>
        <v/>
      </c>
      <c r="E43" s="29"/>
      <c r="F43" s="29"/>
      <c r="G43" s="30"/>
      <c r="H43" s="31"/>
      <c r="I43" s="31"/>
      <c r="J43" s="32"/>
      <c r="K43" s="25" t="str">
        <f t="shared" si="1"/>
        <v/>
      </c>
      <c r="L43" s="26" t="str">
        <f t="shared" si="4"/>
        <v/>
      </c>
      <c r="M43" s="33"/>
      <c r="N43" s="27" t="str">
        <f t="shared" si="3"/>
        <v/>
      </c>
    </row>
    <row r="44" spans="2:14" x14ac:dyDescent="0.25">
      <c r="B44" s="13" t="str">
        <f>IF(C44="","",MAX(B$18:B43)+1)</f>
        <v/>
      </c>
      <c r="C44" s="34"/>
      <c r="D44" s="14" t="str">
        <f t="shared" si="0"/>
        <v/>
      </c>
      <c r="E44" s="35"/>
      <c r="F44" s="35"/>
      <c r="G44" s="36"/>
      <c r="H44" s="37"/>
      <c r="I44" s="37"/>
      <c r="J44" s="38"/>
      <c r="K44" s="19" t="str">
        <f t="shared" si="1"/>
        <v/>
      </c>
      <c r="L44" s="20" t="str">
        <f t="shared" si="4"/>
        <v/>
      </c>
      <c r="M44" s="39"/>
      <c r="N44" s="22" t="str">
        <f t="shared" si="3"/>
        <v/>
      </c>
    </row>
    <row r="45" spans="2:14" x14ac:dyDescent="0.25">
      <c r="B45" s="23" t="str">
        <f>IF(C45="","",MAX(B$18:B44)+1)</f>
        <v/>
      </c>
      <c r="C45" s="28"/>
      <c r="D45" s="24" t="str">
        <f t="shared" si="0"/>
        <v/>
      </c>
      <c r="E45" s="29"/>
      <c r="F45" s="29"/>
      <c r="G45" s="30"/>
      <c r="H45" s="31"/>
      <c r="I45" s="31"/>
      <c r="J45" s="32"/>
      <c r="K45" s="25" t="str">
        <f t="shared" si="1"/>
        <v/>
      </c>
      <c r="L45" s="26" t="str">
        <f t="shared" si="4"/>
        <v/>
      </c>
      <c r="M45" s="33"/>
      <c r="N45" s="27" t="str">
        <f t="shared" si="3"/>
        <v/>
      </c>
    </row>
    <row r="46" spans="2:14" x14ac:dyDescent="0.25">
      <c r="B46" s="13" t="str">
        <f>IF(C46="","",MAX(B$18:B45)+1)</f>
        <v/>
      </c>
      <c r="C46" s="34"/>
      <c r="D46" s="14" t="str">
        <f t="shared" si="0"/>
        <v/>
      </c>
      <c r="E46" s="35"/>
      <c r="F46" s="35"/>
      <c r="G46" s="36"/>
      <c r="H46" s="37"/>
      <c r="I46" s="37"/>
      <c r="J46" s="38"/>
      <c r="K46" s="19" t="str">
        <f t="shared" si="1"/>
        <v/>
      </c>
      <c r="L46" s="20" t="str">
        <f t="shared" si="4"/>
        <v/>
      </c>
      <c r="M46" s="39"/>
      <c r="N46" s="22" t="str">
        <f t="shared" si="3"/>
        <v/>
      </c>
    </row>
    <row r="47" spans="2:14" x14ac:dyDescent="0.25">
      <c r="B47" s="23" t="str">
        <f>IF(C47="","",MAX(B$18:B46)+1)</f>
        <v/>
      </c>
      <c r="C47" s="28"/>
      <c r="D47" s="24" t="str">
        <f t="shared" si="0"/>
        <v/>
      </c>
      <c r="E47" s="29"/>
      <c r="F47" s="29"/>
      <c r="G47" s="30"/>
      <c r="H47" s="31"/>
      <c r="I47" s="31"/>
      <c r="J47" s="32"/>
      <c r="K47" s="25" t="str">
        <f t="shared" si="1"/>
        <v/>
      </c>
      <c r="L47" s="26" t="str">
        <f t="shared" si="4"/>
        <v/>
      </c>
      <c r="M47" s="33"/>
      <c r="N47" s="27" t="str">
        <f t="shared" si="3"/>
        <v/>
      </c>
    </row>
    <row r="48" spans="2:14" ht="27.75" customHeight="1" x14ac:dyDescent="0.25">
      <c r="B48" s="5" t="s">
        <v>79</v>
      </c>
      <c r="C48" s="5"/>
      <c r="D48" s="5"/>
      <c r="E48" s="5"/>
      <c r="F48" s="5"/>
      <c r="G48" s="5"/>
      <c r="H48" s="5"/>
      <c r="I48" s="5"/>
      <c r="J48" s="5"/>
      <c r="K48" s="41">
        <f>SUM(K18:K47)</f>
        <v>60</v>
      </c>
      <c r="L48" s="42"/>
      <c r="M48" s="42"/>
      <c r="N48" s="43">
        <f>SUM(N18:N47)</f>
        <v>5155</v>
      </c>
    </row>
    <row r="50" spans="2:14" x14ac:dyDescent="0.25">
      <c r="K50" s="4" t="s">
        <v>23</v>
      </c>
      <c r="L50" s="4"/>
      <c r="M50" s="4"/>
      <c r="N50" s="44">
        <f>SUM(N18:N47)</f>
        <v>5155</v>
      </c>
    </row>
    <row r="51" spans="2:14" x14ac:dyDescent="0.25">
      <c r="K51" s="4" t="s">
        <v>80</v>
      </c>
      <c r="L51" s="4"/>
      <c r="M51" s="4"/>
      <c r="N51" s="44">
        <f>N50*UStSatz</f>
        <v>979.45</v>
      </c>
    </row>
    <row r="52" spans="2:14" ht="24" customHeight="1" x14ac:dyDescent="0.25">
      <c r="K52" s="3" t="s">
        <v>81</v>
      </c>
      <c r="L52" s="3"/>
      <c r="M52" s="3"/>
      <c r="N52" s="45">
        <f>N50+N51</f>
        <v>6134.45</v>
      </c>
    </row>
    <row r="55" spans="2:14" ht="30" customHeight="1" x14ac:dyDescent="0.25">
      <c r="B55" s="2" t="s">
        <v>82</v>
      </c>
      <c r="C55" s="2"/>
      <c r="D55" s="2"/>
      <c r="E55" s="2"/>
      <c r="F55" s="2"/>
      <c r="G55" s="2"/>
      <c r="I55" s="2" t="s">
        <v>83</v>
      </c>
      <c r="J55" s="2"/>
      <c r="K55" s="2"/>
      <c r="L55" s="2"/>
      <c r="M55" s="2"/>
      <c r="N55" s="2"/>
    </row>
    <row r="57" spans="2:14" ht="30" customHeight="1" x14ac:dyDescent="0.25">
      <c r="B57" s="1" t="s">
        <v>84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39">
    <mergeCell ref="B57:N57"/>
    <mergeCell ref="B3:N3"/>
    <mergeCell ref="B2:N2"/>
    <mergeCell ref="B48:J48"/>
    <mergeCell ref="K50:M50"/>
    <mergeCell ref="K51:M51"/>
    <mergeCell ref="K52:M52"/>
    <mergeCell ref="B55:G55"/>
    <mergeCell ref="I55:N55"/>
    <mergeCell ref="B13:D13"/>
    <mergeCell ref="E13:G13"/>
    <mergeCell ref="H13:J13"/>
    <mergeCell ref="K13:M13"/>
    <mergeCell ref="B14:D14"/>
    <mergeCell ref="E14:G14"/>
    <mergeCell ref="H14:J14"/>
    <mergeCell ref="K14:M14"/>
    <mergeCell ref="B9:C9"/>
    <mergeCell ref="D9:F9"/>
    <mergeCell ref="H9:I9"/>
    <mergeCell ref="J9:M9"/>
    <mergeCell ref="B10:C10"/>
    <mergeCell ref="D10:F10"/>
    <mergeCell ref="H10:I10"/>
    <mergeCell ref="J10:M10"/>
    <mergeCell ref="B7:C7"/>
    <mergeCell ref="D7:F7"/>
    <mergeCell ref="H7:I7"/>
    <mergeCell ref="J7:M7"/>
    <mergeCell ref="B8:C8"/>
    <mergeCell ref="D8:F8"/>
    <mergeCell ref="H8:I8"/>
    <mergeCell ref="J8:M8"/>
    <mergeCell ref="B5:F5"/>
    <mergeCell ref="H5:M5"/>
    <mergeCell ref="B6:C6"/>
    <mergeCell ref="D6:F6"/>
    <mergeCell ref="H6:I6"/>
    <mergeCell ref="J6:M6"/>
  </mergeCells>
  <conditionalFormatting sqref="B18:N47">
    <cfRule type="expression" dxfId="0" priority="2">
      <formula>AND($C18&lt;&gt;"",WEEKDAY($C18,2)&gt;=6)</formula>
    </cfRule>
  </conditionalFormatting>
  <dataValidations count="3">
    <dataValidation type="list" allowBlank="1" sqref="E18:E47" xr:uid="{00000000-0002-0000-0000-000000000000}">
      <formula1>Kunden</formula1>
      <formula2>0</formula2>
    </dataValidation>
    <dataValidation type="list" allowBlank="1" sqref="F18:F47" xr:uid="{00000000-0002-0000-0000-000001000000}">
      <formula1>Taetigkeiten</formula1>
      <formula2>0</formula2>
    </dataValidation>
    <dataValidation type="list" allowBlank="1" sqref="M18:M47" xr:uid="{00000000-0002-0000-0000-000002000000}">
      <formula1>"Ja,Nein"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4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0" customWidth="1"/>
    <col min="3" max="4" width="14" customWidth="1"/>
    <col min="5" max="5" width="16" customWidth="1"/>
    <col min="6" max="6" width="4" customWidth="1"/>
    <col min="7" max="7" width="24" customWidth="1"/>
    <col min="8" max="8" width="14" customWidth="1"/>
    <col min="9" max="9" width="16" customWidth="1"/>
  </cols>
  <sheetData>
    <row r="2" spans="2:9" ht="33.75" customHeight="1" x14ac:dyDescent="0.25">
      <c r="B2" s="74" t="s">
        <v>85</v>
      </c>
      <c r="C2" s="74"/>
      <c r="D2" s="74"/>
      <c r="E2" s="74"/>
      <c r="F2" s="74"/>
      <c r="G2" s="74"/>
      <c r="H2" s="74"/>
      <c r="I2" s="74"/>
    </row>
    <row r="3" spans="2:9" ht="19.5" customHeight="1" x14ac:dyDescent="0.25">
      <c r="B3" s="75" t="s">
        <v>86</v>
      </c>
      <c r="C3" s="75"/>
      <c r="D3" s="75"/>
      <c r="E3" s="75"/>
      <c r="F3" s="75"/>
      <c r="G3" s="75"/>
      <c r="H3" s="75"/>
      <c r="I3" s="75"/>
    </row>
    <row r="5" spans="2:9" ht="21.75" customHeight="1" x14ac:dyDescent="0.25">
      <c r="B5" s="76" t="s">
        <v>87</v>
      </c>
      <c r="C5" s="76"/>
      <c r="D5" s="76"/>
      <c r="E5" s="76"/>
      <c r="G5" s="76" t="s">
        <v>88</v>
      </c>
      <c r="H5" s="76"/>
      <c r="I5" s="76"/>
    </row>
    <row r="6" spans="2:9" ht="21.75" customHeight="1" x14ac:dyDescent="0.25">
      <c r="B6" s="46" t="s">
        <v>28</v>
      </c>
      <c r="C6" s="46" t="s">
        <v>89</v>
      </c>
      <c r="D6" s="46" t="s">
        <v>90</v>
      </c>
      <c r="E6" s="46" t="s">
        <v>37</v>
      </c>
      <c r="G6" s="46" t="s">
        <v>29</v>
      </c>
      <c r="H6" s="46" t="s">
        <v>89</v>
      </c>
      <c r="I6" s="46" t="s">
        <v>91</v>
      </c>
    </row>
    <row r="7" spans="2:9" x14ac:dyDescent="0.25">
      <c r="B7" s="47" t="s">
        <v>38</v>
      </c>
      <c r="C7" s="48">
        <f>IFERROR(SUMIFS(Rapport!K18:K47,Rapport!E18:E47,B7),0)</f>
        <v>12.749999999999989</v>
      </c>
      <c r="D7" s="48">
        <f>IFERROR(SUMIFS(Rapport!K18:K47,Rapport!E18:E47,B7,Rapport!M18:M47,"Ja"),0)</f>
        <v>12.749999999999989</v>
      </c>
      <c r="E7" s="49">
        <f>IFERROR(SUMIFS(Rapport!N18:N47,Rapport!E18:E47,B7),0)</f>
        <v>1211.2499999999991</v>
      </c>
      <c r="G7" s="47" t="s">
        <v>39</v>
      </c>
      <c r="H7" s="48">
        <f>IFERROR(SUMIFS(Rapport!K18:K47,Rapport!F18:F47,G7),0)</f>
        <v>9.5000000000000018</v>
      </c>
      <c r="I7" s="50">
        <f>IFERROR(H7/SUM(Rapport!K18:K47),0)</f>
        <v>0.15833333333333335</v>
      </c>
    </row>
    <row r="8" spans="2:9" x14ac:dyDescent="0.25">
      <c r="B8" s="51" t="s">
        <v>44</v>
      </c>
      <c r="C8" s="52">
        <f>IFERROR(SUMIFS(Rapport!K18:K47,Rapport!E18:E47,B8),0)</f>
        <v>9.0000000000000124</v>
      </c>
      <c r="D8" s="52">
        <f>IFERROR(SUMIFS(Rapport!K18:K47,Rapport!E18:E47,B8,Rapport!M18:M47,"Ja"),0)</f>
        <v>9.0000000000000124</v>
      </c>
      <c r="E8" s="53">
        <f>IFERROR(SUMIFS(Rapport!N18:N47,Rapport!E18:E47,B8),0)</f>
        <v>990.00000000000148</v>
      </c>
      <c r="G8" s="51" t="s">
        <v>42</v>
      </c>
      <c r="H8" s="52">
        <f>IFERROR(SUMIFS(Rapport!K18:K47,Rapport!F18:F47,G8),0)</f>
        <v>10.500000000000009</v>
      </c>
      <c r="I8" s="54">
        <f>IFERROR(H8/SUM(Rapport!K18:K47),0)</f>
        <v>0.17500000000000016</v>
      </c>
    </row>
    <row r="9" spans="2:9" x14ac:dyDescent="0.25">
      <c r="B9" s="47" t="s">
        <v>57</v>
      </c>
      <c r="C9" s="48">
        <f>IFERROR(SUMIFS(Rapport!K18:K47,Rapport!E18:E47,B9),0)</f>
        <v>9.5000000000000036</v>
      </c>
      <c r="D9" s="48">
        <f>IFERROR(SUMIFS(Rapport!K18:K47,Rapport!E18:E47,B9,Rapport!M18:M47,"Ja"),0)</f>
        <v>9.5000000000000036</v>
      </c>
      <c r="E9" s="49">
        <f>IFERROR(SUMIFS(Rapport!N18:N47,Rapport!E18:E47,B9),0)</f>
        <v>807.50000000000034</v>
      </c>
      <c r="G9" s="47" t="s">
        <v>45</v>
      </c>
      <c r="H9" s="48">
        <f>IFERROR(SUMIFS(Rapport!K18:K47,Rapport!F18:F47,G9),0)</f>
        <v>17.999999999999993</v>
      </c>
      <c r="I9" s="50">
        <f>IFERROR(H9/SUM(Rapport!K18:K47),0)</f>
        <v>0.29999999999999988</v>
      </c>
    </row>
    <row r="10" spans="2:9" x14ac:dyDescent="0.25">
      <c r="B10" s="51" t="s">
        <v>49</v>
      </c>
      <c r="C10" s="52">
        <f>IFERROR(SUMIFS(Rapport!K18:K47,Rapport!E18:E47,B10),0)</f>
        <v>7.75</v>
      </c>
      <c r="D10" s="52">
        <f>IFERROR(SUMIFS(Rapport!K18:K47,Rapport!E18:E47,B10,Rapport!M18:M47,"Ja"),0)</f>
        <v>7.75</v>
      </c>
      <c r="E10" s="53">
        <f>IFERROR(SUMIFS(Rapport!N18:N47,Rapport!E18:E47,B10),0)</f>
        <v>1046.25</v>
      </c>
      <c r="G10" s="51" t="s">
        <v>50</v>
      </c>
      <c r="H10" s="52">
        <f>IFERROR(SUMIFS(Rapport!K18:K47,Rapport!F18:F47,G10),0)</f>
        <v>3</v>
      </c>
      <c r="I10" s="54">
        <f>IFERROR(H10/SUM(Rapport!K18:K47),0)</f>
        <v>0.05</v>
      </c>
    </row>
    <row r="11" spans="2:9" x14ac:dyDescent="0.25">
      <c r="B11" s="47" t="s">
        <v>61</v>
      </c>
      <c r="C11" s="48">
        <f>IFERROR(SUMIFS(Rapport!K18:K47,Rapport!E18:E47,B11),0)</f>
        <v>5.2499999999999858</v>
      </c>
      <c r="D11" s="48">
        <f>IFERROR(SUMIFS(Rapport!K18:K47,Rapport!E18:E47,B11,Rapport!M18:M47,"Ja"),0)</f>
        <v>5.2499999999999858</v>
      </c>
      <c r="E11" s="49">
        <f>IFERROR(SUMIFS(Rapport!N18:N47,Rapport!E18:E47,B11),0)</f>
        <v>472.49999999999875</v>
      </c>
      <c r="G11" s="47" t="s">
        <v>47</v>
      </c>
      <c r="H11" s="48">
        <f>IFERROR(SUMIFS(Rapport!K18:K47,Rapport!F18:F47,G11),0)</f>
        <v>4.7500000000000071</v>
      </c>
      <c r="I11" s="50">
        <f>IFERROR(H11/SUM(Rapport!K18:K47),0)</f>
        <v>7.9166666666666788E-2</v>
      </c>
    </row>
    <row r="12" spans="2:9" x14ac:dyDescent="0.25">
      <c r="B12" s="51" t="s">
        <v>67</v>
      </c>
      <c r="C12" s="52">
        <f>IFERROR(SUMIFS(Rapport!K18:K47,Rapport!E18:E47,B12),0)</f>
        <v>2.5000000000000084</v>
      </c>
      <c r="D12" s="52">
        <f>IFERROR(SUMIFS(Rapport!K18:K47,Rapport!E18:E47,B12,Rapport!M18:M47,"Ja"),0)</f>
        <v>2.5000000000000084</v>
      </c>
      <c r="E12" s="53">
        <f>IFERROR(SUMIFS(Rapport!N18:N47,Rapport!E18:E47,B12),0)</f>
        <v>187.50000000000063</v>
      </c>
      <c r="G12" s="51" t="s">
        <v>63</v>
      </c>
      <c r="H12" s="52">
        <f>IFERROR(SUMIFS(Rapport!K18:K47,Rapport!F18:F47,G12),0)</f>
        <v>4.9999999999999929</v>
      </c>
      <c r="I12" s="54">
        <f>IFERROR(H12/SUM(Rapport!K18:K47),0)</f>
        <v>8.3333333333333218E-2</v>
      </c>
    </row>
    <row r="13" spans="2:9" x14ac:dyDescent="0.25">
      <c r="B13" s="47" t="s">
        <v>71</v>
      </c>
      <c r="C13" s="48">
        <f>IFERROR(SUMIFS(Rapport!K18:K47,Rapport!E18:E47,B13),0)</f>
        <v>5.5000000000000018</v>
      </c>
      <c r="D13" s="48">
        <f>IFERROR(SUMIFS(Rapport!K18:K47,Rapport!E18:E47,B13,Rapport!M18:M47,"Ja"),0)</f>
        <v>5.5000000000000018</v>
      </c>
      <c r="E13" s="49">
        <f>IFERROR(SUMIFS(Rapport!N18:N47,Rapport!E18:E47,B13),0)</f>
        <v>440.00000000000011</v>
      </c>
      <c r="G13" s="47" t="s">
        <v>59</v>
      </c>
      <c r="H13" s="48">
        <f>IFERROR(SUMIFS(Rapport!K18:K47,Rapport!F18:F47,G13),0)</f>
        <v>1.5</v>
      </c>
      <c r="I13" s="50">
        <f>IFERROR(H13/SUM(Rapport!K18:K47),0)</f>
        <v>2.5000000000000001E-2</v>
      </c>
    </row>
    <row r="14" spans="2:9" x14ac:dyDescent="0.25">
      <c r="B14" s="51" t="s">
        <v>53</v>
      </c>
      <c r="C14" s="52">
        <f>IFERROR(SUMIFS(Rapport!K18:K47,Rapport!E18:E47,B14),0)</f>
        <v>7.75</v>
      </c>
      <c r="D14" s="52">
        <f>IFERROR(SUMIFS(Rapport!K18:K47,Rapport!E18:E47,B14,Rapport!M18:M47,"Ja"),0)</f>
        <v>0</v>
      </c>
      <c r="E14" s="53">
        <f>IFERROR(SUMIFS(Rapport!N18:N47,Rapport!E18:E47,B14),0)</f>
        <v>0</v>
      </c>
      <c r="G14" s="51" t="s">
        <v>77</v>
      </c>
      <c r="H14" s="52">
        <f>IFERROR(SUMIFS(Rapport!K18:K47,Rapport!F18:F47,G14),0)</f>
        <v>2.75</v>
      </c>
      <c r="I14" s="54">
        <f>IFERROR(H14/SUM(Rapport!K18:K47),0)</f>
        <v>4.583333333333333E-2</v>
      </c>
    </row>
    <row r="15" spans="2:9" ht="21.75" customHeight="1" x14ac:dyDescent="0.25">
      <c r="B15" s="40" t="s">
        <v>92</v>
      </c>
      <c r="C15" s="55">
        <f>SUM(C7:C14)</f>
        <v>59.999999999999993</v>
      </c>
      <c r="D15" s="55">
        <f>SUM(D7:D14)</f>
        <v>52.249999999999993</v>
      </c>
      <c r="E15" s="43">
        <f>SUM(E7:E14)</f>
        <v>5155.0000000000009</v>
      </c>
      <c r="G15" s="47" t="s">
        <v>54</v>
      </c>
      <c r="H15" s="48">
        <f>IFERROR(SUMIFS(Rapport!K18:K47,Rapport!F18:F47,G15),0)</f>
        <v>2.25</v>
      </c>
      <c r="I15" s="50">
        <f>IFERROR(H15/SUM(Rapport!K18:K47),0)</f>
        <v>3.7499999999999999E-2</v>
      </c>
    </row>
    <row r="16" spans="2:9" x14ac:dyDescent="0.25">
      <c r="G16" s="51" t="s">
        <v>69</v>
      </c>
      <c r="H16" s="52">
        <f>IFERROR(SUMIFS(Rapport!K18:K47,Rapport!F18:F47,G16),0)</f>
        <v>2.75</v>
      </c>
      <c r="I16" s="54">
        <f>IFERROR(H16/SUM(Rapport!K18:K47),0)</f>
        <v>4.583333333333333E-2</v>
      </c>
    </row>
    <row r="17" spans="2:9" x14ac:dyDescent="0.25">
      <c r="G17" s="40" t="s">
        <v>92</v>
      </c>
      <c r="H17" s="55">
        <f>SUM(H7:H16)</f>
        <v>60</v>
      </c>
      <c r="I17" s="56">
        <f>SUM(I7:I16)</f>
        <v>1</v>
      </c>
    </row>
    <row r="20" spans="2:9" ht="21.75" customHeight="1" x14ac:dyDescent="0.25">
      <c r="B20" s="76" t="s">
        <v>93</v>
      </c>
      <c r="C20" s="76"/>
      <c r="D20" s="76"/>
      <c r="E20" s="76"/>
      <c r="F20" s="76"/>
      <c r="G20" s="76"/>
      <c r="H20" s="76"/>
      <c r="I20" s="76"/>
    </row>
    <row r="21" spans="2:9" ht="21.75" customHeight="1" x14ac:dyDescent="0.25">
      <c r="B21" s="46" t="s">
        <v>94</v>
      </c>
      <c r="C21" s="46" t="s">
        <v>95</v>
      </c>
      <c r="D21" s="46" t="s">
        <v>96</v>
      </c>
      <c r="E21" s="46" t="s">
        <v>97</v>
      </c>
      <c r="F21" s="46" t="s">
        <v>89</v>
      </c>
      <c r="G21" s="46" t="s">
        <v>90</v>
      </c>
      <c r="H21" s="46" t="s">
        <v>37</v>
      </c>
      <c r="I21" s="46" t="s">
        <v>98</v>
      </c>
    </row>
    <row r="22" spans="2:9" x14ac:dyDescent="0.25">
      <c r="B22" s="57">
        <v>13</v>
      </c>
      <c r="C22" s="58">
        <v>46104</v>
      </c>
      <c r="D22" s="58">
        <v>46110</v>
      </c>
      <c r="E22" s="59">
        <f>SUMPRODUCT(--(COUNTIF(Rapport!$C$18:$C$47,C22+{0;1;2;3;4;5;6})&gt;0))</f>
        <v>0</v>
      </c>
      <c r="F22" s="48">
        <f>SUMIFS(Rapport!$K$18:$K$47,Rapport!$C$18:$C$47,"&gt;="&amp;C22,Rapport!$C$18:$C$47,"&lt;="&amp;D22)</f>
        <v>0</v>
      </c>
      <c r="G22" s="48">
        <f>SUMIFS(Rapport!$K$18:$K$47,Rapport!$C$18:$C$47,"&gt;="&amp;C22,Rapport!$C$18:$C$47,"&lt;="&amp;D22,Rapport!$M$18:$M$47,"Ja")</f>
        <v>0</v>
      </c>
      <c r="H22" s="49">
        <f>SUMIFS(Rapport!$N$18:$N$47,Rapport!$C$18:$C$47,"&gt;="&amp;C22,Rapport!$C$18:$C$47,"&lt;="&amp;D22)</f>
        <v>0</v>
      </c>
      <c r="I22" s="60">
        <f t="shared" ref="I22:I34" si="0">IFERROR(F22/(E22*SollTag),0)</f>
        <v>0</v>
      </c>
    </row>
    <row r="23" spans="2:9" x14ac:dyDescent="0.25">
      <c r="B23" s="61">
        <v>14</v>
      </c>
      <c r="C23" s="62">
        <v>46111</v>
      </c>
      <c r="D23" s="62">
        <v>46117</v>
      </c>
      <c r="E23" s="63">
        <f>SUMPRODUCT(--(COUNTIF(Rapport!$C$18:$C$47,C23+{0;1;2;3;4;5;6})&gt;0))</f>
        <v>0</v>
      </c>
      <c r="F23" s="52">
        <f>SUMIFS(Rapport!$K$18:$K$47,Rapport!$C$18:$C$47,"&gt;="&amp;C23,Rapport!$C$18:$C$47,"&lt;="&amp;D23)</f>
        <v>0</v>
      </c>
      <c r="G23" s="52">
        <f>SUMIFS(Rapport!$K$18:$K$47,Rapport!$C$18:$C$47,"&gt;="&amp;C23,Rapport!$C$18:$C$47,"&lt;="&amp;D23,Rapport!$M$18:$M$47,"Ja")</f>
        <v>0</v>
      </c>
      <c r="H23" s="53">
        <f>SUMIFS(Rapport!$N$18:$N$47,Rapport!$C$18:$C$47,"&gt;="&amp;C23,Rapport!$C$18:$C$47,"&lt;="&amp;D23)</f>
        <v>0</v>
      </c>
      <c r="I23" s="64">
        <f t="shared" si="0"/>
        <v>0</v>
      </c>
    </row>
    <row r="24" spans="2:9" x14ac:dyDescent="0.25">
      <c r="B24" s="57">
        <v>15</v>
      </c>
      <c r="C24" s="58">
        <v>46118</v>
      </c>
      <c r="D24" s="58">
        <v>46124</v>
      </c>
      <c r="E24" s="59">
        <f>SUMPRODUCT(--(COUNTIF(Rapport!$C$18:$C$47,C24+{0;1;2;3;4;5;6})&gt;0))</f>
        <v>5</v>
      </c>
      <c r="F24" s="48">
        <f>SUMIFS(Rapport!$K$18:$K$47,Rapport!$C$18:$C$47,"&gt;="&amp;C24,Rapport!$C$18:$C$47,"&lt;="&amp;D24)</f>
        <v>31.249999999999993</v>
      </c>
      <c r="G24" s="48">
        <f>SUMIFS(Rapport!$K$18:$K$47,Rapport!$C$18:$C$47,"&gt;="&amp;C24,Rapport!$C$18:$C$47,"&lt;="&amp;D24,Rapport!$M$18:$M$47,"Ja")</f>
        <v>28.999999999999993</v>
      </c>
      <c r="H24" s="49">
        <f>SUMIFS(Rapport!$N$18:$N$47,Rapport!$C$18:$C$47,"&gt;="&amp;C24,Rapport!$C$18:$C$47,"&lt;="&amp;D24)</f>
        <v>2969.9999999999995</v>
      </c>
      <c r="I24" s="60">
        <f t="shared" si="0"/>
        <v>0.78124999999999978</v>
      </c>
    </row>
    <row r="25" spans="2:9" x14ac:dyDescent="0.25">
      <c r="B25" s="61">
        <v>16</v>
      </c>
      <c r="C25" s="62">
        <v>46125</v>
      </c>
      <c r="D25" s="62">
        <v>46131</v>
      </c>
      <c r="E25" s="63">
        <f>SUMPRODUCT(--(COUNTIF(Rapport!$C$18:$C$47,C25+{0;1;2;3;4;5;6})&gt;0))</f>
        <v>5</v>
      </c>
      <c r="F25" s="52">
        <f>SUMIFS(Rapport!$K$18:$K$47,Rapport!$C$18:$C$47,"&gt;="&amp;C25,Rapport!$C$18:$C$47,"&lt;="&amp;D25)</f>
        <v>28.750000000000007</v>
      </c>
      <c r="G25" s="52">
        <f>SUMIFS(Rapport!$K$18:$K$47,Rapport!$C$18:$C$47,"&gt;="&amp;C25,Rapport!$C$18:$C$47,"&lt;="&amp;D25,Rapport!$M$18:$M$47,"Ja")</f>
        <v>23.250000000000007</v>
      </c>
      <c r="H25" s="53">
        <f>SUMIFS(Rapport!$N$18:$N$47,Rapport!$C$18:$C$47,"&gt;="&amp;C25,Rapport!$C$18:$C$47,"&lt;="&amp;D25)</f>
        <v>2185.0000000000005</v>
      </c>
      <c r="I25" s="64">
        <f t="shared" si="0"/>
        <v>0.71875000000000022</v>
      </c>
    </row>
    <row r="26" spans="2:9" x14ac:dyDescent="0.25">
      <c r="B26" s="57">
        <v>17</v>
      </c>
      <c r="C26" s="58">
        <v>46132</v>
      </c>
      <c r="D26" s="58">
        <v>46138</v>
      </c>
      <c r="E26" s="59">
        <f>SUMPRODUCT(--(COUNTIF(Rapport!$C$18:$C$47,C26+{0;1;2;3;4;5;6})&gt;0))</f>
        <v>0</v>
      </c>
      <c r="F26" s="48">
        <f>SUMIFS(Rapport!$K$18:$K$47,Rapport!$C$18:$C$47,"&gt;="&amp;C26,Rapport!$C$18:$C$47,"&lt;="&amp;D26)</f>
        <v>0</v>
      </c>
      <c r="G26" s="48">
        <f>SUMIFS(Rapport!$K$18:$K$47,Rapport!$C$18:$C$47,"&gt;="&amp;C26,Rapport!$C$18:$C$47,"&lt;="&amp;D26,Rapport!$M$18:$M$47,"Ja")</f>
        <v>0</v>
      </c>
      <c r="H26" s="49">
        <f>SUMIFS(Rapport!$N$18:$N$47,Rapport!$C$18:$C$47,"&gt;="&amp;C26,Rapport!$C$18:$C$47,"&lt;="&amp;D26)</f>
        <v>0</v>
      </c>
      <c r="I26" s="60">
        <f t="shared" si="0"/>
        <v>0</v>
      </c>
    </row>
    <row r="27" spans="2:9" x14ac:dyDescent="0.25">
      <c r="B27" s="61">
        <v>18</v>
      </c>
      <c r="C27" s="62">
        <v>46139</v>
      </c>
      <c r="D27" s="62">
        <v>46145</v>
      </c>
      <c r="E27" s="63">
        <f>SUMPRODUCT(--(COUNTIF(Rapport!$C$18:$C$47,C27+{0;1;2;3;4;5;6})&gt;0))</f>
        <v>0</v>
      </c>
      <c r="F27" s="52">
        <f>SUMIFS(Rapport!$K$18:$K$47,Rapport!$C$18:$C$47,"&gt;="&amp;C27,Rapport!$C$18:$C$47,"&lt;="&amp;D27)</f>
        <v>0</v>
      </c>
      <c r="G27" s="52">
        <f>SUMIFS(Rapport!$K$18:$K$47,Rapport!$C$18:$C$47,"&gt;="&amp;C27,Rapport!$C$18:$C$47,"&lt;="&amp;D27,Rapport!$M$18:$M$47,"Ja")</f>
        <v>0</v>
      </c>
      <c r="H27" s="53">
        <f>SUMIFS(Rapport!$N$18:$N$47,Rapport!$C$18:$C$47,"&gt;="&amp;C27,Rapport!$C$18:$C$47,"&lt;="&amp;D27)</f>
        <v>0</v>
      </c>
      <c r="I27" s="64">
        <f t="shared" si="0"/>
        <v>0</v>
      </c>
    </row>
    <row r="28" spans="2:9" x14ac:dyDescent="0.25">
      <c r="B28" s="57">
        <v>19</v>
      </c>
      <c r="C28" s="58">
        <v>46146</v>
      </c>
      <c r="D28" s="58">
        <v>46152</v>
      </c>
      <c r="E28" s="59">
        <f>SUMPRODUCT(--(COUNTIF(Rapport!$C$18:$C$47,C28+{0;1;2;3;4;5;6})&gt;0))</f>
        <v>0</v>
      </c>
      <c r="F28" s="48">
        <f>SUMIFS(Rapport!$K$18:$K$47,Rapport!$C$18:$C$47,"&gt;="&amp;C28,Rapport!$C$18:$C$47,"&lt;="&amp;D28)</f>
        <v>0</v>
      </c>
      <c r="G28" s="48">
        <f>SUMIFS(Rapport!$K$18:$K$47,Rapport!$C$18:$C$47,"&gt;="&amp;C28,Rapport!$C$18:$C$47,"&lt;="&amp;D28,Rapport!$M$18:$M$47,"Ja")</f>
        <v>0</v>
      </c>
      <c r="H28" s="49">
        <f>SUMIFS(Rapport!$N$18:$N$47,Rapport!$C$18:$C$47,"&gt;="&amp;C28,Rapport!$C$18:$C$47,"&lt;="&amp;D28)</f>
        <v>0</v>
      </c>
      <c r="I28" s="60">
        <f t="shared" si="0"/>
        <v>0</v>
      </c>
    </row>
    <row r="29" spans="2:9" x14ac:dyDescent="0.25">
      <c r="B29" s="61">
        <v>20</v>
      </c>
      <c r="C29" s="62">
        <v>46153</v>
      </c>
      <c r="D29" s="62">
        <v>46159</v>
      </c>
      <c r="E29" s="63">
        <f>SUMPRODUCT(--(COUNTIF(Rapport!$C$18:$C$47,C29+{0;1;2;3;4;5;6})&gt;0))</f>
        <v>0</v>
      </c>
      <c r="F29" s="52">
        <f>SUMIFS(Rapport!$K$18:$K$47,Rapport!$C$18:$C$47,"&gt;="&amp;C29,Rapport!$C$18:$C$47,"&lt;="&amp;D29)</f>
        <v>0</v>
      </c>
      <c r="G29" s="52">
        <f>SUMIFS(Rapport!$K$18:$K$47,Rapport!$C$18:$C$47,"&gt;="&amp;C29,Rapport!$C$18:$C$47,"&lt;="&amp;D29,Rapport!$M$18:$M$47,"Ja")</f>
        <v>0</v>
      </c>
      <c r="H29" s="53">
        <f>SUMIFS(Rapport!$N$18:$N$47,Rapport!$C$18:$C$47,"&gt;="&amp;C29,Rapport!$C$18:$C$47,"&lt;="&amp;D29)</f>
        <v>0</v>
      </c>
      <c r="I29" s="64">
        <f t="shared" si="0"/>
        <v>0</v>
      </c>
    </row>
    <row r="30" spans="2:9" x14ac:dyDescent="0.25">
      <c r="B30" s="57">
        <v>21</v>
      </c>
      <c r="C30" s="58">
        <v>46160</v>
      </c>
      <c r="D30" s="58">
        <v>46166</v>
      </c>
      <c r="E30" s="59">
        <f>SUMPRODUCT(--(COUNTIF(Rapport!$C$18:$C$47,C30+{0;1;2;3;4;5;6})&gt;0))</f>
        <v>0</v>
      </c>
      <c r="F30" s="48">
        <f>SUMIFS(Rapport!$K$18:$K$47,Rapport!$C$18:$C$47,"&gt;="&amp;C30,Rapport!$C$18:$C$47,"&lt;="&amp;D30)</f>
        <v>0</v>
      </c>
      <c r="G30" s="48">
        <f>SUMIFS(Rapport!$K$18:$K$47,Rapport!$C$18:$C$47,"&gt;="&amp;C30,Rapport!$C$18:$C$47,"&lt;="&amp;D30,Rapport!$M$18:$M$47,"Ja")</f>
        <v>0</v>
      </c>
      <c r="H30" s="49">
        <f>SUMIFS(Rapport!$N$18:$N$47,Rapport!$C$18:$C$47,"&gt;="&amp;C30,Rapport!$C$18:$C$47,"&lt;="&amp;D30)</f>
        <v>0</v>
      </c>
      <c r="I30" s="60">
        <f t="shared" si="0"/>
        <v>0</v>
      </c>
    </row>
    <row r="31" spans="2:9" x14ac:dyDescent="0.25">
      <c r="B31" s="61">
        <v>22</v>
      </c>
      <c r="C31" s="62">
        <v>46167</v>
      </c>
      <c r="D31" s="62">
        <v>46173</v>
      </c>
      <c r="E31" s="63">
        <f>SUMPRODUCT(--(COUNTIF(Rapport!$C$18:$C$47,C31+{0;1;2;3;4;5;6})&gt;0))</f>
        <v>0</v>
      </c>
      <c r="F31" s="52">
        <f>SUMIFS(Rapport!$K$18:$K$47,Rapport!$C$18:$C$47,"&gt;="&amp;C31,Rapport!$C$18:$C$47,"&lt;="&amp;D31)</f>
        <v>0</v>
      </c>
      <c r="G31" s="52">
        <f>SUMIFS(Rapport!$K$18:$K$47,Rapport!$C$18:$C$47,"&gt;="&amp;C31,Rapport!$C$18:$C$47,"&lt;="&amp;D31,Rapport!$M$18:$M$47,"Ja")</f>
        <v>0</v>
      </c>
      <c r="H31" s="53">
        <f>SUMIFS(Rapport!$N$18:$N$47,Rapport!$C$18:$C$47,"&gt;="&amp;C31,Rapport!$C$18:$C$47,"&lt;="&amp;D31)</f>
        <v>0</v>
      </c>
      <c r="I31" s="64">
        <f t="shared" si="0"/>
        <v>0</v>
      </c>
    </row>
    <row r="32" spans="2:9" x14ac:dyDescent="0.25">
      <c r="B32" s="57">
        <v>23</v>
      </c>
      <c r="C32" s="58">
        <v>46174</v>
      </c>
      <c r="D32" s="58">
        <v>46180</v>
      </c>
      <c r="E32" s="59">
        <f>SUMPRODUCT(--(COUNTIF(Rapport!$C$18:$C$47,C32+{0;1;2;3;4;5;6})&gt;0))</f>
        <v>0</v>
      </c>
      <c r="F32" s="48">
        <f>SUMIFS(Rapport!$K$18:$K$47,Rapport!$C$18:$C$47,"&gt;="&amp;C32,Rapport!$C$18:$C$47,"&lt;="&amp;D32)</f>
        <v>0</v>
      </c>
      <c r="G32" s="48">
        <f>SUMIFS(Rapport!$K$18:$K$47,Rapport!$C$18:$C$47,"&gt;="&amp;C32,Rapport!$C$18:$C$47,"&lt;="&amp;D32,Rapport!$M$18:$M$47,"Ja")</f>
        <v>0</v>
      </c>
      <c r="H32" s="49">
        <f>SUMIFS(Rapport!$N$18:$N$47,Rapport!$C$18:$C$47,"&gt;="&amp;C32,Rapport!$C$18:$C$47,"&lt;="&amp;D32)</f>
        <v>0</v>
      </c>
      <c r="I32" s="60">
        <f t="shared" si="0"/>
        <v>0</v>
      </c>
    </row>
    <row r="33" spans="2:9" x14ac:dyDescent="0.25">
      <c r="B33" s="61">
        <v>24</v>
      </c>
      <c r="C33" s="62">
        <v>46181</v>
      </c>
      <c r="D33" s="62">
        <v>46187</v>
      </c>
      <c r="E33" s="63">
        <f>SUMPRODUCT(--(COUNTIF(Rapport!$C$18:$C$47,C33+{0;1;2;3;4;5;6})&gt;0))</f>
        <v>0</v>
      </c>
      <c r="F33" s="52">
        <f>SUMIFS(Rapport!$K$18:$K$47,Rapport!$C$18:$C$47,"&gt;="&amp;C33,Rapport!$C$18:$C$47,"&lt;="&amp;D33)</f>
        <v>0</v>
      </c>
      <c r="G33" s="52">
        <f>SUMIFS(Rapport!$K$18:$K$47,Rapport!$C$18:$C$47,"&gt;="&amp;C33,Rapport!$C$18:$C$47,"&lt;="&amp;D33,Rapport!$M$18:$M$47,"Ja")</f>
        <v>0</v>
      </c>
      <c r="H33" s="53">
        <f>SUMIFS(Rapport!$N$18:$N$47,Rapport!$C$18:$C$47,"&gt;="&amp;C33,Rapport!$C$18:$C$47,"&lt;="&amp;D33)</f>
        <v>0</v>
      </c>
      <c r="I33" s="64">
        <f t="shared" si="0"/>
        <v>0</v>
      </c>
    </row>
    <row r="34" spans="2:9" ht="21.75" customHeight="1" x14ac:dyDescent="0.25">
      <c r="B34" s="5" t="s">
        <v>92</v>
      </c>
      <c r="C34" s="5"/>
      <c r="D34" s="5"/>
      <c r="E34" s="65">
        <f>SUM(E22:E33)</f>
        <v>10</v>
      </c>
      <c r="F34" s="55">
        <f>SUM(F22:F33)</f>
        <v>60</v>
      </c>
      <c r="G34" s="55">
        <f>SUM(G22:G33)</f>
        <v>52.25</v>
      </c>
      <c r="H34" s="43">
        <f>SUM(H22:H33)</f>
        <v>5155</v>
      </c>
      <c r="I34" s="66">
        <f t="shared" si="0"/>
        <v>0.75</v>
      </c>
    </row>
  </sheetData>
  <mergeCells count="6">
    <mergeCell ref="B34:D34"/>
    <mergeCell ref="B2:I2"/>
    <mergeCell ref="B3:I3"/>
    <mergeCell ref="B5:E5"/>
    <mergeCell ref="G5:I5"/>
    <mergeCell ref="B20:I2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0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2" customWidth="1"/>
    <col min="3" max="3" width="26" customWidth="1"/>
    <col min="4" max="4" width="18" customWidth="1"/>
    <col min="5" max="5" width="26" customWidth="1"/>
    <col min="6" max="8" width="18" customWidth="1"/>
  </cols>
  <sheetData>
    <row r="2" spans="2:8" ht="33.75" customHeight="1" x14ac:dyDescent="0.25">
      <c r="B2" s="74" t="s">
        <v>99</v>
      </c>
      <c r="C2" s="74"/>
      <c r="D2" s="74"/>
      <c r="E2" s="74"/>
      <c r="F2" s="74"/>
      <c r="G2" s="74"/>
      <c r="H2" s="74"/>
    </row>
    <row r="3" spans="2:8" ht="19.5" customHeight="1" x14ac:dyDescent="0.25">
      <c r="B3" s="75" t="s">
        <v>100</v>
      </c>
      <c r="C3" s="75"/>
      <c r="D3" s="75"/>
      <c r="E3" s="75"/>
      <c r="F3" s="75"/>
      <c r="G3" s="75"/>
      <c r="H3" s="75"/>
    </row>
    <row r="5" spans="2:8" ht="24" customHeight="1" x14ac:dyDescent="0.25">
      <c r="B5" s="76" t="s">
        <v>101</v>
      </c>
      <c r="C5" s="76"/>
      <c r="D5" s="76"/>
      <c r="E5" s="76"/>
    </row>
    <row r="6" spans="2:8" x14ac:dyDescent="0.25">
      <c r="B6" s="67" t="s">
        <v>102</v>
      </c>
      <c r="C6" s="67" t="s">
        <v>103</v>
      </c>
      <c r="D6" s="67" t="s">
        <v>104</v>
      </c>
      <c r="E6" s="67" t="s">
        <v>105</v>
      </c>
    </row>
    <row r="7" spans="2:8" x14ac:dyDescent="0.25">
      <c r="B7" s="47" t="s">
        <v>38</v>
      </c>
      <c r="C7" s="47" t="s">
        <v>106</v>
      </c>
      <c r="D7" s="47" t="s">
        <v>107</v>
      </c>
      <c r="E7" s="49">
        <v>95</v>
      </c>
    </row>
    <row r="8" spans="2:8" x14ac:dyDescent="0.25">
      <c r="B8" s="51" t="s">
        <v>44</v>
      </c>
      <c r="C8" s="51" t="s">
        <v>108</v>
      </c>
      <c r="D8" s="51" t="s">
        <v>109</v>
      </c>
      <c r="E8" s="53">
        <v>110</v>
      </c>
    </row>
    <row r="9" spans="2:8" x14ac:dyDescent="0.25">
      <c r="B9" s="47" t="s">
        <v>57</v>
      </c>
      <c r="C9" s="47" t="s">
        <v>110</v>
      </c>
      <c r="D9" s="47" t="s">
        <v>111</v>
      </c>
      <c r="E9" s="49">
        <v>85</v>
      </c>
    </row>
    <row r="10" spans="2:8" x14ac:dyDescent="0.25">
      <c r="B10" s="51" t="s">
        <v>49</v>
      </c>
      <c r="C10" s="51" t="s">
        <v>112</v>
      </c>
      <c r="D10" s="51" t="s">
        <v>113</v>
      </c>
      <c r="E10" s="53">
        <v>135</v>
      </c>
    </row>
    <row r="11" spans="2:8" x14ac:dyDescent="0.25">
      <c r="B11" s="47" t="s">
        <v>61</v>
      </c>
      <c r="C11" s="47" t="s">
        <v>114</v>
      </c>
      <c r="D11" s="47" t="s">
        <v>115</v>
      </c>
      <c r="E11" s="49">
        <v>90</v>
      </c>
    </row>
    <row r="12" spans="2:8" x14ac:dyDescent="0.25">
      <c r="B12" s="51" t="s">
        <v>67</v>
      </c>
      <c r="C12" s="51" t="s">
        <v>116</v>
      </c>
      <c r="D12" s="51" t="s">
        <v>117</v>
      </c>
      <c r="E12" s="53">
        <v>75</v>
      </c>
    </row>
    <row r="13" spans="2:8" x14ac:dyDescent="0.25">
      <c r="B13" s="47" t="s">
        <v>71</v>
      </c>
      <c r="C13" s="47" t="s">
        <v>118</v>
      </c>
      <c r="D13" s="47" t="s">
        <v>119</v>
      </c>
      <c r="E13" s="49">
        <v>80</v>
      </c>
    </row>
    <row r="14" spans="2:8" x14ac:dyDescent="0.25">
      <c r="B14" s="51" t="s">
        <v>53</v>
      </c>
      <c r="C14" s="51" t="s">
        <v>120</v>
      </c>
      <c r="D14" s="51" t="s">
        <v>120</v>
      </c>
      <c r="E14" s="53">
        <v>0</v>
      </c>
    </row>
    <row r="17" spans="2:4" ht="24" customHeight="1" x14ac:dyDescent="0.25">
      <c r="B17" s="76" t="s">
        <v>121</v>
      </c>
      <c r="C17" s="76"/>
      <c r="D17" s="76"/>
    </row>
    <row r="18" spans="2:4" x14ac:dyDescent="0.25">
      <c r="B18" s="68" t="s">
        <v>29</v>
      </c>
      <c r="C18" s="68" t="s">
        <v>122</v>
      </c>
      <c r="D18" s="68" t="s">
        <v>123</v>
      </c>
    </row>
    <row r="19" spans="2:4" x14ac:dyDescent="0.25">
      <c r="B19" s="47" t="s">
        <v>39</v>
      </c>
      <c r="C19" s="47" t="s">
        <v>124</v>
      </c>
      <c r="D19" s="47" t="s">
        <v>41</v>
      </c>
    </row>
    <row r="20" spans="2:4" x14ac:dyDescent="0.25">
      <c r="B20" s="51" t="s">
        <v>42</v>
      </c>
      <c r="C20" s="51" t="s">
        <v>124</v>
      </c>
      <c r="D20" s="51" t="s">
        <v>41</v>
      </c>
    </row>
    <row r="21" spans="2:4" x14ac:dyDescent="0.25">
      <c r="B21" s="47" t="s">
        <v>45</v>
      </c>
      <c r="C21" s="47" t="s">
        <v>124</v>
      </c>
      <c r="D21" s="47" t="s">
        <v>41</v>
      </c>
    </row>
    <row r="22" spans="2:4" x14ac:dyDescent="0.25">
      <c r="B22" s="51" t="s">
        <v>50</v>
      </c>
      <c r="C22" s="51" t="s">
        <v>125</v>
      </c>
      <c r="D22" s="51" t="s">
        <v>41</v>
      </c>
    </row>
    <row r="23" spans="2:4" x14ac:dyDescent="0.25">
      <c r="B23" s="47" t="s">
        <v>47</v>
      </c>
      <c r="C23" s="47" t="s">
        <v>126</v>
      </c>
      <c r="D23" s="47" t="s">
        <v>41</v>
      </c>
    </row>
    <row r="24" spans="2:4" x14ac:dyDescent="0.25">
      <c r="B24" s="51" t="s">
        <v>63</v>
      </c>
      <c r="C24" s="51" t="s">
        <v>126</v>
      </c>
      <c r="D24" s="51" t="s">
        <v>41</v>
      </c>
    </row>
    <row r="25" spans="2:4" x14ac:dyDescent="0.25">
      <c r="B25" s="47" t="s">
        <v>59</v>
      </c>
      <c r="C25" s="47" t="s">
        <v>127</v>
      </c>
      <c r="D25" s="47" t="s">
        <v>41</v>
      </c>
    </row>
    <row r="26" spans="2:4" x14ac:dyDescent="0.25">
      <c r="B26" s="51" t="s">
        <v>77</v>
      </c>
      <c r="C26" s="51" t="s">
        <v>128</v>
      </c>
      <c r="D26" s="51" t="s">
        <v>56</v>
      </c>
    </row>
    <row r="27" spans="2:4" x14ac:dyDescent="0.25">
      <c r="B27" s="47" t="s">
        <v>54</v>
      </c>
      <c r="C27" s="47" t="s">
        <v>128</v>
      </c>
      <c r="D27" s="47" t="s">
        <v>56</v>
      </c>
    </row>
    <row r="28" spans="2:4" x14ac:dyDescent="0.25">
      <c r="B28" s="51" t="s">
        <v>69</v>
      </c>
      <c r="C28" s="51" t="s">
        <v>128</v>
      </c>
      <c r="D28" s="51" t="s">
        <v>56</v>
      </c>
    </row>
    <row r="31" spans="2:4" ht="24" customHeight="1" x14ac:dyDescent="0.25">
      <c r="B31" s="76" t="s">
        <v>129</v>
      </c>
      <c r="C31" s="76"/>
      <c r="D31" s="76"/>
    </row>
    <row r="32" spans="2:4" x14ac:dyDescent="0.25">
      <c r="B32" s="69" t="s">
        <v>130</v>
      </c>
      <c r="C32" s="47" t="s">
        <v>5</v>
      </c>
    </row>
    <row r="33" spans="2:3" x14ac:dyDescent="0.25">
      <c r="B33" s="70" t="s">
        <v>131</v>
      </c>
      <c r="C33" s="51" t="s">
        <v>132</v>
      </c>
    </row>
    <row r="34" spans="2:3" x14ac:dyDescent="0.25">
      <c r="B34" s="69" t="s">
        <v>133</v>
      </c>
      <c r="C34" s="47" t="s">
        <v>134</v>
      </c>
    </row>
    <row r="35" spans="2:3" x14ac:dyDescent="0.25">
      <c r="B35" s="70" t="s">
        <v>135</v>
      </c>
      <c r="C35" s="51" t="s">
        <v>136</v>
      </c>
    </row>
    <row r="36" spans="2:3" x14ac:dyDescent="0.25">
      <c r="B36" s="69" t="s">
        <v>12</v>
      </c>
      <c r="C36" s="47" t="s">
        <v>13</v>
      </c>
    </row>
    <row r="37" spans="2:3" x14ac:dyDescent="0.25">
      <c r="B37" s="70" t="s">
        <v>105</v>
      </c>
      <c r="C37" s="71">
        <v>95</v>
      </c>
    </row>
    <row r="38" spans="2:3" x14ac:dyDescent="0.25">
      <c r="B38" s="69" t="s">
        <v>137</v>
      </c>
      <c r="C38" s="72">
        <v>0.19</v>
      </c>
    </row>
    <row r="39" spans="2:3" x14ac:dyDescent="0.25">
      <c r="B39" s="70" t="s">
        <v>138</v>
      </c>
      <c r="C39" s="51">
        <v>8</v>
      </c>
    </row>
    <row r="40" spans="2:3" x14ac:dyDescent="0.25">
      <c r="B40" s="69" t="s">
        <v>139</v>
      </c>
      <c r="C40" s="73">
        <v>2026</v>
      </c>
    </row>
  </sheetData>
  <mergeCells count="5">
    <mergeCell ref="B2:H2"/>
    <mergeCell ref="B3:H3"/>
    <mergeCell ref="B5:E5"/>
    <mergeCell ref="B17:D17"/>
    <mergeCell ref="B31:D3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Rapport</vt:lpstr>
      <vt:lpstr>Auswertung</vt:lpstr>
      <vt:lpstr>Stammdaten</vt:lpstr>
      <vt:lpstr>Kunden</vt:lpstr>
      <vt:lpstr>KundenLookup</vt:lpstr>
      <vt:lpstr>SollTag</vt:lpstr>
      <vt:lpstr>StdSatz</vt:lpstr>
      <vt:lpstr>Taetigkeiten</vt:lpstr>
      <vt:lpstr>UStSatz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2026-07-13T05:33:35Z</dcterms:created>
  <dcterms:modified xsi:type="dcterms:W3CDTF">2026-07-13T09:00:12Z</dcterms:modified>
  <dc:language>en-US</dc:language>
</cp:coreProperties>
</file>