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0485CDD3-7467-4B76-A88E-B82C67BE7853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Rechnungseingangsbuch" sheetId="1" r:id="rId1"/>
    <sheet name="Auswertung" sheetId="2" r:id="rId2"/>
    <sheet name="Stammdaten &amp; Anleitung" sheetId="3" r:id="rId3"/>
  </sheets>
  <definedNames>
    <definedName name="_xlnm._FilterDatabase" localSheetId="0" hidden="1">Rechnungseingangsbuch!$A$7:$W$47</definedName>
    <definedName name="_xlnm.Print_Titles" localSheetId="0">Rechnungseingangsbuch!$7:$7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75" i="2" l="1"/>
  <c r="A74" i="2"/>
  <c r="E74" i="2" s="1"/>
  <c r="A73" i="2"/>
  <c r="C73" i="2" s="1"/>
  <c r="C72" i="2"/>
  <c r="B72" i="2"/>
  <c r="A72" i="2"/>
  <c r="E72" i="2" s="1"/>
  <c r="D71" i="2"/>
  <c r="C71" i="2"/>
  <c r="A71" i="2"/>
  <c r="E71" i="2" s="1"/>
  <c r="E70" i="2"/>
  <c r="C70" i="2"/>
  <c r="B70" i="2"/>
  <c r="A70" i="2"/>
  <c r="A69" i="2"/>
  <c r="D69" i="2" s="1"/>
  <c r="A68" i="2"/>
  <c r="E68" i="2" s="1"/>
  <c r="A67" i="2"/>
  <c r="E67" i="2" s="1"/>
  <c r="C66" i="2"/>
  <c r="A66" i="2"/>
  <c r="E66" i="2" s="1"/>
  <c r="A65" i="2"/>
  <c r="E65" i="2" s="1"/>
  <c r="A64" i="2"/>
  <c r="E59" i="2"/>
  <c r="D59" i="2"/>
  <c r="C59" i="2"/>
  <c r="B59" i="2"/>
  <c r="E58" i="2"/>
  <c r="D58" i="2"/>
  <c r="C58" i="2"/>
  <c r="B58" i="2"/>
  <c r="E57" i="2"/>
  <c r="D57" i="2"/>
  <c r="C57" i="2"/>
  <c r="B57" i="2"/>
  <c r="E56" i="2"/>
  <c r="D56" i="2"/>
  <c r="C56" i="2"/>
  <c r="B56" i="2"/>
  <c r="E55" i="2"/>
  <c r="D55" i="2"/>
  <c r="C55" i="2"/>
  <c r="B55" i="2"/>
  <c r="E54" i="2"/>
  <c r="D54" i="2"/>
  <c r="C54" i="2"/>
  <c r="B54" i="2"/>
  <c r="C53" i="2"/>
  <c r="B53" i="2"/>
  <c r="E52" i="2"/>
  <c r="D52" i="2"/>
  <c r="C52" i="2"/>
  <c r="B52" i="2"/>
  <c r="C51" i="2"/>
  <c r="B51" i="2"/>
  <c r="C50" i="2"/>
  <c r="B50" i="2"/>
  <c r="C49" i="2"/>
  <c r="B49" i="2"/>
  <c r="D48" i="2"/>
  <c r="C48" i="2"/>
  <c r="C60" i="2" s="1"/>
  <c r="B48" i="2"/>
  <c r="B60" i="2" s="1"/>
  <c r="B34" i="2"/>
  <c r="C33" i="2"/>
  <c r="B33" i="2"/>
  <c r="B32" i="2"/>
  <c r="B35" i="2" s="1"/>
  <c r="B9" i="2"/>
  <c r="B6" i="2"/>
  <c r="B5" i="2"/>
  <c r="H49" i="1"/>
  <c r="D49" i="1"/>
  <c r="W47" i="1"/>
  <c r="V47" i="1"/>
  <c r="U47" i="1"/>
  <c r="R47" i="1"/>
  <c r="P47" i="1"/>
  <c r="M47" i="1"/>
  <c r="K47" i="1"/>
  <c r="Q47" i="1" s="1"/>
  <c r="J47" i="1"/>
  <c r="A47" i="1"/>
  <c r="W46" i="1"/>
  <c r="U46" i="1"/>
  <c r="P46" i="1"/>
  <c r="M46" i="1"/>
  <c r="V46" i="1" s="1"/>
  <c r="K46" i="1"/>
  <c r="R46" i="1" s="1"/>
  <c r="J46" i="1"/>
  <c r="A46" i="1"/>
  <c r="W45" i="1"/>
  <c r="V45" i="1"/>
  <c r="U45" i="1"/>
  <c r="R45" i="1"/>
  <c r="P45" i="1"/>
  <c r="M45" i="1"/>
  <c r="K45" i="1"/>
  <c r="Q45" i="1" s="1"/>
  <c r="J45" i="1"/>
  <c r="A45" i="1"/>
  <c r="W44" i="1"/>
  <c r="U44" i="1"/>
  <c r="P44" i="1"/>
  <c r="M44" i="1"/>
  <c r="V44" i="1" s="1"/>
  <c r="K44" i="1"/>
  <c r="R44" i="1" s="1"/>
  <c r="J44" i="1"/>
  <c r="A44" i="1"/>
  <c r="W43" i="1"/>
  <c r="V43" i="1"/>
  <c r="U43" i="1"/>
  <c r="R43" i="1"/>
  <c r="P43" i="1"/>
  <c r="M43" i="1"/>
  <c r="K43" i="1"/>
  <c r="Q43" i="1" s="1"/>
  <c r="J43" i="1"/>
  <c r="A43" i="1"/>
  <c r="W42" i="1"/>
  <c r="U42" i="1"/>
  <c r="P42" i="1"/>
  <c r="M42" i="1"/>
  <c r="V42" i="1" s="1"/>
  <c r="K42" i="1"/>
  <c r="R42" i="1" s="1"/>
  <c r="J42" i="1"/>
  <c r="A42" i="1"/>
  <c r="W41" i="1"/>
  <c r="V41" i="1"/>
  <c r="U41" i="1"/>
  <c r="R41" i="1"/>
  <c r="P41" i="1"/>
  <c r="M41" i="1"/>
  <c r="K41" i="1"/>
  <c r="Q41" i="1" s="1"/>
  <c r="J41" i="1"/>
  <c r="A41" i="1"/>
  <c r="W40" i="1"/>
  <c r="U40" i="1"/>
  <c r="P40" i="1"/>
  <c r="M40" i="1"/>
  <c r="V40" i="1" s="1"/>
  <c r="K40" i="1"/>
  <c r="R40" i="1" s="1"/>
  <c r="J40" i="1"/>
  <c r="A40" i="1"/>
  <c r="W39" i="1"/>
  <c r="V39" i="1"/>
  <c r="U39" i="1"/>
  <c r="R39" i="1"/>
  <c r="P39" i="1"/>
  <c r="M39" i="1"/>
  <c r="K39" i="1"/>
  <c r="Q39" i="1" s="1"/>
  <c r="J39" i="1"/>
  <c r="A39" i="1"/>
  <c r="W38" i="1"/>
  <c r="U38" i="1"/>
  <c r="P38" i="1"/>
  <c r="M38" i="1"/>
  <c r="V38" i="1" s="1"/>
  <c r="K38" i="1"/>
  <c r="R38" i="1" s="1"/>
  <c r="J38" i="1"/>
  <c r="A38" i="1"/>
  <c r="W37" i="1"/>
  <c r="V37" i="1"/>
  <c r="U37" i="1"/>
  <c r="R37" i="1"/>
  <c r="P37" i="1"/>
  <c r="M37" i="1"/>
  <c r="K37" i="1"/>
  <c r="Q37" i="1" s="1"/>
  <c r="J37" i="1"/>
  <c r="A37" i="1"/>
  <c r="W36" i="1"/>
  <c r="U36" i="1"/>
  <c r="P36" i="1"/>
  <c r="M36" i="1"/>
  <c r="V36" i="1" s="1"/>
  <c r="K36" i="1"/>
  <c r="R36" i="1" s="1"/>
  <c r="J36" i="1"/>
  <c r="A36" i="1"/>
  <c r="W35" i="1"/>
  <c r="V35" i="1"/>
  <c r="U35" i="1"/>
  <c r="R35" i="1"/>
  <c r="P35" i="1"/>
  <c r="M35" i="1"/>
  <c r="K35" i="1"/>
  <c r="Q35" i="1" s="1"/>
  <c r="J35" i="1"/>
  <c r="A35" i="1"/>
  <c r="W34" i="1"/>
  <c r="U34" i="1"/>
  <c r="P34" i="1"/>
  <c r="M34" i="1"/>
  <c r="V34" i="1" s="1"/>
  <c r="K34" i="1"/>
  <c r="R34" i="1" s="1"/>
  <c r="J34" i="1"/>
  <c r="A34" i="1"/>
  <c r="W33" i="1"/>
  <c r="V33" i="1"/>
  <c r="U33" i="1"/>
  <c r="R33" i="1"/>
  <c r="P33" i="1"/>
  <c r="M33" i="1"/>
  <c r="K33" i="1"/>
  <c r="Q33" i="1" s="1"/>
  <c r="J33" i="1"/>
  <c r="A33" i="1"/>
  <c r="W32" i="1"/>
  <c r="U32" i="1"/>
  <c r="P32" i="1"/>
  <c r="M32" i="1"/>
  <c r="V32" i="1" s="1"/>
  <c r="K32" i="1"/>
  <c r="R32" i="1" s="1"/>
  <c r="J32" i="1"/>
  <c r="A32" i="1"/>
  <c r="W31" i="1"/>
  <c r="V31" i="1"/>
  <c r="U31" i="1"/>
  <c r="R31" i="1"/>
  <c r="P31" i="1"/>
  <c r="M31" i="1"/>
  <c r="K31" i="1"/>
  <c r="Q31" i="1" s="1"/>
  <c r="J31" i="1"/>
  <c r="A31" i="1"/>
  <c r="W30" i="1"/>
  <c r="U30" i="1"/>
  <c r="P30" i="1"/>
  <c r="M30" i="1"/>
  <c r="V30" i="1" s="1"/>
  <c r="K30" i="1"/>
  <c r="R30" i="1" s="1"/>
  <c r="J30" i="1"/>
  <c r="A30" i="1"/>
  <c r="W29" i="1"/>
  <c r="V29" i="1"/>
  <c r="U29" i="1"/>
  <c r="R29" i="1"/>
  <c r="P29" i="1"/>
  <c r="M29" i="1"/>
  <c r="K29" i="1"/>
  <c r="Q29" i="1" s="1"/>
  <c r="J29" i="1"/>
  <c r="A29" i="1"/>
  <c r="W28" i="1"/>
  <c r="U28" i="1"/>
  <c r="P28" i="1"/>
  <c r="M28" i="1"/>
  <c r="V28" i="1" s="1"/>
  <c r="K28" i="1"/>
  <c r="R28" i="1" s="1"/>
  <c r="J28" i="1"/>
  <c r="A28" i="1"/>
  <c r="W27" i="1"/>
  <c r="V27" i="1"/>
  <c r="U27" i="1"/>
  <c r="R27" i="1"/>
  <c r="P27" i="1"/>
  <c r="M27" i="1"/>
  <c r="K27" i="1"/>
  <c r="Q27" i="1" s="1"/>
  <c r="J27" i="1"/>
  <c r="A27" i="1"/>
  <c r="W26" i="1"/>
  <c r="U26" i="1"/>
  <c r="P26" i="1"/>
  <c r="M26" i="1"/>
  <c r="V26" i="1" s="1"/>
  <c r="K26" i="1"/>
  <c r="R26" i="1" s="1"/>
  <c r="J26" i="1"/>
  <c r="A26" i="1"/>
  <c r="W25" i="1"/>
  <c r="V25" i="1"/>
  <c r="U25" i="1"/>
  <c r="R25" i="1"/>
  <c r="P25" i="1"/>
  <c r="M25" i="1"/>
  <c r="K25" i="1"/>
  <c r="Q25" i="1" s="1"/>
  <c r="J25" i="1"/>
  <c r="A25" i="1"/>
  <c r="W24" i="1"/>
  <c r="U24" i="1"/>
  <c r="P24" i="1"/>
  <c r="M24" i="1"/>
  <c r="V24" i="1" s="1"/>
  <c r="K24" i="1"/>
  <c r="R24" i="1" s="1"/>
  <c r="J24" i="1"/>
  <c r="A24" i="1"/>
  <c r="W23" i="1"/>
  <c r="V23" i="1"/>
  <c r="U23" i="1"/>
  <c r="R23" i="1"/>
  <c r="P23" i="1"/>
  <c r="M23" i="1"/>
  <c r="K23" i="1"/>
  <c r="Q23" i="1" s="1"/>
  <c r="J23" i="1"/>
  <c r="A23" i="1"/>
  <c r="W22" i="1"/>
  <c r="P22" i="1"/>
  <c r="M22" i="1"/>
  <c r="V22" i="1" s="1"/>
  <c r="J22" i="1"/>
  <c r="K22" i="1" s="1"/>
  <c r="A22" i="1"/>
  <c r="W21" i="1"/>
  <c r="V21" i="1"/>
  <c r="U21" i="1"/>
  <c r="P21" i="1"/>
  <c r="M21" i="1"/>
  <c r="K21" i="1"/>
  <c r="Q21" i="1" s="1"/>
  <c r="R21" i="1" s="1"/>
  <c r="J21" i="1"/>
  <c r="A21" i="1"/>
  <c r="W20" i="1"/>
  <c r="P20" i="1"/>
  <c r="M20" i="1"/>
  <c r="V20" i="1" s="1"/>
  <c r="J20" i="1"/>
  <c r="D53" i="2" s="1"/>
  <c r="A20" i="1"/>
  <c r="W19" i="1"/>
  <c r="V19" i="1"/>
  <c r="U19" i="1"/>
  <c r="P19" i="1"/>
  <c r="M19" i="1"/>
  <c r="K19" i="1"/>
  <c r="Q19" i="1" s="1"/>
  <c r="R19" i="1" s="1"/>
  <c r="J19" i="1"/>
  <c r="A19" i="1"/>
  <c r="W18" i="1"/>
  <c r="P18" i="1"/>
  <c r="M18" i="1"/>
  <c r="V18" i="1" s="1"/>
  <c r="J18" i="1"/>
  <c r="K18" i="1" s="1"/>
  <c r="A18" i="1"/>
  <c r="W17" i="1"/>
  <c r="V17" i="1"/>
  <c r="U17" i="1"/>
  <c r="P17" i="1"/>
  <c r="M17" i="1"/>
  <c r="K17" i="1"/>
  <c r="Q17" i="1" s="1"/>
  <c r="R17" i="1" s="1"/>
  <c r="J17" i="1"/>
  <c r="A17" i="1"/>
  <c r="W16" i="1"/>
  <c r="U16" i="1"/>
  <c r="P16" i="1"/>
  <c r="M16" i="1"/>
  <c r="V16" i="1" s="1"/>
  <c r="J16" i="1"/>
  <c r="D51" i="2" s="1"/>
  <c r="A16" i="1"/>
  <c r="W15" i="1"/>
  <c r="V15" i="1"/>
  <c r="U15" i="1"/>
  <c r="P15" i="1"/>
  <c r="M15" i="1"/>
  <c r="K15" i="1"/>
  <c r="Q15" i="1" s="1"/>
  <c r="R15" i="1" s="1"/>
  <c r="J15" i="1"/>
  <c r="A15" i="1"/>
  <c r="W14" i="1"/>
  <c r="U14" i="1"/>
  <c r="P14" i="1"/>
  <c r="M14" i="1"/>
  <c r="V14" i="1" s="1"/>
  <c r="J14" i="1"/>
  <c r="C34" i="2" s="1"/>
  <c r="A14" i="1"/>
  <c r="W13" i="1"/>
  <c r="V13" i="1"/>
  <c r="U13" i="1"/>
  <c r="E69" i="2" s="1"/>
  <c r="P13" i="1"/>
  <c r="M13" i="1"/>
  <c r="K13" i="1"/>
  <c r="Q13" i="1" s="1"/>
  <c r="R13" i="1" s="1"/>
  <c r="J13" i="1"/>
  <c r="A13" i="1"/>
  <c r="W12" i="1"/>
  <c r="U12" i="1"/>
  <c r="P12" i="1"/>
  <c r="M12" i="1"/>
  <c r="V12" i="1" s="1"/>
  <c r="J12" i="1"/>
  <c r="K12" i="1" s="1"/>
  <c r="A12" i="1"/>
  <c r="W11" i="1"/>
  <c r="V11" i="1"/>
  <c r="U11" i="1"/>
  <c r="P11" i="1"/>
  <c r="M11" i="1"/>
  <c r="K11" i="1"/>
  <c r="Q11" i="1" s="1"/>
  <c r="R11" i="1" s="1"/>
  <c r="J11" i="1"/>
  <c r="A11" i="1"/>
  <c r="W10" i="1"/>
  <c r="U10" i="1"/>
  <c r="P10" i="1"/>
  <c r="M10" i="1"/>
  <c r="V10" i="1" s="1"/>
  <c r="J10" i="1"/>
  <c r="K10" i="1" s="1"/>
  <c r="A10" i="1"/>
  <c r="W9" i="1"/>
  <c r="V9" i="1"/>
  <c r="U9" i="1"/>
  <c r="P9" i="1"/>
  <c r="M9" i="1"/>
  <c r="K9" i="1"/>
  <c r="Q9" i="1" s="1"/>
  <c r="R9" i="1" s="1"/>
  <c r="J9" i="1"/>
  <c r="A9" i="1"/>
  <c r="U8" i="1"/>
  <c r="P8" i="1"/>
  <c r="W8" i="1" s="1"/>
  <c r="M8" i="1"/>
  <c r="V8" i="1" s="1"/>
  <c r="J8" i="1"/>
  <c r="B7" i="2" s="1"/>
  <c r="A8" i="1"/>
  <c r="D66" i="2" l="1"/>
  <c r="Q10" i="1"/>
  <c r="R10" i="1" s="1"/>
  <c r="Q22" i="1"/>
  <c r="R22" i="1" s="1"/>
  <c r="E64" i="2"/>
  <c r="R18" i="1"/>
  <c r="Q18" i="1"/>
  <c r="D73" i="2"/>
  <c r="B23" i="2"/>
  <c r="B24" i="2"/>
  <c r="Q12" i="1"/>
  <c r="R12" i="1" s="1"/>
  <c r="K14" i="1"/>
  <c r="K16" i="1"/>
  <c r="D72" i="2" s="1"/>
  <c r="K20" i="1"/>
  <c r="D75" i="2" s="1"/>
  <c r="J49" i="1"/>
  <c r="B64" i="2"/>
  <c r="B76" i="2" s="1"/>
  <c r="D67" i="2"/>
  <c r="B74" i="2"/>
  <c r="D49" i="2"/>
  <c r="B67" i="2"/>
  <c r="C67" i="2"/>
  <c r="C32" i="2"/>
  <c r="C35" i="2" s="1"/>
  <c r="C64" i="2"/>
  <c r="C74" i="2"/>
  <c r="Q24" i="1"/>
  <c r="Q26" i="1"/>
  <c r="Q28" i="1"/>
  <c r="Q30" i="1"/>
  <c r="Q32" i="1"/>
  <c r="Q34" i="1"/>
  <c r="Q36" i="1"/>
  <c r="Q38" i="1"/>
  <c r="Q40" i="1"/>
  <c r="Q42" i="1"/>
  <c r="Q44" i="1"/>
  <c r="Q46" i="1"/>
  <c r="E49" i="2"/>
  <c r="B71" i="2"/>
  <c r="D74" i="2"/>
  <c r="K8" i="1"/>
  <c r="D64" i="2" s="1"/>
  <c r="U18" i="1"/>
  <c r="B43" i="2" s="1"/>
  <c r="U20" i="1"/>
  <c r="E75" i="2" s="1"/>
  <c r="U22" i="1"/>
  <c r="B68" i="2"/>
  <c r="C68" i="2"/>
  <c r="D33" i="2"/>
  <c r="D50" i="2"/>
  <c r="D60" i="2" s="1"/>
  <c r="B65" i="2"/>
  <c r="D68" i="2"/>
  <c r="B75" i="2"/>
  <c r="C65" i="2"/>
  <c r="C75" i="2"/>
  <c r="D65" i="2"/>
  <c r="B69" i="2"/>
  <c r="C69" i="2"/>
  <c r="B14" i="2"/>
  <c r="B66" i="2"/>
  <c r="B73" i="2"/>
  <c r="C76" i="2" l="1"/>
  <c r="B18" i="2"/>
  <c r="C41" i="2"/>
  <c r="E73" i="2"/>
  <c r="C39" i="2"/>
  <c r="B40" i="2"/>
  <c r="B39" i="2"/>
  <c r="B44" i="2" s="1"/>
  <c r="C43" i="2"/>
  <c r="B15" i="2"/>
  <c r="B8" i="2"/>
  <c r="R8" i="1"/>
  <c r="E48" i="2"/>
  <c r="D32" i="2"/>
  <c r="Q8" i="1"/>
  <c r="K49" i="1"/>
  <c r="B19" i="2"/>
  <c r="B13" i="2"/>
  <c r="B12" i="2"/>
  <c r="B41" i="2"/>
  <c r="E76" i="2"/>
  <c r="E51" i="2"/>
  <c r="Q16" i="1"/>
  <c r="R16" i="1" s="1"/>
  <c r="D34" i="2"/>
  <c r="E50" i="2"/>
  <c r="Q14" i="1"/>
  <c r="R14" i="1" s="1"/>
  <c r="D70" i="2"/>
  <c r="D76" i="2" s="1"/>
  <c r="B17" i="2"/>
  <c r="R20" i="1"/>
  <c r="E53" i="2"/>
  <c r="Q20" i="1"/>
  <c r="C40" i="2"/>
  <c r="C42" i="2"/>
  <c r="B16" i="2"/>
  <c r="B42" i="2"/>
  <c r="F76" i="2" l="1"/>
  <c r="F69" i="2"/>
  <c r="F71" i="2"/>
  <c r="F75" i="2"/>
  <c r="F65" i="2"/>
  <c r="F67" i="2"/>
  <c r="F66" i="2"/>
  <c r="F73" i="2"/>
  <c r="F68" i="2"/>
  <c r="F74" i="2"/>
  <c r="F64" i="2"/>
  <c r="F72" i="2"/>
  <c r="R49" i="1"/>
  <c r="E34" i="2"/>
  <c r="C44" i="2"/>
  <c r="D44" i="2" s="1"/>
  <c r="D39" i="2"/>
  <c r="E60" i="2"/>
  <c r="F51" i="2"/>
  <c r="D43" i="2"/>
  <c r="Q49" i="1"/>
  <c r="B22" i="2"/>
  <c r="B25" i="2"/>
  <c r="F70" i="2"/>
  <c r="D35" i="2"/>
  <c r="E32" i="2"/>
  <c r="F59" i="2" l="1"/>
  <c r="F55" i="2"/>
  <c r="F57" i="2"/>
  <c r="F60" i="2"/>
  <c r="F54" i="2"/>
  <c r="F56" i="2"/>
  <c r="F52" i="2"/>
  <c r="F58" i="2"/>
  <c r="F49" i="2"/>
  <c r="E35" i="2"/>
  <c r="E33" i="2"/>
  <c r="F53" i="2"/>
  <c r="D42" i="2"/>
  <c r="D41" i="2"/>
  <c r="F50" i="2"/>
  <c r="F48" i="2"/>
  <c r="D40" i="2"/>
</calcChain>
</file>

<file path=xl/sharedStrings.xml><?xml version="1.0" encoding="utf-8"?>
<sst xmlns="http://schemas.openxmlformats.org/spreadsheetml/2006/main" count="238" uniqueCount="176">
  <si>
    <t>Eingangsrechnungen lückenlos erfassen  ·  Fälligkeiten überwachen  ·  Skonto konsequent ziehen</t>
  </si>
  <si>
    <t>Unternehmen</t>
  </si>
  <si>
    <t>Muster Handels GmbH</t>
  </si>
  <si>
    <t>Bearbeiter/in</t>
  </si>
  <si>
    <t>R. Lindqvist</t>
  </si>
  <si>
    <t>Stichtag der Auswertung</t>
  </si>
  <si>
    <t>Geschäftsjahr</t>
  </si>
  <si>
    <t>Steuernummer</t>
  </si>
  <si>
    <t>12/345/67890</t>
  </si>
  <si>
    <t>Hinweis</t>
  </si>
  <si>
    <t>Für tagesaktuelle Ampel in H4 die Formel  =HEUTE()  eintragen. Nur blau hinterlegte Felder ausfüllen.</t>
  </si>
  <si>
    <t>Lfd. Nr.</t>
  </si>
  <si>
    <t>Eingangs-
datum</t>
  </si>
  <si>
    <t>Rechnungs-
datum</t>
  </si>
  <si>
    <t>Rechnungs-
nummer</t>
  </si>
  <si>
    <t>Lieferant / Kreditor</t>
  </si>
  <si>
    <t>Kostenstelle</t>
  </si>
  <si>
    <t>Leistungsbeschreibung</t>
  </si>
  <si>
    <t>Netto (€)</t>
  </si>
  <si>
    <t>USt-Satz</t>
  </si>
  <si>
    <t>USt-Betrag (€)</t>
  </si>
  <si>
    <t>Brutto (€)</t>
  </si>
  <si>
    <t>Zahlungs-
ziel (Tage)</t>
  </si>
  <si>
    <t>Fällig am</t>
  </si>
  <si>
    <t>Skonto %</t>
  </si>
  <si>
    <t>Skontofrist
(Tage)</t>
  </si>
  <si>
    <t>Skonto bis</t>
  </si>
  <si>
    <t>Skontobetrag (€)</t>
  </si>
  <si>
    <t>Zahlbetrag
mit Skonto (€)</t>
  </si>
  <si>
    <t>Zahldatum</t>
  </si>
  <si>
    <t>Prüfstatus</t>
  </si>
  <si>
    <t>Zahlungsstatus</t>
  </si>
  <si>
    <t>Tage bis
Fälligkeit</t>
  </si>
  <si>
    <t>Skonto
genutzt</t>
  </si>
  <si>
    <t>RE-2026-0148</t>
  </si>
  <si>
    <t>Nordwerk Bürolösungen GmbH</t>
  </si>
  <si>
    <t>1000 Verwaltung</t>
  </si>
  <si>
    <t>Büromaterial und Druckerpapier Januar</t>
  </si>
  <si>
    <t>Freigegeben</t>
  </si>
  <si>
    <t>2026-00317</t>
  </si>
  <si>
    <t>Cloudmesh Systems GmbH</t>
  </si>
  <si>
    <t>4000 IT</t>
  </si>
  <si>
    <t>Hosting und Backup Q1/2026</t>
  </si>
  <si>
    <t>SW-260119</t>
  </si>
  <si>
    <t>Stadtwerke Region Nord AG</t>
  </si>
  <si>
    <t>7000 Gebäude</t>
  </si>
  <si>
    <t>Strom und Fernwärme Januar</t>
  </si>
  <si>
    <t>LU-2026-041</t>
  </si>
  <si>
    <t>Lumina Werbeagentur</t>
  </si>
  <si>
    <t>5000 Marketing</t>
  </si>
  <si>
    <t>Kampagne Frühjahr – Grafik und Satz</t>
  </si>
  <si>
    <t>TR-88214</t>
  </si>
  <si>
    <t>Transped Logistik GmbH</t>
  </si>
  <si>
    <t>6000 Logistik</t>
  </si>
  <si>
    <t>Frachtkosten KW 05–06</t>
  </si>
  <si>
    <t>HP-2026-0092</t>
  </si>
  <si>
    <t>Kanzlei Hartmann &amp; Partner</t>
  </si>
  <si>
    <t>Rechtsberatung Vertragsprüfung</t>
  </si>
  <si>
    <t>DV-4471</t>
  </si>
  <si>
    <t>Domus Versicherung AG</t>
  </si>
  <si>
    <t>Betriebshaftpflicht Jahresbeitrag</t>
  </si>
  <si>
    <t>PE-2026-233</t>
  </si>
  <si>
    <t>Papierfabrik Elbtal KG</t>
  </si>
  <si>
    <t>3000 Produktion</t>
  </si>
  <si>
    <t>Rohmaterial Wellkarton, 4 Paletten</t>
  </si>
  <si>
    <t>VR-0451</t>
  </si>
  <si>
    <t>Vitalis Reinigungsservice</t>
  </si>
  <si>
    <t>Unterhaltsreinigung März</t>
  </si>
  <si>
    <t>CM-2026-0044</t>
  </si>
  <si>
    <t>Fachbücher und Normschriften</t>
  </si>
  <si>
    <t>CK-2026-018</t>
  </si>
  <si>
    <t>Consulting Kroeger UG</t>
  </si>
  <si>
    <t>2000 Vertrieb</t>
  </si>
  <si>
    <t>Vertriebsschulung Außendienst</t>
  </si>
  <si>
    <t>In Prüfung</t>
  </si>
  <si>
    <t>FB-2026-0774</t>
  </si>
  <si>
    <t>Frischbau Handwerk GmbH</t>
  </si>
  <si>
    <t>Instandsetzung Dach Lagerhalle</t>
  </si>
  <si>
    <t>Strittig</t>
  </si>
  <si>
    <t>TN-260601</t>
  </si>
  <si>
    <t>Telekomm Nord GmbH</t>
  </si>
  <si>
    <t>Telefonie und Internet Mai</t>
  </si>
  <si>
    <t>2026-00489</t>
  </si>
  <si>
    <t>Lizenzen Projektsoftware, 5 User</t>
  </si>
  <si>
    <t>NW-2026-0912</t>
  </si>
  <si>
    <t>Konferenzstühle, 6 Stück</t>
  </si>
  <si>
    <t>Erfasst</t>
  </si>
  <si>
    <t>SUMMEN</t>
  </si>
  <si>
    <t>AUSWERTUNG  ·  RECHNUNGSEINGANG 2026</t>
  </si>
  <si>
    <t>Alle Kennzahlen werden automatisch aus dem Blatt „Rechnungseingangsbuch“ berechnet – Stichtag siehe dort in Zelle H4.</t>
  </si>
  <si>
    <t>KENNZAHLEN – GESAMTBESTAND</t>
  </si>
  <si>
    <t>Erfasste Rechnungen</t>
  </si>
  <si>
    <t>Nettovolumen</t>
  </si>
  <si>
    <t>Vorsteuer (abziehbar)</t>
  </si>
  <si>
    <t>Bruttovolumen</t>
  </si>
  <si>
    <t>Ø Zahlungsziel (Tage)</t>
  </si>
  <si>
    <t>ZAHLUNGSSTATUS</t>
  </si>
  <si>
    <t>Bezahlt – Anzahl</t>
  </si>
  <si>
    <t>Bezahlt – Betrag brutto</t>
  </si>
  <si>
    <t>Offen – Anzahl</t>
  </si>
  <si>
    <t>Offen – Betrag brutto</t>
  </si>
  <si>
    <t>davon überfällig – Anzahl</t>
  </si>
  <si>
    <t>davon überfällig – Betrag</t>
  </si>
  <si>
    <t>Fällig in den nächsten 7 Tagen</t>
  </si>
  <si>
    <t>Zahlungsquote (Brutto)</t>
  </si>
  <si>
    <t>SKONTO-CONTROLLING</t>
  </si>
  <si>
    <t>Realisierte Skontoersparnis</t>
  </si>
  <si>
    <t>Verpasste Skontoersparnis</t>
  </si>
  <si>
    <t>Noch erzielbares Skontopotenzial</t>
  </si>
  <si>
    <t>Skonto-Ausschöpfungsquote</t>
  </si>
  <si>
    <t>Effektivverzinsung eines Lieferantenkredits:  Skonto% / (1 − Skonto%) × 360 / (Zahlungsziel − Skontofrist)</t>
  </si>
  <si>
    <t>Beispiel: 2 % Skonto, 10 Tage Frist, 30 Tage Ziel  →  rund 36,7 % p. a. Skonto lohnt fast immer.</t>
  </si>
  <si>
    <t>VORSTEUER NACH STEUERSATZ</t>
  </si>
  <si>
    <t>Steuersatz</t>
  </si>
  <si>
    <t>Bemessungsgrundlage</t>
  </si>
  <si>
    <t>Vorsteuer</t>
  </si>
  <si>
    <t>Brutto</t>
  </si>
  <si>
    <t>Anteil am Brutto</t>
  </si>
  <si>
    <t>GESAMT</t>
  </si>
  <si>
    <t>FÄLLIGKEITSSTAFFEL DER OFFENEN POSTEN</t>
  </si>
  <si>
    <t>Zeitfenster</t>
  </si>
  <si>
    <t>Anzahl</t>
  </si>
  <si>
    <t>Betrag brutto</t>
  </si>
  <si>
    <t>Anteil</t>
  </si>
  <si>
    <t>Überfällig – mehr als 30 Tage</t>
  </si>
  <si>
    <t>Überfällig – 1 bis 30 Tage</t>
  </si>
  <si>
    <t>Fällig in 0 bis 7 Tagen</t>
  </si>
  <si>
    <t>Fällig in 8 bis 30 Tagen</t>
  </si>
  <si>
    <t>Fällig in mehr als 30 Tagen</t>
  </si>
  <si>
    <t>GESAMT OFFEN</t>
  </si>
  <si>
    <t>MONATSÜBERSICHT NACH EINGANGSDATUM</t>
  </si>
  <si>
    <t>Monat</t>
  </si>
  <si>
    <t>Netto</t>
  </si>
  <si>
    <t>LIEFERANTENÜBERSICHT</t>
  </si>
  <si>
    <t>Offen brutto</t>
  </si>
  <si>
    <t>STAMMDATEN &amp; ANLEITUNG</t>
  </si>
  <si>
    <t>Auswahllisten, Spaltenlogik und rechtliche Hinweise zum Rechnungseingangsbuch 2026</t>
  </si>
  <si>
    <t>Lieferanten / Kreditoren</t>
  </si>
  <si>
    <t>Kostenstellen</t>
  </si>
  <si>
    <t>USt-Sätze</t>
  </si>
  <si>
    <t>Die vier Listen oben speisen die Auswahlfelder im Rechnungseingangsbuch. Einträge ergänzen oder überschreiben – die Dropdowns aktualisieren sich automatisch.</t>
  </si>
  <si>
    <t>SO ARBEITEN SIE MIT DER VORLAGE</t>
  </si>
  <si>
    <t>Blau hinterlegte Felder</t>
  </si>
  <si>
    <t>Nur diese Zellen ausfüllen: Eingangsdatum, Rechnungsdatum, Rechnungsnummer, Lieferant, Kostenstelle, Beschreibung, Netto, USt-Satz, Zahlungsziel, Skonto %, Skontofrist, Zahldatum und Prüfstatus.</t>
  </si>
  <si>
    <t>Graue Felder</t>
  </si>
  <si>
    <t>Enthalten Formeln (USt-Betrag, Brutto, Fällig am, Skonto bis, Skontobetrag, Zahlungsstatus, Tage bis Fälligkeit, Skonto genutzt). Bitte nicht überschreiben.</t>
  </si>
  <si>
    <t>Stichtag H4</t>
  </si>
  <si>
    <t>Steuert die Ampel. Für eine tagesaktuelle Ansicht dort =HEUTE() eintragen; für Monats- oder Quartalsauswertungen ein festes Datum setzen.</t>
  </si>
  <si>
    <t>Sobald das Zahldatum eingetragen ist, wechselt der Zahlungsstatus automatisch auf „Bezahlt“ und die Rechnung verlässt die Fälligkeitsstaffel.</t>
  </si>
  <si>
    <t>Neue Zeilen</t>
  </si>
  <si>
    <t>Immer innerhalb des bestehenden Bereichs (Zeile 8 bis 47) einfügen, damit Formeln, Dropdowns und Auswertung mitziehen. Reicht der Platz nicht, die letzte Datenzeile nach unten kopieren.</t>
  </si>
  <si>
    <t>Filter</t>
  </si>
  <si>
    <t>Über den AutoFilter in Zeile 7 lassen sich in Sekunden alle überfälligen Posten oder alle Rechnungen einer Kostenstelle isolieren.</t>
  </si>
  <si>
    <t>SPALTENLOGIK IM DETAIL</t>
  </si>
  <si>
    <t>USt-Betrag</t>
  </si>
  <si>
    <t>Netto × USt-Satz, kaufmännisch auf zwei Stellen gerundet. Bei Reverse-Charge oder steuerfreien Leistungen den Satz 0 % wählen.</t>
  </si>
  <si>
    <t>Rechnungsdatum + Zahlungsziel in Tagen. Maßgeblich ist das Rechnungsdatum, nicht das Eingangsdatum.</t>
  </si>
  <si>
    <t>Rechnungsdatum + Skontofrist. Bleibt leer, wenn kein Skonto vereinbart wurde.</t>
  </si>
  <si>
    <t>Bezahlt · Überfällig · Fällig in 7 Tagen · Offen – vollständig automatisch aus Zahldatum, Fälligkeit und Stichtag abgeleitet.</t>
  </si>
  <si>
    <t>Skonto genutzt</t>
  </si>
  <si>
    <t>Ja, wenn das Zahldatum innerhalb der Skontofrist liegt. Nein bedeutet: Der Skontobetrag ist verloren und erscheint in der Auswertung als verpasste Ersparnis.</t>
  </si>
  <si>
    <t>Interner Freigabeworkflow: Erfasst → In Prüfung → Freigegeben. Strittige Rechnungen bleiben sichtbar, ohne den Zahlungslauf zu blockieren.</t>
  </si>
  <si>
    <t>RECHTLICHE HINWEISE (STAND 2026)</t>
  </si>
  <si>
    <t>GoBD</t>
  </si>
  <si>
    <t>Eine Excel-Datei ist nachträglich veränderbar und gilt daher nicht als GoBD-konformes Buchführungssystem. Als vorbereitendes Erfassungssystem ist sie zulässig und verbreitet.</t>
  </si>
  <si>
    <t>Verbuchung</t>
  </si>
  <si>
    <t>Die eigentliche Verbuchung und unveränderbare Archivierung erfolgt in einer zertifizierten Buchhaltungssoftware oder beim Steuerberater.</t>
  </si>
  <si>
    <t>Aufbewahrung</t>
  </si>
  <si>
    <t>Eingangsrechnungen sind gemäß § 147 AO aufzubewahren – in Papierform oder elektronisch. Diese Übersicht ersetzt die Archivierung der Originalbelege nicht.</t>
  </si>
  <si>
    <t>Pflichtangaben</t>
  </si>
  <si>
    <t>Prüfen Sie jede Eingangsrechnung auf die Pflichtangaben nach § 14 UStG, bevor Sie die Vorsteuer geltend machen.</t>
  </si>
  <si>
    <t>E-Rechnung</t>
  </si>
  <si>
    <t>Seit 2025 müssen inländische B2B-Rechnungen im strukturierten Format empfangen werden können. Die Erfassung in dieser Vorlage bleibt davon unberührt.</t>
  </si>
  <si>
    <t>Haftung</t>
  </si>
  <si>
    <t>Die Vorlage dient der internen Organisation und ersetzt keine Steuer- oder Rechtsberatung.</t>
  </si>
  <si>
    <t>RECHNUNGSEINGANGSBUCH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</si>
</sst>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#,##0.00&quot; €&quot;"/>
    <numFmt numFmtId="166" formatCode="0.0%"/>
    <numFmt numFmtId="167" formatCode="0.0"/>
    <numFmt numFmtId="168" formatCode="mmmm&quot; JJJJ&quot;"/>
  </numFmts>
  <fonts count="12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i/>
      <sz val="10"/>
      <color rgb="FFFFFFFF"/>
      <name val="Calibri"/>
      <charset val="1"/>
    </font>
    <font>
      <b/>
      <sz val="10"/>
      <color rgb="FF5B2333"/>
      <name val="Calibri"/>
      <charset val="1"/>
    </font>
    <font>
      <b/>
      <sz val="10"/>
      <color rgb="FF0000FF"/>
      <name val="Calibri"/>
      <charset val="1"/>
    </font>
    <font>
      <i/>
      <sz val="9"/>
      <color rgb="FF6B6B6B"/>
      <name val="Calibri"/>
      <charset val="1"/>
    </font>
    <font>
      <b/>
      <sz val="10"/>
      <color rgb="FFFFFFFF"/>
      <name val="Calibri"/>
      <charset val="1"/>
    </font>
    <font>
      <sz val="10"/>
      <color rgb="FF2B2B2B"/>
      <name val="Calibri"/>
      <charset val="1"/>
    </font>
    <font>
      <sz val="10"/>
      <color rgb="FF0000FF"/>
      <name val="Calibri"/>
      <charset val="1"/>
    </font>
    <font>
      <b/>
      <sz val="11"/>
      <color rgb="FFFFFFFF"/>
      <name val="Calibri"/>
      <charset val="1"/>
    </font>
    <font>
      <b/>
      <sz val="10"/>
      <color rgb="FF2B2B2B"/>
      <name val="Calibri"/>
      <charset val="1"/>
    </font>
    <font>
      <sz val="10"/>
      <color rgb="FF0061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5B2333"/>
        <bgColor rgb="FF2B2B2B"/>
      </patternFill>
    </fill>
    <fill>
      <patternFill patternType="solid">
        <fgColor rgb="FFA9744F"/>
        <bgColor rgb="FF8A5A11"/>
      </patternFill>
    </fill>
    <fill>
      <patternFill patternType="solid">
        <fgColor rgb="FFDCE6F5"/>
        <bgColor rgb="FFD6E8D4"/>
      </patternFill>
    </fill>
    <fill>
      <patternFill patternType="solid">
        <fgColor rgb="FFF2EFEC"/>
        <bgColor rgb="FFF7F3EF"/>
      </patternFill>
    </fill>
    <fill>
      <patternFill patternType="solid">
        <fgColor rgb="FFF7F3EF"/>
        <bgColor rgb="FFFCEFEF"/>
      </patternFill>
    </fill>
  </fills>
  <borders count="2">
    <border>
      <left/>
      <right/>
      <top/>
      <bottom/>
      <diagonal/>
    </border>
    <border>
      <left style="thin">
        <color rgb="FFD8CCC0"/>
      </left>
      <right style="thin">
        <color rgb="FFD8CCC0"/>
      </right>
      <top style="thin">
        <color rgb="FFD8CCC0"/>
      </top>
      <bottom style="thin">
        <color rgb="FFD8CCC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7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indent="1"/>
    </xf>
    <xf numFmtId="0" fontId="7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indent="1"/>
    </xf>
    <xf numFmtId="0" fontId="9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3" fillId="0" borderId="0" xfId="0" applyFont="1"/>
    <xf numFmtId="0" fontId="4" fillId="4" borderId="1" xfId="0" applyFont="1" applyFill="1" applyBorder="1"/>
    <xf numFmtId="164" fontId="4" fillId="4" borderId="1" xfId="0" applyNumberFormat="1" applyFont="1" applyFill="1" applyBorder="1"/>
    <xf numFmtId="1" fontId="4" fillId="4" borderId="1" xfId="0" applyNumberFormat="1" applyFont="1" applyFill="1" applyBorder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165" fontId="8" fillId="4" borderId="1" xfId="0" applyNumberFormat="1" applyFont="1" applyFill="1" applyBorder="1"/>
    <xf numFmtId="166" fontId="8" fillId="4" borderId="1" xfId="0" applyNumberFormat="1" applyFont="1" applyFill="1" applyBorder="1" applyAlignment="1">
      <alignment horizontal="center"/>
    </xf>
    <xf numFmtId="165" fontId="7" fillId="5" borderId="1" xfId="0" applyNumberFormat="1" applyFont="1" applyFill="1" applyBorder="1"/>
    <xf numFmtId="1" fontId="8" fillId="4" borderId="1" xfId="0" applyNumberFormat="1" applyFont="1" applyFill="1" applyBorder="1" applyAlignment="1">
      <alignment horizontal="center"/>
    </xf>
    <xf numFmtId="164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1" fontId="7" fillId="6" borderId="1" xfId="0" applyNumberFormat="1" applyFont="1" applyFill="1" applyBorder="1" applyAlignment="1">
      <alignment horizontal="center"/>
    </xf>
    <xf numFmtId="165" fontId="7" fillId="6" borderId="1" xfId="0" applyNumberFormat="1" applyFont="1" applyFill="1" applyBorder="1"/>
    <xf numFmtId="164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indent="1"/>
    </xf>
    <xf numFmtId="0" fontId="6" fillId="2" borderId="1" xfId="0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7" fillId="6" borderId="1" xfId="0" applyFont="1" applyFill="1" applyBorder="1"/>
    <xf numFmtId="1" fontId="10" fillId="0" borderId="1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7" fontId="10" fillId="0" borderId="1" xfId="0" applyNumberFormat="1" applyFont="1" applyBorder="1" applyAlignment="1">
      <alignment horizontal="right"/>
    </xf>
    <xf numFmtId="166" fontId="10" fillId="0" borderId="1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166" fontId="7" fillId="5" borderId="1" xfId="0" applyNumberFormat="1" applyFont="1" applyFill="1" applyBorder="1" applyAlignment="1">
      <alignment horizontal="center"/>
    </xf>
    <xf numFmtId="165" fontId="7" fillId="5" borderId="1" xfId="0" applyNumberFormat="1" applyFont="1" applyFill="1" applyBorder="1" applyAlignment="1">
      <alignment horizontal="right"/>
    </xf>
    <xf numFmtId="166" fontId="7" fillId="5" borderId="1" xfId="0" applyNumberFormat="1" applyFont="1" applyFill="1" applyBorder="1" applyAlignment="1">
      <alignment horizontal="right"/>
    </xf>
    <xf numFmtId="166" fontId="7" fillId="6" borderId="1" xfId="0" applyNumberFormat="1" applyFont="1" applyFill="1" applyBorder="1" applyAlignment="1">
      <alignment horizontal="center"/>
    </xf>
    <xf numFmtId="165" fontId="7" fillId="6" borderId="1" xfId="0" applyNumberFormat="1" applyFont="1" applyFill="1" applyBorder="1" applyAlignment="1">
      <alignment horizontal="right"/>
    </xf>
    <xf numFmtId="166" fontId="7" fillId="6" borderId="1" xfId="0" applyNumberFormat="1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right"/>
    </xf>
    <xf numFmtId="166" fontId="6" fillId="2" borderId="1" xfId="0" applyNumberFormat="1" applyFont="1" applyFill="1" applyBorder="1" applyAlignment="1">
      <alignment horizontal="right"/>
    </xf>
    <xf numFmtId="0" fontId="7" fillId="5" borderId="1" xfId="0" applyFont="1" applyFill="1" applyBorder="1" applyAlignment="1">
      <alignment horizontal="left"/>
    </xf>
    <xf numFmtId="1" fontId="7" fillId="5" borderId="1" xfId="0" applyNumberFormat="1" applyFont="1" applyFill="1" applyBorder="1" applyAlignment="1">
      <alignment horizontal="right"/>
    </xf>
    <xf numFmtId="0" fontId="7" fillId="6" borderId="1" xfId="0" applyFont="1" applyFill="1" applyBorder="1" applyAlignment="1">
      <alignment horizontal="left"/>
    </xf>
    <xf numFmtId="1" fontId="7" fillId="6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right"/>
    </xf>
    <xf numFmtId="168" fontId="7" fillId="5" borderId="1" xfId="0" applyNumberFormat="1" applyFont="1" applyFill="1" applyBorder="1" applyAlignment="1">
      <alignment horizontal="left"/>
    </xf>
    <xf numFmtId="168" fontId="7" fillId="6" borderId="1" xfId="0" applyNumberFormat="1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left"/>
    </xf>
    <xf numFmtId="0" fontId="8" fillId="4" borderId="1" xfId="0" applyFont="1" applyFill="1" applyBorder="1"/>
  </cellXfs>
  <cellStyles count="1">
    <cellStyle name="Standard" xfId="0" builtinId="0"/>
  </cellStyles>
  <dxfs count="8">
    <dxf>
      <font>
        <b/>
        <sz val="10"/>
        <color rgb="FF8A1C1C"/>
        <name val="Calibri"/>
        <charset val="1"/>
      </font>
    </dxf>
    <dxf>
      <font>
        <b/>
        <sz val="10"/>
        <color rgb="FF2C5E2C"/>
        <name val="Calibri"/>
        <charset val="1"/>
      </font>
    </dxf>
    <dxf>
      <font>
        <b/>
        <sz val="10"/>
        <color rgb="FF8A1C1C"/>
        <name val="Calibri"/>
        <charset val="1"/>
      </font>
      <fill>
        <patternFill>
          <bgColor rgb="FFF6CBCB"/>
        </patternFill>
      </fill>
    </dxf>
    <dxf>
      <font>
        <b/>
        <sz val="10"/>
        <color rgb="FF8A1C1C"/>
        <name val="Calibri"/>
        <charset val="1"/>
      </font>
    </dxf>
    <dxf>
      <font>
        <sz val="10"/>
        <color rgb="FF2C5E2C"/>
        <name val="Calibri"/>
        <charset val="1"/>
      </font>
      <fill>
        <patternFill>
          <bgColor rgb="FFD6E8D4"/>
        </patternFill>
      </fill>
    </dxf>
    <dxf>
      <font>
        <b/>
        <sz val="10"/>
        <color rgb="FF8A5A11"/>
        <name val="Calibri"/>
        <charset val="1"/>
      </font>
      <fill>
        <patternFill>
          <bgColor rgb="FFFBE4C2"/>
        </patternFill>
      </fill>
    </dxf>
    <dxf>
      <font>
        <b/>
        <sz val="10"/>
        <color rgb="FF8A1C1C"/>
        <name val="Calibri"/>
        <charset val="1"/>
      </font>
      <fill>
        <patternFill>
          <bgColor rgb="FFF6CBCB"/>
        </patternFill>
      </fill>
    </dxf>
    <dxf>
      <fill>
        <patternFill>
          <bgColor rgb="FFFCEFE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A5A11"/>
      <rgbColor rgb="FF800080"/>
      <rgbColor rgb="FF008080"/>
      <rgbColor rgb="FFD8CCC0"/>
      <rgbColor rgb="FFA9744F"/>
      <rgbColor rgb="FF9999FF"/>
      <rgbColor rgb="FF993366"/>
      <rgbColor rgb="FFF7F3EF"/>
      <rgbColor rgb="FFDCE6F5"/>
      <rgbColor rgb="FF660066"/>
      <rgbColor rgb="FFFF8080"/>
      <rgbColor rgb="FF0066CC"/>
      <rgbColor rgb="FFFCEFE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EFEC"/>
      <rgbColor rgb="FFD6E8D4"/>
      <rgbColor rgb="FFFBE4C2"/>
      <rgbColor rgb="FF99CCFF"/>
      <rgbColor rgb="FFFF99CC"/>
      <rgbColor rgb="FFCC99FF"/>
      <rgbColor rgb="FFF6CBCB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2C5E2C"/>
      <rgbColor rgb="FF5B2333"/>
      <rgbColor rgb="FF8A1C1C"/>
      <rgbColor rgb="FF993366"/>
      <rgbColor rgb="FF333399"/>
      <rgbColor rgb="FF2B2B2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B2333"/>
    <pageSetUpPr fitToPage="1"/>
  </sheetPr>
  <dimension ref="A1:W49"/>
  <sheetViews>
    <sheetView showGridLines="0" tabSelected="1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G15" sqref="G15"/>
    </sheetView>
  </sheetViews>
  <sheetFormatPr baseColWidth="10" defaultColWidth="8.7109375" defaultRowHeight="15" x14ac:dyDescent="0.25"/>
  <cols>
    <col min="1" max="1" width="8" customWidth="1"/>
    <col min="2" max="3" width="13" customWidth="1"/>
    <col min="4" max="4" width="16" customWidth="1"/>
    <col min="5" max="5" width="28" customWidth="1"/>
    <col min="6" max="6" width="16" customWidth="1"/>
    <col min="7" max="7" width="32" customWidth="1"/>
    <col min="8" max="8" width="12" customWidth="1"/>
    <col min="9" max="9" width="9" customWidth="1"/>
    <col min="10" max="11" width="13" customWidth="1"/>
    <col min="12" max="12" width="11" customWidth="1"/>
    <col min="13" max="13" width="12" customWidth="1"/>
    <col min="14" max="14" width="9" customWidth="1"/>
    <col min="15" max="15" width="11" customWidth="1"/>
    <col min="16" max="16" width="12" customWidth="1"/>
    <col min="17" max="18" width="14" customWidth="1"/>
    <col min="19" max="19" width="12" customWidth="1"/>
    <col min="20" max="20" width="14" customWidth="1"/>
    <col min="21" max="21" width="16" customWidth="1"/>
    <col min="22" max="23" width="11" customWidth="1"/>
  </cols>
  <sheetData>
    <row r="1" spans="1:23" ht="33.75" customHeight="1" x14ac:dyDescent="0.25">
      <c r="A1" s="7" t="s">
        <v>175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19.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4" spans="1:23" x14ac:dyDescent="0.25">
      <c r="A4" s="8" t="s">
        <v>1</v>
      </c>
      <c r="B4" s="9" t="s">
        <v>2</v>
      </c>
      <c r="D4" s="8" t="s">
        <v>3</v>
      </c>
      <c r="E4" s="9" t="s">
        <v>4</v>
      </c>
      <c r="G4" s="8" t="s">
        <v>5</v>
      </c>
      <c r="H4" s="10">
        <v>46203</v>
      </c>
    </row>
    <row r="5" spans="1:23" x14ac:dyDescent="0.25">
      <c r="A5" s="8" t="s">
        <v>6</v>
      </c>
      <c r="B5" s="11">
        <v>2026</v>
      </c>
      <c r="D5" s="8" t="s">
        <v>7</v>
      </c>
      <c r="E5" s="9" t="s">
        <v>8</v>
      </c>
      <c r="G5" s="8" t="s">
        <v>9</v>
      </c>
      <c r="H5" s="12" t="s">
        <v>10</v>
      </c>
    </row>
    <row r="7" spans="1:23" ht="31.5" customHeight="1" x14ac:dyDescent="0.25">
      <c r="A7" s="13" t="s">
        <v>11</v>
      </c>
      <c r="B7" s="13" t="s">
        <v>12</v>
      </c>
      <c r="C7" s="13" t="s">
        <v>13</v>
      </c>
      <c r="D7" s="13" t="s">
        <v>14</v>
      </c>
      <c r="E7" s="13" t="s">
        <v>15</v>
      </c>
      <c r="F7" s="13" t="s">
        <v>16</v>
      </c>
      <c r="G7" s="13" t="s">
        <v>17</v>
      </c>
      <c r="H7" s="13" t="s">
        <v>18</v>
      </c>
      <c r="I7" s="13" t="s">
        <v>19</v>
      </c>
      <c r="J7" s="13" t="s">
        <v>20</v>
      </c>
      <c r="K7" s="13" t="s">
        <v>21</v>
      </c>
      <c r="L7" s="13" t="s">
        <v>22</v>
      </c>
      <c r="M7" s="13" t="s">
        <v>23</v>
      </c>
      <c r="N7" s="13" t="s">
        <v>24</v>
      </c>
      <c r="O7" s="13" t="s">
        <v>25</v>
      </c>
      <c r="P7" s="13" t="s">
        <v>26</v>
      </c>
      <c r="Q7" s="13" t="s">
        <v>27</v>
      </c>
      <c r="R7" s="13" t="s">
        <v>28</v>
      </c>
      <c r="S7" s="13" t="s">
        <v>29</v>
      </c>
      <c r="T7" s="13" t="s">
        <v>30</v>
      </c>
      <c r="U7" s="13" t="s">
        <v>31</v>
      </c>
      <c r="V7" s="13" t="s">
        <v>32</v>
      </c>
      <c r="W7" s="13" t="s">
        <v>33</v>
      </c>
    </row>
    <row r="8" spans="1:23" ht="16.5" customHeight="1" x14ac:dyDescent="0.25">
      <c r="A8" s="14">
        <f>IF($D8="","",COUNTA($D$8:$D8))</f>
        <v>1</v>
      </c>
      <c r="B8" s="15">
        <v>46030</v>
      </c>
      <c r="C8" s="15">
        <v>46027</v>
      </c>
      <c r="D8" s="16" t="s">
        <v>34</v>
      </c>
      <c r="E8" s="16" t="s">
        <v>35</v>
      </c>
      <c r="F8" s="16" t="s">
        <v>36</v>
      </c>
      <c r="G8" s="16" t="s">
        <v>37</v>
      </c>
      <c r="H8" s="17">
        <v>412.6</v>
      </c>
      <c r="I8" s="18">
        <v>0.19</v>
      </c>
      <c r="J8" s="19">
        <f t="shared" ref="J8:J47" si="0">IF($H8="","",ROUND($H8*$I8,2))</f>
        <v>78.39</v>
      </c>
      <c r="K8" s="19">
        <f t="shared" ref="K8:K47" si="1">IF($H8="","",$H8+$J8)</f>
        <v>490.99</v>
      </c>
      <c r="L8" s="20">
        <v>30</v>
      </c>
      <c r="M8" s="21">
        <f t="shared" ref="M8:M47" si="2">IF(OR($C8="",$L8=""),"",$C8+$L8)</f>
        <v>46057</v>
      </c>
      <c r="N8" s="18">
        <v>0.02</v>
      </c>
      <c r="O8" s="20">
        <v>10</v>
      </c>
      <c r="P8" s="21">
        <f t="shared" ref="P8:P47" si="3">IF(OR($C8="",$N8=0),"",$C8+$O8)</f>
        <v>46037</v>
      </c>
      <c r="Q8" s="19">
        <f t="shared" ref="Q8:Q47" si="4">IF($K8="","",ROUND($K8*$N8,2))</f>
        <v>9.82</v>
      </c>
      <c r="R8" s="19">
        <f t="shared" ref="R8:R47" si="5">IF($K8="","",$K8-$Q8)</f>
        <v>481.17</v>
      </c>
      <c r="S8" s="15">
        <v>46036</v>
      </c>
      <c r="T8" s="16" t="s">
        <v>38</v>
      </c>
      <c r="U8" s="22" t="str">
        <f t="shared" ref="U8:U47" si="6">IF($D8="","",IF($S8&lt;&gt;"","Bezahlt",IF($M8="","Offen",IF($H$4&gt;$M8,"Überfällig",IF($M8-$H$4&lt;=7,"Fällig in 7 Tagen","Offen")))))</f>
        <v>Bezahlt</v>
      </c>
      <c r="V8" s="14" t="str">
        <f t="shared" ref="V8:V47" si="7">IF(OR($D8="",$M8="",$S8&lt;&gt;""),"",$M8-$H$4)</f>
        <v/>
      </c>
      <c r="W8" s="22" t="str">
        <f t="shared" ref="W8:W47" si="8">IF($D8="","–",IF($N8=0,"–",IF($S8="","offen",IF($S8&lt;=$P8,"Ja","Nein"))))</f>
        <v>Ja</v>
      </c>
    </row>
    <row r="9" spans="1:23" ht="16.5" customHeight="1" x14ac:dyDescent="0.25">
      <c r="A9" s="23">
        <f>IF($D9="","",COUNTA($D$8:$D9))</f>
        <v>2</v>
      </c>
      <c r="B9" s="15">
        <v>46034</v>
      </c>
      <c r="C9" s="15">
        <v>46031</v>
      </c>
      <c r="D9" s="16" t="s">
        <v>39</v>
      </c>
      <c r="E9" s="16" t="s">
        <v>40</v>
      </c>
      <c r="F9" s="16" t="s">
        <v>41</v>
      </c>
      <c r="G9" s="16" t="s">
        <v>42</v>
      </c>
      <c r="H9" s="17">
        <v>1290</v>
      </c>
      <c r="I9" s="18">
        <v>0.19</v>
      </c>
      <c r="J9" s="24">
        <f t="shared" si="0"/>
        <v>245.1</v>
      </c>
      <c r="K9" s="24">
        <f t="shared" si="1"/>
        <v>1535.1</v>
      </c>
      <c r="L9" s="20">
        <v>14</v>
      </c>
      <c r="M9" s="25">
        <f t="shared" si="2"/>
        <v>46045</v>
      </c>
      <c r="N9" s="18">
        <v>0.03</v>
      </c>
      <c r="O9" s="20">
        <v>7</v>
      </c>
      <c r="P9" s="25">
        <f t="shared" si="3"/>
        <v>46038</v>
      </c>
      <c r="Q9" s="24">
        <f t="shared" si="4"/>
        <v>46.05</v>
      </c>
      <c r="R9" s="24">
        <f t="shared" si="5"/>
        <v>1489.05</v>
      </c>
      <c r="S9" s="15">
        <v>46037</v>
      </c>
      <c r="T9" s="16" t="s">
        <v>38</v>
      </c>
      <c r="U9" s="26" t="str">
        <f t="shared" si="6"/>
        <v>Bezahlt</v>
      </c>
      <c r="V9" s="23" t="str">
        <f t="shared" si="7"/>
        <v/>
      </c>
      <c r="W9" s="26" t="str">
        <f t="shared" si="8"/>
        <v>Ja</v>
      </c>
    </row>
    <row r="10" spans="1:23" ht="16.5" customHeight="1" x14ac:dyDescent="0.25">
      <c r="A10" s="14">
        <f>IF($D10="","",COUNTA($D$8:$D10))</f>
        <v>3</v>
      </c>
      <c r="B10" s="15">
        <v>46042</v>
      </c>
      <c r="C10" s="15">
        <v>46041</v>
      </c>
      <c r="D10" s="16" t="s">
        <v>43</v>
      </c>
      <c r="E10" s="16" t="s">
        <v>44</v>
      </c>
      <c r="F10" s="16" t="s">
        <v>45</v>
      </c>
      <c r="G10" s="16" t="s">
        <v>46</v>
      </c>
      <c r="H10" s="17">
        <v>684.5</v>
      </c>
      <c r="I10" s="18">
        <v>0.19</v>
      </c>
      <c r="J10" s="19">
        <f t="shared" si="0"/>
        <v>130.06</v>
      </c>
      <c r="K10" s="19">
        <f t="shared" si="1"/>
        <v>814.56</v>
      </c>
      <c r="L10" s="20">
        <v>21</v>
      </c>
      <c r="M10" s="21">
        <f t="shared" si="2"/>
        <v>46062</v>
      </c>
      <c r="N10" s="18">
        <v>0</v>
      </c>
      <c r="O10" s="20">
        <v>0</v>
      </c>
      <c r="P10" s="21" t="str">
        <f t="shared" si="3"/>
        <v/>
      </c>
      <c r="Q10" s="19">
        <f t="shared" si="4"/>
        <v>0</v>
      </c>
      <c r="R10" s="19">
        <f t="shared" si="5"/>
        <v>814.56</v>
      </c>
      <c r="S10" s="15">
        <v>46058</v>
      </c>
      <c r="T10" s="16" t="s">
        <v>38</v>
      </c>
      <c r="U10" s="22" t="str">
        <f t="shared" si="6"/>
        <v>Bezahlt</v>
      </c>
      <c r="V10" s="14" t="str">
        <f t="shared" si="7"/>
        <v/>
      </c>
      <c r="W10" s="22" t="str">
        <f t="shared" si="8"/>
        <v>–</v>
      </c>
    </row>
    <row r="11" spans="1:23" ht="16.5" customHeight="1" x14ac:dyDescent="0.25">
      <c r="A11" s="23">
        <f>IF($D11="","",COUNTA($D$8:$D11))</f>
        <v>4</v>
      </c>
      <c r="B11" s="15">
        <v>46056</v>
      </c>
      <c r="C11" s="15">
        <v>46052</v>
      </c>
      <c r="D11" s="16" t="s">
        <v>47</v>
      </c>
      <c r="E11" s="16" t="s">
        <v>48</v>
      </c>
      <c r="F11" s="16" t="s">
        <v>49</v>
      </c>
      <c r="G11" s="16" t="s">
        <v>50</v>
      </c>
      <c r="H11" s="17">
        <v>2450</v>
      </c>
      <c r="I11" s="18">
        <v>0.19</v>
      </c>
      <c r="J11" s="24">
        <f t="shared" si="0"/>
        <v>465.5</v>
      </c>
      <c r="K11" s="24">
        <f t="shared" si="1"/>
        <v>2915.5</v>
      </c>
      <c r="L11" s="20">
        <v>30</v>
      </c>
      <c r="M11" s="25">
        <f t="shared" si="2"/>
        <v>46082</v>
      </c>
      <c r="N11" s="18">
        <v>0.02</v>
      </c>
      <c r="O11" s="20">
        <v>14</v>
      </c>
      <c r="P11" s="25">
        <f t="shared" si="3"/>
        <v>46066</v>
      </c>
      <c r="Q11" s="24">
        <f t="shared" si="4"/>
        <v>58.31</v>
      </c>
      <c r="R11" s="24">
        <f t="shared" si="5"/>
        <v>2857.19</v>
      </c>
      <c r="S11" s="15">
        <v>46078</v>
      </c>
      <c r="T11" s="16" t="s">
        <v>38</v>
      </c>
      <c r="U11" s="26" t="str">
        <f t="shared" si="6"/>
        <v>Bezahlt</v>
      </c>
      <c r="V11" s="23" t="str">
        <f t="shared" si="7"/>
        <v/>
      </c>
      <c r="W11" s="26" t="str">
        <f t="shared" si="8"/>
        <v>Nein</v>
      </c>
    </row>
    <row r="12" spans="1:23" ht="16.5" customHeight="1" x14ac:dyDescent="0.25">
      <c r="A12" s="14">
        <f>IF($D12="","",COUNTA($D$8:$D12))</f>
        <v>5</v>
      </c>
      <c r="B12" s="15">
        <v>46064</v>
      </c>
      <c r="C12" s="15">
        <v>46063</v>
      </c>
      <c r="D12" s="16" t="s">
        <v>51</v>
      </c>
      <c r="E12" s="16" t="s">
        <v>52</v>
      </c>
      <c r="F12" s="16" t="s">
        <v>53</v>
      </c>
      <c r="G12" s="16" t="s">
        <v>54</v>
      </c>
      <c r="H12" s="17">
        <v>336.9</v>
      </c>
      <c r="I12" s="18">
        <v>0.19</v>
      </c>
      <c r="J12" s="19">
        <f t="shared" si="0"/>
        <v>64.010000000000005</v>
      </c>
      <c r="K12" s="19">
        <f t="shared" si="1"/>
        <v>400.90999999999997</v>
      </c>
      <c r="L12" s="20">
        <v>14</v>
      </c>
      <c r="M12" s="21">
        <f t="shared" si="2"/>
        <v>46077</v>
      </c>
      <c r="N12" s="18">
        <v>0</v>
      </c>
      <c r="O12" s="20">
        <v>0</v>
      </c>
      <c r="P12" s="21" t="str">
        <f t="shared" si="3"/>
        <v/>
      </c>
      <c r="Q12" s="19">
        <f t="shared" si="4"/>
        <v>0</v>
      </c>
      <c r="R12" s="19">
        <f t="shared" si="5"/>
        <v>400.90999999999997</v>
      </c>
      <c r="S12" s="15">
        <v>46079</v>
      </c>
      <c r="T12" s="16" t="s">
        <v>38</v>
      </c>
      <c r="U12" s="22" t="str">
        <f t="shared" si="6"/>
        <v>Bezahlt</v>
      </c>
      <c r="V12" s="14" t="str">
        <f t="shared" si="7"/>
        <v/>
      </c>
      <c r="W12" s="22" t="str">
        <f t="shared" si="8"/>
        <v>–</v>
      </c>
    </row>
    <row r="13" spans="1:23" ht="16.5" customHeight="1" x14ac:dyDescent="0.25">
      <c r="A13" s="23">
        <f>IF($D13="","",COUNTA($D$8:$D13))</f>
        <v>6</v>
      </c>
      <c r="B13" s="15">
        <v>46077</v>
      </c>
      <c r="C13" s="15">
        <v>46076</v>
      </c>
      <c r="D13" s="16" t="s">
        <v>55</v>
      </c>
      <c r="E13" s="16" t="s">
        <v>56</v>
      </c>
      <c r="F13" s="16" t="s">
        <v>36</v>
      </c>
      <c r="G13" s="16" t="s">
        <v>57</v>
      </c>
      <c r="H13" s="17">
        <v>1800</v>
      </c>
      <c r="I13" s="18">
        <v>0.19</v>
      </c>
      <c r="J13" s="24">
        <f t="shared" si="0"/>
        <v>342</v>
      </c>
      <c r="K13" s="24">
        <f t="shared" si="1"/>
        <v>2142</v>
      </c>
      <c r="L13" s="20">
        <v>30</v>
      </c>
      <c r="M13" s="25">
        <f t="shared" si="2"/>
        <v>46106</v>
      </c>
      <c r="N13" s="18">
        <v>0</v>
      </c>
      <c r="O13" s="20">
        <v>0</v>
      </c>
      <c r="P13" s="25" t="str">
        <f t="shared" si="3"/>
        <v/>
      </c>
      <c r="Q13" s="24">
        <f t="shared" si="4"/>
        <v>0</v>
      </c>
      <c r="R13" s="24">
        <f t="shared" si="5"/>
        <v>2142</v>
      </c>
      <c r="S13" s="15">
        <v>46101</v>
      </c>
      <c r="T13" s="16" t="s">
        <v>38</v>
      </c>
      <c r="U13" s="26" t="str">
        <f t="shared" si="6"/>
        <v>Bezahlt</v>
      </c>
      <c r="V13" s="23" t="str">
        <f t="shared" si="7"/>
        <v/>
      </c>
      <c r="W13" s="26" t="str">
        <f t="shared" si="8"/>
        <v>–</v>
      </c>
    </row>
    <row r="14" spans="1:23" ht="16.5" customHeight="1" x14ac:dyDescent="0.25">
      <c r="A14" s="14">
        <f>IF($D14="","",COUNTA($D$8:$D14))</f>
        <v>7</v>
      </c>
      <c r="B14" s="15">
        <v>46086</v>
      </c>
      <c r="C14" s="15">
        <v>46084</v>
      </c>
      <c r="D14" s="16" t="s">
        <v>58</v>
      </c>
      <c r="E14" s="16" t="s">
        <v>59</v>
      </c>
      <c r="F14" s="16" t="s">
        <v>36</v>
      </c>
      <c r="G14" s="16" t="s">
        <v>60</v>
      </c>
      <c r="H14" s="17">
        <v>1140</v>
      </c>
      <c r="I14" s="18">
        <v>0</v>
      </c>
      <c r="J14" s="19">
        <f t="shared" si="0"/>
        <v>0</v>
      </c>
      <c r="K14" s="19">
        <f t="shared" si="1"/>
        <v>1140</v>
      </c>
      <c r="L14" s="20">
        <v>30</v>
      </c>
      <c r="M14" s="21">
        <f t="shared" si="2"/>
        <v>46114</v>
      </c>
      <c r="N14" s="18">
        <v>0</v>
      </c>
      <c r="O14" s="20">
        <v>0</v>
      </c>
      <c r="P14" s="21" t="str">
        <f t="shared" si="3"/>
        <v/>
      </c>
      <c r="Q14" s="19">
        <f t="shared" si="4"/>
        <v>0</v>
      </c>
      <c r="R14" s="19">
        <f t="shared" si="5"/>
        <v>1140</v>
      </c>
      <c r="S14" s="15">
        <v>46109</v>
      </c>
      <c r="T14" s="16" t="s">
        <v>38</v>
      </c>
      <c r="U14" s="22" t="str">
        <f t="shared" si="6"/>
        <v>Bezahlt</v>
      </c>
      <c r="V14" s="14" t="str">
        <f t="shared" si="7"/>
        <v/>
      </c>
      <c r="W14" s="22" t="str">
        <f t="shared" si="8"/>
        <v>–</v>
      </c>
    </row>
    <row r="15" spans="1:23" ht="16.5" customHeight="1" x14ac:dyDescent="0.25">
      <c r="A15" s="23">
        <f>IF($D15="","",COUNTA($D$8:$D15))</f>
        <v>8</v>
      </c>
      <c r="B15" s="15">
        <v>46098</v>
      </c>
      <c r="C15" s="15">
        <v>46097</v>
      </c>
      <c r="D15" s="16" t="s">
        <v>61</v>
      </c>
      <c r="E15" s="16" t="s">
        <v>62</v>
      </c>
      <c r="F15" s="16" t="s">
        <v>63</v>
      </c>
      <c r="G15" s="16" t="s">
        <v>64</v>
      </c>
      <c r="H15" s="17">
        <v>3260</v>
      </c>
      <c r="I15" s="18">
        <v>0.19</v>
      </c>
      <c r="J15" s="24">
        <f t="shared" si="0"/>
        <v>619.4</v>
      </c>
      <c r="K15" s="24">
        <f t="shared" si="1"/>
        <v>3879.4</v>
      </c>
      <c r="L15" s="20">
        <v>30</v>
      </c>
      <c r="M15" s="25">
        <f t="shared" si="2"/>
        <v>46127</v>
      </c>
      <c r="N15" s="18">
        <v>2.5000000000000001E-2</v>
      </c>
      <c r="O15" s="20">
        <v>10</v>
      </c>
      <c r="P15" s="25">
        <f t="shared" si="3"/>
        <v>46107</v>
      </c>
      <c r="Q15" s="24">
        <f t="shared" si="4"/>
        <v>96.99</v>
      </c>
      <c r="R15" s="24">
        <f t="shared" si="5"/>
        <v>3782.4100000000003</v>
      </c>
      <c r="S15" s="15">
        <v>46106</v>
      </c>
      <c r="T15" s="16" t="s">
        <v>38</v>
      </c>
      <c r="U15" s="26" t="str">
        <f t="shared" si="6"/>
        <v>Bezahlt</v>
      </c>
      <c r="V15" s="23" t="str">
        <f t="shared" si="7"/>
        <v/>
      </c>
      <c r="W15" s="26" t="str">
        <f t="shared" si="8"/>
        <v>Ja</v>
      </c>
    </row>
    <row r="16" spans="1:23" ht="16.5" customHeight="1" x14ac:dyDescent="0.25">
      <c r="A16" s="14">
        <f>IF($D16="","",COUNTA($D$8:$D16))</f>
        <v>9</v>
      </c>
      <c r="B16" s="15">
        <v>46114</v>
      </c>
      <c r="C16" s="15">
        <v>46112</v>
      </c>
      <c r="D16" s="16" t="s">
        <v>65</v>
      </c>
      <c r="E16" s="16" t="s">
        <v>66</v>
      </c>
      <c r="F16" s="16" t="s">
        <v>45</v>
      </c>
      <c r="G16" s="16" t="s">
        <v>67</v>
      </c>
      <c r="H16" s="17">
        <v>289</v>
      </c>
      <c r="I16" s="18">
        <v>0.19</v>
      </c>
      <c r="J16" s="19">
        <f t="shared" si="0"/>
        <v>54.91</v>
      </c>
      <c r="K16" s="19">
        <f t="shared" si="1"/>
        <v>343.90999999999997</v>
      </c>
      <c r="L16" s="20">
        <v>14</v>
      </c>
      <c r="M16" s="21">
        <f t="shared" si="2"/>
        <v>46126</v>
      </c>
      <c r="N16" s="18">
        <v>0</v>
      </c>
      <c r="O16" s="20">
        <v>0</v>
      </c>
      <c r="P16" s="21" t="str">
        <f t="shared" si="3"/>
        <v/>
      </c>
      <c r="Q16" s="19">
        <f t="shared" si="4"/>
        <v>0</v>
      </c>
      <c r="R16" s="19">
        <f t="shared" si="5"/>
        <v>343.90999999999997</v>
      </c>
      <c r="S16" s="15">
        <v>46124</v>
      </c>
      <c r="T16" s="16" t="s">
        <v>38</v>
      </c>
      <c r="U16" s="22" t="str">
        <f t="shared" si="6"/>
        <v>Bezahlt</v>
      </c>
      <c r="V16" s="14" t="str">
        <f t="shared" si="7"/>
        <v/>
      </c>
      <c r="W16" s="22" t="str">
        <f t="shared" si="8"/>
        <v>–</v>
      </c>
    </row>
    <row r="17" spans="1:23" ht="16.5" customHeight="1" x14ac:dyDescent="0.25">
      <c r="A17" s="23">
        <f>IF($D17="","",COUNTA($D$8:$D17))</f>
        <v>10</v>
      </c>
      <c r="B17" s="15">
        <v>46126</v>
      </c>
      <c r="C17" s="15">
        <v>46125</v>
      </c>
      <c r="D17" s="16" t="s">
        <v>68</v>
      </c>
      <c r="E17" s="16" t="s">
        <v>40</v>
      </c>
      <c r="F17" s="16" t="s">
        <v>41</v>
      </c>
      <c r="G17" s="16" t="s">
        <v>69</v>
      </c>
      <c r="H17" s="17">
        <v>96.2</v>
      </c>
      <c r="I17" s="18">
        <v>7.0000000000000007E-2</v>
      </c>
      <c r="J17" s="24">
        <f t="shared" si="0"/>
        <v>6.73</v>
      </c>
      <c r="K17" s="24">
        <f t="shared" si="1"/>
        <v>102.93</v>
      </c>
      <c r="L17" s="20">
        <v>14</v>
      </c>
      <c r="M17" s="25">
        <f t="shared" si="2"/>
        <v>46139</v>
      </c>
      <c r="N17" s="18">
        <v>0</v>
      </c>
      <c r="O17" s="20">
        <v>0</v>
      </c>
      <c r="P17" s="25" t="str">
        <f t="shared" si="3"/>
        <v/>
      </c>
      <c r="Q17" s="24">
        <f t="shared" si="4"/>
        <v>0</v>
      </c>
      <c r="R17" s="24">
        <f t="shared" si="5"/>
        <v>102.93</v>
      </c>
      <c r="S17" s="15">
        <v>46132</v>
      </c>
      <c r="T17" s="16" t="s">
        <v>38</v>
      </c>
      <c r="U17" s="26" t="str">
        <f t="shared" si="6"/>
        <v>Bezahlt</v>
      </c>
      <c r="V17" s="23" t="str">
        <f t="shared" si="7"/>
        <v/>
      </c>
      <c r="W17" s="26" t="str">
        <f t="shared" si="8"/>
        <v>–</v>
      </c>
    </row>
    <row r="18" spans="1:23" ht="16.5" customHeight="1" x14ac:dyDescent="0.25">
      <c r="A18" s="14">
        <f>IF($D18="","",COUNTA($D$8:$D18))</f>
        <v>11</v>
      </c>
      <c r="B18" s="15">
        <v>46133</v>
      </c>
      <c r="C18" s="15">
        <v>46132</v>
      </c>
      <c r="D18" s="16" t="s">
        <v>70</v>
      </c>
      <c r="E18" s="16" t="s">
        <v>71</v>
      </c>
      <c r="F18" s="16" t="s">
        <v>72</v>
      </c>
      <c r="G18" s="16" t="s">
        <v>73</v>
      </c>
      <c r="H18" s="17">
        <v>2100</v>
      </c>
      <c r="I18" s="18">
        <v>0.19</v>
      </c>
      <c r="J18" s="19">
        <f t="shared" si="0"/>
        <v>399</v>
      </c>
      <c r="K18" s="19">
        <f t="shared" si="1"/>
        <v>2499</v>
      </c>
      <c r="L18" s="20">
        <v>21</v>
      </c>
      <c r="M18" s="21">
        <f t="shared" si="2"/>
        <v>46153</v>
      </c>
      <c r="N18" s="18">
        <v>0.02</v>
      </c>
      <c r="O18" s="20">
        <v>10</v>
      </c>
      <c r="P18" s="21">
        <f t="shared" si="3"/>
        <v>46142</v>
      </c>
      <c r="Q18" s="19">
        <f t="shared" si="4"/>
        <v>49.98</v>
      </c>
      <c r="R18" s="19">
        <f t="shared" si="5"/>
        <v>2449.02</v>
      </c>
      <c r="S18" s="15"/>
      <c r="T18" s="16" t="s">
        <v>74</v>
      </c>
      <c r="U18" s="22" t="str">
        <f t="shared" si="6"/>
        <v>Überfällig</v>
      </c>
      <c r="V18" s="14">
        <f t="shared" si="7"/>
        <v>-50</v>
      </c>
      <c r="W18" s="22" t="str">
        <f t="shared" si="8"/>
        <v>offen</v>
      </c>
    </row>
    <row r="19" spans="1:23" ht="16.5" customHeight="1" x14ac:dyDescent="0.25">
      <c r="A19" s="23">
        <f>IF($D19="","",COUNTA($D$8:$D19))</f>
        <v>12</v>
      </c>
      <c r="B19" s="15">
        <v>46150</v>
      </c>
      <c r="C19" s="15">
        <v>46148</v>
      </c>
      <c r="D19" s="16" t="s">
        <v>75</v>
      </c>
      <c r="E19" s="16" t="s">
        <v>76</v>
      </c>
      <c r="F19" s="16" t="s">
        <v>45</v>
      </c>
      <c r="G19" s="16" t="s">
        <v>77</v>
      </c>
      <c r="H19" s="17">
        <v>4780</v>
      </c>
      <c r="I19" s="18">
        <v>0.19</v>
      </c>
      <c r="J19" s="24">
        <f t="shared" si="0"/>
        <v>908.2</v>
      </c>
      <c r="K19" s="24">
        <f t="shared" si="1"/>
        <v>5688.2</v>
      </c>
      <c r="L19" s="20">
        <v>30</v>
      </c>
      <c r="M19" s="25">
        <f t="shared" si="2"/>
        <v>46178</v>
      </c>
      <c r="N19" s="18">
        <v>0.03</v>
      </c>
      <c r="O19" s="20">
        <v>14</v>
      </c>
      <c r="P19" s="25">
        <f t="shared" si="3"/>
        <v>46162</v>
      </c>
      <c r="Q19" s="24">
        <f t="shared" si="4"/>
        <v>170.65</v>
      </c>
      <c r="R19" s="24">
        <f t="shared" si="5"/>
        <v>5517.55</v>
      </c>
      <c r="S19" s="15"/>
      <c r="T19" s="16" t="s">
        <v>78</v>
      </c>
      <c r="U19" s="26" t="str">
        <f t="shared" si="6"/>
        <v>Überfällig</v>
      </c>
      <c r="V19" s="23">
        <f t="shared" si="7"/>
        <v>-25</v>
      </c>
      <c r="W19" s="26" t="str">
        <f t="shared" si="8"/>
        <v>offen</v>
      </c>
    </row>
    <row r="20" spans="1:23" ht="16.5" customHeight="1" x14ac:dyDescent="0.25">
      <c r="A20" s="14">
        <f>IF($D20="","",COUNTA($D$8:$D20))</f>
        <v>13</v>
      </c>
      <c r="B20" s="15">
        <v>46175</v>
      </c>
      <c r="C20" s="15">
        <v>46174</v>
      </c>
      <c r="D20" s="16" t="s">
        <v>79</v>
      </c>
      <c r="E20" s="16" t="s">
        <v>80</v>
      </c>
      <c r="F20" s="16" t="s">
        <v>41</v>
      </c>
      <c r="G20" s="16" t="s">
        <v>81</v>
      </c>
      <c r="H20" s="17">
        <v>158.4</v>
      </c>
      <c r="I20" s="18">
        <v>0.19</v>
      </c>
      <c r="J20" s="19">
        <f t="shared" si="0"/>
        <v>30.1</v>
      </c>
      <c r="K20" s="19">
        <f t="shared" si="1"/>
        <v>188.5</v>
      </c>
      <c r="L20" s="20">
        <v>14</v>
      </c>
      <c r="M20" s="21">
        <f t="shared" si="2"/>
        <v>46188</v>
      </c>
      <c r="N20" s="18">
        <v>0</v>
      </c>
      <c r="O20" s="20">
        <v>0</v>
      </c>
      <c r="P20" s="21" t="str">
        <f t="shared" si="3"/>
        <v/>
      </c>
      <c r="Q20" s="19">
        <f t="shared" si="4"/>
        <v>0</v>
      </c>
      <c r="R20" s="19">
        <f t="shared" si="5"/>
        <v>188.5</v>
      </c>
      <c r="S20" s="15"/>
      <c r="T20" s="16" t="s">
        <v>38</v>
      </c>
      <c r="U20" s="22" t="str">
        <f t="shared" si="6"/>
        <v>Überfällig</v>
      </c>
      <c r="V20" s="14">
        <f t="shared" si="7"/>
        <v>-15</v>
      </c>
      <c r="W20" s="22" t="str">
        <f t="shared" si="8"/>
        <v>–</v>
      </c>
    </row>
    <row r="21" spans="1:23" ht="16.5" customHeight="1" x14ac:dyDescent="0.25">
      <c r="A21" s="23">
        <f>IF($D21="","",COUNTA($D$8:$D21))</f>
        <v>14</v>
      </c>
      <c r="B21" s="15">
        <v>46188</v>
      </c>
      <c r="C21" s="15">
        <v>46185</v>
      </c>
      <c r="D21" s="16" t="s">
        <v>82</v>
      </c>
      <c r="E21" s="16" t="s">
        <v>40</v>
      </c>
      <c r="F21" s="16" t="s">
        <v>41</v>
      </c>
      <c r="G21" s="16" t="s">
        <v>83</v>
      </c>
      <c r="H21" s="17">
        <v>940</v>
      </c>
      <c r="I21" s="18">
        <v>0.19</v>
      </c>
      <c r="J21" s="24">
        <f t="shared" si="0"/>
        <v>178.6</v>
      </c>
      <c r="K21" s="24">
        <f t="shared" si="1"/>
        <v>1118.5999999999999</v>
      </c>
      <c r="L21" s="20">
        <v>30</v>
      </c>
      <c r="M21" s="25">
        <f t="shared" si="2"/>
        <v>46215</v>
      </c>
      <c r="N21" s="18">
        <v>0.02</v>
      </c>
      <c r="O21" s="20">
        <v>10</v>
      </c>
      <c r="P21" s="25">
        <f t="shared" si="3"/>
        <v>46195</v>
      </c>
      <c r="Q21" s="24">
        <f t="shared" si="4"/>
        <v>22.37</v>
      </c>
      <c r="R21" s="24">
        <f t="shared" si="5"/>
        <v>1096.23</v>
      </c>
      <c r="S21" s="15"/>
      <c r="T21" s="16" t="s">
        <v>38</v>
      </c>
      <c r="U21" s="26" t="str">
        <f t="shared" si="6"/>
        <v>Offen</v>
      </c>
      <c r="V21" s="23">
        <f t="shared" si="7"/>
        <v>12</v>
      </c>
      <c r="W21" s="26" t="str">
        <f t="shared" si="8"/>
        <v>offen</v>
      </c>
    </row>
    <row r="22" spans="1:23" ht="16.5" customHeight="1" x14ac:dyDescent="0.25">
      <c r="A22" s="14">
        <f>IF($D22="","",COUNTA($D$8:$D22))</f>
        <v>15</v>
      </c>
      <c r="B22" s="15">
        <v>46199</v>
      </c>
      <c r="C22" s="15">
        <v>46198</v>
      </c>
      <c r="D22" s="16" t="s">
        <v>84</v>
      </c>
      <c r="E22" s="16" t="s">
        <v>35</v>
      </c>
      <c r="F22" s="16" t="s">
        <v>36</v>
      </c>
      <c r="G22" s="16" t="s">
        <v>85</v>
      </c>
      <c r="H22" s="17">
        <v>1074</v>
      </c>
      <c r="I22" s="18">
        <v>0.19</v>
      </c>
      <c r="J22" s="19">
        <f t="shared" si="0"/>
        <v>204.06</v>
      </c>
      <c r="K22" s="19">
        <f t="shared" si="1"/>
        <v>1278.06</v>
      </c>
      <c r="L22" s="20">
        <v>10</v>
      </c>
      <c r="M22" s="21">
        <f t="shared" si="2"/>
        <v>46208</v>
      </c>
      <c r="N22" s="18">
        <v>0.02</v>
      </c>
      <c r="O22" s="20">
        <v>7</v>
      </c>
      <c r="P22" s="21">
        <f t="shared" si="3"/>
        <v>46205</v>
      </c>
      <c r="Q22" s="19">
        <f t="shared" si="4"/>
        <v>25.56</v>
      </c>
      <c r="R22" s="19">
        <f t="shared" si="5"/>
        <v>1252.5</v>
      </c>
      <c r="S22" s="15"/>
      <c r="T22" s="16" t="s">
        <v>86</v>
      </c>
      <c r="U22" s="22" t="str">
        <f t="shared" si="6"/>
        <v>Fällig in 7 Tagen</v>
      </c>
      <c r="V22" s="14">
        <f t="shared" si="7"/>
        <v>5</v>
      </c>
      <c r="W22" s="22" t="str">
        <f t="shared" si="8"/>
        <v>offen</v>
      </c>
    </row>
    <row r="23" spans="1:23" ht="16.5" customHeight="1" x14ac:dyDescent="0.25">
      <c r="A23" s="23" t="str">
        <f>IF($D23="","",COUNTA($D$8:$D23))</f>
        <v/>
      </c>
      <c r="B23" s="15"/>
      <c r="C23" s="15"/>
      <c r="D23" s="16"/>
      <c r="E23" s="16"/>
      <c r="F23" s="16"/>
      <c r="G23" s="16"/>
      <c r="H23" s="17"/>
      <c r="I23" s="18"/>
      <c r="J23" s="24" t="str">
        <f t="shared" si="0"/>
        <v/>
      </c>
      <c r="K23" s="24" t="str">
        <f t="shared" si="1"/>
        <v/>
      </c>
      <c r="L23" s="20"/>
      <c r="M23" s="25" t="str">
        <f t="shared" si="2"/>
        <v/>
      </c>
      <c r="N23" s="18"/>
      <c r="O23" s="20"/>
      <c r="P23" s="25" t="str">
        <f t="shared" si="3"/>
        <v/>
      </c>
      <c r="Q23" s="24" t="str">
        <f t="shared" si="4"/>
        <v/>
      </c>
      <c r="R23" s="24" t="str">
        <f t="shared" si="5"/>
        <v/>
      </c>
      <c r="S23" s="15"/>
      <c r="T23" s="16"/>
      <c r="U23" s="26" t="str">
        <f t="shared" si="6"/>
        <v/>
      </c>
      <c r="V23" s="23" t="str">
        <f t="shared" si="7"/>
        <v/>
      </c>
      <c r="W23" s="26" t="str">
        <f t="shared" si="8"/>
        <v>–</v>
      </c>
    </row>
    <row r="24" spans="1:23" ht="16.5" customHeight="1" x14ac:dyDescent="0.25">
      <c r="A24" s="14" t="str">
        <f>IF($D24="","",COUNTA($D$8:$D24))</f>
        <v/>
      </c>
      <c r="B24" s="15"/>
      <c r="C24" s="15"/>
      <c r="D24" s="16"/>
      <c r="E24" s="16"/>
      <c r="F24" s="16"/>
      <c r="G24" s="16"/>
      <c r="H24" s="17"/>
      <c r="I24" s="18"/>
      <c r="J24" s="19" t="str">
        <f t="shared" si="0"/>
        <v/>
      </c>
      <c r="K24" s="19" t="str">
        <f t="shared" si="1"/>
        <v/>
      </c>
      <c r="L24" s="20"/>
      <c r="M24" s="21" t="str">
        <f t="shared" si="2"/>
        <v/>
      </c>
      <c r="N24" s="18"/>
      <c r="O24" s="20"/>
      <c r="P24" s="21" t="str">
        <f t="shared" si="3"/>
        <v/>
      </c>
      <c r="Q24" s="19" t="str">
        <f t="shared" si="4"/>
        <v/>
      </c>
      <c r="R24" s="19" t="str">
        <f t="shared" si="5"/>
        <v/>
      </c>
      <c r="S24" s="15"/>
      <c r="T24" s="16"/>
      <c r="U24" s="22" t="str">
        <f t="shared" si="6"/>
        <v/>
      </c>
      <c r="V24" s="14" t="str">
        <f t="shared" si="7"/>
        <v/>
      </c>
      <c r="W24" s="22" t="str">
        <f t="shared" si="8"/>
        <v>–</v>
      </c>
    </row>
    <row r="25" spans="1:23" ht="16.5" customHeight="1" x14ac:dyDescent="0.25">
      <c r="A25" s="23" t="str">
        <f>IF($D25="","",COUNTA($D$8:$D25))</f>
        <v/>
      </c>
      <c r="B25" s="15"/>
      <c r="C25" s="15"/>
      <c r="D25" s="16"/>
      <c r="E25" s="16"/>
      <c r="F25" s="16"/>
      <c r="G25" s="16"/>
      <c r="H25" s="17"/>
      <c r="I25" s="18"/>
      <c r="J25" s="24" t="str">
        <f t="shared" si="0"/>
        <v/>
      </c>
      <c r="K25" s="24" t="str">
        <f t="shared" si="1"/>
        <v/>
      </c>
      <c r="L25" s="20"/>
      <c r="M25" s="25" t="str">
        <f t="shared" si="2"/>
        <v/>
      </c>
      <c r="N25" s="18"/>
      <c r="O25" s="20"/>
      <c r="P25" s="25" t="str">
        <f t="shared" si="3"/>
        <v/>
      </c>
      <c r="Q25" s="24" t="str">
        <f t="shared" si="4"/>
        <v/>
      </c>
      <c r="R25" s="24" t="str">
        <f t="shared" si="5"/>
        <v/>
      </c>
      <c r="S25" s="15"/>
      <c r="T25" s="16"/>
      <c r="U25" s="26" t="str">
        <f t="shared" si="6"/>
        <v/>
      </c>
      <c r="V25" s="23" t="str">
        <f t="shared" si="7"/>
        <v/>
      </c>
      <c r="W25" s="26" t="str">
        <f t="shared" si="8"/>
        <v>–</v>
      </c>
    </row>
    <row r="26" spans="1:23" ht="16.5" customHeight="1" x14ac:dyDescent="0.25">
      <c r="A26" s="14" t="str">
        <f>IF($D26="","",COUNTA($D$8:$D26))</f>
        <v/>
      </c>
      <c r="B26" s="15"/>
      <c r="C26" s="15"/>
      <c r="D26" s="16"/>
      <c r="E26" s="16"/>
      <c r="F26" s="16"/>
      <c r="G26" s="16"/>
      <c r="H26" s="17"/>
      <c r="I26" s="18"/>
      <c r="J26" s="19" t="str">
        <f t="shared" si="0"/>
        <v/>
      </c>
      <c r="K26" s="19" t="str">
        <f t="shared" si="1"/>
        <v/>
      </c>
      <c r="L26" s="20"/>
      <c r="M26" s="21" t="str">
        <f t="shared" si="2"/>
        <v/>
      </c>
      <c r="N26" s="18"/>
      <c r="O26" s="20"/>
      <c r="P26" s="21" t="str">
        <f t="shared" si="3"/>
        <v/>
      </c>
      <c r="Q26" s="19" t="str">
        <f t="shared" si="4"/>
        <v/>
      </c>
      <c r="R26" s="19" t="str">
        <f t="shared" si="5"/>
        <v/>
      </c>
      <c r="S26" s="15"/>
      <c r="T26" s="16"/>
      <c r="U26" s="22" t="str">
        <f t="shared" si="6"/>
        <v/>
      </c>
      <c r="V26" s="14" t="str">
        <f t="shared" si="7"/>
        <v/>
      </c>
      <c r="W26" s="22" t="str">
        <f t="shared" si="8"/>
        <v>–</v>
      </c>
    </row>
    <row r="27" spans="1:23" ht="16.5" customHeight="1" x14ac:dyDescent="0.25">
      <c r="A27" s="23" t="str">
        <f>IF($D27="","",COUNTA($D$8:$D27))</f>
        <v/>
      </c>
      <c r="B27" s="15"/>
      <c r="C27" s="15"/>
      <c r="D27" s="16"/>
      <c r="E27" s="16"/>
      <c r="F27" s="16"/>
      <c r="G27" s="16"/>
      <c r="H27" s="17"/>
      <c r="I27" s="18"/>
      <c r="J27" s="24" t="str">
        <f t="shared" si="0"/>
        <v/>
      </c>
      <c r="K27" s="24" t="str">
        <f t="shared" si="1"/>
        <v/>
      </c>
      <c r="L27" s="20"/>
      <c r="M27" s="25" t="str">
        <f t="shared" si="2"/>
        <v/>
      </c>
      <c r="N27" s="18"/>
      <c r="O27" s="20"/>
      <c r="P27" s="25" t="str">
        <f t="shared" si="3"/>
        <v/>
      </c>
      <c r="Q27" s="24" t="str">
        <f t="shared" si="4"/>
        <v/>
      </c>
      <c r="R27" s="24" t="str">
        <f t="shared" si="5"/>
        <v/>
      </c>
      <c r="S27" s="15"/>
      <c r="T27" s="16"/>
      <c r="U27" s="26" t="str">
        <f t="shared" si="6"/>
        <v/>
      </c>
      <c r="V27" s="23" t="str">
        <f t="shared" si="7"/>
        <v/>
      </c>
      <c r="W27" s="26" t="str">
        <f t="shared" si="8"/>
        <v>–</v>
      </c>
    </row>
    <row r="28" spans="1:23" ht="16.5" customHeight="1" x14ac:dyDescent="0.25">
      <c r="A28" s="14" t="str">
        <f>IF($D28="","",COUNTA($D$8:$D28))</f>
        <v/>
      </c>
      <c r="B28" s="15"/>
      <c r="C28" s="15"/>
      <c r="D28" s="16"/>
      <c r="E28" s="16"/>
      <c r="F28" s="16"/>
      <c r="G28" s="16"/>
      <c r="H28" s="17"/>
      <c r="I28" s="18"/>
      <c r="J28" s="19" t="str">
        <f t="shared" si="0"/>
        <v/>
      </c>
      <c r="K28" s="19" t="str">
        <f t="shared" si="1"/>
        <v/>
      </c>
      <c r="L28" s="20"/>
      <c r="M28" s="21" t="str">
        <f t="shared" si="2"/>
        <v/>
      </c>
      <c r="N28" s="18"/>
      <c r="O28" s="20"/>
      <c r="P28" s="21" t="str">
        <f t="shared" si="3"/>
        <v/>
      </c>
      <c r="Q28" s="19" t="str">
        <f t="shared" si="4"/>
        <v/>
      </c>
      <c r="R28" s="19" t="str">
        <f t="shared" si="5"/>
        <v/>
      </c>
      <c r="S28" s="15"/>
      <c r="T28" s="16"/>
      <c r="U28" s="22" t="str">
        <f t="shared" si="6"/>
        <v/>
      </c>
      <c r="V28" s="14" t="str">
        <f t="shared" si="7"/>
        <v/>
      </c>
      <c r="W28" s="22" t="str">
        <f t="shared" si="8"/>
        <v>–</v>
      </c>
    </row>
    <row r="29" spans="1:23" ht="16.5" customHeight="1" x14ac:dyDescent="0.25">
      <c r="A29" s="23" t="str">
        <f>IF($D29="","",COUNTA($D$8:$D29))</f>
        <v/>
      </c>
      <c r="B29" s="15"/>
      <c r="C29" s="15"/>
      <c r="D29" s="16"/>
      <c r="E29" s="16"/>
      <c r="F29" s="16"/>
      <c r="G29" s="16"/>
      <c r="H29" s="17"/>
      <c r="I29" s="18"/>
      <c r="J29" s="24" t="str">
        <f t="shared" si="0"/>
        <v/>
      </c>
      <c r="K29" s="24" t="str">
        <f t="shared" si="1"/>
        <v/>
      </c>
      <c r="L29" s="20"/>
      <c r="M29" s="25" t="str">
        <f t="shared" si="2"/>
        <v/>
      </c>
      <c r="N29" s="18"/>
      <c r="O29" s="20"/>
      <c r="P29" s="25" t="str">
        <f t="shared" si="3"/>
        <v/>
      </c>
      <c r="Q29" s="24" t="str">
        <f t="shared" si="4"/>
        <v/>
      </c>
      <c r="R29" s="24" t="str">
        <f t="shared" si="5"/>
        <v/>
      </c>
      <c r="S29" s="15"/>
      <c r="T29" s="16"/>
      <c r="U29" s="26" t="str">
        <f t="shared" si="6"/>
        <v/>
      </c>
      <c r="V29" s="23" t="str">
        <f t="shared" si="7"/>
        <v/>
      </c>
      <c r="W29" s="26" t="str">
        <f t="shared" si="8"/>
        <v>–</v>
      </c>
    </row>
    <row r="30" spans="1:23" ht="16.5" customHeight="1" x14ac:dyDescent="0.25">
      <c r="A30" s="14" t="str">
        <f>IF($D30="","",COUNTA($D$8:$D30))</f>
        <v/>
      </c>
      <c r="B30" s="15"/>
      <c r="C30" s="15"/>
      <c r="D30" s="16"/>
      <c r="E30" s="16"/>
      <c r="F30" s="16"/>
      <c r="G30" s="16"/>
      <c r="H30" s="17"/>
      <c r="I30" s="18"/>
      <c r="J30" s="19" t="str">
        <f t="shared" si="0"/>
        <v/>
      </c>
      <c r="K30" s="19" t="str">
        <f t="shared" si="1"/>
        <v/>
      </c>
      <c r="L30" s="20"/>
      <c r="M30" s="21" t="str">
        <f t="shared" si="2"/>
        <v/>
      </c>
      <c r="N30" s="18"/>
      <c r="O30" s="20"/>
      <c r="P30" s="21" t="str">
        <f t="shared" si="3"/>
        <v/>
      </c>
      <c r="Q30" s="19" t="str">
        <f t="shared" si="4"/>
        <v/>
      </c>
      <c r="R30" s="19" t="str">
        <f t="shared" si="5"/>
        <v/>
      </c>
      <c r="S30" s="15"/>
      <c r="T30" s="16"/>
      <c r="U30" s="22" t="str">
        <f t="shared" si="6"/>
        <v/>
      </c>
      <c r="V30" s="14" t="str">
        <f t="shared" si="7"/>
        <v/>
      </c>
      <c r="W30" s="22" t="str">
        <f t="shared" si="8"/>
        <v>–</v>
      </c>
    </row>
    <row r="31" spans="1:23" ht="16.5" customHeight="1" x14ac:dyDescent="0.25">
      <c r="A31" s="23" t="str">
        <f>IF($D31="","",COUNTA($D$8:$D31))</f>
        <v/>
      </c>
      <c r="B31" s="15"/>
      <c r="C31" s="15"/>
      <c r="D31" s="16"/>
      <c r="E31" s="16"/>
      <c r="F31" s="16"/>
      <c r="G31" s="16"/>
      <c r="H31" s="17"/>
      <c r="I31" s="18"/>
      <c r="J31" s="24" t="str">
        <f t="shared" si="0"/>
        <v/>
      </c>
      <c r="K31" s="24" t="str">
        <f t="shared" si="1"/>
        <v/>
      </c>
      <c r="L31" s="20"/>
      <c r="M31" s="25" t="str">
        <f t="shared" si="2"/>
        <v/>
      </c>
      <c r="N31" s="18"/>
      <c r="O31" s="20"/>
      <c r="P31" s="25" t="str">
        <f t="shared" si="3"/>
        <v/>
      </c>
      <c r="Q31" s="24" t="str">
        <f t="shared" si="4"/>
        <v/>
      </c>
      <c r="R31" s="24" t="str">
        <f t="shared" si="5"/>
        <v/>
      </c>
      <c r="S31" s="15"/>
      <c r="T31" s="16"/>
      <c r="U31" s="26" t="str">
        <f t="shared" si="6"/>
        <v/>
      </c>
      <c r="V31" s="23" t="str">
        <f t="shared" si="7"/>
        <v/>
      </c>
      <c r="W31" s="26" t="str">
        <f t="shared" si="8"/>
        <v>–</v>
      </c>
    </row>
    <row r="32" spans="1:23" ht="16.5" customHeight="1" x14ac:dyDescent="0.25">
      <c r="A32" s="14" t="str">
        <f>IF($D32="","",COUNTA($D$8:$D32))</f>
        <v/>
      </c>
      <c r="B32" s="15"/>
      <c r="C32" s="15"/>
      <c r="D32" s="16"/>
      <c r="E32" s="16"/>
      <c r="F32" s="16"/>
      <c r="G32" s="16"/>
      <c r="H32" s="17"/>
      <c r="I32" s="18"/>
      <c r="J32" s="19" t="str">
        <f t="shared" si="0"/>
        <v/>
      </c>
      <c r="K32" s="19" t="str">
        <f t="shared" si="1"/>
        <v/>
      </c>
      <c r="L32" s="20"/>
      <c r="M32" s="21" t="str">
        <f t="shared" si="2"/>
        <v/>
      </c>
      <c r="N32" s="18"/>
      <c r="O32" s="20"/>
      <c r="P32" s="21" t="str">
        <f t="shared" si="3"/>
        <v/>
      </c>
      <c r="Q32" s="19" t="str">
        <f t="shared" si="4"/>
        <v/>
      </c>
      <c r="R32" s="19" t="str">
        <f t="shared" si="5"/>
        <v/>
      </c>
      <c r="S32" s="15"/>
      <c r="T32" s="16"/>
      <c r="U32" s="22" t="str">
        <f t="shared" si="6"/>
        <v/>
      </c>
      <c r="V32" s="14" t="str">
        <f t="shared" si="7"/>
        <v/>
      </c>
      <c r="W32" s="22" t="str">
        <f t="shared" si="8"/>
        <v>–</v>
      </c>
    </row>
    <row r="33" spans="1:23" ht="16.5" customHeight="1" x14ac:dyDescent="0.25">
      <c r="A33" s="23" t="str">
        <f>IF($D33="","",COUNTA($D$8:$D33))</f>
        <v/>
      </c>
      <c r="B33" s="15"/>
      <c r="C33" s="15"/>
      <c r="D33" s="16"/>
      <c r="E33" s="16"/>
      <c r="F33" s="16"/>
      <c r="G33" s="16"/>
      <c r="H33" s="17"/>
      <c r="I33" s="18"/>
      <c r="J33" s="24" t="str">
        <f t="shared" si="0"/>
        <v/>
      </c>
      <c r="K33" s="24" t="str">
        <f t="shared" si="1"/>
        <v/>
      </c>
      <c r="L33" s="20"/>
      <c r="M33" s="25" t="str">
        <f t="shared" si="2"/>
        <v/>
      </c>
      <c r="N33" s="18"/>
      <c r="O33" s="20"/>
      <c r="P33" s="25" t="str">
        <f t="shared" si="3"/>
        <v/>
      </c>
      <c r="Q33" s="24" t="str">
        <f t="shared" si="4"/>
        <v/>
      </c>
      <c r="R33" s="24" t="str">
        <f t="shared" si="5"/>
        <v/>
      </c>
      <c r="S33" s="15"/>
      <c r="T33" s="16"/>
      <c r="U33" s="26" t="str">
        <f t="shared" si="6"/>
        <v/>
      </c>
      <c r="V33" s="23" t="str">
        <f t="shared" si="7"/>
        <v/>
      </c>
      <c r="W33" s="26" t="str">
        <f t="shared" si="8"/>
        <v>–</v>
      </c>
    </row>
    <row r="34" spans="1:23" ht="16.5" customHeight="1" x14ac:dyDescent="0.25">
      <c r="A34" s="14" t="str">
        <f>IF($D34="","",COUNTA($D$8:$D34))</f>
        <v/>
      </c>
      <c r="B34" s="15"/>
      <c r="C34" s="15"/>
      <c r="D34" s="16"/>
      <c r="E34" s="16"/>
      <c r="F34" s="16"/>
      <c r="G34" s="16"/>
      <c r="H34" s="17"/>
      <c r="I34" s="18"/>
      <c r="J34" s="19" t="str">
        <f t="shared" si="0"/>
        <v/>
      </c>
      <c r="K34" s="19" t="str">
        <f t="shared" si="1"/>
        <v/>
      </c>
      <c r="L34" s="20"/>
      <c r="M34" s="21" t="str">
        <f t="shared" si="2"/>
        <v/>
      </c>
      <c r="N34" s="18"/>
      <c r="O34" s="20"/>
      <c r="P34" s="21" t="str">
        <f t="shared" si="3"/>
        <v/>
      </c>
      <c r="Q34" s="19" t="str">
        <f t="shared" si="4"/>
        <v/>
      </c>
      <c r="R34" s="19" t="str">
        <f t="shared" si="5"/>
        <v/>
      </c>
      <c r="S34" s="15"/>
      <c r="T34" s="16"/>
      <c r="U34" s="22" t="str">
        <f t="shared" si="6"/>
        <v/>
      </c>
      <c r="V34" s="14" t="str">
        <f t="shared" si="7"/>
        <v/>
      </c>
      <c r="W34" s="22" t="str">
        <f t="shared" si="8"/>
        <v>–</v>
      </c>
    </row>
    <row r="35" spans="1:23" ht="16.5" customHeight="1" x14ac:dyDescent="0.25">
      <c r="A35" s="23" t="str">
        <f>IF($D35="","",COUNTA($D$8:$D35))</f>
        <v/>
      </c>
      <c r="B35" s="15"/>
      <c r="C35" s="15"/>
      <c r="D35" s="16"/>
      <c r="E35" s="16"/>
      <c r="F35" s="16"/>
      <c r="G35" s="16"/>
      <c r="H35" s="17"/>
      <c r="I35" s="18"/>
      <c r="J35" s="24" t="str">
        <f t="shared" si="0"/>
        <v/>
      </c>
      <c r="K35" s="24" t="str">
        <f t="shared" si="1"/>
        <v/>
      </c>
      <c r="L35" s="20"/>
      <c r="M35" s="25" t="str">
        <f t="shared" si="2"/>
        <v/>
      </c>
      <c r="N35" s="18"/>
      <c r="O35" s="20"/>
      <c r="P35" s="25" t="str">
        <f t="shared" si="3"/>
        <v/>
      </c>
      <c r="Q35" s="24" t="str">
        <f t="shared" si="4"/>
        <v/>
      </c>
      <c r="R35" s="24" t="str">
        <f t="shared" si="5"/>
        <v/>
      </c>
      <c r="S35" s="15"/>
      <c r="T35" s="16"/>
      <c r="U35" s="26" t="str">
        <f t="shared" si="6"/>
        <v/>
      </c>
      <c r="V35" s="23" t="str">
        <f t="shared" si="7"/>
        <v/>
      </c>
      <c r="W35" s="26" t="str">
        <f t="shared" si="8"/>
        <v>–</v>
      </c>
    </row>
    <row r="36" spans="1:23" ht="16.5" customHeight="1" x14ac:dyDescent="0.25">
      <c r="A36" s="14" t="str">
        <f>IF($D36="","",COUNTA($D$8:$D36))</f>
        <v/>
      </c>
      <c r="B36" s="15"/>
      <c r="C36" s="15"/>
      <c r="D36" s="16"/>
      <c r="E36" s="16"/>
      <c r="F36" s="16"/>
      <c r="G36" s="16"/>
      <c r="H36" s="17"/>
      <c r="I36" s="18"/>
      <c r="J36" s="19" t="str">
        <f t="shared" si="0"/>
        <v/>
      </c>
      <c r="K36" s="19" t="str">
        <f t="shared" si="1"/>
        <v/>
      </c>
      <c r="L36" s="20"/>
      <c r="M36" s="21" t="str">
        <f t="shared" si="2"/>
        <v/>
      </c>
      <c r="N36" s="18"/>
      <c r="O36" s="20"/>
      <c r="P36" s="21" t="str">
        <f t="shared" si="3"/>
        <v/>
      </c>
      <c r="Q36" s="19" t="str">
        <f t="shared" si="4"/>
        <v/>
      </c>
      <c r="R36" s="19" t="str">
        <f t="shared" si="5"/>
        <v/>
      </c>
      <c r="S36" s="15"/>
      <c r="T36" s="16"/>
      <c r="U36" s="22" t="str">
        <f t="shared" si="6"/>
        <v/>
      </c>
      <c r="V36" s="14" t="str">
        <f t="shared" si="7"/>
        <v/>
      </c>
      <c r="W36" s="22" t="str">
        <f t="shared" si="8"/>
        <v>–</v>
      </c>
    </row>
    <row r="37" spans="1:23" ht="16.5" customHeight="1" x14ac:dyDescent="0.25">
      <c r="A37" s="23" t="str">
        <f>IF($D37="","",COUNTA($D$8:$D37))</f>
        <v/>
      </c>
      <c r="B37" s="15"/>
      <c r="C37" s="15"/>
      <c r="D37" s="16"/>
      <c r="E37" s="16"/>
      <c r="F37" s="16"/>
      <c r="G37" s="16"/>
      <c r="H37" s="17"/>
      <c r="I37" s="18"/>
      <c r="J37" s="24" t="str">
        <f t="shared" si="0"/>
        <v/>
      </c>
      <c r="K37" s="24" t="str">
        <f t="shared" si="1"/>
        <v/>
      </c>
      <c r="L37" s="20"/>
      <c r="M37" s="25" t="str">
        <f t="shared" si="2"/>
        <v/>
      </c>
      <c r="N37" s="18"/>
      <c r="O37" s="20"/>
      <c r="P37" s="25" t="str">
        <f t="shared" si="3"/>
        <v/>
      </c>
      <c r="Q37" s="24" t="str">
        <f t="shared" si="4"/>
        <v/>
      </c>
      <c r="R37" s="24" t="str">
        <f t="shared" si="5"/>
        <v/>
      </c>
      <c r="S37" s="15"/>
      <c r="T37" s="16"/>
      <c r="U37" s="26" t="str">
        <f t="shared" si="6"/>
        <v/>
      </c>
      <c r="V37" s="23" t="str">
        <f t="shared" si="7"/>
        <v/>
      </c>
      <c r="W37" s="26" t="str">
        <f t="shared" si="8"/>
        <v>–</v>
      </c>
    </row>
    <row r="38" spans="1:23" ht="16.5" customHeight="1" x14ac:dyDescent="0.25">
      <c r="A38" s="14" t="str">
        <f>IF($D38="","",COUNTA($D$8:$D38))</f>
        <v/>
      </c>
      <c r="B38" s="15"/>
      <c r="C38" s="15"/>
      <c r="D38" s="16"/>
      <c r="E38" s="16"/>
      <c r="F38" s="16"/>
      <c r="G38" s="16"/>
      <c r="H38" s="17"/>
      <c r="I38" s="18"/>
      <c r="J38" s="19" t="str">
        <f t="shared" si="0"/>
        <v/>
      </c>
      <c r="K38" s="19" t="str">
        <f t="shared" si="1"/>
        <v/>
      </c>
      <c r="L38" s="20"/>
      <c r="M38" s="21" t="str">
        <f t="shared" si="2"/>
        <v/>
      </c>
      <c r="N38" s="18"/>
      <c r="O38" s="20"/>
      <c r="P38" s="21" t="str">
        <f t="shared" si="3"/>
        <v/>
      </c>
      <c r="Q38" s="19" t="str">
        <f t="shared" si="4"/>
        <v/>
      </c>
      <c r="R38" s="19" t="str">
        <f t="shared" si="5"/>
        <v/>
      </c>
      <c r="S38" s="15"/>
      <c r="T38" s="16"/>
      <c r="U38" s="22" t="str">
        <f t="shared" si="6"/>
        <v/>
      </c>
      <c r="V38" s="14" t="str">
        <f t="shared" si="7"/>
        <v/>
      </c>
      <c r="W38" s="22" t="str">
        <f t="shared" si="8"/>
        <v>–</v>
      </c>
    </row>
    <row r="39" spans="1:23" ht="16.5" customHeight="1" x14ac:dyDescent="0.25">
      <c r="A39" s="23" t="str">
        <f>IF($D39="","",COUNTA($D$8:$D39))</f>
        <v/>
      </c>
      <c r="B39" s="15"/>
      <c r="C39" s="15"/>
      <c r="D39" s="16"/>
      <c r="E39" s="16"/>
      <c r="F39" s="16"/>
      <c r="G39" s="16"/>
      <c r="H39" s="17"/>
      <c r="I39" s="18"/>
      <c r="J39" s="24" t="str">
        <f t="shared" si="0"/>
        <v/>
      </c>
      <c r="K39" s="24" t="str">
        <f t="shared" si="1"/>
        <v/>
      </c>
      <c r="L39" s="20"/>
      <c r="M39" s="25" t="str">
        <f t="shared" si="2"/>
        <v/>
      </c>
      <c r="N39" s="18"/>
      <c r="O39" s="20"/>
      <c r="P39" s="25" t="str">
        <f t="shared" si="3"/>
        <v/>
      </c>
      <c r="Q39" s="24" t="str">
        <f t="shared" si="4"/>
        <v/>
      </c>
      <c r="R39" s="24" t="str">
        <f t="shared" si="5"/>
        <v/>
      </c>
      <c r="S39" s="15"/>
      <c r="T39" s="16"/>
      <c r="U39" s="26" t="str">
        <f t="shared" si="6"/>
        <v/>
      </c>
      <c r="V39" s="23" t="str">
        <f t="shared" si="7"/>
        <v/>
      </c>
      <c r="W39" s="26" t="str">
        <f t="shared" si="8"/>
        <v>–</v>
      </c>
    </row>
    <row r="40" spans="1:23" ht="16.5" customHeight="1" x14ac:dyDescent="0.25">
      <c r="A40" s="14" t="str">
        <f>IF($D40="","",COUNTA($D$8:$D40))</f>
        <v/>
      </c>
      <c r="B40" s="15"/>
      <c r="C40" s="15"/>
      <c r="D40" s="16"/>
      <c r="E40" s="16"/>
      <c r="F40" s="16"/>
      <c r="G40" s="16"/>
      <c r="H40" s="17"/>
      <c r="I40" s="18"/>
      <c r="J40" s="19" t="str">
        <f t="shared" si="0"/>
        <v/>
      </c>
      <c r="K40" s="19" t="str">
        <f t="shared" si="1"/>
        <v/>
      </c>
      <c r="L40" s="20"/>
      <c r="M40" s="21" t="str">
        <f t="shared" si="2"/>
        <v/>
      </c>
      <c r="N40" s="18"/>
      <c r="O40" s="20"/>
      <c r="P40" s="21" t="str">
        <f t="shared" si="3"/>
        <v/>
      </c>
      <c r="Q40" s="19" t="str">
        <f t="shared" si="4"/>
        <v/>
      </c>
      <c r="R40" s="19" t="str">
        <f t="shared" si="5"/>
        <v/>
      </c>
      <c r="S40" s="15"/>
      <c r="T40" s="16"/>
      <c r="U40" s="22" t="str">
        <f t="shared" si="6"/>
        <v/>
      </c>
      <c r="V40" s="14" t="str">
        <f t="shared" si="7"/>
        <v/>
      </c>
      <c r="W40" s="22" t="str">
        <f t="shared" si="8"/>
        <v>–</v>
      </c>
    </row>
    <row r="41" spans="1:23" ht="16.5" customHeight="1" x14ac:dyDescent="0.25">
      <c r="A41" s="23" t="str">
        <f>IF($D41="","",COUNTA($D$8:$D41))</f>
        <v/>
      </c>
      <c r="B41" s="15"/>
      <c r="C41" s="15"/>
      <c r="D41" s="16"/>
      <c r="E41" s="16"/>
      <c r="F41" s="16"/>
      <c r="G41" s="16"/>
      <c r="H41" s="17"/>
      <c r="I41" s="18"/>
      <c r="J41" s="24" t="str">
        <f t="shared" si="0"/>
        <v/>
      </c>
      <c r="K41" s="24" t="str">
        <f t="shared" si="1"/>
        <v/>
      </c>
      <c r="L41" s="20"/>
      <c r="M41" s="25" t="str">
        <f t="shared" si="2"/>
        <v/>
      </c>
      <c r="N41" s="18"/>
      <c r="O41" s="20"/>
      <c r="P41" s="25" t="str">
        <f t="shared" si="3"/>
        <v/>
      </c>
      <c r="Q41" s="24" t="str">
        <f t="shared" si="4"/>
        <v/>
      </c>
      <c r="R41" s="24" t="str">
        <f t="shared" si="5"/>
        <v/>
      </c>
      <c r="S41" s="15"/>
      <c r="T41" s="16"/>
      <c r="U41" s="26" t="str">
        <f t="shared" si="6"/>
        <v/>
      </c>
      <c r="V41" s="23" t="str">
        <f t="shared" si="7"/>
        <v/>
      </c>
      <c r="W41" s="26" t="str">
        <f t="shared" si="8"/>
        <v>–</v>
      </c>
    </row>
    <row r="42" spans="1:23" ht="16.5" customHeight="1" x14ac:dyDescent="0.25">
      <c r="A42" s="14" t="str">
        <f>IF($D42="","",COUNTA($D$8:$D42))</f>
        <v/>
      </c>
      <c r="B42" s="15"/>
      <c r="C42" s="15"/>
      <c r="D42" s="16"/>
      <c r="E42" s="16"/>
      <c r="F42" s="16"/>
      <c r="G42" s="16"/>
      <c r="H42" s="17"/>
      <c r="I42" s="18"/>
      <c r="J42" s="19" t="str">
        <f t="shared" si="0"/>
        <v/>
      </c>
      <c r="K42" s="19" t="str">
        <f t="shared" si="1"/>
        <v/>
      </c>
      <c r="L42" s="20"/>
      <c r="M42" s="21" t="str">
        <f t="shared" si="2"/>
        <v/>
      </c>
      <c r="N42" s="18"/>
      <c r="O42" s="20"/>
      <c r="P42" s="21" t="str">
        <f t="shared" si="3"/>
        <v/>
      </c>
      <c r="Q42" s="19" t="str">
        <f t="shared" si="4"/>
        <v/>
      </c>
      <c r="R42" s="19" t="str">
        <f t="shared" si="5"/>
        <v/>
      </c>
      <c r="S42" s="15"/>
      <c r="T42" s="16"/>
      <c r="U42" s="22" t="str">
        <f t="shared" si="6"/>
        <v/>
      </c>
      <c r="V42" s="14" t="str">
        <f t="shared" si="7"/>
        <v/>
      </c>
      <c r="W42" s="22" t="str">
        <f t="shared" si="8"/>
        <v>–</v>
      </c>
    </row>
    <row r="43" spans="1:23" ht="16.5" customHeight="1" x14ac:dyDescent="0.25">
      <c r="A43" s="23" t="str">
        <f>IF($D43="","",COUNTA($D$8:$D43))</f>
        <v/>
      </c>
      <c r="B43" s="15"/>
      <c r="C43" s="15"/>
      <c r="D43" s="16"/>
      <c r="E43" s="16"/>
      <c r="F43" s="16"/>
      <c r="G43" s="16"/>
      <c r="H43" s="17"/>
      <c r="I43" s="18"/>
      <c r="J43" s="24" t="str">
        <f t="shared" si="0"/>
        <v/>
      </c>
      <c r="K43" s="24" t="str">
        <f t="shared" si="1"/>
        <v/>
      </c>
      <c r="L43" s="20"/>
      <c r="M43" s="25" t="str">
        <f t="shared" si="2"/>
        <v/>
      </c>
      <c r="N43" s="18"/>
      <c r="O43" s="20"/>
      <c r="P43" s="25" t="str">
        <f t="shared" si="3"/>
        <v/>
      </c>
      <c r="Q43" s="24" t="str">
        <f t="shared" si="4"/>
        <v/>
      </c>
      <c r="R43" s="24" t="str">
        <f t="shared" si="5"/>
        <v/>
      </c>
      <c r="S43" s="15"/>
      <c r="T43" s="16"/>
      <c r="U43" s="26" t="str">
        <f t="shared" si="6"/>
        <v/>
      </c>
      <c r="V43" s="23" t="str">
        <f t="shared" si="7"/>
        <v/>
      </c>
      <c r="W43" s="26" t="str">
        <f t="shared" si="8"/>
        <v>–</v>
      </c>
    </row>
    <row r="44" spans="1:23" ht="16.5" customHeight="1" x14ac:dyDescent="0.25">
      <c r="A44" s="14" t="str">
        <f>IF($D44="","",COUNTA($D$8:$D44))</f>
        <v/>
      </c>
      <c r="B44" s="15"/>
      <c r="C44" s="15"/>
      <c r="D44" s="16"/>
      <c r="E44" s="16"/>
      <c r="F44" s="16"/>
      <c r="G44" s="16"/>
      <c r="H44" s="17"/>
      <c r="I44" s="18"/>
      <c r="J44" s="19" t="str">
        <f t="shared" si="0"/>
        <v/>
      </c>
      <c r="K44" s="19" t="str">
        <f t="shared" si="1"/>
        <v/>
      </c>
      <c r="L44" s="20"/>
      <c r="M44" s="21" t="str">
        <f t="shared" si="2"/>
        <v/>
      </c>
      <c r="N44" s="18"/>
      <c r="O44" s="20"/>
      <c r="P44" s="21" t="str">
        <f t="shared" si="3"/>
        <v/>
      </c>
      <c r="Q44" s="19" t="str">
        <f t="shared" si="4"/>
        <v/>
      </c>
      <c r="R44" s="19" t="str">
        <f t="shared" si="5"/>
        <v/>
      </c>
      <c r="S44" s="15"/>
      <c r="T44" s="16"/>
      <c r="U44" s="22" t="str">
        <f t="shared" si="6"/>
        <v/>
      </c>
      <c r="V44" s="14" t="str">
        <f t="shared" si="7"/>
        <v/>
      </c>
      <c r="W44" s="22" t="str">
        <f t="shared" si="8"/>
        <v>–</v>
      </c>
    </row>
    <row r="45" spans="1:23" ht="16.5" customHeight="1" x14ac:dyDescent="0.25">
      <c r="A45" s="23" t="str">
        <f>IF($D45="","",COUNTA($D$8:$D45))</f>
        <v/>
      </c>
      <c r="B45" s="15"/>
      <c r="C45" s="15"/>
      <c r="D45" s="16"/>
      <c r="E45" s="16"/>
      <c r="F45" s="16"/>
      <c r="G45" s="16"/>
      <c r="H45" s="17"/>
      <c r="I45" s="18"/>
      <c r="J45" s="24" t="str">
        <f t="shared" si="0"/>
        <v/>
      </c>
      <c r="K45" s="24" t="str">
        <f t="shared" si="1"/>
        <v/>
      </c>
      <c r="L45" s="20"/>
      <c r="M45" s="25" t="str">
        <f t="shared" si="2"/>
        <v/>
      </c>
      <c r="N45" s="18"/>
      <c r="O45" s="20"/>
      <c r="P45" s="25" t="str">
        <f t="shared" si="3"/>
        <v/>
      </c>
      <c r="Q45" s="24" t="str">
        <f t="shared" si="4"/>
        <v/>
      </c>
      <c r="R45" s="24" t="str">
        <f t="shared" si="5"/>
        <v/>
      </c>
      <c r="S45" s="15"/>
      <c r="T45" s="16"/>
      <c r="U45" s="26" t="str">
        <f t="shared" si="6"/>
        <v/>
      </c>
      <c r="V45" s="23" t="str">
        <f t="shared" si="7"/>
        <v/>
      </c>
      <c r="W45" s="26" t="str">
        <f t="shared" si="8"/>
        <v>–</v>
      </c>
    </row>
    <row r="46" spans="1:23" ht="16.5" customHeight="1" x14ac:dyDescent="0.25">
      <c r="A46" s="14" t="str">
        <f>IF($D46="","",COUNTA($D$8:$D46))</f>
        <v/>
      </c>
      <c r="B46" s="15"/>
      <c r="C46" s="15"/>
      <c r="D46" s="16"/>
      <c r="E46" s="16"/>
      <c r="F46" s="16"/>
      <c r="G46" s="16"/>
      <c r="H46" s="17"/>
      <c r="I46" s="18"/>
      <c r="J46" s="19" t="str">
        <f t="shared" si="0"/>
        <v/>
      </c>
      <c r="K46" s="19" t="str">
        <f t="shared" si="1"/>
        <v/>
      </c>
      <c r="L46" s="20"/>
      <c r="M46" s="21" t="str">
        <f t="shared" si="2"/>
        <v/>
      </c>
      <c r="N46" s="18"/>
      <c r="O46" s="20"/>
      <c r="P46" s="21" t="str">
        <f t="shared" si="3"/>
        <v/>
      </c>
      <c r="Q46" s="19" t="str">
        <f t="shared" si="4"/>
        <v/>
      </c>
      <c r="R46" s="19" t="str">
        <f t="shared" si="5"/>
        <v/>
      </c>
      <c r="S46" s="15"/>
      <c r="T46" s="16"/>
      <c r="U46" s="22" t="str">
        <f t="shared" si="6"/>
        <v/>
      </c>
      <c r="V46" s="14" t="str">
        <f t="shared" si="7"/>
        <v/>
      </c>
      <c r="W46" s="22" t="str">
        <f t="shared" si="8"/>
        <v>–</v>
      </c>
    </row>
    <row r="47" spans="1:23" ht="16.5" customHeight="1" x14ac:dyDescent="0.25">
      <c r="A47" s="23" t="str">
        <f>IF($D47="","",COUNTA($D$8:$D47))</f>
        <v/>
      </c>
      <c r="B47" s="15"/>
      <c r="C47" s="15"/>
      <c r="D47" s="16"/>
      <c r="E47" s="16"/>
      <c r="F47" s="16"/>
      <c r="G47" s="16"/>
      <c r="H47" s="17"/>
      <c r="I47" s="18"/>
      <c r="J47" s="24" t="str">
        <f t="shared" si="0"/>
        <v/>
      </c>
      <c r="K47" s="24" t="str">
        <f t="shared" si="1"/>
        <v/>
      </c>
      <c r="L47" s="20"/>
      <c r="M47" s="25" t="str">
        <f t="shared" si="2"/>
        <v/>
      </c>
      <c r="N47" s="18"/>
      <c r="O47" s="20"/>
      <c r="P47" s="25" t="str">
        <f t="shared" si="3"/>
        <v/>
      </c>
      <c r="Q47" s="24" t="str">
        <f t="shared" si="4"/>
        <v/>
      </c>
      <c r="R47" s="24" t="str">
        <f t="shared" si="5"/>
        <v/>
      </c>
      <c r="S47" s="15"/>
      <c r="T47" s="16"/>
      <c r="U47" s="26" t="str">
        <f t="shared" si="6"/>
        <v/>
      </c>
      <c r="V47" s="23" t="str">
        <f t="shared" si="7"/>
        <v/>
      </c>
      <c r="W47" s="26" t="str">
        <f t="shared" si="8"/>
        <v>–</v>
      </c>
    </row>
    <row r="49" spans="1:23" ht="19.5" customHeight="1" x14ac:dyDescent="0.25">
      <c r="A49" s="27" t="s">
        <v>87</v>
      </c>
      <c r="B49" s="28"/>
      <c r="C49" s="28"/>
      <c r="D49" s="28" t="str">
        <f>COUNTA(D8:D47)&amp;" Rechnungen"</f>
        <v>15 Rechnungen</v>
      </c>
      <c r="E49" s="28"/>
      <c r="F49" s="28"/>
      <c r="G49" s="28"/>
      <c r="H49" s="29">
        <f>SUM(H8:H47)</f>
        <v>20811.600000000002</v>
      </c>
      <c r="I49" s="28"/>
      <c r="J49" s="29">
        <f>SUM(J8:J47)</f>
        <v>3726.06</v>
      </c>
      <c r="K49" s="29">
        <f>SUM(K8:K47)</f>
        <v>24537.66</v>
      </c>
      <c r="L49" s="28"/>
      <c r="M49" s="28"/>
      <c r="N49" s="28"/>
      <c r="O49" s="28"/>
      <c r="P49" s="28"/>
      <c r="Q49" s="29">
        <f>SUM(Q8:Q47)</f>
        <v>479.73000000000008</v>
      </c>
      <c r="R49" s="29">
        <f>SUM(R8:R47)</f>
        <v>24057.93</v>
      </c>
      <c r="S49" s="28"/>
      <c r="T49" s="28"/>
      <c r="U49" s="28"/>
      <c r="V49" s="28"/>
      <c r="W49" s="28"/>
    </row>
  </sheetData>
  <autoFilter ref="A7:W47" xr:uid="{00000000-0009-0000-0000-000000000000}"/>
  <mergeCells count="2">
    <mergeCell ref="A1:W1"/>
    <mergeCell ref="A2:W2"/>
  </mergeCells>
  <conditionalFormatting sqref="A8:W47">
    <cfRule type="expression" dxfId="7" priority="8">
      <formula>AND($D8&lt;&gt;"",$U8="Überfällig")</formula>
    </cfRule>
  </conditionalFormatting>
  <conditionalFormatting sqref="U8:U47">
    <cfRule type="cellIs" dxfId="6" priority="2" operator="equal">
      <formula>"Überfällig"</formula>
    </cfRule>
    <cfRule type="cellIs" dxfId="5" priority="3" operator="equal">
      <formula>"Fällig in 7 Tagen"</formula>
    </cfRule>
    <cfRule type="cellIs" dxfId="4" priority="4" operator="equal">
      <formula>"Bezahlt"</formula>
    </cfRule>
  </conditionalFormatting>
  <conditionalFormatting sqref="V8:V47">
    <cfRule type="cellIs" dxfId="3" priority="7" operator="lessThan">
      <formula>0</formula>
    </cfRule>
  </conditionalFormatting>
  <conditionalFormatting sqref="W8:W47">
    <cfRule type="cellIs" dxfId="2" priority="5" operator="equal">
      <formula>"Nein"</formula>
    </cfRule>
    <cfRule type="cellIs" dxfId="1" priority="6" operator="equal">
      <formula>"Ja"</formula>
    </cfRule>
  </conditionalFormatting>
  <pageMargins left="0.75" right="0.75" top="1" bottom="1" header="0.511811023622047" footer="0.511811023622047"/>
  <pageSetup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0000000}">
          <x14:formula1>
            <xm:f>'Stammdaten &amp; Anleitung'!$A$5:$A$16</xm:f>
          </x14:formula1>
          <x14:formula2>
            <xm:f>0</xm:f>
          </x14:formula2>
          <xm:sqref>E8:E47</xm:sqref>
        </x14:dataValidation>
        <x14:dataValidation type="list" allowBlank="1" showErrorMessage="1" xr:uid="{00000000-0002-0000-0000-000001000000}">
          <x14:formula1>
            <xm:f>'Stammdaten &amp; Anleitung'!$C$5:$C$11</xm:f>
          </x14:formula1>
          <x14:formula2>
            <xm:f>0</xm:f>
          </x14:formula2>
          <xm:sqref>F8:F47</xm:sqref>
        </x14:dataValidation>
        <x14:dataValidation type="list" allowBlank="1" showErrorMessage="1" xr:uid="{00000000-0002-0000-0000-000002000000}">
          <x14:formula1>
            <xm:f>'Stammdaten &amp; Anleitung'!$E$5:$E$7</xm:f>
          </x14:formula1>
          <x14:formula2>
            <xm:f>0</xm:f>
          </x14:formula2>
          <xm:sqref>I8:I47</xm:sqref>
        </x14:dataValidation>
        <x14:dataValidation type="list" allowBlank="1" showErrorMessage="1" xr:uid="{00000000-0002-0000-0000-000003000000}">
          <x14:formula1>
            <xm:f>'Stammdaten &amp; Anleitung'!$G$5:$G$8</xm:f>
          </x14:formula1>
          <x14:formula2>
            <xm:f>0</xm:f>
          </x14:formula2>
          <xm:sqref>T8:T47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B2333"/>
  </sheetPr>
  <dimension ref="A1:F76"/>
  <sheetViews>
    <sheetView showGridLines="0" zoomScaleNormal="100" workbookViewId="0"/>
  </sheetViews>
  <sheetFormatPr baseColWidth="10" defaultColWidth="8.7109375" defaultRowHeight="15" x14ac:dyDescent="0.25"/>
  <cols>
    <col min="1" max="1" width="30" customWidth="1"/>
    <col min="2" max="6" width="16" customWidth="1"/>
  </cols>
  <sheetData>
    <row r="1" spans="1:6" ht="33.75" customHeight="1" x14ac:dyDescent="0.25">
      <c r="A1" s="7" t="s">
        <v>88</v>
      </c>
      <c r="B1" s="7"/>
      <c r="C1" s="7"/>
      <c r="D1" s="7"/>
      <c r="E1" s="7"/>
      <c r="F1" s="7"/>
    </row>
    <row r="2" spans="1:6" ht="19.5" customHeight="1" x14ac:dyDescent="0.25">
      <c r="A2" s="6" t="s">
        <v>89</v>
      </c>
      <c r="B2" s="6"/>
      <c r="C2" s="6"/>
      <c r="D2" s="6"/>
      <c r="E2" s="6"/>
      <c r="F2" s="6"/>
    </row>
    <row r="4" spans="1:6" ht="19.5" customHeight="1" x14ac:dyDescent="0.25">
      <c r="A4" s="5" t="s">
        <v>90</v>
      </c>
      <c r="B4" s="5"/>
      <c r="C4" s="5"/>
      <c r="D4" s="5"/>
      <c r="E4" s="5"/>
      <c r="F4" s="5"/>
    </row>
    <row r="5" spans="1:6" x14ac:dyDescent="0.25">
      <c r="A5" s="30" t="s">
        <v>91</v>
      </c>
      <c r="B5" s="31">
        <f>COUNTA(Rechnungseingangsbuch!$D$8:$D$47)</f>
        <v>15</v>
      </c>
    </row>
    <row r="6" spans="1:6" x14ac:dyDescent="0.25">
      <c r="A6" s="30" t="s">
        <v>92</v>
      </c>
      <c r="B6" s="32">
        <f>SUM(Rechnungseingangsbuch!$H$8:$H$47)</f>
        <v>20811.600000000002</v>
      </c>
    </row>
    <row r="7" spans="1:6" x14ac:dyDescent="0.25">
      <c r="A7" s="30" t="s">
        <v>93</v>
      </c>
      <c r="B7" s="32">
        <f>SUM(Rechnungseingangsbuch!$J$8:$J$47)</f>
        <v>3726.06</v>
      </c>
    </row>
    <row r="8" spans="1:6" x14ac:dyDescent="0.25">
      <c r="A8" s="30" t="s">
        <v>94</v>
      </c>
      <c r="B8" s="32">
        <f>SUM(Rechnungseingangsbuch!$K$8:$K$47)</f>
        <v>24537.66</v>
      </c>
    </row>
    <row r="9" spans="1:6" x14ac:dyDescent="0.25">
      <c r="A9" s="30" t="s">
        <v>95</v>
      </c>
      <c r="B9" s="33">
        <f>IFERROR(ROUND(AVERAGE(Rechnungseingangsbuch!$L$8:$L$47),1),0)</f>
        <v>22.1</v>
      </c>
    </row>
    <row r="11" spans="1:6" ht="19.5" customHeight="1" x14ac:dyDescent="0.25">
      <c r="A11" s="5" t="s">
        <v>96</v>
      </c>
      <c r="B11" s="5"/>
      <c r="C11" s="5"/>
      <c r="D11" s="5"/>
      <c r="E11" s="5"/>
      <c r="F11" s="5"/>
    </row>
    <row r="12" spans="1:6" x14ac:dyDescent="0.25">
      <c r="A12" s="30" t="s">
        <v>97</v>
      </c>
      <c r="B12" s="31">
        <f>COUNTIF(Rechnungseingangsbuch!$U$8:$U$47,"Bezahlt")</f>
        <v>10</v>
      </c>
    </row>
    <row r="13" spans="1:6" x14ac:dyDescent="0.25">
      <c r="A13" s="30" t="s">
        <v>98</v>
      </c>
      <c r="B13" s="32">
        <f>SUMIF(Rechnungseingangsbuch!$U$8:$U$47,"Bezahlt",Rechnungseingangsbuch!$K$8:$K$47)</f>
        <v>13765.3</v>
      </c>
    </row>
    <row r="14" spans="1:6" x14ac:dyDescent="0.25">
      <c r="A14" s="30" t="s">
        <v>99</v>
      </c>
      <c r="B14" s="31">
        <f>COUNTIF(Rechnungseingangsbuch!$U$8:$U$47,"Offen")+COUNTIF(Rechnungseingangsbuch!$U$8:$U$47,"Fällig in 7 Tagen")+COUNTIF(Rechnungseingangsbuch!$U$8:$U$47,"Überfällig")</f>
        <v>5</v>
      </c>
    </row>
    <row r="15" spans="1:6" x14ac:dyDescent="0.25">
      <c r="A15" s="30" t="s">
        <v>100</v>
      </c>
      <c r="B15" s="32">
        <f>SUM(Rechnungseingangsbuch!$K$8:$K$47)-SUMIF(Rechnungseingangsbuch!$U$8:$U$47,"Bezahlt",Rechnungseingangsbuch!$K$8:$K$47)</f>
        <v>10772.36</v>
      </c>
    </row>
    <row r="16" spans="1:6" x14ac:dyDescent="0.25">
      <c r="A16" s="30" t="s">
        <v>101</v>
      </c>
      <c r="B16" s="31">
        <f>COUNTIF(Rechnungseingangsbuch!$U$8:$U$47,"Überfällig")</f>
        <v>3</v>
      </c>
    </row>
    <row r="17" spans="1:6" x14ac:dyDescent="0.25">
      <c r="A17" s="30" t="s">
        <v>102</v>
      </c>
      <c r="B17" s="32">
        <f>SUMIF(Rechnungseingangsbuch!$U$8:$U$47,"Überfällig",Rechnungseingangsbuch!$K$8:$K$47)</f>
        <v>8375.7000000000007</v>
      </c>
    </row>
    <row r="18" spans="1:6" x14ac:dyDescent="0.25">
      <c r="A18" s="30" t="s">
        <v>103</v>
      </c>
      <c r="B18" s="32">
        <f>SUMIF(Rechnungseingangsbuch!$U$8:$U$47,"Fällig in 7 Tagen",Rechnungseingangsbuch!$K$8:$K$47)</f>
        <v>1278.06</v>
      </c>
    </row>
    <row r="19" spans="1:6" x14ac:dyDescent="0.25">
      <c r="A19" s="30" t="s">
        <v>104</v>
      </c>
      <c r="B19" s="34">
        <f>IFERROR(SUMIF(Rechnungseingangsbuch!$U$8:$U$47,"Bezahlt",Rechnungseingangsbuch!$K$8:$K$47)/SUM(Rechnungseingangsbuch!$K$8:$K$47),0)</f>
        <v>0.56098666294993083</v>
      </c>
    </row>
    <row r="21" spans="1:6" ht="19.5" customHeight="1" x14ac:dyDescent="0.25">
      <c r="A21" s="5" t="s">
        <v>105</v>
      </c>
      <c r="B21" s="5"/>
      <c r="C21" s="5"/>
      <c r="D21" s="5"/>
      <c r="E21" s="5"/>
      <c r="F21" s="5"/>
    </row>
    <row r="22" spans="1:6" x14ac:dyDescent="0.25">
      <c r="A22" s="30" t="s">
        <v>106</v>
      </c>
      <c r="B22" s="32">
        <f>SUMIF(Rechnungseingangsbuch!$W$8:$W$47,"Ja",Rechnungseingangsbuch!$Q$8:$Q$47)</f>
        <v>152.85999999999999</v>
      </c>
    </row>
    <row r="23" spans="1:6" x14ac:dyDescent="0.25">
      <c r="A23" s="30" t="s">
        <v>107</v>
      </c>
      <c r="B23" s="32">
        <f>SUMIF(Rechnungseingangsbuch!$W$8:$W$47,"Nein",Rechnungseingangsbuch!$Q$8:$Q$47)</f>
        <v>58.31</v>
      </c>
    </row>
    <row r="24" spans="1:6" x14ac:dyDescent="0.25">
      <c r="A24" s="30" t="s">
        <v>108</v>
      </c>
      <c r="B24" s="32">
        <f>SUMIF(Rechnungseingangsbuch!$W$8:$W$47,"offen",Rechnungseingangsbuch!$Q$8:$Q$47)</f>
        <v>268.56</v>
      </c>
    </row>
    <row r="25" spans="1:6" x14ac:dyDescent="0.25">
      <c r="A25" s="30" t="s">
        <v>109</v>
      </c>
      <c r="B25" s="34">
        <f>IFERROR(SUMIF(Rechnungseingangsbuch!$W$8:$W$47,"Ja",Rechnungseingangsbuch!$Q$8:$Q$47)/(SUMIF(Rechnungseingangsbuch!$W$8:$W$47,"Ja",Rechnungseingangsbuch!$Q$8:$Q$47)+SUMIF(Rechnungseingangsbuch!$W$8:$W$47,"Nein",Rechnungseingangsbuch!$Q$8:$Q$47)),0)</f>
        <v>0.72387176208741766</v>
      </c>
    </row>
    <row r="27" spans="1:6" x14ac:dyDescent="0.25">
      <c r="A27" s="12" t="s">
        <v>110</v>
      </c>
    </row>
    <row r="28" spans="1:6" x14ac:dyDescent="0.25">
      <c r="A28" s="12" t="s">
        <v>111</v>
      </c>
    </row>
    <row r="30" spans="1:6" ht="19.5" customHeight="1" x14ac:dyDescent="0.25">
      <c r="A30" s="5" t="s">
        <v>112</v>
      </c>
      <c r="B30" s="5"/>
      <c r="C30" s="5"/>
      <c r="D30" s="5"/>
      <c r="E30" s="5"/>
      <c r="F30" s="5"/>
    </row>
    <row r="31" spans="1:6" ht="26.25" x14ac:dyDescent="0.25">
      <c r="A31" s="35" t="s">
        <v>113</v>
      </c>
      <c r="B31" s="35" t="s">
        <v>114</v>
      </c>
      <c r="C31" s="35" t="s">
        <v>115</v>
      </c>
      <c r="D31" s="35" t="s">
        <v>116</v>
      </c>
      <c r="E31" s="35" t="s">
        <v>117</v>
      </c>
      <c r="F31" s="35"/>
    </row>
    <row r="32" spans="1:6" x14ac:dyDescent="0.25">
      <c r="A32" s="36">
        <v>0.19</v>
      </c>
      <c r="B32" s="37">
        <f>SUMIF(Rechnungseingangsbuch!$I$8:$I$47,$A32,Rechnungseingangsbuch!$H$8:$H$47)</f>
        <v>19575.400000000001</v>
      </c>
      <c r="C32" s="37">
        <f>SUMIF(Rechnungseingangsbuch!$I$8:$I$47,$A32,Rechnungseingangsbuch!$J$8:$J$47)</f>
        <v>3719.3299999999995</v>
      </c>
      <c r="D32" s="37">
        <f>SUMIF(Rechnungseingangsbuch!$I$8:$I$47,$A32,Rechnungseingangsbuch!$K$8:$K$47)</f>
        <v>23294.73</v>
      </c>
      <c r="E32" s="38">
        <f>IFERROR($D32/$D$35,0)</f>
        <v>0.94934602566014847</v>
      </c>
    </row>
    <row r="33" spans="1:6" x14ac:dyDescent="0.25">
      <c r="A33" s="39">
        <v>7.0000000000000007E-2</v>
      </c>
      <c r="B33" s="40">
        <f>SUMIF(Rechnungseingangsbuch!$I$8:$I$47,$A33,Rechnungseingangsbuch!$H$8:$H$47)</f>
        <v>96.2</v>
      </c>
      <c r="C33" s="40">
        <f>SUMIF(Rechnungseingangsbuch!$I$8:$I$47,$A33,Rechnungseingangsbuch!$J$8:$J$47)</f>
        <v>6.73</v>
      </c>
      <c r="D33" s="40">
        <f>SUMIF(Rechnungseingangsbuch!$I$8:$I$47,$A33,Rechnungseingangsbuch!$K$8:$K$47)</f>
        <v>102.93</v>
      </c>
      <c r="E33" s="41">
        <f>IFERROR($D33/$D$35,0)</f>
        <v>4.1947765190323777E-3</v>
      </c>
    </row>
    <row r="34" spans="1:6" x14ac:dyDescent="0.25">
      <c r="A34" s="36">
        <v>0</v>
      </c>
      <c r="B34" s="37">
        <f>SUMIF(Rechnungseingangsbuch!$I$8:$I$47,$A34,Rechnungseingangsbuch!$H$8:$H$47)</f>
        <v>1140</v>
      </c>
      <c r="C34" s="37">
        <f>SUMIF(Rechnungseingangsbuch!$I$8:$I$47,$A34,Rechnungseingangsbuch!$J$8:$J$47)</f>
        <v>0</v>
      </c>
      <c r="D34" s="37">
        <f>SUMIF(Rechnungseingangsbuch!$I$8:$I$47,$A34,Rechnungseingangsbuch!$K$8:$K$47)</f>
        <v>1140</v>
      </c>
      <c r="E34" s="38">
        <f>IFERROR($D34/$D$35,0)</f>
        <v>4.6459197820819101E-2</v>
      </c>
    </row>
    <row r="35" spans="1:6" x14ac:dyDescent="0.25">
      <c r="A35" s="28" t="s">
        <v>118</v>
      </c>
      <c r="B35" s="42">
        <f>SUM(B32:B34)</f>
        <v>20811.600000000002</v>
      </c>
      <c r="C35" s="42">
        <f>SUM(C32:C34)</f>
        <v>3726.0599999999995</v>
      </c>
      <c r="D35" s="42">
        <f>SUM(D32:D34)</f>
        <v>24537.66</v>
      </c>
      <c r="E35" s="43">
        <f>IFERROR(D35/D35,0)</f>
        <v>1</v>
      </c>
    </row>
    <row r="37" spans="1:6" ht="19.5" customHeight="1" x14ac:dyDescent="0.25">
      <c r="A37" s="5" t="s">
        <v>119</v>
      </c>
      <c r="B37" s="5"/>
      <c r="C37" s="5"/>
      <c r="D37" s="5"/>
      <c r="E37" s="5"/>
      <c r="F37" s="5"/>
    </row>
    <row r="38" spans="1:6" x14ac:dyDescent="0.25">
      <c r="A38" s="28" t="s">
        <v>120</v>
      </c>
      <c r="B38" s="28" t="s">
        <v>121</v>
      </c>
      <c r="C38" s="28" t="s">
        <v>122</v>
      </c>
      <c r="D38" s="28" t="s">
        <v>123</v>
      </c>
      <c r="E38" s="28"/>
      <c r="F38" s="28"/>
    </row>
    <row r="39" spans="1:6" x14ac:dyDescent="0.25">
      <c r="A39" s="44" t="s">
        <v>124</v>
      </c>
      <c r="B39" s="45">
        <f>COUNTIFS(Rechnungseingangsbuch!$U$8:$U$47,"&lt;&gt;Bezahlt",Rechnungseingangsbuch!$V$8:$V$47,"&lt;-30")</f>
        <v>1</v>
      </c>
      <c r="C39" s="37">
        <f>SUMIFS(Rechnungseingangsbuch!$K$8:$K$47,Rechnungseingangsbuch!$U$8:$U$47,"&lt;&gt;Bezahlt",Rechnungseingangsbuch!$V$8:$V$47,"&lt;-30")</f>
        <v>2499</v>
      </c>
      <c r="D39" s="38">
        <f>IFERROR($C39/$C$44,0)</f>
        <v>0.23198259248669742</v>
      </c>
    </row>
    <row r="40" spans="1:6" x14ac:dyDescent="0.25">
      <c r="A40" s="46" t="s">
        <v>125</v>
      </c>
      <c r="B40" s="47">
        <f>COUNTIFS(Rechnungseingangsbuch!$U$8:$U$47,"&lt;&gt;Bezahlt",Rechnungseingangsbuch!$V$8:$V$47,"&gt;=-30",Rechnungseingangsbuch!$V$8:$V$47,"&lt;0")</f>
        <v>2</v>
      </c>
      <c r="C40" s="40">
        <f>SUMIFS(Rechnungseingangsbuch!$K$8:$K$47,Rechnungseingangsbuch!$U$8:$U$47,"&lt;&gt;Bezahlt",Rechnungseingangsbuch!$V$8:$V$47,"&gt;=-30",Rechnungseingangsbuch!$V$8:$V$47,"&lt;0")</f>
        <v>5876.7</v>
      </c>
      <c r="D40" s="41">
        <f>IFERROR($C40/$C$44,0)</f>
        <v>0.54553505452844131</v>
      </c>
    </row>
    <row r="41" spans="1:6" x14ac:dyDescent="0.25">
      <c r="A41" s="44" t="s">
        <v>126</v>
      </c>
      <c r="B41" s="45">
        <f>COUNTIFS(Rechnungseingangsbuch!$U$8:$U$47,"&lt;&gt;Bezahlt",Rechnungseingangsbuch!$V$8:$V$47,"&gt;=0",Rechnungseingangsbuch!$V$8:$V$47,"&lt;=7")</f>
        <v>1</v>
      </c>
      <c r="C41" s="37">
        <f>SUMIFS(Rechnungseingangsbuch!$K$8:$K$47,Rechnungseingangsbuch!$U$8:$U$47,"&lt;&gt;Bezahlt",Rechnungseingangsbuch!$V$8:$V$47,"&gt;=0",Rechnungseingangsbuch!$V$8:$V$47,"&lt;=7")</f>
        <v>1278.06</v>
      </c>
      <c r="D41" s="38">
        <f>IFERROR($C41/$C$44,0)</f>
        <v>0.1186425258717681</v>
      </c>
    </row>
    <row r="42" spans="1:6" x14ac:dyDescent="0.25">
      <c r="A42" s="46" t="s">
        <v>127</v>
      </c>
      <c r="B42" s="47">
        <f>COUNTIFS(Rechnungseingangsbuch!$U$8:$U$47,"&lt;&gt;Bezahlt",Rechnungseingangsbuch!$V$8:$V$47,"&gt;7",Rechnungseingangsbuch!$V$8:$V$47,"&lt;=30")</f>
        <v>1</v>
      </c>
      <c r="C42" s="40">
        <f>SUMIFS(Rechnungseingangsbuch!$K$8:$K$47,Rechnungseingangsbuch!$U$8:$U$47,"&lt;&gt;Bezahlt",Rechnungseingangsbuch!$V$8:$V$47,"&gt;7",Rechnungseingangsbuch!$V$8:$V$47,"&lt;=30")</f>
        <v>1118.5999999999999</v>
      </c>
      <c r="D42" s="41">
        <f>IFERROR($C42/$C$44,0)</f>
        <v>0.10383982711309313</v>
      </c>
    </row>
    <row r="43" spans="1:6" x14ac:dyDescent="0.25">
      <c r="A43" s="44" t="s">
        <v>128</v>
      </c>
      <c r="B43" s="45">
        <f>COUNTIFS(Rechnungseingangsbuch!$U$8:$U$47,"&lt;&gt;Bezahlt",Rechnungseingangsbuch!$V$8:$V$47,"&gt;30")</f>
        <v>0</v>
      </c>
      <c r="C43" s="37">
        <f>SUMIFS(Rechnungseingangsbuch!$K$8:$K$47,Rechnungseingangsbuch!$U$8:$U$47,"&lt;&gt;Bezahlt",Rechnungseingangsbuch!$V$8:$V$47,"&gt;30")</f>
        <v>0</v>
      </c>
      <c r="D43" s="38">
        <f>IFERROR($C43/$C$44,0)</f>
        <v>0</v>
      </c>
    </row>
    <row r="44" spans="1:6" x14ac:dyDescent="0.25">
      <c r="A44" s="48" t="s">
        <v>129</v>
      </c>
      <c r="B44" s="49">
        <f>SUM(B39:B43)</f>
        <v>5</v>
      </c>
      <c r="C44" s="42">
        <f>SUM(C39:C43)</f>
        <v>10772.36</v>
      </c>
      <c r="D44" s="43">
        <f>IFERROR(C44/C44,0)</f>
        <v>1</v>
      </c>
    </row>
    <row r="46" spans="1:6" ht="19.5" customHeight="1" x14ac:dyDescent="0.25">
      <c r="A46" s="5" t="s">
        <v>130</v>
      </c>
      <c r="B46" s="5"/>
      <c r="C46" s="5"/>
      <c r="D46" s="5"/>
      <c r="E46" s="5"/>
      <c r="F46" s="5"/>
    </row>
    <row r="47" spans="1:6" x14ac:dyDescent="0.25">
      <c r="A47" s="28" t="s">
        <v>131</v>
      </c>
      <c r="B47" s="28" t="s">
        <v>121</v>
      </c>
      <c r="C47" s="28" t="s">
        <v>132</v>
      </c>
      <c r="D47" s="28" t="s">
        <v>115</v>
      </c>
      <c r="E47" s="28" t="s">
        <v>116</v>
      </c>
      <c r="F47" s="28" t="s">
        <v>123</v>
      </c>
    </row>
    <row r="48" spans="1:6" x14ac:dyDescent="0.25">
      <c r="A48" s="50">
        <v>46023</v>
      </c>
      <c r="B48" s="45">
        <f>COUNTIFS(Rechnungseingangsbuch!$B$8:$B$47,"&gt;="&amp;$A48,Rechnungseingangsbuch!$B$8:$B$47,"&lt;="&amp;EOMONTH($A48,0))</f>
        <v>3</v>
      </c>
      <c r="C48" s="37">
        <f>SUMIFS(Rechnungseingangsbuch!$H$8:$H$47,Rechnungseingangsbuch!$B$8:$B$47,"&gt;="&amp;$A48,Rechnungseingangsbuch!$B$8:$B$47,"&lt;="&amp;EOMONTH($A48,0))</f>
        <v>2387.1</v>
      </c>
      <c r="D48" s="37">
        <f>SUMIFS(Rechnungseingangsbuch!$J$8:$J$47,Rechnungseingangsbuch!$B$8:$B$47,"&gt;="&amp;$A48,Rechnungseingangsbuch!$B$8:$B$47,"&lt;="&amp;EOMONTH($A48,0))</f>
        <v>453.55</v>
      </c>
      <c r="E48" s="37">
        <f>SUMIFS(Rechnungseingangsbuch!$K$8:$K$47,Rechnungseingangsbuch!$B$8:$B$47,"&gt;="&amp;$A48,Rechnungseingangsbuch!$B$8:$B$47,"&lt;="&amp;EOMONTH($A48,0))</f>
        <v>2840.6499999999996</v>
      </c>
      <c r="F48" s="38">
        <f t="shared" ref="F48:F59" si="0">IFERROR($E48/$E$60,0)</f>
        <v>0.11576694762255242</v>
      </c>
    </row>
    <row r="49" spans="1:6" x14ac:dyDescent="0.25">
      <c r="A49" s="51">
        <v>46054</v>
      </c>
      <c r="B49" s="47">
        <f>COUNTIFS(Rechnungseingangsbuch!$B$8:$B$47,"&gt;="&amp;$A49,Rechnungseingangsbuch!$B$8:$B$47,"&lt;="&amp;EOMONTH($A49,0))</f>
        <v>3</v>
      </c>
      <c r="C49" s="40">
        <f>SUMIFS(Rechnungseingangsbuch!$H$8:$H$47,Rechnungseingangsbuch!$B$8:$B$47,"&gt;="&amp;$A49,Rechnungseingangsbuch!$B$8:$B$47,"&lt;="&amp;EOMONTH($A49,0))</f>
        <v>4586.8999999999996</v>
      </c>
      <c r="D49" s="40">
        <f>SUMIFS(Rechnungseingangsbuch!$J$8:$J$47,Rechnungseingangsbuch!$B$8:$B$47,"&gt;="&amp;$A49,Rechnungseingangsbuch!$B$8:$B$47,"&lt;="&amp;EOMONTH($A49,0))</f>
        <v>871.51</v>
      </c>
      <c r="E49" s="40">
        <f>SUMIFS(Rechnungseingangsbuch!$K$8:$K$47,Rechnungseingangsbuch!$B$8:$B$47,"&gt;="&amp;$A49,Rechnungseingangsbuch!$B$8:$B$47,"&lt;="&amp;EOMONTH($A49,0))</f>
        <v>5458.41</v>
      </c>
      <c r="F49" s="41">
        <f t="shared" si="0"/>
        <v>0.22245030699748874</v>
      </c>
    </row>
    <row r="50" spans="1:6" x14ac:dyDescent="0.25">
      <c r="A50" s="50">
        <v>46082</v>
      </c>
      <c r="B50" s="45">
        <f>COUNTIFS(Rechnungseingangsbuch!$B$8:$B$47,"&gt;="&amp;$A50,Rechnungseingangsbuch!$B$8:$B$47,"&lt;="&amp;EOMONTH($A50,0))</f>
        <v>2</v>
      </c>
      <c r="C50" s="37">
        <f>SUMIFS(Rechnungseingangsbuch!$H$8:$H$47,Rechnungseingangsbuch!$B$8:$B$47,"&gt;="&amp;$A50,Rechnungseingangsbuch!$B$8:$B$47,"&lt;="&amp;EOMONTH($A50,0))</f>
        <v>4400</v>
      </c>
      <c r="D50" s="37">
        <f>SUMIFS(Rechnungseingangsbuch!$J$8:$J$47,Rechnungseingangsbuch!$B$8:$B$47,"&gt;="&amp;$A50,Rechnungseingangsbuch!$B$8:$B$47,"&lt;="&amp;EOMONTH($A50,0))</f>
        <v>619.4</v>
      </c>
      <c r="E50" s="37">
        <f>SUMIFS(Rechnungseingangsbuch!$K$8:$K$47,Rechnungseingangsbuch!$B$8:$B$47,"&gt;="&amp;$A50,Rechnungseingangsbuch!$B$8:$B$47,"&lt;="&amp;EOMONTH($A50,0))</f>
        <v>5019.3999999999996</v>
      </c>
      <c r="F50" s="38">
        <f t="shared" si="0"/>
        <v>0.2045590329314205</v>
      </c>
    </row>
    <row r="51" spans="1:6" x14ac:dyDescent="0.25">
      <c r="A51" s="51">
        <v>46113</v>
      </c>
      <c r="B51" s="47">
        <f>COUNTIFS(Rechnungseingangsbuch!$B$8:$B$47,"&gt;="&amp;$A51,Rechnungseingangsbuch!$B$8:$B$47,"&lt;="&amp;EOMONTH($A51,0))</f>
        <v>3</v>
      </c>
      <c r="C51" s="40">
        <f>SUMIFS(Rechnungseingangsbuch!$H$8:$H$47,Rechnungseingangsbuch!$B$8:$B$47,"&gt;="&amp;$A51,Rechnungseingangsbuch!$B$8:$B$47,"&lt;="&amp;EOMONTH($A51,0))</f>
        <v>2485.1999999999998</v>
      </c>
      <c r="D51" s="40">
        <f>SUMIFS(Rechnungseingangsbuch!$J$8:$J$47,Rechnungseingangsbuch!$B$8:$B$47,"&gt;="&amp;$A51,Rechnungseingangsbuch!$B$8:$B$47,"&lt;="&amp;EOMONTH($A51,0))</f>
        <v>460.64</v>
      </c>
      <c r="E51" s="40">
        <f>SUMIFS(Rechnungseingangsbuch!$K$8:$K$47,Rechnungseingangsbuch!$B$8:$B$47,"&gt;="&amp;$A51,Rechnungseingangsbuch!$B$8:$B$47,"&lt;="&amp;EOMONTH($A51,0))</f>
        <v>2945.84</v>
      </c>
      <c r="F51" s="41">
        <f t="shared" si="0"/>
        <v>0.12005382746358048</v>
      </c>
    </row>
    <row r="52" spans="1:6" x14ac:dyDescent="0.25">
      <c r="A52" s="50">
        <v>46143</v>
      </c>
      <c r="B52" s="45">
        <f>COUNTIFS(Rechnungseingangsbuch!$B$8:$B$47,"&gt;="&amp;$A52,Rechnungseingangsbuch!$B$8:$B$47,"&lt;="&amp;EOMONTH($A52,0))</f>
        <v>1</v>
      </c>
      <c r="C52" s="37">
        <f>SUMIFS(Rechnungseingangsbuch!$H$8:$H$47,Rechnungseingangsbuch!$B$8:$B$47,"&gt;="&amp;$A52,Rechnungseingangsbuch!$B$8:$B$47,"&lt;="&amp;EOMONTH($A52,0))</f>
        <v>4780</v>
      </c>
      <c r="D52" s="37">
        <f>SUMIFS(Rechnungseingangsbuch!$J$8:$J$47,Rechnungseingangsbuch!$B$8:$B$47,"&gt;="&amp;$A52,Rechnungseingangsbuch!$B$8:$B$47,"&lt;="&amp;EOMONTH($A52,0))</f>
        <v>908.2</v>
      </c>
      <c r="E52" s="37">
        <f>SUMIFS(Rechnungseingangsbuch!$K$8:$K$47,Rechnungseingangsbuch!$B$8:$B$47,"&gt;="&amp;$A52,Rechnungseingangsbuch!$B$8:$B$47,"&lt;="&amp;EOMONTH($A52,0))</f>
        <v>5688.2</v>
      </c>
      <c r="F52" s="38">
        <f t="shared" si="0"/>
        <v>0.23181509565296771</v>
      </c>
    </row>
    <row r="53" spans="1:6" x14ac:dyDescent="0.25">
      <c r="A53" s="51">
        <v>46174</v>
      </c>
      <c r="B53" s="47">
        <f>COUNTIFS(Rechnungseingangsbuch!$B$8:$B$47,"&gt;="&amp;$A53,Rechnungseingangsbuch!$B$8:$B$47,"&lt;="&amp;EOMONTH($A53,0))</f>
        <v>3</v>
      </c>
      <c r="C53" s="40">
        <f>SUMIFS(Rechnungseingangsbuch!$H$8:$H$47,Rechnungseingangsbuch!$B$8:$B$47,"&gt;="&amp;$A53,Rechnungseingangsbuch!$B$8:$B$47,"&lt;="&amp;EOMONTH($A53,0))</f>
        <v>2172.4</v>
      </c>
      <c r="D53" s="40">
        <f>SUMIFS(Rechnungseingangsbuch!$J$8:$J$47,Rechnungseingangsbuch!$B$8:$B$47,"&gt;="&amp;$A53,Rechnungseingangsbuch!$B$8:$B$47,"&lt;="&amp;EOMONTH($A53,0))</f>
        <v>412.76</v>
      </c>
      <c r="E53" s="40">
        <f>SUMIFS(Rechnungseingangsbuch!$K$8:$K$47,Rechnungseingangsbuch!$B$8:$B$47,"&gt;="&amp;$A53,Rechnungseingangsbuch!$B$8:$B$47,"&lt;="&amp;EOMONTH($A53,0))</f>
        <v>2585.16</v>
      </c>
      <c r="F53" s="41">
        <f t="shared" si="0"/>
        <v>0.10535478933199009</v>
      </c>
    </row>
    <row r="54" spans="1:6" x14ac:dyDescent="0.25">
      <c r="A54" s="50">
        <v>46204</v>
      </c>
      <c r="B54" s="45">
        <f>COUNTIFS(Rechnungseingangsbuch!$B$8:$B$47,"&gt;="&amp;$A54,Rechnungseingangsbuch!$B$8:$B$47,"&lt;="&amp;EOMONTH($A54,0))</f>
        <v>0</v>
      </c>
      <c r="C54" s="37">
        <f>SUMIFS(Rechnungseingangsbuch!$H$8:$H$47,Rechnungseingangsbuch!$B$8:$B$47,"&gt;="&amp;$A54,Rechnungseingangsbuch!$B$8:$B$47,"&lt;="&amp;EOMONTH($A54,0))</f>
        <v>0</v>
      </c>
      <c r="D54" s="37">
        <f>SUMIFS(Rechnungseingangsbuch!$J$8:$J$47,Rechnungseingangsbuch!$B$8:$B$47,"&gt;="&amp;$A54,Rechnungseingangsbuch!$B$8:$B$47,"&lt;="&amp;EOMONTH($A54,0))</f>
        <v>0</v>
      </c>
      <c r="E54" s="37">
        <f>SUMIFS(Rechnungseingangsbuch!$K$8:$K$47,Rechnungseingangsbuch!$B$8:$B$47,"&gt;="&amp;$A54,Rechnungseingangsbuch!$B$8:$B$47,"&lt;="&amp;EOMONTH($A54,0))</f>
        <v>0</v>
      </c>
      <c r="F54" s="38">
        <f t="shared" si="0"/>
        <v>0</v>
      </c>
    </row>
    <row r="55" spans="1:6" x14ac:dyDescent="0.25">
      <c r="A55" s="51">
        <v>46235</v>
      </c>
      <c r="B55" s="47">
        <f>COUNTIFS(Rechnungseingangsbuch!$B$8:$B$47,"&gt;="&amp;$A55,Rechnungseingangsbuch!$B$8:$B$47,"&lt;="&amp;EOMONTH($A55,0))</f>
        <v>0</v>
      </c>
      <c r="C55" s="40">
        <f>SUMIFS(Rechnungseingangsbuch!$H$8:$H$47,Rechnungseingangsbuch!$B$8:$B$47,"&gt;="&amp;$A55,Rechnungseingangsbuch!$B$8:$B$47,"&lt;="&amp;EOMONTH($A55,0))</f>
        <v>0</v>
      </c>
      <c r="D55" s="40">
        <f>SUMIFS(Rechnungseingangsbuch!$J$8:$J$47,Rechnungseingangsbuch!$B$8:$B$47,"&gt;="&amp;$A55,Rechnungseingangsbuch!$B$8:$B$47,"&lt;="&amp;EOMONTH($A55,0))</f>
        <v>0</v>
      </c>
      <c r="E55" s="40">
        <f>SUMIFS(Rechnungseingangsbuch!$K$8:$K$47,Rechnungseingangsbuch!$B$8:$B$47,"&gt;="&amp;$A55,Rechnungseingangsbuch!$B$8:$B$47,"&lt;="&amp;EOMONTH($A55,0))</f>
        <v>0</v>
      </c>
      <c r="F55" s="41">
        <f t="shared" si="0"/>
        <v>0</v>
      </c>
    </row>
    <row r="56" spans="1:6" x14ac:dyDescent="0.25">
      <c r="A56" s="50">
        <v>46266</v>
      </c>
      <c r="B56" s="45">
        <f>COUNTIFS(Rechnungseingangsbuch!$B$8:$B$47,"&gt;="&amp;$A56,Rechnungseingangsbuch!$B$8:$B$47,"&lt;="&amp;EOMONTH($A56,0))</f>
        <v>0</v>
      </c>
      <c r="C56" s="37">
        <f>SUMIFS(Rechnungseingangsbuch!$H$8:$H$47,Rechnungseingangsbuch!$B$8:$B$47,"&gt;="&amp;$A56,Rechnungseingangsbuch!$B$8:$B$47,"&lt;="&amp;EOMONTH($A56,0))</f>
        <v>0</v>
      </c>
      <c r="D56" s="37">
        <f>SUMIFS(Rechnungseingangsbuch!$J$8:$J$47,Rechnungseingangsbuch!$B$8:$B$47,"&gt;="&amp;$A56,Rechnungseingangsbuch!$B$8:$B$47,"&lt;="&amp;EOMONTH($A56,0))</f>
        <v>0</v>
      </c>
      <c r="E56" s="37">
        <f>SUMIFS(Rechnungseingangsbuch!$K$8:$K$47,Rechnungseingangsbuch!$B$8:$B$47,"&gt;="&amp;$A56,Rechnungseingangsbuch!$B$8:$B$47,"&lt;="&amp;EOMONTH($A56,0))</f>
        <v>0</v>
      </c>
      <c r="F56" s="38">
        <f t="shared" si="0"/>
        <v>0</v>
      </c>
    </row>
    <row r="57" spans="1:6" x14ac:dyDescent="0.25">
      <c r="A57" s="51">
        <v>46296</v>
      </c>
      <c r="B57" s="47">
        <f>COUNTIFS(Rechnungseingangsbuch!$B$8:$B$47,"&gt;="&amp;$A57,Rechnungseingangsbuch!$B$8:$B$47,"&lt;="&amp;EOMONTH($A57,0))</f>
        <v>0</v>
      </c>
      <c r="C57" s="40">
        <f>SUMIFS(Rechnungseingangsbuch!$H$8:$H$47,Rechnungseingangsbuch!$B$8:$B$47,"&gt;="&amp;$A57,Rechnungseingangsbuch!$B$8:$B$47,"&lt;="&amp;EOMONTH($A57,0))</f>
        <v>0</v>
      </c>
      <c r="D57" s="40">
        <f>SUMIFS(Rechnungseingangsbuch!$J$8:$J$47,Rechnungseingangsbuch!$B$8:$B$47,"&gt;="&amp;$A57,Rechnungseingangsbuch!$B$8:$B$47,"&lt;="&amp;EOMONTH($A57,0))</f>
        <v>0</v>
      </c>
      <c r="E57" s="40">
        <f>SUMIFS(Rechnungseingangsbuch!$K$8:$K$47,Rechnungseingangsbuch!$B$8:$B$47,"&gt;="&amp;$A57,Rechnungseingangsbuch!$B$8:$B$47,"&lt;="&amp;EOMONTH($A57,0))</f>
        <v>0</v>
      </c>
      <c r="F57" s="41">
        <f t="shared" si="0"/>
        <v>0</v>
      </c>
    </row>
    <row r="58" spans="1:6" x14ac:dyDescent="0.25">
      <c r="A58" s="50">
        <v>46327</v>
      </c>
      <c r="B58" s="45">
        <f>COUNTIFS(Rechnungseingangsbuch!$B$8:$B$47,"&gt;="&amp;$A58,Rechnungseingangsbuch!$B$8:$B$47,"&lt;="&amp;EOMONTH($A58,0))</f>
        <v>0</v>
      </c>
      <c r="C58" s="37">
        <f>SUMIFS(Rechnungseingangsbuch!$H$8:$H$47,Rechnungseingangsbuch!$B$8:$B$47,"&gt;="&amp;$A58,Rechnungseingangsbuch!$B$8:$B$47,"&lt;="&amp;EOMONTH($A58,0))</f>
        <v>0</v>
      </c>
      <c r="D58" s="37">
        <f>SUMIFS(Rechnungseingangsbuch!$J$8:$J$47,Rechnungseingangsbuch!$B$8:$B$47,"&gt;="&amp;$A58,Rechnungseingangsbuch!$B$8:$B$47,"&lt;="&amp;EOMONTH($A58,0))</f>
        <v>0</v>
      </c>
      <c r="E58" s="37">
        <f>SUMIFS(Rechnungseingangsbuch!$K$8:$K$47,Rechnungseingangsbuch!$B$8:$B$47,"&gt;="&amp;$A58,Rechnungseingangsbuch!$B$8:$B$47,"&lt;="&amp;EOMONTH($A58,0))</f>
        <v>0</v>
      </c>
      <c r="F58" s="38">
        <f t="shared" si="0"/>
        <v>0</v>
      </c>
    </row>
    <row r="59" spans="1:6" x14ac:dyDescent="0.25">
      <c r="A59" s="51">
        <v>46357</v>
      </c>
      <c r="B59" s="47">
        <f>COUNTIFS(Rechnungseingangsbuch!$B$8:$B$47,"&gt;="&amp;$A59,Rechnungseingangsbuch!$B$8:$B$47,"&lt;="&amp;EOMONTH($A59,0))</f>
        <v>0</v>
      </c>
      <c r="C59" s="40">
        <f>SUMIFS(Rechnungseingangsbuch!$H$8:$H$47,Rechnungseingangsbuch!$B$8:$B$47,"&gt;="&amp;$A59,Rechnungseingangsbuch!$B$8:$B$47,"&lt;="&amp;EOMONTH($A59,0))</f>
        <v>0</v>
      </c>
      <c r="D59" s="40">
        <f>SUMIFS(Rechnungseingangsbuch!$J$8:$J$47,Rechnungseingangsbuch!$B$8:$B$47,"&gt;="&amp;$A59,Rechnungseingangsbuch!$B$8:$B$47,"&lt;="&amp;EOMONTH($A59,0))</f>
        <v>0</v>
      </c>
      <c r="E59" s="40">
        <f>SUMIFS(Rechnungseingangsbuch!$K$8:$K$47,Rechnungseingangsbuch!$B$8:$B$47,"&gt;="&amp;$A59,Rechnungseingangsbuch!$B$8:$B$47,"&lt;="&amp;EOMONTH($A59,0))</f>
        <v>0</v>
      </c>
      <c r="F59" s="41">
        <f t="shared" si="0"/>
        <v>0</v>
      </c>
    </row>
    <row r="60" spans="1:6" x14ac:dyDescent="0.25">
      <c r="A60" s="48" t="s">
        <v>118</v>
      </c>
      <c r="B60" s="49">
        <f>SUM(B48:B59)</f>
        <v>15</v>
      </c>
      <c r="C60" s="42">
        <f>SUM(C48:C59)</f>
        <v>20811.600000000002</v>
      </c>
      <c r="D60" s="42">
        <f>SUM(D48:D59)</f>
        <v>3726.0600000000004</v>
      </c>
      <c r="E60" s="42">
        <f>SUM(E48:E59)</f>
        <v>24537.66</v>
      </c>
      <c r="F60" s="43">
        <f>IFERROR(E60/E60,0)</f>
        <v>1</v>
      </c>
    </row>
    <row r="62" spans="1:6" ht="19.5" customHeight="1" x14ac:dyDescent="0.25">
      <c r="A62" s="5" t="s">
        <v>133</v>
      </c>
      <c r="B62" s="5"/>
      <c r="C62" s="5"/>
      <c r="D62" s="5"/>
      <c r="E62" s="5"/>
      <c r="F62" s="5"/>
    </row>
    <row r="63" spans="1:6" x14ac:dyDescent="0.25">
      <c r="A63" s="28" t="s">
        <v>15</v>
      </c>
      <c r="B63" s="28" t="s">
        <v>121</v>
      </c>
      <c r="C63" s="28" t="s">
        <v>132</v>
      </c>
      <c r="D63" s="28" t="s">
        <v>116</v>
      </c>
      <c r="E63" s="28" t="s">
        <v>134</v>
      </c>
      <c r="F63" s="28" t="s">
        <v>123</v>
      </c>
    </row>
    <row r="64" spans="1:6" x14ac:dyDescent="0.25">
      <c r="A64" s="52" t="str">
        <f>'Stammdaten &amp; Anleitung'!A5</f>
        <v>Nordwerk Bürolösungen GmbH</v>
      </c>
      <c r="B64" s="45">
        <f>COUNTIF(Rechnungseingangsbuch!$E$8:$E$47,$A64)</f>
        <v>2</v>
      </c>
      <c r="C64" s="37">
        <f>SUMIF(Rechnungseingangsbuch!$E$8:$E$47,$A64,Rechnungseingangsbuch!$H$8:$H$47)</f>
        <v>1486.6</v>
      </c>
      <c r="D64" s="37">
        <f>SUMIF(Rechnungseingangsbuch!$E$8:$E$47,$A64,Rechnungseingangsbuch!$K$8:$K$47)</f>
        <v>1769.05</v>
      </c>
      <c r="E64" s="37">
        <f>SUMIFS(Rechnungseingangsbuch!$K$8:$K$47,Rechnungseingangsbuch!$E$8:$E$47,$A64,Rechnungseingangsbuch!$U$8:$U$47,"&lt;&gt;Bezahlt")</f>
        <v>1278.06</v>
      </c>
      <c r="F64" s="38">
        <f t="shared" ref="F64:F75" si="1">IFERROR($D64/$D$76,0)</f>
        <v>7.2095301670982478E-2</v>
      </c>
    </row>
    <row r="65" spans="1:6" x14ac:dyDescent="0.25">
      <c r="A65" s="53" t="str">
        <f>'Stammdaten &amp; Anleitung'!A6</f>
        <v>Cloudmesh Systems GmbH</v>
      </c>
      <c r="B65" s="47">
        <f>COUNTIF(Rechnungseingangsbuch!$E$8:$E$47,$A65)</f>
        <v>3</v>
      </c>
      <c r="C65" s="40">
        <f>SUMIF(Rechnungseingangsbuch!$E$8:$E$47,$A65,Rechnungseingangsbuch!$H$8:$H$47)</f>
        <v>2326.1999999999998</v>
      </c>
      <c r="D65" s="40">
        <f>SUMIF(Rechnungseingangsbuch!$E$8:$E$47,$A65,Rechnungseingangsbuch!$K$8:$K$47)</f>
        <v>2756.63</v>
      </c>
      <c r="E65" s="40">
        <f>SUMIFS(Rechnungseingangsbuch!$K$8:$K$47,Rechnungseingangsbuch!$E$8:$E$47,$A65,Rechnungseingangsbuch!$U$8:$U$47,"&lt;&gt;Bezahlt")</f>
        <v>1118.5999999999999</v>
      </c>
      <c r="F65" s="41">
        <f t="shared" si="1"/>
        <v>0.11234282323579348</v>
      </c>
    </row>
    <row r="66" spans="1:6" x14ac:dyDescent="0.25">
      <c r="A66" s="52" t="str">
        <f>'Stammdaten &amp; Anleitung'!A7</f>
        <v>Stadtwerke Region Nord AG</v>
      </c>
      <c r="B66" s="45">
        <f>COUNTIF(Rechnungseingangsbuch!$E$8:$E$47,$A66)</f>
        <v>1</v>
      </c>
      <c r="C66" s="37">
        <f>SUMIF(Rechnungseingangsbuch!$E$8:$E$47,$A66,Rechnungseingangsbuch!$H$8:$H$47)</f>
        <v>684.5</v>
      </c>
      <c r="D66" s="37">
        <f>SUMIF(Rechnungseingangsbuch!$E$8:$E$47,$A66,Rechnungseingangsbuch!$K$8:$K$47)</f>
        <v>814.56</v>
      </c>
      <c r="E66" s="37">
        <f>SUMIFS(Rechnungseingangsbuch!$K$8:$K$47,Rechnungseingangsbuch!$E$8:$E$47,$A66,Rechnungseingangsbuch!$U$8:$U$47,"&lt;&gt;Bezahlt")</f>
        <v>0</v>
      </c>
      <c r="F66" s="38">
        <f t="shared" si="1"/>
        <v>3.3196319453444215E-2</v>
      </c>
    </row>
    <row r="67" spans="1:6" x14ac:dyDescent="0.25">
      <c r="A67" s="53" t="str">
        <f>'Stammdaten &amp; Anleitung'!A8</f>
        <v>Lumina Werbeagentur</v>
      </c>
      <c r="B67" s="47">
        <f>COUNTIF(Rechnungseingangsbuch!$E$8:$E$47,$A67)</f>
        <v>1</v>
      </c>
      <c r="C67" s="40">
        <f>SUMIF(Rechnungseingangsbuch!$E$8:$E$47,$A67,Rechnungseingangsbuch!$H$8:$H$47)</f>
        <v>2450</v>
      </c>
      <c r="D67" s="40">
        <f>SUMIF(Rechnungseingangsbuch!$E$8:$E$47,$A67,Rechnungseingangsbuch!$K$8:$K$47)</f>
        <v>2915.5</v>
      </c>
      <c r="E67" s="40">
        <f>SUMIFS(Rechnungseingangsbuch!$K$8:$K$47,Rechnungseingangsbuch!$E$8:$E$47,$A67,Rechnungseingangsbuch!$U$8:$U$47,"&lt;&gt;Bezahlt")</f>
        <v>0</v>
      </c>
      <c r="F67" s="41">
        <f t="shared" si="1"/>
        <v>0.1188173607426299</v>
      </c>
    </row>
    <row r="68" spans="1:6" x14ac:dyDescent="0.25">
      <c r="A68" s="52" t="str">
        <f>'Stammdaten &amp; Anleitung'!A9</f>
        <v>Transped Logistik GmbH</v>
      </c>
      <c r="B68" s="45">
        <f>COUNTIF(Rechnungseingangsbuch!$E$8:$E$47,$A68)</f>
        <v>1</v>
      </c>
      <c r="C68" s="37">
        <f>SUMIF(Rechnungseingangsbuch!$E$8:$E$47,$A68,Rechnungseingangsbuch!$H$8:$H$47)</f>
        <v>336.9</v>
      </c>
      <c r="D68" s="37">
        <f>SUMIF(Rechnungseingangsbuch!$E$8:$E$47,$A68,Rechnungseingangsbuch!$K$8:$K$47)</f>
        <v>400.90999999999997</v>
      </c>
      <c r="E68" s="37">
        <f>SUMIFS(Rechnungseingangsbuch!$K$8:$K$47,Rechnungseingangsbuch!$E$8:$E$47,$A68,Rechnungseingangsbuch!$U$8:$U$47,"&lt;&gt;Bezahlt")</f>
        <v>0</v>
      </c>
      <c r="F68" s="38">
        <f t="shared" si="1"/>
        <v>1.6338558770477705E-2</v>
      </c>
    </row>
    <row r="69" spans="1:6" x14ac:dyDescent="0.25">
      <c r="A69" s="53" t="str">
        <f>'Stammdaten &amp; Anleitung'!A10</f>
        <v>Kanzlei Hartmann &amp; Partner</v>
      </c>
      <c r="B69" s="47">
        <f>COUNTIF(Rechnungseingangsbuch!$E$8:$E$47,$A69)</f>
        <v>1</v>
      </c>
      <c r="C69" s="40">
        <f>SUMIF(Rechnungseingangsbuch!$E$8:$E$47,$A69,Rechnungseingangsbuch!$H$8:$H$47)</f>
        <v>1800</v>
      </c>
      <c r="D69" s="40">
        <f>SUMIF(Rechnungseingangsbuch!$E$8:$E$47,$A69,Rechnungseingangsbuch!$K$8:$K$47)</f>
        <v>2142</v>
      </c>
      <c r="E69" s="40">
        <f>SUMIFS(Rechnungseingangsbuch!$K$8:$K$47,Rechnungseingangsbuch!$E$8:$E$47,$A69,Rechnungseingangsbuch!$U$8:$U$47,"&lt;&gt;Bezahlt")</f>
        <v>0</v>
      </c>
      <c r="F69" s="41">
        <f t="shared" si="1"/>
        <v>8.7294387484381147E-2</v>
      </c>
    </row>
    <row r="70" spans="1:6" x14ac:dyDescent="0.25">
      <c r="A70" s="52" t="str">
        <f>'Stammdaten &amp; Anleitung'!A11</f>
        <v>Domus Versicherung AG</v>
      </c>
      <c r="B70" s="45">
        <f>COUNTIF(Rechnungseingangsbuch!$E$8:$E$47,$A70)</f>
        <v>1</v>
      </c>
      <c r="C70" s="37">
        <f>SUMIF(Rechnungseingangsbuch!$E$8:$E$47,$A70,Rechnungseingangsbuch!$H$8:$H$47)</f>
        <v>1140</v>
      </c>
      <c r="D70" s="37">
        <f>SUMIF(Rechnungseingangsbuch!$E$8:$E$47,$A70,Rechnungseingangsbuch!$K$8:$K$47)</f>
        <v>1140</v>
      </c>
      <c r="E70" s="37">
        <f>SUMIFS(Rechnungseingangsbuch!$K$8:$K$47,Rechnungseingangsbuch!$E$8:$E$47,$A70,Rechnungseingangsbuch!$U$8:$U$47,"&lt;&gt;Bezahlt")</f>
        <v>0</v>
      </c>
      <c r="F70" s="38">
        <f t="shared" si="1"/>
        <v>4.6459197820819101E-2</v>
      </c>
    </row>
    <row r="71" spans="1:6" x14ac:dyDescent="0.25">
      <c r="A71" s="53" t="str">
        <f>'Stammdaten &amp; Anleitung'!A12</f>
        <v>Papierfabrik Elbtal KG</v>
      </c>
      <c r="B71" s="47">
        <f>COUNTIF(Rechnungseingangsbuch!$E$8:$E$47,$A71)</f>
        <v>1</v>
      </c>
      <c r="C71" s="40">
        <f>SUMIF(Rechnungseingangsbuch!$E$8:$E$47,$A71,Rechnungseingangsbuch!$H$8:$H$47)</f>
        <v>3260</v>
      </c>
      <c r="D71" s="40">
        <f>SUMIF(Rechnungseingangsbuch!$E$8:$E$47,$A71,Rechnungseingangsbuch!$K$8:$K$47)</f>
        <v>3879.4</v>
      </c>
      <c r="E71" s="40">
        <f>SUMIFS(Rechnungseingangsbuch!$K$8:$K$47,Rechnungseingangsbuch!$E$8:$E$47,$A71,Rechnungseingangsbuch!$U$8:$U$47,"&lt;&gt;Bezahlt")</f>
        <v>0</v>
      </c>
      <c r="F71" s="41">
        <f t="shared" si="1"/>
        <v>0.15809983511060141</v>
      </c>
    </row>
    <row r="72" spans="1:6" x14ac:dyDescent="0.25">
      <c r="A72" s="52" t="str">
        <f>'Stammdaten &amp; Anleitung'!A13</f>
        <v>Vitalis Reinigungsservice</v>
      </c>
      <c r="B72" s="45">
        <f>COUNTIF(Rechnungseingangsbuch!$E$8:$E$47,$A72)</f>
        <v>1</v>
      </c>
      <c r="C72" s="37">
        <f>SUMIF(Rechnungseingangsbuch!$E$8:$E$47,$A72,Rechnungseingangsbuch!$H$8:$H$47)</f>
        <v>289</v>
      </c>
      <c r="D72" s="37">
        <f>SUMIF(Rechnungseingangsbuch!$E$8:$E$47,$A72,Rechnungseingangsbuch!$K$8:$K$47)</f>
        <v>343.90999999999997</v>
      </c>
      <c r="E72" s="37">
        <f>SUMIFS(Rechnungseingangsbuch!$K$8:$K$47,Rechnungseingangsbuch!$E$8:$E$47,$A72,Rechnungseingangsbuch!$U$8:$U$47,"&lt;&gt;Bezahlt")</f>
        <v>0</v>
      </c>
      <c r="F72" s="38">
        <f t="shared" si="1"/>
        <v>1.401559887943675E-2</v>
      </c>
    </row>
    <row r="73" spans="1:6" x14ac:dyDescent="0.25">
      <c r="A73" s="53" t="str">
        <f>'Stammdaten &amp; Anleitung'!A14</f>
        <v>Consulting Kroeger UG</v>
      </c>
      <c r="B73" s="47">
        <f>COUNTIF(Rechnungseingangsbuch!$E$8:$E$47,$A73)</f>
        <v>1</v>
      </c>
      <c r="C73" s="40">
        <f>SUMIF(Rechnungseingangsbuch!$E$8:$E$47,$A73,Rechnungseingangsbuch!$H$8:$H$47)</f>
        <v>2100</v>
      </c>
      <c r="D73" s="40">
        <f>SUMIF(Rechnungseingangsbuch!$E$8:$E$47,$A73,Rechnungseingangsbuch!$K$8:$K$47)</f>
        <v>2499</v>
      </c>
      <c r="E73" s="40">
        <f>SUMIFS(Rechnungseingangsbuch!$K$8:$K$47,Rechnungseingangsbuch!$E$8:$E$47,$A73,Rechnungseingangsbuch!$U$8:$U$47,"&lt;&gt;Bezahlt")</f>
        <v>2499</v>
      </c>
      <c r="F73" s="41">
        <f t="shared" si="1"/>
        <v>0.10184345206511135</v>
      </c>
    </row>
    <row r="74" spans="1:6" x14ac:dyDescent="0.25">
      <c r="A74" s="52" t="str">
        <f>'Stammdaten &amp; Anleitung'!A15</f>
        <v>Frischbau Handwerk GmbH</v>
      </c>
      <c r="B74" s="45">
        <f>COUNTIF(Rechnungseingangsbuch!$E$8:$E$47,$A74)</f>
        <v>1</v>
      </c>
      <c r="C74" s="37">
        <f>SUMIF(Rechnungseingangsbuch!$E$8:$E$47,$A74,Rechnungseingangsbuch!$H$8:$H$47)</f>
        <v>4780</v>
      </c>
      <c r="D74" s="37">
        <f>SUMIF(Rechnungseingangsbuch!$E$8:$E$47,$A74,Rechnungseingangsbuch!$K$8:$K$47)</f>
        <v>5688.2</v>
      </c>
      <c r="E74" s="37">
        <f>SUMIFS(Rechnungseingangsbuch!$K$8:$K$47,Rechnungseingangsbuch!$E$8:$E$47,$A74,Rechnungseingangsbuch!$U$8:$U$47,"&lt;&gt;Bezahlt")</f>
        <v>5688.2</v>
      </c>
      <c r="F74" s="38">
        <f t="shared" si="1"/>
        <v>0.23181509565296771</v>
      </c>
    </row>
    <row r="75" spans="1:6" x14ac:dyDescent="0.25">
      <c r="A75" s="53" t="str">
        <f>'Stammdaten &amp; Anleitung'!A16</f>
        <v>Telekomm Nord GmbH</v>
      </c>
      <c r="B75" s="47">
        <f>COUNTIF(Rechnungseingangsbuch!$E$8:$E$47,$A75)</f>
        <v>1</v>
      </c>
      <c r="C75" s="40">
        <f>SUMIF(Rechnungseingangsbuch!$E$8:$E$47,$A75,Rechnungseingangsbuch!$H$8:$H$47)</f>
        <v>158.4</v>
      </c>
      <c r="D75" s="40">
        <f>SUMIF(Rechnungseingangsbuch!$E$8:$E$47,$A75,Rechnungseingangsbuch!$K$8:$K$47)</f>
        <v>188.5</v>
      </c>
      <c r="E75" s="40">
        <f>SUMIFS(Rechnungseingangsbuch!$K$8:$K$47,Rechnungseingangsbuch!$E$8:$E$47,$A75,Rechnungseingangsbuch!$U$8:$U$47,"&lt;&gt;Bezahlt")</f>
        <v>188.5</v>
      </c>
      <c r="F75" s="41">
        <f t="shared" si="1"/>
        <v>7.6820691133547376E-3</v>
      </c>
    </row>
    <row r="76" spans="1:6" x14ac:dyDescent="0.25">
      <c r="A76" s="48" t="s">
        <v>118</v>
      </c>
      <c r="B76" s="49">
        <f>SUM(B64:B75)</f>
        <v>15</v>
      </c>
      <c r="C76" s="42">
        <f>SUM(C64:C75)</f>
        <v>20811.599999999999</v>
      </c>
      <c r="D76" s="42">
        <f>SUM(D64:D75)</f>
        <v>24537.66</v>
      </c>
      <c r="E76" s="42">
        <f>SUM(E64:E75)</f>
        <v>10772.36</v>
      </c>
      <c r="F76" s="43">
        <f>IFERROR(D76/D76,0)</f>
        <v>1</v>
      </c>
    </row>
  </sheetData>
  <mergeCells count="9">
    <mergeCell ref="A30:F30"/>
    <mergeCell ref="A37:F37"/>
    <mergeCell ref="A46:F46"/>
    <mergeCell ref="A62:F62"/>
    <mergeCell ref="A1:F1"/>
    <mergeCell ref="A2:F2"/>
    <mergeCell ref="A4:F4"/>
    <mergeCell ref="A11:F11"/>
    <mergeCell ref="A21:F21"/>
  </mergeCells>
  <conditionalFormatting sqref="C39:C40">
    <cfRule type="cellIs" dxfId="0" priority="2" operator="greater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B2333"/>
  </sheetPr>
  <dimension ref="A1:H42"/>
  <sheetViews>
    <sheetView showGridLines="0" zoomScaleNormal="100" workbookViewId="0"/>
  </sheetViews>
  <sheetFormatPr baseColWidth="10" defaultColWidth="8.7109375" defaultRowHeight="15" x14ac:dyDescent="0.25"/>
  <cols>
    <col min="1" max="1" width="30" customWidth="1"/>
    <col min="2" max="2" width="3" customWidth="1"/>
    <col min="3" max="3" width="20" customWidth="1"/>
    <col min="4" max="4" width="3" customWidth="1"/>
    <col min="5" max="5" width="12" customWidth="1"/>
    <col min="6" max="6" width="3" customWidth="1"/>
    <col min="7" max="7" width="16" customWidth="1"/>
    <col min="8" max="8" width="70" customWidth="1"/>
  </cols>
  <sheetData>
    <row r="1" spans="1:8" ht="33.75" customHeight="1" x14ac:dyDescent="0.25">
      <c r="A1" s="7" t="s">
        <v>135</v>
      </c>
      <c r="B1" s="7"/>
      <c r="C1" s="7"/>
      <c r="D1" s="7"/>
      <c r="E1" s="7"/>
      <c r="F1" s="7"/>
      <c r="G1" s="7"/>
      <c r="H1" s="7"/>
    </row>
    <row r="2" spans="1:8" ht="19.5" customHeight="1" x14ac:dyDescent="0.25">
      <c r="A2" s="6" t="s">
        <v>136</v>
      </c>
      <c r="B2" s="6"/>
      <c r="C2" s="6"/>
      <c r="D2" s="6"/>
      <c r="E2" s="6"/>
      <c r="F2" s="6"/>
      <c r="G2" s="6"/>
      <c r="H2" s="6"/>
    </row>
    <row r="4" spans="1:8" x14ac:dyDescent="0.25">
      <c r="A4" s="28" t="s">
        <v>137</v>
      </c>
      <c r="C4" s="28" t="s">
        <v>138</v>
      </c>
      <c r="E4" s="28" t="s">
        <v>139</v>
      </c>
      <c r="G4" s="28" t="s">
        <v>30</v>
      </c>
    </row>
    <row r="5" spans="1:8" x14ac:dyDescent="0.25">
      <c r="A5" s="54" t="s">
        <v>35</v>
      </c>
      <c r="C5" s="54" t="s">
        <v>36</v>
      </c>
      <c r="E5" s="18">
        <v>0.19</v>
      </c>
      <c r="G5" s="54" t="s">
        <v>86</v>
      </c>
    </row>
    <row r="6" spans="1:8" x14ac:dyDescent="0.25">
      <c r="A6" s="54" t="s">
        <v>40</v>
      </c>
      <c r="C6" s="54" t="s">
        <v>72</v>
      </c>
      <c r="E6" s="18">
        <v>7.0000000000000007E-2</v>
      </c>
      <c r="G6" s="54" t="s">
        <v>74</v>
      </c>
    </row>
    <row r="7" spans="1:8" x14ac:dyDescent="0.25">
      <c r="A7" s="54" t="s">
        <v>44</v>
      </c>
      <c r="C7" s="54" t="s">
        <v>63</v>
      </c>
      <c r="E7" s="18">
        <v>0</v>
      </c>
      <c r="G7" s="54" t="s">
        <v>38</v>
      </c>
    </row>
    <row r="8" spans="1:8" x14ac:dyDescent="0.25">
      <c r="A8" s="54" t="s">
        <v>48</v>
      </c>
      <c r="C8" s="54" t="s">
        <v>41</v>
      </c>
      <c r="G8" s="54" t="s">
        <v>78</v>
      </c>
    </row>
    <row r="9" spans="1:8" x14ac:dyDescent="0.25">
      <c r="A9" s="54" t="s">
        <v>52</v>
      </c>
      <c r="C9" s="54" t="s">
        <v>49</v>
      </c>
    </row>
    <row r="10" spans="1:8" x14ac:dyDescent="0.25">
      <c r="A10" s="54" t="s">
        <v>56</v>
      </c>
      <c r="C10" s="54" t="s">
        <v>53</v>
      </c>
    </row>
    <row r="11" spans="1:8" x14ac:dyDescent="0.25">
      <c r="A11" s="54" t="s">
        <v>59</v>
      </c>
      <c r="C11" s="54" t="s">
        <v>45</v>
      </c>
    </row>
    <row r="12" spans="1:8" x14ac:dyDescent="0.25">
      <c r="A12" s="54" t="s">
        <v>62</v>
      </c>
    </row>
    <row r="13" spans="1:8" x14ac:dyDescent="0.25">
      <c r="A13" s="54" t="s">
        <v>66</v>
      </c>
    </row>
    <row r="14" spans="1:8" x14ac:dyDescent="0.25">
      <c r="A14" s="54" t="s">
        <v>71</v>
      </c>
    </row>
    <row r="15" spans="1:8" x14ac:dyDescent="0.25">
      <c r="A15" s="54" t="s">
        <v>76</v>
      </c>
    </row>
    <row r="16" spans="1:8" x14ac:dyDescent="0.25">
      <c r="A16" s="54" t="s">
        <v>80</v>
      </c>
    </row>
    <row r="18" spans="1:8" x14ac:dyDescent="0.25">
      <c r="A18" s="12" t="s">
        <v>140</v>
      </c>
    </row>
    <row r="20" spans="1:8" ht="19.5" customHeight="1" x14ac:dyDescent="0.25">
      <c r="A20" s="5" t="s">
        <v>141</v>
      </c>
      <c r="B20" s="5"/>
      <c r="C20" s="5"/>
      <c r="D20" s="5"/>
      <c r="E20" s="5"/>
      <c r="F20" s="5"/>
      <c r="G20" s="5"/>
      <c r="H20" s="5"/>
    </row>
    <row r="21" spans="1:8" ht="27.75" customHeight="1" x14ac:dyDescent="0.25">
      <c r="A21" s="4" t="s">
        <v>142</v>
      </c>
      <c r="B21" s="4"/>
      <c r="C21" s="4"/>
      <c r="D21" s="4"/>
      <c r="E21" s="4"/>
      <c r="F21" s="4"/>
      <c r="G21" s="3" t="s">
        <v>143</v>
      </c>
      <c r="H21" s="3"/>
    </row>
    <row r="22" spans="1:8" ht="27.75" customHeight="1" x14ac:dyDescent="0.25">
      <c r="A22" s="2" t="s">
        <v>144</v>
      </c>
      <c r="B22" s="2"/>
      <c r="C22" s="2"/>
      <c r="D22" s="2"/>
      <c r="E22" s="2"/>
      <c r="F22" s="2"/>
      <c r="G22" s="1" t="s">
        <v>145</v>
      </c>
      <c r="H22" s="1"/>
    </row>
    <row r="23" spans="1:8" ht="27.75" customHeight="1" x14ac:dyDescent="0.25">
      <c r="A23" s="4" t="s">
        <v>146</v>
      </c>
      <c r="B23" s="4"/>
      <c r="C23" s="4"/>
      <c r="D23" s="4"/>
      <c r="E23" s="4"/>
      <c r="F23" s="4"/>
      <c r="G23" s="3" t="s">
        <v>147</v>
      </c>
      <c r="H23" s="3"/>
    </row>
    <row r="24" spans="1:8" ht="27.75" customHeight="1" x14ac:dyDescent="0.25">
      <c r="A24" s="2" t="s">
        <v>29</v>
      </c>
      <c r="B24" s="2"/>
      <c r="C24" s="2"/>
      <c r="D24" s="2"/>
      <c r="E24" s="2"/>
      <c r="F24" s="2"/>
      <c r="G24" s="1" t="s">
        <v>148</v>
      </c>
      <c r="H24" s="1"/>
    </row>
    <row r="25" spans="1:8" ht="27.75" customHeight="1" x14ac:dyDescent="0.25">
      <c r="A25" s="4" t="s">
        <v>149</v>
      </c>
      <c r="B25" s="4"/>
      <c r="C25" s="4"/>
      <c r="D25" s="4"/>
      <c r="E25" s="4"/>
      <c r="F25" s="4"/>
      <c r="G25" s="3" t="s">
        <v>150</v>
      </c>
      <c r="H25" s="3"/>
    </row>
    <row r="26" spans="1:8" ht="27.75" customHeight="1" x14ac:dyDescent="0.25">
      <c r="A26" s="2" t="s">
        <v>151</v>
      </c>
      <c r="B26" s="2"/>
      <c r="C26" s="2"/>
      <c r="D26" s="2"/>
      <c r="E26" s="2"/>
      <c r="F26" s="2"/>
      <c r="G26" s="1" t="s">
        <v>152</v>
      </c>
      <c r="H26" s="1"/>
    </row>
    <row r="28" spans="1:8" ht="19.5" customHeight="1" x14ac:dyDescent="0.25">
      <c r="A28" s="5" t="s">
        <v>153</v>
      </c>
      <c r="B28" s="5"/>
      <c r="C28" s="5"/>
      <c r="D28" s="5"/>
      <c r="E28" s="5"/>
      <c r="F28" s="5"/>
      <c r="G28" s="5"/>
      <c r="H28" s="5"/>
    </row>
    <row r="29" spans="1:8" ht="27.75" customHeight="1" x14ac:dyDescent="0.25">
      <c r="A29" s="4" t="s">
        <v>154</v>
      </c>
      <c r="B29" s="4"/>
      <c r="C29" s="4"/>
      <c r="D29" s="4"/>
      <c r="E29" s="4"/>
      <c r="F29" s="4"/>
      <c r="G29" s="3" t="s">
        <v>155</v>
      </c>
      <c r="H29" s="3"/>
    </row>
    <row r="30" spans="1:8" ht="27.75" customHeight="1" x14ac:dyDescent="0.25">
      <c r="A30" s="2" t="s">
        <v>23</v>
      </c>
      <c r="B30" s="2"/>
      <c r="C30" s="2"/>
      <c r="D30" s="2"/>
      <c r="E30" s="2"/>
      <c r="F30" s="2"/>
      <c r="G30" s="1" t="s">
        <v>156</v>
      </c>
      <c r="H30" s="1"/>
    </row>
    <row r="31" spans="1:8" ht="27.75" customHeight="1" x14ac:dyDescent="0.25">
      <c r="A31" s="4" t="s">
        <v>26</v>
      </c>
      <c r="B31" s="4"/>
      <c r="C31" s="4"/>
      <c r="D31" s="4"/>
      <c r="E31" s="4"/>
      <c r="F31" s="4"/>
      <c r="G31" s="3" t="s">
        <v>157</v>
      </c>
      <c r="H31" s="3"/>
    </row>
    <row r="32" spans="1:8" ht="27.75" customHeight="1" x14ac:dyDescent="0.25">
      <c r="A32" s="2" t="s">
        <v>31</v>
      </c>
      <c r="B32" s="2"/>
      <c r="C32" s="2"/>
      <c r="D32" s="2"/>
      <c r="E32" s="2"/>
      <c r="F32" s="2"/>
      <c r="G32" s="1" t="s">
        <v>158</v>
      </c>
      <c r="H32" s="1"/>
    </row>
    <row r="33" spans="1:8" ht="27.75" customHeight="1" x14ac:dyDescent="0.25">
      <c r="A33" s="4" t="s">
        <v>159</v>
      </c>
      <c r="B33" s="4"/>
      <c r="C33" s="4"/>
      <c r="D33" s="4"/>
      <c r="E33" s="4"/>
      <c r="F33" s="4"/>
      <c r="G33" s="3" t="s">
        <v>160</v>
      </c>
      <c r="H33" s="3"/>
    </row>
    <row r="34" spans="1:8" ht="27.75" customHeight="1" x14ac:dyDescent="0.25">
      <c r="A34" s="2" t="s">
        <v>30</v>
      </c>
      <c r="B34" s="2"/>
      <c r="C34" s="2"/>
      <c r="D34" s="2"/>
      <c r="E34" s="2"/>
      <c r="F34" s="2"/>
      <c r="G34" s="1" t="s">
        <v>161</v>
      </c>
      <c r="H34" s="1"/>
    </row>
    <row r="36" spans="1:8" ht="19.5" customHeight="1" x14ac:dyDescent="0.25">
      <c r="A36" s="5" t="s">
        <v>162</v>
      </c>
      <c r="B36" s="5"/>
      <c r="C36" s="5"/>
      <c r="D36" s="5"/>
      <c r="E36" s="5"/>
      <c r="F36" s="5"/>
      <c r="G36" s="5"/>
      <c r="H36" s="5"/>
    </row>
    <row r="37" spans="1:8" ht="27.75" customHeight="1" x14ac:dyDescent="0.25">
      <c r="A37" s="4" t="s">
        <v>163</v>
      </c>
      <c r="B37" s="4"/>
      <c r="C37" s="4"/>
      <c r="D37" s="4"/>
      <c r="E37" s="4"/>
      <c r="F37" s="4"/>
      <c r="G37" s="3" t="s">
        <v>164</v>
      </c>
      <c r="H37" s="3"/>
    </row>
    <row r="38" spans="1:8" ht="27.75" customHeight="1" x14ac:dyDescent="0.25">
      <c r="A38" s="2" t="s">
        <v>165</v>
      </c>
      <c r="B38" s="2"/>
      <c r="C38" s="2"/>
      <c r="D38" s="2"/>
      <c r="E38" s="2"/>
      <c r="F38" s="2"/>
      <c r="G38" s="1" t="s">
        <v>166</v>
      </c>
      <c r="H38" s="1"/>
    </row>
    <row r="39" spans="1:8" ht="27.75" customHeight="1" x14ac:dyDescent="0.25">
      <c r="A39" s="4" t="s">
        <v>167</v>
      </c>
      <c r="B39" s="4"/>
      <c r="C39" s="4"/>
      <c r="D39" s="4"/>
      <c r="E39" s="4"/>
      <c r="F39" s="4"/>
      <c r="G39" s="3" t="s">
        <v>168</v>
      </c>
      <c r="H39" s="3"/>
    </row>
    <row r="40" spans="1:8" ht="27.75" customHeight="1" x14ac:dyDescent="0.25">
      <c r="A40" s="2" t="s">
        <v>169</v>
      </c>
      <c r="B40" s="2"/>
      <c r="C40" s="2"/>
      <c r="D40" s="2"/>
      <c r="E40" s="2"/>
      <c r="F40" s="2"/>
      <c r="G40" s="1" t="s">
        <v>170</v>
      </c>
      <c r="H40" s="1"/>
    </row>
    <row r="41" spans="1:8" ht="27.75" customHeight="1" x14ac:dyDescent="0.25">
      <c r="A41" s="4" t="s">
        <v>171</v>
      </c>
      <c r="B41" s="4"/>
      <c r="C41" s="4"/>
      <c r="D41" s="4"/>
      <c r="E41" s="4"/>
      <c r="F41" s="4"/>
      <c r="G41" s="3" t="s">
        <v>172</v>
      </c>
      <c r="H41" s="3"/>
    </row>
    <row r="42" spans="1:8" ht="27.75" customHeight="1" x14ac:dyDescent="0.25">
      <c r="A42" s="2" t="s">
        <v>173</v>
      </c>
      <c r="B42" s="2"/>
      <c r="C42" s="2"/>
      <c r="D42" s="2"/>
      <c r="E42" s="2"/>
      <c r="F42" s="2"/>
      <c r="G42" s="1" t="s">
        <v>174</v>
      </c>
      <c r="H42" s="1"/>
    </row>
  </sheetData>
  <mergeCells count="41">
    <mergeCell ref="A42:F42"/>
    <mergeCell ref="G42:H42"/>
    <mergeCell ref="A39:F39"/>
    <mergeCell ref="G39:H39"/>
    <mergeCell ref="A40:F40"/>
    <mergeCell ref="G40:H40"/>
    <mergeCell ref="A41:F41"/>
    <mergeCell ref="G41:H41"/>
    <mergeCell ref="A36:H36"/>
    <mergeCell ref="A37:F37"/>
    <mergeCell ref="G37:H37"/>
    <mergeCell ref="A38:F38"/>
    <mergeCell ref="G38:H38"/>
    <mergeCell ref="A32:F32"/>
    <mergeCell ref="G32:H32"/>
    <mergeCell ref="A33:F33"/>
    <mergeCell ref="G33:H33"/>
    <mergeCell ref="A34:F34"/>
    <mergeCell ref="G34:H34"/>
    <mergeCell ref="A29:F29"/>
    <mergeCell ref="G29:H29"/>
    <mergeCell ref="A30:F30"/>
    <mergeCell ref="G30:H30"/>
    <mergeCell ref="A31:F31"/>
    <mergeCell ref="G31:H31"/>
    <mergeCell ref="A25:F25"/>
    <mergeCell ref="G25:H25"/>
    <mergeCell ref="A26:F26"/>
    <mergeCell ref="G26:H26"/>
    <mergeCell ref="A28:H28"/>
    <mergeCell ref="A22:F22"/>
    <mergeCell ref="G22:H22"/>
    <mergeCell ref="A23:F23"/>
    <mergeCell ref="G23:H23"/>
    <mergeCell ref="A24:F24"/>
    <mergeCell ref="G24:H24"/>
    <mergeCell ref="A1:H1"/>
    <mergeCell ref="A2:H2"/>
    <mergeCell ref="A20:H20"/>
    <mergeCell ref="A21:F21"/>
    <mergeCell ref="G21:H2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Rechnungseingangsbuch</vt:lpstr>
      <vt:lpstr>Auswertung</vt:lpstr>
      <vt:lpstr>Stammdaten &amp; Anleitung</vt:lpstr>
      <vt:lpstr>Rechnungseingangsbuch!Drucktitel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2026-07-08T06:33:30Z</dcterms:created>
  <dcterms:modified xsi:type="dcterms:W3CDTF">2026-07-08T07:48:06Z</dcterms:modified>
  <dc:language>en-US</dc:language>
</cp:coreProperties>
</file>