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chnungsausgangsbuch" sheetId="1" state="visible" r:id="rId3"/>
    <sheet name="Monatsübersicht" sheetId="2" state="visible" r:id="rId4"/>
    <sheet name="Anleitung" sheetId="3" state="visible" r:id="rId5"/>
  </sheets>
  <definedNames>
    <definedName function="false" hidden="false" localSheetId="0" name="_xlnm.Print_Titles" vbProcedure="false">Rechnungsausgangsbuch!$8:$9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<sst xmlns="http://schemas.openxmlformats.org/spreadsheetml/2006/main" count="199" uniqueCount="167">
  <si>
    <t xml:space="preserve">RECHNUNGSAUSGANGSBUCH</t>
  </si>
  <si>
    <t xml:space="preserve">Ausgangsbuch für Ausgangsrechnungen  ·  Geschäftsjahr 2026</t>
  </si>
  <si>
    <t xml:space="preserve">Unternehmen:</t>
  </si>
  <si>
    <t xml:space="preserve">Muster GmbH</t>
  </si>
  <si>
    <t xml:space="preserve">USt-IdNr.:</t>
  </si>
  <si>
    <t xml:space="preserve">DE123456789</t>
  </si>
  <si>
    <t xml:space="preserve">Steuer-Nr.:</t>
  </si>
  <si>
    <t xml:space="preserve">12/345/67890</t>
  </si>
  <si>
    <t xml:space="preserve">Bearbeiter:</t>
  </si>
  <si>
    <t xml:space="preserve">Zuständige Person</t>
  </si>
  <si>
    <t xml:space="preserve">Erstellungsdatum:</t>
  </si>
  <si>
    <t xml:space="preserve">Seite:</t>
  </si>
  <si>
    <t xml:space="preserve">1</t>
  </si>
  <si>
    <t xml:space="preserve">RECHNUNGSDATEN</t>
  </si>
  <si>
    <t xml:space="preserve">KUNDE &amp; LEISTUNG</t>
  </si>
  <si>
    <t xml:space="preserve">BETRÄGE</t>
  </si>
  <si>
    <t xml:space="preserve">ZAHLUNGSFRISTEN</t>
  </si>
  <si>
    <t xml:space="preserve">ZAHLUNGSSTATUS</t>
  </si>
  <si>
    <t xml:space="preserve">SONSTIGES</t>
  </si>
  <si>
    <t xml:space="preserve">Nr.</t>
  </si>
  <si>
    <t xml:space="preserve">Rechnungs-
datum</t>
  </si>
  <si>
    <t xml:space="preserve">Rechnungs-
nummer</t>
  </si>
  <si>
    <t xml:space="preserve">Kunde / Empfänger</t>
  </si>
  <si>
    <t xml:space="preserve">Leistungs-
beschreibung</t>
  </si>
  <si>
    <t xml:space="preserve">Netto (€)</t>
  </si>
  <si>
    <t xml:space="preserve">USt.
(%)</t>
  </si>
  <si>
    <t xml:space="preserve">USt.-
Betrag (€)</t>
  </si>
  <si>
    <t xml:space="preserve">Brutto (€)</t>
  </si>
  <si>
    <t xml:space="preserve">Fälligkeit</t>
  </si>
  <si>
    <t xml:space="preserve">Zahlungs-
eingang</t>
  </si>
  <si>
    <t xml:space="preserve">Status</t>
  </si>
  <si>
    <t xml:space="preserve">Offener
Betrag (€)</t>
  </si>
  <si>
    <t xml:space="preserve">Kostenstelle /
Projekt</t>
  </si>
  <si>
    <t xml:space="preserve">Bemerkungen</t>
  </si>
  <si>
    <t xml:space="preserve">2026-0001</t>
  </si>
  <si>
    <t xml:space="preserve">Becker &amp; Partner KG</t>
  </si>
  <si>
    <t xml:space="preserve">Beratungsleistung Januar</t>
  </si>
  <si>
    <t xml:space="preserve">Bezahlt</t>
  </si>
  <si>
    <t xml:space="preserve">KST-100</t>
  </si>
  <si>
    <t xml:space="preserve">2026-0002</t>
  </si>
  <si>
    <t xml:space="preserve">Vogt Handels GmbH</t>
  </si>
  <si>
    <t xml:space="preserve">Softwarelizenz Q1</t>
  </si>
  <si>
    <t xml:space="preserve">KST-200</t>
  </si>
  <si>
    <t xml:space="preserve">Skonto 2% genutzt</t>
  </si>
  <si>
    <t xml:space="preserve">2026-0003</t>
  </si>
  <si>
    <t xml:space="preserve">Ritter IT-Services</t>
  </si>
  <si>
    <t xml:space="preserve">Wartungsvertrag – Jan.</t>
  </si>
  <si>
    <t xml:space="preserve">2026-0004</t>
  </si>
  <si>
    <t xml:space="preserve">Franke &amp; Söhne OHG</t>
  </si>
  <si>
    <t xml:space="preserve">Druckerzeugnisse</t>
  </si>
  <si>
    <t xml:space="preserve">Offen</t>
  </si>
  <si>
    <t xml:space="preserve">KST-300</t>
  </si>
  <si>
    <t xml:space="preserve">2026-0005</t>
  </si>
  <si>
    <t xml:space="preserve">Schulz Logistik GmbH</t>
  </si>
  <si>
    <t xml:space="preserve">Transportleistung Feb.</t>
  </si>
  <si>
    <t xml:space="preserve">KST-400</t>
  </si>
  <si>
    <t xml:space="preserve">2026-0006</t>
  </si>
  <si>
    <t xml:space="preserve">Meyer &amp; Co. Consulting</t>
  </si>
  <si>
    <t xml:space="preserve">Projektbegleitung Phase 1</t>
  </si>
  <si>
    <t xml:space="preserve">2026-0007</t>
  </si>
  <si>
    <t xml:space="preserve">Wagner Medien AG</t>
  </si>
  <si>
    <t xml:space="preserve">Content-Erstellung Feb.</t>
  </si>
  <si>
    <t xml:space="preserve">Überfällig</t>
  </si>
  <si>
    <t xml:space="preserve">KST-500</t>
  </si>
  <si>
    <t xml:space="preserve">Mahnung 1 versendet</t>
  </si>
  <si>
    <t xml:space="preserve">2026-0008</t>
  </si>
  <si>
    <t xml:space="preserve">Zimmermann &amp; Partner</t>
  </si>
  <si>
    <t xml:space="preserve">Buchhaltungsservice Q1</t>
  </si>
  <si>
    <t xml:space="preserve">Teilweise bez.</t>
  </si>
  <si>
    <t xml:space="preserve">Restzahlung 1.200 € offen</t>
  </si>
  <si>
    <t xml:space="preserve">2026-0009</t>
  </si>
  <si>
    <t xml:space="preserve">Hoffmann Elektro GmbH</t>
  </si>
  <si>
    <t xml:space="preserve">Elektroinstallation</t>
  </si>
  <si>
    <t xml:space="preserve">2026-0010</t>
  </si>
  <si>
    <t xml:space="preserve">Krug &amp; Söhne Bau GmbH</t>
  </si>
  <si>
    <t xml:space="preserve">Planungsleistung März</t>
  </si>
  <si>
    <t xml:space="preserve">Mahnung 2 versendet</t>
  </si>
  <si>
    <t xml:space="preserve">2026-0011</t>
  </si>
  <si>
    <t xml:space="preserve">Lehmann Vertriebs AG</t>
  </si>
  <si>
    <t xml:space="preserve">Provisionsabrechnung Q1</t>
  </si>
  <si>
    <t xml:space="preserve">2026-0012</t>
  </si>
  <si>
    <t xml:space="preserve">Müller Steuerberatung</t>
  </si>
  <si>
    <t xml:space="preserve">Jahresabschluss 2025</t>
  </si>
  <si>
    <t xml:space="preserve">2026-0013</t>
  </si>
  <si>
    <t xml:space="preserve">Peters &amp; Friends GmbH</t>
  </si>
  <si>
    <t xml:space="preserve">Webentwicklung April</t>
  </si>
  <si>
    <t xml:space="preserve">2026-0014</t>
  </si>
  <si>
    <t xml:space="preserve">Klein Veranstaltungs GmbH</t>
  </si>
  <si>
    <t xml:space="preserve">Messebeteiligung Q2</t>
  </si>
  <si>
    <t xml:space="preserve">2026-0015</t>
  </si>
  <si>
    <t xml:space="preserve">Groß &amp; Partner Architekten</t>
  </si>
  <si>
    <t xml:space="preserve">Entwurfsplanung Phase 2</t>
  </si>
  <si>
    <t xml:space="preserve">Teilrechnung</t>
  </si>
  <si>
    <t xml:space="preserve">GESAMTSUMMEN</t>
  </si>
  <si>
    <t xml:space="preserve">ÜBERSICHT ZAHLUNGSSTATUS 2026</t>
  </si>
  <si>
    <t xml:space="preserve">Gesamtumsatz (Brutto):</t>
  </si>
  <si>
    <t xml:space="preserve">Bezahlte Rechnungen (Brutto):</t>
  </si>
  <si>
    <t xml:space="preserve">Offene Rechnungen (Brutto):</t>
  </si>
  <si>
    <t xml:space="preserve">Überfällige Beträge (Brutto):</t>
  </si>
  <si>
    <t xml:space="preserve">Teilweise bezahlt (Offen):</t>
  </si>
  <si>
    <t xml:space="preserve">Gesamt offene Posten:</t>
  </si>
  <si>
    <t xml:space="preserve">Anzahl Rechnungen:</t>
  </si>
  <si>
    <t xml:space="preserve">STATUS-LEGENDE</t>
  </si>
  <si>
    <t xml:space="preserve">ℹ  Hinweis: Dieses Rechnungsausgangsbuch dient der vorbereitenden Buchhaltung. Die verbindliche Verbuchung und Archivierung erfolgt durch die Buchhaltungssoftware / den Steuerberater.</t>
  </si>
  <si>
    <t xml:space="preserve">MONATSÜBERSICHT · Geschäftsjahr 2026</t>
  </si>
  <si>
    <t xml:space="preserve">Automatisch berechnet aus dem Rechnungsausgangsbuch</t>
  </si>
  <si>
    <t xml:space="preserve">Monat</t>
  </si>
  <si>
    <t xml:space="preserve">Netto gesamt (€)</t>
  </si>
  <si>
    <t xml:space="preserve">USt.-Betrag (€)</t>
  </si>
  <si>
    <t xml:space="preserve">Brutto gesamt (€)</t>
  </si>
  <si>
    <t xml:space="preserve">Offene Posten (€)</t>
  </si>
  <si>
    <t xml:space="preserve">Anz. Rechnungen</t>
  </si>
  <si>
    <t xml:space="preserve">Januar</t>
  </si>
  <si>
    <t xml:space="preserve">Februar</t>
  </si>
  <si>
    <t xml:space="preserve">März</t>
  </si>
  <si>
    <t xml:space="preserve">April</t>
  </si>
  <si>
    <t xml:space="preserve">Mai</t>
  </si>
  <si>
    <t xml:space="preserve">Juni</t>
  </si>
  <si>
    <t xml:space="preserve">Juli</t>
  </si>
  <si>
    <t xml:space="preserve">August</t>
  </si>
  <si>
    <t xml:space="preserve">September</t>
  </si>
  <si>
    <t xml:space="preserve">Oktober</t>
  </si>
  <si>
    <t xml:space="preserve">November</t>
  </si>
  <si>
    <t xml:space="preserve">Dezember</t>
  </si>
  <si>
    <t xml:space="preserve">JAHRESSUMME</t>
  </si>
  <si>
    <t xml:space="preserve">ANLEITUNG – Rechnungsausgangsbuch</t>
  </si>
  <si>
    <t xml:space="preserve">ALLGEMEINES</t>
  </si>
  <si>
    <t xml:space="preserve">Zweck</t>
  </si>
  <si>
    <t xml:space="preserve">Dieses Rechnungsausgangsbuch dient der systematischen Erfassung aller gestellten Ausgangsrechnungen eines Unternehmens für steuerliche und buchhalterische Zwecke.</t>
  </si>
  <si>
    <t xml:space="preserve">SPALTENÜBERSICHT</t>
  </si>
  <si>
    <t xml:space="preserve">Rechnungsdatum</t>
  </si>
  <si>
    <t xml:space="preserve">Datum, an dem die Rechnung ausgestellt wurde (TT.MM.JJJJ).</t>
  </si>
  <si>
    <t xml:space="preserve">Rechnungsnummer</t>
  </si>
  <si>
    <t xml:space="preserve">Eindeutige, fortlaufende Rechnungsnummer Ihres Unternehmens.</t>
  </si>
  <si>
    <t xml:space="preserve">Vollständiger Name des Rechnungsempfängers (Firma oder Privatperson).</t>
  </si>
  <si>
    <t xml:space="preserve">Leistungsbeschreibung</t>
  </si>
  <si>
    <t xml:space="preserve">Kurze Beschreibung der erbrachten Leistung oder gelieferten Ware.</t>
  </si>
  <si>
    <t xml:space="preserve">Rechnungsbetrag ohne Umsatzsteuer. Dieser Wert wird manuell eingetragen.</t>
  </si>
  <si>
    <t xml:space="preserve">USt. (%)</t>
  </si>
  <si>
    <t xml:space="preserve">Anzuwendender Umsatzsteuersatz. Auswahl per Dropdown: 0 %, 7 % oder 19 %.</t>
  </si>
  <si>
    <t xml:space="preserve">Wird automatisch berechnet: Netto × USt.-Satz.</t>
  </si>
  <si>
    <t xml:space="preserve">Wird automatisch berechnet: Netto + USt.-Betrag.</t>
  </si>
  <si>
    <t xml:space="preserve">Zahlungsziel gemäß Rechnungsstellung (z. B. 30 Tage nach Rechnungsdatum).</t>
  </si>
  <si>
    <t xml:space="preserve">Zahlungseingang</t>
  </si>
  <si>
    <t xml:space="preserve">Datum des tatsächlichen Zahlungseingangs (leer lassen, wenn noch offen).</t>
  </si>
  <si>
    <t xml:space="preserve">Zahlungsstatus per Dropdown wählen: Bezahlt / Offen / Überfällig / Teilweise bez.</t>
  </si>
  <si>
    <t xml:space="preserve">Offener Betrag (€)</t>
  </si>
  <si>
    <t xml:space="preserve">Verbleibender Restbetrag. Bei 'Bezahlt': 0 €. Sonst automatisch = Brutto.</t>
  </si>
  <si>
    <t xml:space="preserve">Kostenstelle / Projekt</t>
  </si>
  <si>
    <t xml:space="preserve">Interne Zuordnung für das Controlling (optional).</t>
  </si>
  <si>
    <t xml:space="preserve">Freies Feld für Mahnungen, Skontohinweise oder sonstige Notizen.</t>
  </si>
  <si>
    <t xml:space="preserve">HINWEISE ZUR BEDIENUNG</t>
  </si>
  <si>
    <t xml:space="preserve">Neue Zeile einfügen</t>
  </si>
  <si>
    <t xml:space="preserve">Kopieren Sie eine bestehende Datenzeile und fügen Sie sie darunter ein, um die Formeln zu übernehmen.</t>
  </si>
  <si>
    <t xml:space="preserve">Status aktualisieren</t>
  </si>
  <si>
    <t xml:space="preserve">Ändern Sie den Status in Spalte L per Dropdown, sobald eine Zahlung eingeht.</t>
  </si>
  <si>
    <t xml:space="preserve">Monatsübersicht</t>
  </si>
  <si>
    <t xml:space="preserve">Die Monatsübersicht (Blatt 2) berechnet sich automatisch aus den Daten dieses Blatts.</t>
  </si>
  <si>
    <t xml:space="preserve">GoBD-Hinweis</t>
  </si>
  <si>
    <t xml:space="preserve">Excel-Dateien gelten nicht als revisionssicheres Archivierungssystem. Nutzen Sie diese Datei als vorbereitende Buchhaltung und übergeben Sie die Daten an Ihre Buchhaltungssoftware.</t>
  </si>
  <si>
    <t xml:space="preserve">UST-SÄTZE IN DEUTSCHLAND (2026)</t>
  </si>
  <si>
    <t xml:space="preserve">Regelsteuersatz</t>
  </si>
  <si>
    <t xml:space="preserve">19 % – gilt für die meisten Waren und Dienstleistungen.</t>
  </si>
  <si>
    <t xml:space="preserve">Ermäßigter Satz</t>
  </si>
  <si>
    <t xml:space="preserve">7 % – gilt u. a. für Lebensmittel, Bücher, Zeitungen, ÖPNV-Tickets.</t>
  </si>
  <si>
    <t xml:space="preserve">Steuerbefreiung</t>
  </si>
  <si>
    <t xml:space="preserve">0 % – gilt z. B. für bestimmte medizinische Leistungen, Exportlieferungen.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</si>
</sst>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d\.mm\.yyyy"/>
    <numFmt numFmtId="166" formatCode="#,##0.00&quot; €&quot;"/>
    <numFmt numFmtId="167" formatCode="0%"/>
    <numFmt numFmtId="168" formatCode="#,##0"/>
  </numFmts>
  <fonts count="2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FF"/>
      <name val="Calibri"/>
      <family val="0"/>
      <charset val="1"/>
    </font>
    <font>
      <i val="true"/>
      <sz val="11"/>
      <color rgb="FFA8D8E0"/>
      <name val="Calibri"/>
      <family val="0"/>
      <charset val="1"/>
    </font>
    <font>
      <b val="true"/>
      <sz val="10"/>
      <color rgb="FF2D6A7F"/>
      <name val="Calibri"/>
      <family val="0"/>
      <charset val="1"/>
    </font>
    <font>
      <sz val="10"/>
      <color rgb="FF1A2E3B"/>
      <name val="Calibri"/>
      <family val="0"/>
      <charset val="1"/>
    </font>
    <font>
      <b val="true"/>
      <sz val="9"/>
      <color rgb="FFFFFFFF"/>
      <name val="Calibri"/>
      <family val="0"/>
      <charset val="1"/>
    </font>
    <font>
      <b val="true"/>
      <sz val="9"/>
      <color rgb="FF2D6A7F"/>
      <name val="Calibri"/>
      <family val="0"/>
      <charset val="1"/>
    </font>
    <font>
      <i val="true"/>
      <sz val="10"/>
      <color rgb="FF1A2E3B"/>
      <name val="Calibri"/>
      <family val="0"/>
      <charset val="1"/>
    </font>
    <font>
      <b val="true"/>
      <sz val="10"/>
      <color rgb="FF1A2E3B"/>
      <name val="Calibri"/>
      <family val="0"/>
      <charset val="1"/>
    </font>
    <font>
      <b val="true"/>
      <sz val="9"/>
      <color rgb="FF276221"/>
      <name val="Calibri"/>
      <family val="0"/>
      <charset val="1"/>
    </font>
    <font>
      <i val="true"/>
      <sz val="9"/>
      <color rgb="FF666666"/>
      <name val="Calibri"/>
      <family val="0"/>
      <charset val="1"/>
    </font>
    <font>
      <b val="true"/>
      <sz val="9"/>
      <color rgb="FF7D6608"/>
      <name val="Calibri"/>
      <family val="0"/>
      <charset val="1"/>
    </font>
    <font>
      <b val="true"/>
      <sz val="9"/>
      <color rgb="FFA93226"/>
      <name val="Calibri"/>
      <family val="0"/>
      <charset val="1"/>
    </font>
    <font>
      <b val="true"/>
      <sz val="9"/>
      <color rgb="FF935116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b val="true"/>
      <sz val="9"/>
      <color rgb="FF1A2E3B"/>
      <name val="Calibri"/>
      <family val="0"/>
      <charset val="1"/>
    </font>
    <font>
      <i val="true"/>
      <sz val="8"/>
      <color rgb="FF888888"/>
      <name val="Calibri"/>
      <family val="0"/>
      <charset val="1"/>
    </font>
    <font>
      <b val="true"/>
      <sz val="16"/>
      <color rgb="FFFFFFFF"/>
      <name val="Calibri"/>
      <family val="0"/>
      <charset val="1"/>
    </font>
    <font>
      <i val="true"/>
      <sz val="10"/>
      <color rgb="FFA8D8E0"/>
      <name val="Calibri"/>
      <family val="0"/>
      <charset val="1"/>
    </font>
  </fonts>
  <fills count="13">
    <fill>
      <patternFill patternType="none"/>
    </fill>
    <fill>
      <patternFill patternType="gray125"/>
    </fill>
    <fill>
      <patternFill patternType="solid">
        <fgColor rgb="FF1A2E3B"/>
        <bgColor rgb="FF003366"/>
      </patternFill>
    </fill>
    <fill>
      <patternFill patternType="solid">
        <fgColor rgb="FF3DABB5"/>
        <bgColor rgb="FF339966"/>
      </patternFill>
    </fill>
    <fill>
      <patternFill patternType="solid">
        <fgColor rgb="FFD5EEF2"/>
        <bgColor rgb="FFD9EAD3"/>
      </patternFill>
    </fill>
    <fill>
      <patternFill patternType="solid">
        <fgColor rgb="FFFFFFFF"/>
        <bgColor rgb="FFEEF9FA"/>
      </patternFill>
    </fill>
    <fill>
      <patternFill patternType="solid">
        <fgColor rgb="FF2D6A7F"/>
        <bgColor rgb="FF008080"/>
      </patternFill>
    </fill>
    <fill>
      <patternFill patternType="solid">
        <fgColor rgb="FFE8F5F7"/>
        <bgColor rgb="FFEEF9FA"/>
      </patternFill>
    </fill>
    <fill>
      <patternFill patternType="solid">
        <fgColor rgb="FFD9EAD3"/>
        <bgColor rgb="FFD5EEF2"/>
      </patternFill>
    </fill>
    <fill>
      <patternFill patternType="solid">
        <fgColor rgb="FFEEF9FA"/>
        <bgColor rgb="FFE8F5F7"/>
      </patternFill>
    </fill>
    <fill>
      <patternFill patternType="solid">
        <fgColor rgb="FFFFF2CC"/>
        <bgColor rgb="FFFDE9D9"/>
      </patternFill>
    </fill>
    <fill>
      <patternFill patternType="solid">
        <fgColor rgb="FFFCE8E6"/>
        <bgColor rgb="FFFDE9D9"/>
      </patternFill>
    </fill>
    <fill>
      <patternFill patternType="solid">
        <fgColor rgb="FFFDE9D9"/>
        <bgColor rgb="FFFCE8E6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/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7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7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7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7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8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1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11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1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7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8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8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276221"/>
      <rgbColor rgb="FF000080"/>
      <rgbColor rgb="FF7D6608"/>
      <rgbColor rgb="FF800080"/>
      <rgbColor rgb="FF2D6A7F"/>
      <rgbColor rgb="FFBFBFBF"/>
      <rgbColor rgb="FF888888"/>
      <rgbColor rgb="FF9999FF"/>
      <rgbColor rgb="FF935116"/>
      <rgbColor rgb="FFFFF2CC"/>
      <rgbColor rgb="FFD5EEF2"/>
      <rgbColor rgb="FF660066"/>
      <rgbColor rgb="FFFF8080"/>
      <rgbColor rgb="FF0066CC"/>
      <rgbColor rgb="FFEEF9FA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F5F7"/>
      <rgbColor rgb="FFD9EAD3"/>
      <rgbColor rgb="FFFDE9D9"/>
      <rgbColor rgb="FFA8D8E0"/>
      <rgbColor rgb="FFFF99CC"/>
      <rgbColor rgb="FFCC99FF"/>
      <rgbColor rgb="FFFCE8E6"/>
      <rgbColor rgb="FF3366FF"/>
      <rgbColor rgb="FF3DABB5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A93226"/>
      <rgbColor rgb="FF993366"/>
      <rgbColor rgb="FF333399"/>
      <rgbColor rgb="FF1A2E3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A2E3B"/>
    <pageSetUpPr fitToPage="false"/>
  </sheetPr>
  <dimension ref="A1:O4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9" topLeftCell="A10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14"/>
    <col collapsed="false" customWidth="true" hidden="false" outlineLevel="0" max="3" min="3" style="0" width="18"/>
    <col collapsed="false" customWidth="true" hidden="false" outlineLevel="0" max="4" min="4" style="0" width="24"/>
    <col collapsed="false" customWidth="true" hidden="false" outlineLevel="0" max="5" min="5" style="0" width="22"/>
    <col collapsed="false" customWidth="true" hidden="false" outlineLevel="0" max="6" min="6" style="0" width="13"/>
    <col collapsed="false" customWidth="true" hidden="false" outlineLevel="0" max="7" min="7" style="0" width="10"/>
    <col collapsed="false" customWidth="true" hidden="false" outlineLevel="0" max="8" min="8" style="0" width="13"/>
    <col collapsed="false" customWidth="true" hidden="false" outlineLevel="0" max="13" min="9" style="0" width="14"/>
    <col collapsed="false" customWidth="true" hidden="false" outlineLevel="0" max="14" min="14" style="0" width="18"/>
    <col collapsed="false" customWidth="true" hidden="false" outlineLevel="0" max="15" min="15" style="0" width="14"/>
  </cols>
  <sheetData>
    <row r="1" customFormat="false" ht="7.5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false" ht="42" hidden="false" customHeight="true" outlineLevel="0" collapsed="false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customFormat="false" ht="21.75" hidden="false" customHeight="tru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1"/>
      <c r="L3" s="1"/>
      <c r="M3" s="1"/>
      <c r="N3" s="1"/>
      <c r="O3" s="1"/>
    </row>
    <row r="4" customFormat="false" ht="7.5" hidden="false" customHeight="tru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customFormat="false" ht="18" hidden="false" customHeight="true" outlineLevel="0" collapsed="false">
      <c r="A5" s="5" t="s">
        <v>2</v>
      </c>
      <c r="C5" s="6" t="s">
        <v>3</v>
      </c>
      <c r="E5" s="5" t="s">
        <v>4</v>
      </c>
      <c r="G5" s="6" t="s">
        <v>5</v>
      </c>
      <c r="I5" s="5" t="s">
        <v>6</v>
      </c>
      <c r="K5" s="6" t="s">
        <v>7</v>
      </c>
    </row>
    <row r="6" customFormat="false" ht="18" hidden="false" customHeight="true" outlineLevel="0" collapsed="false">
      <c r="A6" s="5" t="s">
        <v>8</v>
      </c>
      <c r="C6" s="6" t="s">
        <v>9</v>
      </c>
      <c r="E6" s="5" t="s">
        <v>10</v>
      </c>
      <c r="G6" s="7" t="n">
        <v>46024</v>
      </c>
      <c r="I6" s="5" t="s">
        <v>11</v>
      </c>
      <c r="K6" s="6" t="s">
        <v>12</v>
      </c>
    </row>
    <row r="7" customFormat="false" ht="7.5" hidden="false" customHeight="true" outlineLevel="0" collapsed="false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customFormat="false" ht="27.75" hidden="false" customHeight="true" outlineLevel="0" collapsed="false">
      <c r="A8" s="8"/>
      <c r="B8" s="9" t="s">
        <v>13</v>
      </c>
      <c r="C8" s="9"/>
      <c r="D8" s="9" t="s">
        <v>14</v>
      </c>
      <c r="E8" s="9"/>
      <c r="F8" s="9" t="s">
        <v>15</v>
      </c>
      <c r="G8" s="9"/>
      <c r="H8" s="9"/>
      <c r="I8" s="9"/>
      <c r="J8" s="9" t="s">
        <v>16</v>
      </c>
      <c r="K8" s="9"/>
      <c r="L8" s="9" t="s">
        <v>17</v>
      </c>
      <c r="M8" s="9"/>
      <c r="N8" s="9" t="s">
        <v>18</v>
      </c>
      <c r="O8" s="9"/>
    </row>
    <row r="9" customFormat="false" ht="27.75" hidden="false" customHeight="true" outlineLevel="0" collapsed="false">
      <c r="A9" s="10" t="s">
        <v>19</v>
      </c>
      <c r="B9" s="10" t="s">
        <v>20</v>
      </c>
      <c r="C9" s="10" t="s">
        <v>21</v>
      </c>
      <c r="D9" s="10" t="s">
        <v>22</v>
      </c>
      <c r="E9" s="10" t="s">
        <v>23</v>
      </c>
      <c r="F9" s="10" t="s">
        <v>24</v>
      </c>
      <c r="G9" s="10" t="s">
        <v>25</v>
      </c>
      <c r="H9" s="10" t="s">
        <v>26</v>
      </c>
      <c r="I9" s="10" t="s">
        <v>27</v>
      </c>
      <c r="J9" s="10" t="s">
        <v>28</v>
      </c>
      <c r="K9" s="10" t="s">
        <v>29</v>
      </c>
      <c r="L9" s="10" t="s">
        <v>30</v>
      </c>
      <c r="M9" s="10" t="s">
        <v>31</v>
      </c>
      <c r="N9" s="10" t="s">
        <v>32</v>
      </c>
      <c r="O9" s="10" t="s">
        <v>33</v>
      </c>
    </row>
    <row r="10" customFormat="false" ht="18" hidden="false" customHeight="true" outlineLevel="0" collapsed="false">
      <c r="A10" s="11" t="n">
        <v>1</v>
      </c>
      <c r="B10" s="12" t="n">
        <v>46027</v>
      </c>
      <c r="C10" s="13" t="s">
        <v>34</v>
      </c>
      <c r="D10" s="14" t="s">
        <v>35</v>
      </c>
      <c r="E10" s="15" t="s">
        <v>36</v>
      </c>
      <c r="F10" s="16" t="n">
        <v>3500</v>
      </c>
      <c r="G10" s="17" t="n">
        <v>0.19</v>
      </c>
      <c r="H10" s="16" t="n">
        <f aca="false">F10*G10</f>
        <v>665</v>
      </c>
      <c r="I10" s="18" t="n">
        <f aca="false">F10+H10</f>
        <v>4165</v>
      </c>
      <c r="J10" s="12" t="n">
        <v>46057</v>
      </c>
      <c r="K10" s="12" t="n">
        <v>46050</v>
      </c>
      <c r="L10" s="19" t="s">
        <v>37</v>
      </c>
      <c r="M10" s="16" t="n">
        <v>0</v>
      </c>
      <c r="N10" s="20" t="s">
        <v>38</v>
      </c>
      <c r="O10" s="21"/>
    </row>
    <row r="11" customFormat="false" ht="18" hidden="false" customHeight="true" outlineLevel="0" collapsed="false">
      <c r="A11" s="22" t="n">
        <v>2</v>
      </c>
      <c r="B11" s="23" t="n">
        <v>46034</v>
      </c>
      <c r="C11" s="24" t="s">
        <v>39</v>
      </c>
      <c r="D11" s="25" t="s">
        <v>40</v>
      </c>
      <c r="E11" s="26" t="s">
        <v>41</v>
      </c>
      <c r="F11" s="27" t="n">
        <v>1200</v>
      </c>
      <c r="G11" s="28" t="n">
        <v>0.19</v>
      </c>
      <c r="H11" s="27" t="n">
        <f aca="false">F11*G11</f>
        <v>228</v>
      </c>
      <c r="I11" s="29" t="n">
        <f aca="false">F11+H11</f>
        <v>1428</v>
      </c>
      <c r="J11" s="23" t="n">
        <v>46064</v>
      </c>
      <c r="K11" s="23" t="n">
        <v>46062</v>
      </c>
      <c r="L11" s="19" t="s">
        <v>37</v>
      </c>
      <c r="M11" s="27" t="n">
        <v>0</v>
      </c>
      <c r="N11" s="30" t="s">
        <v>42</v>
      </c>
      <c r="O11" s="31" t="s">
        <v>43</v>
      </c>
    </row>
    <row r="12" customFormat="false" ht="18" hidden="false" customHeight="true" outlineLevel="0" collapsed="false">
      <c r="A12" s="11" t="n">
        <v>3</v>
      </c>
      <c r="B12" s="12" t="n">
        <v>46041</v>
      </c>
      <c r="C12" s="13" t="s">
        <v>44</v>
      </c>
      <c r="D12" s="14" t="s">
        <v>45</v>
      </c>
      <c r="E12" s="15" t="s">
        <v>46</v>
      </c>
      <c r="F12" s="16" t="n">
        <v>850</v>
      </c>
      <c r="G12" s="17" t="n">
        <v>0.19</v>
      </c>
      <c r="H12" s="16" t="n">
        <f aca="false">F12*G12</f>
        <v>161.5</v>
      </c>
      <c r="I12" s="18" t="n">
        <f aca="false">F12+H12</f>
        <v>1011.5</v>
      </c>
      <c r="J12" s="12" t="n">
        <v>46071</v>
      </c>
      <c r="K12" s="12" t="n">
        <v>46071</v>
      </c>
      <c r="L12" s="19" t="s">
        <v>37</v>
      </c>
      <c r="M12" s="16" t="n">
        <v>0</v>
      </c>
      <c r="N12" s="20" t="s">
        <v>42</v>
      </c>
      <c r="O12" s="21"/>
    </row>
    <row r="13" customFormat="false" ht="18" hidden="false" customHeight="true" outlineLevel="0" collapsed="false">
      <c r="A13" s="22" t="n">
        <v>4</v>
      </c>
      <c r="B13" s="23" t="n">
        <v>46048</v>
      </c>
      <c r="C13" s="24" t="s">
        <v>47</v>
      </c>
      <c r="D13" s="25" t="s">
        <v>48</v>
      </c>
      <c r="E13" s="26" t="s">
        <v>49</v>
      </c>
      <c r="F13" s="27" t="n">
        <v>620</v>
      </c>
      <c r="G13" s="28" t="n">
        <v>0.07</v>
      </c>
      <c r="H13" s="27" t="n">
        <f aca="false">F13*G13</f>
        <v>43.4</v>
      </c>
      <c r="I13" s="29" t="n">
        <f aca="false">F13+H13</f>
        <v>663.4</v>
      </c>
      <c r="J13" s="23" t="n">
        <v>46078</v>
      </c>
      <c r="K13" s="30"/>
      <c r="L13" s="32" t="s">
        <v>50</v>
      </c>
      <c r="M13" s="27" t="n">
        <f aca="false">I13</f>
        <v>663.4</v>
      </c>
      <c r="N13" s="30" t="s">
        <v>51</v>
      </c>
      <c r="O13" s="31"/>
    </row>
    <row r="14" customFormat="false" ht="18" hidden="false" customHeight="true" outlineLevel="0" collapsed="false">
      <c r="A14" s="11" t="n">
        <v>5</v>
      </c>
      <c r="B14" s="12" t="n">
        <v>46056</v>
      </c>
      <c r="C14" s="13" t="s">
        <v>52</v>
      </c>
      <c r="D14" s="14" t="s">
        <v>53</v>
      </c>
      <c r="E14" s="15" t="s">
        <v>54</v>
      </c>
      <c r="F14" s="16" t="n">
        <v>2100</v>
      </c>
      <c r="G14" s="17" t="n">
        <v>0.19</v>
      </c>
      <c r="H14" s="16" t="n">
        <f aca="false">F14*G14</f>
        <v>399</v>
      </c>
      <c r="I14" s="18" t="n">
        <f aca="false">F14+H14</f>
        <v>2499</v>
      </c>
      <c r="J14" s="12" t="n">
        <v>46086</v>
      </c>
      <c r="K14" s="20"/>
      <c r="L14" s="32" t="s">
        <v>50</v>
      </c>
      <c r="M14" s="16" t="n">
        <f aca="false">I14</f>
        <v>2499</v>
      </c>
      <c r="N14" s="20" t="s">
        <v>55</v>
      </c>
      <c r="O14" s="21"/>
    </row>
    <row r="15" customFormat="false" ht="18" hidden="false" customHeight="true" outlineLevel="0" collapsed="false">
      <c r="A15" s="22" t="n">
        <v>6</v>
      </c>
      <c r="B15" s="23" t="n">
        <v>46063</v>
      </c>
      <c r="C15" s="24" t="s">
        <v>56</v>
      </c>
      <c r="D15" s="25" t="s">
        <v>57</v>
      </c>
      <c r="E15" s="26" t="s">
        <v>58</v>
      </c>
      <c r="F15" s="27" t="n">
        <v>4800</v>
      </c>
      <c r="G15" s="28" t="n">
        <v>0.19</v>
      </c>
      <c r="H15" s="27" t="n">
        <f aca="false">F15*G15</f>
        <v>912</v>
      </c>
      <c r="I15" s="29" t="n">
        <f aca="false">F15+H15</f>
        <v>5712</v>
      </c>
      <c r="J15" s="23" t="n">
        <v>46093</v>
      </c>
      <c r="K15" s="23" t="n">
        <v>46091</v>
      </c>
      <c r="L15" s="19" t="s">
        <v>37</v>
      </c>
      <c r="M15" s="27" t="n">
        <v>0</v>
      </c>
      <c r="N15" s="30" t="s">
        <v>38</v>
      </c>
      <c r="O15" s="31"/>
    </row>
    <row r="16" customFormat="false" ht="18" hidden="false" customHeight="true" outlineLevel="0" collapsed="false">
      <c r="A16" s="11" t="n">
        <v>7</v>
      </c>
      <c r="B16" s="12" t="n">
        <v>46070</v>
      </c>
      <c r="C16" s="13" t="s">
        <v>59</v>
      </c>
      <c r="D16" s="14" t="s">
        <v>60</v>
      </c>
      <c r="E16" s="15" t="s">
        <v>61</v>
      </c>
      <c r="F16" s="16" t="n">
        <v>1750</v>
      </c>
      <c r="G16" s="17" t="n">
        <v>0.19</v>
      </c>
      <c r="H16" s="16" t="n">
        <f aca="false">F16*G16</f>
        <v>332.5</v>
      </c>
      <c r="I16" s="18" t="n">
        <f aca="false">F16+H16</f>
        <v>2082.5</v>
      </c>
      <c r="J16" s="12" t="n">
        <v>46100</v>
      </c>
      <c r="K16" s="12" t="n">
        <v>46106</v>
      </c>
      <c r="L16" s="33" t="s">
        <v>62</v>
      </c>
      <c r="M16" s="16" t="n">
        <f aca="false">I16</f>
        <v>2082.5</v>
      </c>
      <c r="N16" s="20" t="s">
        <v>63</v>
      </c>
      <c r="O16" s="21" t="s">
        <v>64</v>
      </c>
    </row>
    <row r="17" customFormat="false" ht="18" hidden="false" customHeight="true" outlineLevel="0" collapsed="false">
      <c r="A17" s="22" t="n">
        <v>8</v>
      </c>
      <c r="B17" s="23" t="n">
        <v>46077</v>
      </c>
      <c r="C17" s="24" t="s">
        <v>65</v>
      </c>
      <c r="D17" s="25" t="s">
        <v>66</v>
      </c>
      <c r="E17" s="26" t="s">
        <v>67</v>
      </c>
      <c r="F17" s="27" t="n">
        <v>2400</v>
      </c>
      <c r="G17" s="28" t="n">
        <v>0.19</v>
      </c>
      <c r="H17" s="27" t="n">
        <f aca="false">F17*G17</f>
        <v>456</v>
      </c>
      <c r="I17" s="29" t="n">
        <f aca="false">F17+H17</f>
        <v>2856</v>
      </c>
      <c r="J17" s="23" t="n">
        <v>46107</v>
      </c>
      <c r="K17" s="23" t="n">
        <v>46127</v>
      </c>
      <c r="L17" s="34" t="s">
        <v>68</v>
      </c>
      <c r="M17" s="27" t="n">
        <f aca="false">I17-1200</f>
        <v>1656</v>
      </c>
      <c r="N17" s="30" t="s">
        <v>38</v>
      </c>
      <c r="O17" s="31" t="s">
        <v>69</v>
      </c>
    </row>
    <row r="18" customFormat="false" ht="18" hidden="false" customHeight="true" outlineLevel="0" collapsed="false">
      <c r="A18" s="11" t="n">
        <v>9</v>
      </c>
      <c r="B18" s="12" t="n">
        <v>46085</v>
      </c>
      <c r="C18" s="13" t="s">
        <v>70</v>
      </c>
      <c r="D18" s="14" t="s">
        <v>71</v>
      </c>
      <c r="E18" s="15" t="s">
        <v>72</v>
      </c>
      <c r="F18" s="16" t="n">
        <v>5200</v>
      </c>
      <c r="G18" s="17" t="n">
        <v>0.19</v>
      </c>
      <c r="H18" s="16" t="n">
        <f aca="false">F18*G18</f>
        <v>988</v>
      </c>
      <c r="I18" s="18" t="n">
        <f aca="false">F18+H18</f>
        <v>6188</v>
      </c>
      <c r="J18" s="12" t="n">
        <v>46115</v>
      </c>
      <c r="K18" s="20"/>
      <c r="L18" s="32" t="s">
        <v>50</v>
      </c>
      <c r="M18" s="16" t="n">
        <f aca="false">I18</f>
        <v>6188</v>
      </c>
      <c r="N18" s="20" t="s">
        <v>51</v>
      </c>
      <c r="O18" s="21"/>
    </row>
    <row r="19" customFormat="false" ht="18" hidden="false" customHeight="true" outlineLevel="0" collapsed="false">
      <c r="A19" s="22" t="n">
        <v>10</v>
      </c>
      <c r="B19" s="23" t="n">
        <v>46092</v>
      </c>
      <c r="C19" s="24" t="s">
        <v>73</v>
      </c>
      <c r="D19" s="25" t="s">
        <v>74</v>
      </c>
      <c r="E19" s="26" t="s">
        <v>75</v>
      </c>
      <c r="F19" s="27" t="n">
        <v>3300</v>
      </c>
      <c r="G19" s="28" t="n">
        <v>0.19</v>
      </c>
      <c r="H19" s="27" t="n">
        <f aca="false">F19*G19</f>
        <v>627</v>
      </c>
      <c r="I19" s="29" t="n">
        <f aca="false">F19+H19</f>
        <v>3927</v>
      </c>
      <c r="J19" s="23" t="n">
        <v>46122</v>
      </c>
      <c r="K19" s="30"/>
      <c r="L19" s="33" t="s">
        <v>62</v>
      </c>
      <c r="M19" s="27" t="n">
        <f aca="false">I19</f>
        <v>3927</v>
      </c>
      <c r="N19" s="30" t="s">
        <v>51</v>
      </c>
      <c r="O19" s="31" t="s">
        <v>76</v>
      </c>
    </row>
    <row r="20" customFormat="false" ht="18" hidden="false" customHeight="true" outlineLevel="0" collapsed="false">
      <c r="A20" s="11" t="n">
        <v>11</v>
      </c>
      <c r="B20" s="12" t="n">
        <v>46099</v>
      </c>
      <c r="C20" s="13" t="s">
        <v>77</v>
      </c>
      <c r="D20" s="14" t="s">
        <v>78</v>
      </c>
      <c r="E20" s="15" t="s">
        <v>79</v>
      </c>
      <c r="F20" s="16" t="n">
        <v>1890</v>
      </c>
      <c r="G20" s="17" t="n">
        <v>0.19</v>
      </c>
      <c r="H20" s="16" t="n">
        <f aca="false">F20*G20</f>
        <v>359.1</v>
      </c>
      <c r="I20" s="18" t="n">
        <f aca="false">F20+H20</f>
        <v>2249.1</v>
      </c>
      <c r="J20" s="12" t="n">
        <v>46129</v>
      </c>
      <c r="K20" s="12" t="n">
        <v>46126</v>
      </c>
      <c r="L20" s="19" t="s">
        <v>37</v>
      </c>
      <c r="M20" s="16" t="n">
        <v>0</v>
      </c>
      <c r="N20" s="20" t="s">
        <v>42</v>
      </c>
      <c r="O20" s="21"/>
    </row>
    <row r="21" customFormat="false" ht="18" hidden="false" customHeight="true" outlineLevel="0" collapsed="false">
      <c r="A21" s="22" t="n">
        <v>12</v>
      </c>
      <c r="B21" s="23" t="n">
        <v>46106</v>
      </c>
      <c r="C21" s="24" t="s">
        <v>80</v>
      </c>
      <c r="D21" s="25" t="s">
        <v>81</v>
      </c>
      <c r="E21" s="26" t="s">
        <v>82</v>
      </c>
      <c r="F21" s="27" t="n">
        <v>6500</v>
      </c>
      <c r="G21" s="28" t="n">
        <v>0.19</v>
      </c>
      <c r="H21" s="27" t="n">
        <f aca="false">F21*G21</f>
        <v>1235</v>
      </c>
      <c r="I21" s="29" t="n">
        <f aca="false">F21+H21</f>
        <v>7735</v>
      </c>
      <c r="J21" s="23" t="n">
        <v>46136</v>
      </c>
      <c r="K21" s="23" t="n">
        <v>46132</v>
      </c>
      <c r="L21" s="19" t="s">
        <v>37</v>
      </c>
      <c r="M21" s="27" t="n">
        <v>0</v>
      </c>
      <c r="N21" s="30" t="s">
        <v>38</v>
      </c>
      <c r="O21" s="31"/>
    </row>
    <row r="22" customFormat="false" ht="18" hidden="false" customHeight="true" outlineLevel="0" collapsed="false">
      <c r="A22" s="11" t="n">
        <v>13</v>
      </c>
      <c r="B22" s="12" t="n">
        <v>46113</v>
      </c>
      <c r="C22" s="13" t="s">
        <v>83</v>
      </c>
      <c r="D22" s="14" t="s">
        <v>84</v>
      </c>
      <c r="E22" s="15" t="s">
        <v>85</v>
      </c>
      <c r="F22" s="16" t="n">
        <v>2950</v>
      </c>
      <c r="G22" s="17" t="n">
        <v>0.19</v>
      </c>
      <c r="H22" s="16" t="n">
        <f aca="false">F22*G22</f>
        <v>560.5</v>
      </c>
      <c r="I22" s="18" t="n">
        <f aca="false">F22+H22</f>
        <v>3510.5</v>
      </c>
      <c r="J22" s="12" t="n">
        <v>46143</v>
      </c>
      <c r="K22" s="20"/>
      <c r="L22" s="32" t="s">
        <v>50</v>
      </c>
      <c r="M22" s="16" t="n">
        <f aca="false">I22</f>
        <v>3510.5</v>
      </c>
      <c r="N22" s="20" t="s">
        <v>63</v>
      </c>
      <c r="O22" s="21"/>
    </row>
    <row r="23" customFormat="false" ht="18" hidden="false" customHeight="true" outlineLevel="0" collapsed="false">
      <c r="A23" s="22" t="n">
        <v>14</v>
      </c>
      <c r="B23" s="23" t="n">
        <v>46120</v>
      </c>
      <c r="C23" s="24" t="s">
        <v>86</v>
      </c>
      <c r="D23" s="25" t="s">
        <v>87</v>
      </c>
      <c r="E23" s="26" t="s">
        <v>88</v>
      </c>
      <c r="F23" s="27" t="n">
        <v>1100</v>
      </c>
      <c r="G23" s="28" t="n">
        <v>0.07</v>
      </c>
      <c r="H23" s="27" t="n">
        <f aca="false">F23*G23</f>
        <v>77</v>
      </c>
      <c r="I23" s="29" t="n">
        <f aca="false">F23+H23</f>
        <v>1177</v>
      </c>
      <c r="J23" s="23" t="n">
        <v>46150</v>
      </c>
      <c r="K23" s="30"/>
      <c r="L23" s="32" t="s">
        <v>50</v>
      </c>
      <c r="M23" s="27" t="n">
        <f aca="false">I23</f>
        <v>1177</v>
      </c>
      <c r="N23" s="30" t="s">
        <v>55</v>
      </c>
      <c r="O23" s="31"/>
    </row>
    <row r="24" customFormat="false" ht="18" hidden="false" customHeight="true" outlineLevel="0" collapsed="false">
      <c r="A24" s="11" t="n">
        <v>15</v>
      </c>
      <c r="B24" s="12" t="n">
        <v>46127</v>
      </c>
      <c r="C24" s="13" t="s">
        <v>89</v>
      </c>
      <c r="D24" s="14" t="s">
        <v>90</v>
      </c>
      <c r="E24" s="15" t="s">
        <v>91</v>
      </c>
      <c r="F24" s="16" t="n">
        <v>7800</v>
      </c>
      <c r="G24" s="17" t="n">
        <v>0.19</v>
      </c>
      <c r="H24" s="16" t="n">
        <f aca="false">F24*G24</f>
        <v>1482</v>
      </c>
      <c r="I24" s="18" t="n">
        <f aca="false">F24+H24</f>
        <v>9282</v>
      </c>
      <c r="J24" s="12" t="n">
        <v>46157</v>
      </c>
      <c r="K24" s="20"/>
      <c r="L24" s="32" t="s">
        <v>50</v>
      </c>
      <c r="M24" s="16" t="n">
        <f aca="false">I24</f>
        <v>9282</v>
      </c>
      <c r="N24" s="20" t="s">
        <v>51</v>
      </c>
      <c r="O24" s="21" t="s">
        <v>92</v>
      </c>
    </row>
    <row r="25" customFormat="false" ht="21.75" hidden="false" customHeight="true" outlineLevel="0" collapsed="false">
      <c r="A25" s="35" t="s">
        <v>93</v>
      </c>
      <c r="B25" s="35"/>
      <c r="C25" s="35"/>
      <c r="D25" s="35"/>
      <c r="E25" s="35"/>
      <c r="F25" s="36" t="n">
        <f aca="false">SUM(F10:F24)</f>
        <v>45960</v>
      </c>
      <c r="G25" s="37"/>
      <c r="H25" s="36" t="n">
        <f aca="false">SUM(H10:H24)</f>
        <v>8526</v>
      </c>
      <c r="I25" s="36" t="n">
        <f aca="false">SUM(I10:I24)</f>
        <v>54486</v>
      </c>
      <c r="J25" s="37"/>
      <c r="K25" s="37"/>
      <c r="L25" s="37"/>
      <c r="M25" s="36" t="n">
        <f aca="false">SUMIF(L10:L24,"Offen",M10:M24)+SUMIF(L10:L24,"Überfällig",M10:M24)+SUMIF(L10:L24,"Teilweise bez.",M10:M24)</f>
        <v>30985.4</v>
      </c>
      <c r="N25" s="37"/>
      <c r="O25" s="37"/>
    </row>
    <row r="26" customFormat="false" ht="7.5" hidden="false" customHeight="true" outlineLevel="0" collapsed="false"/>
    <row r="27" customFormat="false" ht="19.5" hidden="false" customHeight="true" outlineLevel="0" collapsed="false">
      <c r="J27" s="38" t="s">
        <v>94</v>
      </c>
      <c r="K27" s="38"/>
      <c r="L27" s="38"/>
      <c r="M27" s="38"/>
    </row>
    <row r="28" customFormat="false" ht="16.5" hidden="false" customHeight="true" outlineLevel="0" collapsed="false">
      <c r="J28" s="39" t="s">
        <v>95</v>
      </c>
      <c r="K28" s="39"/>
      <c r="L28" s="39"/>
      <c r="M28" s="27" t="n">
        <f aca="false">SUM(I10:I24)</f>
        <v>54486</v>
      </c>
    </row>
    <row r="29" customFormat="false" ht="16.5" hidden="false" customHeight="true" outlineLevel="0" collapsed="false">
      <c r="J29" s="39" t="s">
        <v>96</v>
      </c>
      <c r="K29" s="39"/>
      <c r="L29" s="39"/>
      <c r="M29" s="27" t="n">
        <f aca="false">SUMIF(L10:L24,"Bezahlt",I10:I24)</f>
        <v>22300.6</v>
      </c>
    </row>
    <row r="30" customFormat="false" ht="16.5" hidden="false" customHeight="true" outlineLevel="0" collapsed="false">
      <c r="J30" s="39" t="s">
        <v>97</v>
      </c>
      <c r="K30" s="39"/>
      <c r="L30" s="39"/>
      <c r="M30" s="27" t="n">
        <f aca="false">SUMIF(L10:L24,"Offen",I10:I24)</f>
        <v>23319.9</v>
      </c>
    </row>
    <row r="31" customFormat="false" ht="16.5" hidden="false" customHeight="true" outlineLevel="0" collapsed="false">
      <c r="J31" s="39" t="s">
        <v>98</v>
      </c>
      <c r="K31" s="39"/>
      <c r="L31" s="39"/>
      <c r="M31" s="27" t="n">
        <f aca="false">SUMIF(L10:L24,"Überfällig",I10:I24)</f>
        <v>6009.5</v>
      </c>
    </row>
    <row r="32" customFormat="false" ht="16.5" hidden="false" customHeight="true" outlineLevel="0" collapsed="false">
      <c r="J32" s="39" t="s">
        <v>99</v>
      </c>
      <c r="K32" s="39"/>
      <c r="L32" s="39"/>
      <c r="M32" s="27" t="n">
        <f aca="false">SUMIF(L10:L24,"Teilweise bez.",M10:M24)</f>
        <v>1656</v>
      </c>
    </row>
    <row r="33" customFormat="false" ht="16.5" hidden="false" customHeight="true" outlineLevel="0" collapsed="false">
      <c r="J33" s="39" t="s">
        <v>100</v>
      </c>
      <c r="K33" s="39"/>
      <c r="L33" s="39"/>
      <c r="M33" s="40" t="n">
        <f aca="false">SUMIF(L10:L24,"Offen",M10:M24)+SUMIF(L10:L24,"Überfällig",M10:M24)+SUMIF(L10:L24,"Teilweise bez.",M10:M24)</f>
        <v>30985.4</v>
      </c>
    </row>
    <row r="34" customFormat="false" ht="16.5" hidden="false" customHeight="true" outlineLevel="0" collapsed="false">
      <c r="J34" s="39" t="s">
        <v>101</v>
      </c>
      <c r="K34" s="39"/>
      <c r="L34" s="39"/>
      <c r="M34" s="41" t="n">
        <f aca="false">COUNTA(C10:C24)</f>
        <v>15</v>
      </c>
    </row>
    <row r="36" customFormat="false" ht="15" hidden="false" customHeight="false" outlineLevel="0" collapsed="false">
      <c r="A36" s="9" t="s">
        <v>102</v>
      </c>
      <c r="B36" s="9"/>
      <c r="C36" s="9"/>
      <c r="D36" s="9"/>
      <c r="E36" s="9"/>
    </row>
    <row r="37" customFormat="false" ht="15.75" hidden="false" customHeight="true" outlineLevel="0" collapsed="false">
      <c r="A37" s="42" t="s">
        <v>37</v>
      </c>
      <c r="B37" s="42"/>
      <c r="C37" s="43"/>
    </row>
    <row r="38" customFormat="false" ht="15.75" hidden="false" customHeight="true" outlineLevel="0" collapsed="false">
      <c r="A38" s="44" t="s">
        <v>50</v>
      </c>
      <c r="B38" s="44"/>
      <c r="C38" s="43"/>
    </row>
    <row r="39" customFormat="false" ht="15.75" hidden="false" customHeight="true" outlineLevel="0" collapsed="false">
      <c r="A39" s="45" t="s">
        <v>62</v>
      </c>
      <c r="B39" s="45"/>
      <c r="C39" s="43"/>
    </row>
    <row r="40" customFormat="false" ht="15.75" hidden="false" customHeight="true" outlineLevel="0" collapsed="false">
      <c r="A40" s="46" t="s">
        <v>68</v>
      </c>
      <c r="B40" s="46"/>
      <c r="C40" s="43"/>
    </row>
    <row r="42" customFormat="false" ht="19.5" hidden="false" customHeight="true" outlineLevel="0" collapsed="false">
      <c r="A42" s="47" t="s">
        <v>103</v>
      </c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</row>
  </sheetData>
  <mergeCells count="23">
    <mergeCell ref="A2:O2"/>
    <mergeCell ref="A3:J3"/>
    <mergeCell ref="B8:C8"/>
    <mergeCell ref="D8:E8"/>
    <mergeCell ref="F8:I8"/>
    <mergeCell ref="J8:K8"/>
    <mergeCell ref="L8:M8"/>
    <mergeCell ref="N8:O8"/>
    <mergeCell ref="A25:E25"/>
    <mergeCell ref="J27:M27"/>
    <mergeCell ref="J28:L28"/>
    <mergeCell ref="J29:L29"/>
    <mergeCell ref="J30:L30"/>
    <mergeCell ref="J31:L31"/>
    <mergeCell ref="J32:L32"/>
    <mergeCell ref="J33:L33"/>
    <mergeCell ref="J34:L34"/>
    <mergeCell ref="A36:E36"/>
    <mergeCell ref="A37:B37"/>
    <mergeCell ref="A38:B38"/>
    <mergeCell ref="A39:B39"/>
    <mergeCell ref="A40:B40"/>
    <mergeCell ref="A42:O42"/>
  </mergeCells>
  <dataValidations count="2">
    <dataValidation allowBlank="false" error="Bitte einen gültigen Status auswählen." errorStyle="stop" errorTitle="Ungültiger Wert" operator="between" prompt="Status wählen" promptTitle="Zahlungsstatus" showDropDown="false" showErrorMessage="false" showInputMessage="false" sqref="L10:L24" type="list">
      <formula1>"Bezahlt,Offen,Überfällig,Teilweise bez."</formula1>
      <formula2>0</formula2>
    </dataValidation>
    <dataValidation allowBlank="false" errorStyle="stop" operator="between" showDropDown="false" showErrorMessage="false" showInputMessage="false" sqref="G10:G24" type="list">
      <formula1>"0%,7%,19%"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D6A7F"/>
    <pageSetUpPr fitToPage="false"/>
  </sheetPr>
  <dimension ref="A1:F1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0"/>
    <col collapsed="false" customWidth="true" hidden="false" outlineLevel="0" max="6" min="2" style="0" width="16"/>
  </cols>
  <sheetData>
    <row r="1" customFormat="false" ht="7.5" hidden="false" customHeight="true" outlineLevel="0" collapsed="false">
      <c r="A1" s="1"/>
      <c r="B1" s="1"/>
      <c r="C1" s="1"/>
      <c r="D1" s="1"/>
      <c r="E1" s="1"/>
      <c r="F1" s="1"/>
    </row>
    <row r="2" customFormat="false" ht="37.5" hidden="false" customHeight="true" outlineLevel="0" collapsed="false">
      <c r="A2" s="48" t="s">
        <v>104</v>
      </c>
      <c r="B2" s="48"/>
      <c r="C2" s="48"/>
      <c r="D2" s="48"/>
      <c r="E2" s="48"/>
      <c r="F2" s="48"/>
    </row>
    <row r="3" customFormat="false" ht="21.75" hidden="false" customHeight="true" outlineLevel="0" collapsed="false">
      <c r="A3" s="49" t="s">
        <v>105</v>
      </c>
      <c r="B3" s="49"/>
      <c r="C3" s="49"/>
      <c r="D3" s="49"/>
      <c r="E3" s="49"/>
      <c r="F3" s="49"/>
    </row>
    <row r="4" customFormat="false" ht="7.5" hidden="false" customHeight="true" outlineLevel="0" collapsed="false">
      <c r="A4" s="4"/>
      <c r="B4" s="4"/>
      <c r="C4" s="4"/>
      <c r="D4" s="4"/>
      <c r="E4" s="4"/>
      <c r="F4" s="4"/>
    </row>
    <row r="5" customFormat="false" ht="24" hidden="false" customHeight="true" outlineLevel="0" collapsed="false">
      <c r="A5" s="50" t="s">
        <v>106</v>
      </c>
      <c r="B5" s="50" t="s">
        <v>107</v>
      </c>
      <c r="C5" s="50" t="s">
        <v>108</v>
      </c>
      <c r="D5" s="50" t="s">
        <v>109</v>
      </c>
      <c r="E5" s="50" t="s">
        <v>110</v>
      </c>
      <c r="F5" s="50" t="s">
        <v>111</v>
      </c>
    </row>
    <row r="6" customFormat="false" ht="18" hidden="false" customHeight="true" outlineLevel="0" collapsed="false">
      <c r="A6" s="51" t="s">
        <v>112</v>
      </c>
      <c r="B6" s="16" t="n">
        <f aca="false">SUMPRODUCT((Rechnungsausgangsbuch!B10:B24&gt;=46023)*(Rechnungsausgangsbuch!B10:B24&lt;=46053)*Rechnungsausgangsbuch!F10:F24)</f>
        <v>6170</v>
      </c>
      <c r="C6" s="16" t="n">
        <f aca="false">SUMPRODUCT((Rechnungsausgangsbuch!B10:B24&gt;=46023)*(Rechnungsausgangsbuch!B10:B24&lt;=46053)*Rechnungsausgangsbuch!H10:H24)</f>
        <v>1097.9</v>
      </c>
      <c r="D6" s="16" t="n">
        <f aca="false">SUMPRODUCT((Rechnungsausgangsbuch!B10:B24&gt;=46023)*(Rechnungsausgangsbuch!B10:B24&lt;=46053)*Rechnungsausgangsbuch!I10:I24)</f>
        <v>7267.9</v>
      </c>
      <c r="E6" s="16" t="n">
        <f aca="false">SUMPRODUCT((Rechnungsausgangsbuch!B10:B24&gt;=46023)*(Rechnungsausgangsbuch!B10:B24&lt;=46053)*(Rechnungsausgangsbuch!L10:L24&lt;&gt;"Bezahlt")*Rechnungsausgangsbuch!M10:M24)</f>
        <v>663.4</v>
      </c>
      <c r="F6" s="52" t="n">
        <f aca="false">SUMPRODUCT((Rechnungsausgangsbuch!B10:B24&gt;=46023)*(Rechnungsausgangsbuch!B10:B24&lt;=46053)*(Rechnungsausgangsbuch!C10:C24&lt;&gt;""))</f>
        <v>4</v>
      </c>
    </row>
    <row r="7" customFormat="false" ht="18" hidden="false" customHeight="true" outlineLevel="0" collapsed="false">
      <c r="A7" s="53" t="s">
        <v>113</v>
      </c>
      <c r="B7" s="27" t="n">
        <f aca="false">SUMPRODUCT((Rechnungsausgangsbuch!B10:B24&gt;=46054)*(Rechnungsausgangsbuch!B10:B24&lt;=46081)*Rechnungsausgangsbuch!F10:F24)</f>
        <v>11050</v>
      </c>
      <c r="C7" s="27" t="n">
        <f aca="false">SUMPRODUCT((Rechnungsausgangsbuch!B10:B24&gt;=46054)*(Rechnungsausgangsbuch!B10:B24&lt;=46081)*Rechnungsausgangsbuch!H10:H24)</f>
        <v>2099.5</v>
      </c>
      <c r="D7" s="27" t="n">
        <f aca="false">SUMPRODUCT((Rechnungsausgangsbuch!B10:B24&gt;=46054)*(Rechnungsausgangsbuch!B10:B24&lt;=46081)*Rechnungsausgangsbuch!I10:I24)</f>
        <v>13149.5</v>
      </c>
      <c r="E7" s="27" t="n">
        <f aca="false">SUMPRODUCT((Rechnungsausgangsbuch!B10:B24&gt;=46054)*(Rechnungsausgangsbuch!B10:B24&lt;=46081)*(Rechnungsausgangsbuch!L10:L24&lt;&gt;"Bezahlt")*Rechnungsausgangsbuch!M10:M24)</f>
        <v>6237.5</v>
      </c>
      <c r="F7" s="41" t="n">
        <f aca="false">SUMPRODUCT((Rechnungsausgangsbuch!B10:B24&gt;=46054)*(Rechnungsausgangsbuch!B10:B24&lt;=46081)*(Rechnungsausgangsbuch!C10:C24&lt;&gt;""))</f>
        <v>4</v>
      </c>
    </row>
    <row r="8" customFormat="false" ht="18" hidden="false" customHeight="true" outlineLevel="0" collapsed="false">
      <c r="A8" s="51" t="s">
        <v>114</v>
      </c>
      <c r="B8" s="16" t="n">
        <f aca="false">SUMPRODUCT((Rechnungsausgangsbuch!B10:B24&gt;=46082)*(Rechnungsausgangsbuch!B10:B24&lt;=46112)*Rechnungsausgangsbuch!F10:F24)</f>
        <v>16890</v>
      </c>
      <c r="C8" s="16" t="n">
        <f aca="false">SUMPRODUCT((Rechnungsausgangsbuch!B10:B24&gt;=46082)*(Rechnungsausgangsbuch!B10:B24&lt;=46112)*Rechnungsausgangsbuch!H10:H24)</f>
        <v>3209.1</v>
      </c>
      <c r="D8" s="16" t="n">
        <f aca="false">SUMPRODUCT((Rechnungsausgangsbuch!B10:B24&gt;=46082)*(Rechnungsausgangsbuch!B10:B24&lt;=46112)*Rechnungsausgangsbuch!I10:I24)</f>
        <v>20099.1</v>
      </c>
      <c r="E8" s="16" t="n">
        <f aca="false">SUMPRODUCT((Rechnungsausgangsbuch!B10:B24&gt;=46082)*(Rechnungsausgangsbuch!B10:B24&lt;=46112)*(Rechnungsausgangsbuch!L10:L24&lt;&gt;"Bezahlt")*Rechnungsausgangsbuch!M10:M24)</f>
        <v>10115</v>
      </c>
      <c r="F8" s="52" t="n">
        <f aca="false">SUMPRODUCT((Rechnungsausgangsbuch!B10:B24&gt;=46082)*(Rechnungsausgangsbuch!B10:B24&lt;=46112)*(Rechnungsausgangsbuch!C10:C24&lt;&gt;""))</f>
        <v>4</v>
      </c>
    </row>
    <row r="9" customFormat="false" ht="18" hidden="false" customHeight="true" outlineLevel="0" collapsed="false">
      <c r="A9" s="53" t="s">
        <v>115</v>
      </c>
      <c r="B9" s="27" t="n">
        <f aca="false">SUMPRODUCT((Rechnungsausgangsbuch!B10:B24&gt;=46113)*(Rechnungsausgangsbuch!B10:B24&lt;=46142)*Rechnungsausgangsbuch!F10:F24)</f>
        <v>11850</v>
      </c>
      <c r="C9" s="27" t="n">
        <f aca="false">SUMPRODUCT((Rechnungsausgangsbuch!B10:B24&gt;=46113)*(Rechnungsausgangsbuch!B10:B24&lt;=46142)*Rechnungsausgangsbuch!H10:H24)</f>
        <v>2119.5</v>
      </c>
      <c r="D9" s="27" t="n">
        <f aca="false">SUMPRODUCT((Rechnungsausgangsbuch!B10:B24&gt;=46113)*(Rechnungsausgangsbuch!B10:B24&lt;=46142)*Rechnungsausgangsbuch!I10:I24)</f>
        <v>13969.5</v>
      </c>
      <c r="E9" s="27" t="n">
        <f aca="false">SUMPRODUCT((Rechnungsausgangsbuch!B10:B24&gt;=46113)*(Rechnungsausgangsbuch!B10:B24&lt;=46142)*(Rechnungsausgangsbuch!L10:L24&lt;&gt;"Bezahlt")*Rechnungsausgangsbuch!M10:M24)</f>
        <v>13969.5</v>
      </c>
      <c r="F9" s="41" t="n">
        <f aca="false">SUMPRODUCT((Rechnungsausgangsbuch!B10:B24&gt;=46113)*(Rechnungsausgangsbuch!B10:B24&lt;=46142)*(Rechnungsausgangsbuch!C10:C24&lt;&gt;""))</f>
        <v>3</v>
      </c>
    </row>
    <row r="10" customFormat="false" ht="18" hidden="false" customHeight="true" outlineLevel="0" collapsed="false">
      <c r="A10" s="51" t="s">
        <v>116</v>
      </c>
      <c r="B10" s="16" t="n">
        <f aca="false">SUMPRODUCT((Rechnungsausgangsbuch!B10:B24&gt;=46143)*(Rechnungsausgangsbuch!B10:B24&lt;=46173)*Rechnungsausgangsbuch!F10:F24)</f>
        <v>0</v>
      </c>
      <c r="C10" s="16" t="n">
        <f aca="false">SUMPRODUCT((Rechnungsausgangsbuch!B10:B24&gt;=46143)*(Rechnungsausgangsbuch!B10:B24&lt;=46173)*Rechnungsausgangsbuch!H10:H24)</f>
        <v>0</v>
      </c>
      <c r="D10" s="16" t="n">
        <f aca="false">SUMPRODUCT((Rechnungsausgangsbuch!B10:B24&gt;=46143)*(Rechnungsausgangsbuch!B10:B24&lt;=46173)*Rechnungsausgangsbuch!I10:I24)</f>
        <v>0</v>
      </c>
      <c r="E10" s="16" t="n">
        <f aca="false">SUMPRODUCT((Rechnungsausgangsbuch!B10:B24&gt;=46143)*(Rechnungsausgangsbuch!B10:B24&lt;=46173)*(Rechnungsausgangsbuch!L10:L24&lt;&gt;"Bezahlt")*Rechnungsausgangsbuch!M10:M24)</f>
        <v>0</v>
      </c>
      <c r="F10" s="52" t="n">
        <f aca="false">SUMPRODUCT((Rechnungsausgangsbuch!B10:B24&gt;=46143)*(Rechnungsausgangsbuch!B10:B24&lt;=46173)*(Rechnungsausgangsbuch!C10:C24&lt;&gt;""))</f>
        <v>0</v>
      </c>
    </row>
    <row r="11" customFormat="false" ht="18" hidden="false" customHeight="true" outlineLevel="0" collapsed="false">
      <c r="A11" s="53" t="s">
        <v>117</v>
      </c>
      <c r="B11" s="27" t="n">
        <f aca="false">SUMPRODUCT((Rechnungsausgangsbuch!B10:B24&gt;=46174)*(Rechnungsausgangsbuch!B10:B24&lt;=46203)*Rechnungsausgangsbuch!F10:F24)</f>
        <v>0</v>
      </c>
      <c r="C11" s="27" t="n">
        <f aca="false">SUMPRODUCT((Rechnungsausgangsbuch!B10:B24&gt;=46174)*(Rechnungsausgangsbuch!B10:B24&lt;=46203)*Rechnungsausgangsbuch!H10:H24)</f>
        <v>0</v>
      </c>
      <c r="D11" s="27" t="n">
        <f aca="false">SUMPRODUCT((Rechnungsausgangsbuch!B10:B24&gt;=46174)*(Rechnungsausgangsbuch!B10:B24&lt;=46203)*Rechnungsausgangsbuch!I10:I24)</f>
        <v>0</v>
      </c>
      <c r="E11" s="27" t="n">
        <f aca="false">SUMPRODUCT((Rechnungsausgangsbuch!B10:B24&gt;=46174)*(Rechnungsausgangsbuch!B10:B24&lt;=46203)*(Rechnungsausgangsbuch!L10:L24&lt;&gt;"Bezahlt")*Rechnungsausgangsbuch!M10:M24)</f>
        <v>0</v>
      </c>
      <c r="F11" s="41" t="n">
        <f aca="false">SUMPRODUCT((Rechnungsausgangsbuch!B10:B24&gt;=46174)*(Rechnungsausgangsbuch!B10:B24&lt;=46203)*(Rechnungsausgangsbuch!C10:C24&lt;&gt;""))</f>
        <v>0</v>
      </c>
    </row>
    <row r="12" customFormat="false" ht="18" hidden="false" customHeight="true" outlineLevel="0" collapsed="false">
      <c r="A12" s="51" t="s">
        <v>118</v>
      </c>
      <c r="B12" s="16" t="n">
        <f aca="false">SUMPRODUCT((Rechnungsausgangsbuch!B10:B24&gt;=46204)*(Rechnungsausgangsbuch!B10:B24&lt;=46234)*Rechnungsausgangsbuch!F10:F24)</f>
        <v>0</v>
      </c>
      <c r="C12" s="16" t="n">
        <f aca="false">SUMPRODUCT((Rechnungsausgangsbuch!B10:B24&gt;=46204)*(Rechnungsausgangsbuch!B10:B24&lt;=46234)*Rechnungsausgangsbuch!H10:H24)</f>
        <v>0</v>
      </c>
      <c r="D12" s="16" t="n">
        <f aca="false">SUMPRODUCT((Rechnungsausgangsbuch!B10:B24&gt;=46204)*(Rechnungsausgangsbuch!B10:B24&lt;=46234)*Rechnungsausgangsbuch!I10:I24)</f>
        <v>0</v>
      </c>
      <c r="E12" s="16" t="n">
        <f aca="false">SUMPRODUCT((Rechnungsausgangsbuch!B10:B24&gt;=46204)*(Rechnungsausgangsbuch!B10:B24&lt;=46234)*(Rechnungsausgangsbuch!L10:L24&lt;&gt;"Bezahlt")*Rechnungsausgangsbuch!M10:M24)</f>
        <v>0</v>
      </c>
      <c r="F12" s="52" t="n">
        <f aca="false">SUMPRODUCT((Rechnungsausgangsbuch!B10:B24&gt;=46204)*(Rechnungsausgangsbuch!B10:B24&lt;=46234)*(Rechnungsausgangsbuch!C10:C24&lt;&gt;""))</f>
        <v>0</v>
      </c>
    </row>
    <row r="13" customFormat="false" ht="18" hidden="false" customHeight="true" outlineLevel="0" collapsed="false">
      <c r="A13" s="53" t="s">
        <v>119</v>
      </c>
      <c r="B13" s="27" t="n">
        <f aca="false">SUMPRODUCT((Rechnungsausgangsbuch!B10:B24&gt;=46235)*(Rechnungsausgangsbuch!B10:B24&lt;=46265)*Rechnungsausgangsbuch!F10:F24)</f>
        <v>0</v>
      </c>
      <c r="C13" s="27" t="n">
        <f aca="false">SUMPRODUCT((Rechnungsausgangsbuch!B10:B24&gt;=46235)*(Rechnungsausgangsbuch!B10:B24&lt;=46265)*Rechnungsausgangsbuch!H10:H24)</f>
        <v>0</v>
      </c>
      <c r="D13" s="27" t="n">
        <f aca="false">SUMPRODUCT((Rechnungsausgangsbuch!B10:B24&gt;=46235)*(Rechnungsausgangsbuch!B10:B24&lt;=46265)*Rechnungsausgangsbuch!I10:I24)</f>
        <v>0</v>
      </c>
      <c r="E13" s="27" t="n">
        <f aca="false">SUMPRODUCT((Rechnungsausgangsbuch!B10:B24&gt;=46235)*(Rechnungsausgangsbuch!B10:B24&lt;=46265)*(Rechnungsausgangsbuch!L10:L24&lt;&gt;"Bezahlt")*Rechnungsausgangsbuch!M10:M24)</f>
        <v>0</v>
      </c>
      <c r="F13" s="41" t="n">
        <f aca="false">SUMPRODUCT((Rechnungsausgangsbuch!B10:B24&gt;=46235)*(Rechnungsausgangsbuch!B10:B24&lt;=46265)*(Rechnungsausgangsbuch!C10:C24&lt;&gt;""))</f>
        <v>0</v>
      </c>
    </row>
    <row r="14" customFormat="false" ht="18" hidden="false" customHeight="true" outlineLevel="0" collapsed="false">
      <c r="A14" s="51" t="s">
        <v>120</v>
      </c>
      <c r="B14" s="16" t="n">
        <f aca="false">SUMPRODUCT((Rechnungsausgangsbuch!B10:B24&gt;=46266)*(Rechnungsausgangsbuch!B10:B24&lt;=46295)*Rechnungsausgangsbuch!F10:F24)</f>
        <v>0</v>
      </c>
      <c r="C14" s="16" t="n">
        <f aca="false">SUMPRODUCT((Rechnungsausgangsbuch!B10:B24&gt;=46266)*(Rechnungsausgangsbuch!B10:B24&lt;=46295)*Rechnungsausgangsbuch!H10:H24)</f>
        <v>0</v>
      </c>
      <c r="D14" s="16" t="n">
        <f aca="false">SUMPRODUCT((Rechnungsausgangsbuch!B10:B24&gt;=46266)*(Rechnungsausgangsbuch!B10:B24&lt;=46295)*Rechnungsausgangsbuch!I10:I24)</f>
        <v>0</v>
      </c>
      <c r="E14" s="16" t="n">
        <f aca="false">SUMPRODUCT((Rechnungsausgangsbuch!B10:B24&gt;=46266)*(Rechnungsausgangsbuch!B10:B24&lt;=46295)*(Rechnungsausgangsbuch!L10:L24&lt;&gt;"Bezahlt")*Rechnungsausgangsbuch!M10:M24)</f>
        <v>0</v>
      </c>
      <c r="F14" s="52" t="n">
        <f aca="false">SUMPRODUCT((Rechnungsausgangsbuch!B10:B24&gt;=46266)*(Rechnungsausgangsbuch!B10:B24&lt;=46295)*(Rechnungsausgangsbuch!C10:C24&lt;&gt;""))</f>
        <v>0</v>
      </c>
    </row>
    <row r="15" customFormat="false" ht="18" hidden="false" customHeight="true" outlineLevel="0" collapsed="false">
      <c r="A15" s="53" t="s">
        <v>121</v>
      </c>
      <c r="B15" s="27" t="n">
        <f aca="false">SUMPRODUCT((Rechnungsausgangsbuch!B10:B24&gt;=46296)*(Rechnungsausgangsbuch!B10:B24&lt;=46326)*Rechnungsausgangsbuch!F10:F24)</f>
        <v>0</v>
      </c>
      <c r="C15" s="27" t="n">
        <f aca="false">SUMPRODUCT((Rechnungsausgangsbuch!B10:B24&gt;=46296)*(Rechnungsausgangsbuch!B10:B24&lt;=46326)*Rechnungsausgangsbuch!H10:H24)</f>
        <v>0</v>
      </c>
      <c r="D15" s="27" t="n">
        <f aca="false">SUMPRODUCT((Rechnungsausgangsbuch!B10:B24&gt;=46296)*(Rechnungsausgangsbuch!B10:B24&lt;=46326)*Rechnungsausgangsbuch!I10:I24)</f>
        <v>0</v>
      </c>
      <c r="E15" s="27" t="n">
        <f aca="false">SUMPRODUCT((Rechnungsausgangsbuch!B10:B24&gt;=46296)*(Rechnungsausgangsbuch!B10:B24&lt;=46326)*(Rechnungsausgangsbuch!L10:L24&lt;&gt;"Bezahlt")*Rechnungsausgangsbuch!M10:M24)</f>
        <v>0</v>
      </c>
      <c r="F15" s="41" t="n">
        <f aca="false">SUMPRODUCT((Rechnungsausgangsbuch!B10:B24&gt;=46296)*(Rechnungsausgangsbuch!B10:B24&lt;=46326)*(Rechnungsausgangsbuch!C10:C24&lt;&gt;""))</f>
        <v>0</v>
      </c>
    </row>
    <row r="16" customFormat="false" ht="18" hidden="false" customHeight="true" outlineLevel="0" collapsed="false">
      <c r="A16" s="51" t="s">
        <v>122</v>
      </c>
      <c r="B16" s="16" t="n">
        <f aca="false">SUMPRODUCT((Rechnungsausgangsbuch!B10:B24&gt;=46327)*(Rechnungsausgangsbuch!B10:B24&lt;=46356)*Rechnungsausgangsbuch!F10:F24)</f>
        <v>0</v>
      </c>
      <c r="C16" s="16" t="n">
        <f aca="false">SUMPRODUCT((Rechnungsausgangsbuch!B10:B24&gt;=46327)*(Rechnungsausgangsbuch!B10:B24&lt;=46356)*Rechnungsausgangsbuch!H10:H24)</f>
        <v>0</v>
      </c>
      <c r="D16" s="16" t="n">
        <f aca="false">SUMPRODUCT((Rechnungsausgangsbuch!B10:B24&gt;=46327)*(Rechnungsausgangsbuch!B10:B24&lt;=46356)*Rechnungsausgangsbuch!I10:I24)</f>
        <v>0</v>
      </c>
      <c r="E16" s="16" t="n">
        <f aca="false">SUMPRODUCT((Rechnungsausgangsbuch!B10:B24&gt;=46327)*(Rechnungsausgangsbuch!B10:B24&lt;=46356)*(Rechnungsausgangsbuch!L10:L24&lt;&gt;"Bezahlt")*Rechnungsausgangsbuch!M10:M24)</f>
        <v>0</v>
      </c>
      <c r="F16" s="52" t="n">
        <f aca="false">SUMPRODUCT((Rechnungsausgangsbuch!B10:B24&gt;=46327)*(Rechnungsausgangsbuch!B10:B24&lt;=46356)*(Rechnungsausgangsbuch!C10:C24&lt;&gt;""))</f>
        <v>0</v>
      </c>
    </row>
    <row r="17" customFormat="false" ht="18" hidden="false" customHeight="true" outlineLevel="0" collapsed="false">
      <c r="A17" s="53" t="s">
        <v>123</v>
      </c>
      <c r="B17" s="27" t="n">
        <f aca="false">SUMPRODUCT((Rechnungsausgangsbuch!B10:B24&gt;=46357)*(Rechnungsausgangsbuch!B10:B24&lt;=46387)*Rechnungsausgangsbuch!F10:F24)</f>
        <v>0</v>
      </c>
      <c r="C17" s="27" t="n">
        <f aca="false">SUMPRODUCT((Rechnungsausgangsbuch!B10:B24&gt;=46357)*(Rechnungsausgangsbuch!B10:B24&lt;=46387)*Rechnungsausgangsbuch!H10:H24)</f>
        <v>0</v>
      </c>
      <c r="D17" s="27" t="n">
        <f aca="false">SUMPRODUCT((Rechnungsausgangsbuch!B10:B24&gt;=46357)*(Rechnungsausgangsbuch!B10:B24&lt;=46387)*Rechnungsausgangsbuch!I10:I24)</f>
        <v>0</v>
      </c>
      <c r="E17" s="27" t="n">
        <f aca="false">SUMPRODUCT((Rechnungsausgangsbuch!B10:B24&gt;=46357)*(Rechnungsausgangsbuch!B10:B24&lt;=46387)*(Rechnungsausgangsbuch!L10:L24&lt;&gt;"Bezahlt")*Rechnungsausgangsbuch!M10:M24)</f>
        <v>0</v>
      </c>
      <c r="F17" s="41" t="n">
        <f aca="false">SUMPRODUCT((Rechnungsausgangsbuch!B10:B24&gt;=46357)*(Rechnungsausgangsbuch!B10:B24&lt;=46387)*(Rechnungsausgangsbuch!C10:C24&lt;&gt;""))</f>
        <v>0</v>
      </c>
    </row>
    <row r="18" customFormat="false" ht="21.75" hidden="false" customHeight="true" outlineLevel="0" collapsed="false">
      <c r="A18" s="54" t="s">
        <v>124</v>
      </c>
      <c r="B18" s="36" t="n">
        <f aca="false">SUM(B6:B17)</f>
        <v>45960</v>
      </c>
      <c r="C18" s="36" t="n">
        <f aca="false">SUM(C6:C17)</f>
        <v>8526</v>
      </c>
      <c r="D18" s="36" t="n">
        <f aca="false">SUM(D6:D17)</f>
        <v>54486</v>
      </c>
      <c r="E18" s="36" t="n">
        <f aca="false">SUM(E6:E17)</f>
        <v>30985.4</v>
      </c>
      <c r="F18" s="55" t="n">
        <f aca="false">SUM(F6:F17)</f>
        <v>15</v>
      </c>
    </row>
  </sheetData>
  <mergeCells count="2">
    <mergeCell ref="A2:F2"/>
    <mergeCell ref="A3:F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DABB5"/>
    <pageSetUpPr fitToPage="false"/>
  </sheetPr>
  <dimension ref="A1:B3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72"/>
  </cols>
  <sheetData>
    <row r="1" customFormat="false" ht="7.5" hidden="false" customHeight="true" outlineLevel="0" collapsed="false">
      <c r="A1" s="1"/>
      <c r="B1" s="1"/>
    </row>
    <row r="2" customFormat="false" ht="39.75" hidden="false" customHeight="true" outlineLevel="0" collapsed="false">
      <c r="A2" s="48" t="s">
        <v>125</v>
      </c>
      <c r="B2" s="48"/>
    </row>
    <row r="3" customFormat="false" ht="6" hidden="false" customHeight="true" outlineLevel="0" collapsed="false">
      <c r="A3" s="4"/>
      <c r="B3" s="4"/>
    </row>
    <row r="4" customFormat="false" ht="24" hidden="false" customHeight="true" outlineLevel="0" collapsed="false">
      <c r="A4" s="56" t="s">
        <v>126</v>
      </c>
      <c r="B4" s="56"/>
    </row>
    <row r="5" customFormat="false" ht="18" hidden="false" customHeight="true" outlineLevel="0" collapsed="false">
      <c r="A5" s="57" t="s">
        <v>127</v>
      </c>
      <c r="B5" s="58" t="s">
        <v>128</v>
      </c>
    </row>
    <row r="6" customFormat="false" ht="6" hidden="false" customHeight="true" outlineLevel="0" collapsed="false"/>
    <row r="7" customFormat="false" ht="24" hidden="false" customHeight="true" outlineLevel="0" collapsed="false">
      <c r="A7" s="56" t="s">
        <v>129</v>
      </c>
      <c r="B7" s="56"/>
    </row>
    <row r="8" customFormat="false" ht="18" hidden="false" customHeight="true" outlineLevel="0" collapsed="false">
      <c r="A8" s="57" t="s">
        <v>130</v>
      </c>
      <c r="B8" s="58" t="s">
        <v>131</v>
      </c>
    </row>
    <row r="9" customFormat="false" ht="18" hidden="false" customHeight="true" outlineLevel="0" collapsed="false">
      <c r="A9" s="57" t="s">
        <v>132</v>
      </c>
      <c r="B9" s="58" t="s">
        <v>133</v>
      </c>
    </row>
    <row r="10" customFormat="false" ht="18" hidden="false" customHeight="true" outlineLevel="0" collapsed="false">
      <c r="A10" s="57" t="s">
        <v>22</v>
      </c>
      <c r="B10" s="58" t="s">
        <v>134</v>
      </c>
    </row>
    <row r="11" customFormat="false" ht="18" hidden="false" customHeight="true" outlineLevel="0" collapsed="false">
      <c r="A11" s="57" t="s">
        <v>135</v>
      </c>
      <c r="B11" s="58" t="s">
        <v>136</v>
      </c>
    </row>
    <row r="12" customFormat="false" ht="18" hidden="false" customHeight="true" outlineLevel="0" collapsed="false">
      <c r="A12" s="57" t="s">
        <v>24</v>
      </c>
      <c r="B12" s="58" t="s">
        <v>137</v>
      </c>
    </row>
    <row r="13" customFormat="false" ht="18" hidden="false" customHeight="true" outlineLevel="0" collapsed="false">
      <c r="A13" s="57" t="s">
        <v>138</v>
      </c>
      <c r="B13" s="58" t="s">
        <v>139</v>
      </c>
    </row>
    <row r="14" customFormat="false" ht="18" hidden="false" customHeight="true" outlineLevel="0" collapsed="false">
      <c r="A14" s="57" t="s">
        <v>108</v>
      </c>
      <c r="B14" s="58" t="s">
        <v>140</v>
      </c>
    </row>
    <row r="15" customFormat="false" ht="18" hidden="false" customHeight="true" outlineLevel="0" collapsed="false">
      <c r="A15" s="57" t="s">
        <v>27</v>
      </c>
      <c r="B15" s="58" t="s">
        <v>141</v>
      </c>
    </row>
    <row r="16" customFormat="false" ht="18" hidden="false" customHeight="true" outlineLevel="0" collapsed="false">
      <c r="A16" s="57" t="s">
        <v>28</v>
      </c>
      <c r="B16" s="58" t="s">
        <v>142</v>
      </c>
    </row>
    <row r="17" customFormat="false" ht="18" hidden="false" customHeight="true" outlineLevel="0" collapsed="false">
      <c r="A17" s="57" t="s">
        <v>143</v>
      </c>
      <c r="B17" s="58" t="s">
        <v>144</v>
      </c>
    </row>
    <row r="18" customFormat="false" ht="18" hidden="false" customHeight="true" outlineLevel="0" collapsed="false">
      <c r="A18" s="57" t="s">
        <v>30</v>
      </c>
      <c r="B18" s="58" t="s">
        <v>145</v>
      </c>
    </row>
    <row r="19" customFormat="false" ht="18" hidden="false" customHeight="true" outlineLevel="0" collapsed="false">
      <c r="A19" s="57" t="s">
        <v>146</v>
      </c>
      <c r="B19" s="58" t="s">
        <v>147</v>
      </c>
    </row>
    <row r="20" customFormat="false" ht="18" hidden="false" customHeight="true" outlineLevel="0" collapsed="false">
      <c r="A20" s="57" t="s">
        <v>148</v>
      </c>
      <c r="B20" s="58" t="s">
        <v>149</v>
      </c>
    </row>
    <row r="21" customFormat="false" ht="18" hidden="false" customHeight="true" outlineLevel="0" collapsed="false">
      <c r="A21" s="57" t="s">
        <v>33</v>
      </c>
      <c r="B21" s="58" t="s">
        <v>150</v>
      </c>
    </row>
    <row r="22" customFormat="false" ht="6" hidden="false" customHeight="true" outlineLevel="0" collapsed="false"/>
    <row r="23" customFormat="false" ht="24" hidden="false" customHeight="true" outlineLevel="0" collapsed="false">
      <c r="A23" s="56" t="s">
        <v>151</v>
      </c>
      <c r="B23" s="56"/>
    </row>
    <row r="24" customFormat="false" ht="18" hidden="false" customHeight="true" outlineLevel="0" collapsed="false">
      <c r="A24" s="57" t="s">
        <v>152</v>
      </c>
      <c r="B24" s="58" t="s">
        <v>153</v>
      </c>
    </row>
    <row r="25" customFormat="false" ht="18" hidden="false" customHeight="true" outlineLevel="0" collapsed="false">
      <c r="A25" s="57" t="s">
        <v>154</v>
      </c>
      <c r="B25" s="58" t="s">
        <v>155</v>
      </c>
    </row>
    <row r="26" customFormat="false" ht="18" hidden="false" customHeight="true" outlineLevel="0" collapsed="false">
      <c r="A26" s="57" t="s">
        <v>156</v>
      </c>
      <c r="B26" s="58" t="s">
        <v>157</v>
      </c>
    </row>
    <row r="27" customFormat="false" ht="18" hidden="false" customHeight="true" outlineLevel="0" collapsed="false">
      <c r="A27" s="57" t="s">
        <v>158</v>
      </c>
      <c r="B27" s="58" t="s">
        <v>159</v>
      </c>
    </row>
    <row r="28" customFormat="false" ht="6" hidden="false" customHeight="true" outlineLevel="0" collapsed="false"/>
    <row r="29" customFormat="false" ht="24" hidden="false" customHeight="true" outlineLevel="0" collapsed="false">
      <c r="A29" s="56" t="s">
        <v>160</v>
      </c>
      <c r="B29" s="56"/>
    </row>
    <row r="30" customFormat="false" ht="18" hidden="false" customHeight="true" outlineLevel="0" collapsed="false">
      <c r="A30" s="57" t="s">
        <v>161</v>
      </c>
      <c r="B30" s="58" t="s">
        <v>162</v>
      </c>
    </row>
    <row r="31" customFormat="false" ht="18" hidden="false" customHeight="true" outlineLevel="0" collapsed="false">
      <c r="A31" s="57" t="s">
        <v>163</v>
      </c>
      <c r="B31" s="58" t="s">
        <v>164</v>
      </c>
    </row>
    <row r="32" customFormat="false" ht="18" hidden="false" customHeight="true" outlineLevel="0" collapsed="false">
      <c r="A32" s="57" t="s">
        <v>165</v>
      </c>
      <c r="B32" s="58" t="s">
        <v>166</v>
      </c>
    </row>
  </sheetData>
  <mergeCells count="5">
    <mergeCell ref="A2:B2"/>
    <mergeCell ref="A4:B4"/>
    <mergeCell ref="A7:B7"/>
    <mergeCell ref="A23:B23"/>
    <mergeCell ref="A29:B2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2026-07-08T05:42:36Z</dcterms:created>
  <dc:creator>openpyxl</dc:creator>
  <dc:description/>
  <dc:language>en-US</dc:language>
  <cp:lastModifiedBy/>
  <dcterms:modified xsi:type="dcterms:W3CDTF">2026-07-08T05:42:36Z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