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ungsausgangsbuch" sheetId="1" state="visible" r:id="rId3"/>
    <sheet name="Monatsauswertung" sheetId="2" state="visible" r:id="rId4"/>
  </sheets>
  <definedNames>
    <definedName function="false" hidden="false" localSheetId="0" name="_xlnm.Print_Area" vbProcedure="false">Rechnungsausgangsbuch!$A$1:$T$114</definedName>
    <definedName function="false" hidden="false" localSheetId="0" name="_xlnm.Print_Titles" vbProcedure="false">Rechnungsausgangsbuch!$14:$14</definedName>
    <definedName function="false" hidden="true" localSheetId="0" name="_xlnm._FilterDatabase" vbProcedure="false">Rechnungsausgangsbuch!$A$14:$T$114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<sst xmlns="http://schemas.openxmlformats.org/spreadsheetml/2006/main" count="292" uniqueCount="193">
  <si>
    <t xml:space="preserve">RECHNUNGSAUSGANGSBUCH  ·  GESCHÄFTSJAHR 2026</t>
  </si>
  <si>
    <t xml:space="preserve">Chronologische Erfassung sämtlicher Ausgangsrechnungen  ·  Aufzeichnungspflicht nach § 22 UStG und § 147 AO  ·  Aufbewahrungsfrist 10 Jahre  ·  GoBD-konform zu führen</t>
  </si>
  <si>
    <t xml:space="preserve">AUSWAHLLISTEN – NICHT LÖSCHEN</t>
  </si>
  <si>
    <t xml:space="preserve">USt-Satz</t>
  </si>
  <si>
    <t xml:space="preserve">Zahlungsart</t>
  </si>
  <si>
    <t xml:space="preserve">STAMMDATEN DES UNTERNEHMENS</t>
  </si>
  <si>
    <t xml:space="preserve">KENNZAHLEN GESCHÄFTSJAHR 2026  (automatisch)</t>
  </si>
  <si>
    <t xml:space="preserve">Überweisung</t>
  </si>
  <si>
    <t xml:space="preserve">Firma / Inhaber</t>
  </si>
  <si>
    <t xml:space="preserve">Musterwerk Handels- und Dienstleistungs GmbH</t>
  </si>
  <si>
    <t xml:space="preserve">RECHNUNGEN GESAMT</t>
  </si>
  <si>
    <t xml:space="preserve">NETTOUMSATZ</t>
  </si>
  <si>
    <t xml:space="preserve">UMSATZSTEUER</t>
  </si>
  <si>
    <t xml:space="preserve">BRUTTOUMSATZ</t>
  </si>
  <si>
    <t xml:space="preserve">Ø RECHNUNGSWERT</t>
  </si>
  <si>
    <t xml:space="preserve">SEPA-Lastschrift</t>
  </si>
  <si>
    <t xml:space="preserve">Anschrift</t>
  </si>
  <si>
    <t xml:space="preserve">Lindenallee 42, 26123 Musterstadt</t>
  </si>
  <si>
    <t xml:space="preserve">Kreditkarte</t>
  </si>
  <si>
    <t xml:space="preserve">Steuernummer</t>
  </si>
  <si>
    <t xml:space="preserve">12/345/67890</t>
  </si>
  <si>
    <t xml:space="preserve">ZAHLUNGSEINGÄNGE</t>
  </si>
  <si>
    <t xml:space="preserve">OFFENE FORDERUNGEN</t>
  </si>
  <si>
    <t xml:space="preserve">DAVON ÜBERFÄLLIG</t>
  </si>
  <si>
    <t xml:space="preserve">OFFENE POSTEN</t>
  </si>
  <si>
    <t xml:space="preserve">Ø ZAHLUNGSDAUER</t>
  </si>
  <si>
    <t xml:space="preserve">PayPal</t>
  </si>
  <si>
    <t xml:space="preserve">USt-IdNr.</t>
  </si>
  <si>
    <t xml:space="preserve">DE123456789</t>
  </si>
  <si>
    <t xml:space="preserve">Barzahlung</t>
  </si>
  <si>
    <t xml:space="preserve">Verrechnung</t>
  </si>
  <si>
    <t xml:space="preserve">AUSGANGSRECHNUNGEN – ERFASSUNG</t>
  </si>
  <si>
    <t xml:space="preserve">Blaue Schrift = manuelle Eingabe   ·   Graue Felder = automatische Berechnung   ·   Fälligkeit, offener Betrag, Status und Verzugstage werden aus Rechnungsdatum, Zahlungsziel und Zahlungseingang ermittelt.</t>
  </si>
  <si>
    <t xml:space="preserve">Lfd.
Nr.</t>
  </si>
  <si>
    <t xml:space="preserve">Rechnungs-
nummer</t>
  </si>
  <si>
    <t xml:space="preserve">Rechnungs-
datum</t>
  </si>
  <si>
    <t xml:space="preserve">Leistungs-
datum</t>
  </si>
  <si>
    <t xml:space="preserve">Kunden-
Nr.</t>
  </si>
  <si>
    <t xml:space="preserve">Kunde / Rechnungsempfänger</t>
  </si>
  <si>
    <t xml:space="preserve">Leistungsbeschreibung</t>
  </si>
  <si>
    <t xml:space="preserve">Zahlungs-
ziel (Tage)</t>
  </si>
  <si>
    <t xml:space="preserve">Fällig am</t>
  </si>
  <si>
    <t xml:space="preserve">Nettobetrag</t>
  </si>
  <si>
    <t xml:space="preserve">USt-
Satz</t>
  </si>
  <si>
    <t xml:space="preserve">USt-Betrag</t>
  </si>
  <si>
    <t xml:space="preserve">Bruttobetrag</t>
  </si>
  <si>
    <t xml:space="preserve">Zahlungs-
eingang</t>
  </si>
  <si>
    <t xml:space="preserve">Gezahlter
Betrag</t>
  </si>
  <si>
    <t xml:space="preserve">Offener
Betrag</t>
  </si>
  <si>
    <t xml:space="preserve">Status</t>
  </si>
  <si>
    <t xml:space="preserve">Verzugs-
tage</t>
  </si>
  <si>
    <t xml:space="preserve">Bemerkung</t>
  </si>
  <si>
    <t xml:space="preserve">RG-2026-0001</t>
  </si>
  <si>
    <t xml:space="preserve">K-1004</t>
  </si>
  <si>
    <t xml:space="preserve">Kessler Maschinenbau GmbH</t>
  </si>
  <si>
    <t xml:space="preserve">Konstruktionsleistung Projekt Nordlicht</t>
  </si>
  <si>
    <t xml:space="preserve">RG-2026-0002</t>
  </si>
  <si>
    <t xml:space="preserve">K-1001</t>
  </si>
  <si>
    <t xml:space="preserve">Lindberg &amp; Partner GmbH</t>
  </si>
  <si>
    <t xml:space="preserve">Beratungsleistung Januar 2026</t>
  </si>
  <si>
    <t xml:space="preserve">RG-2026-0003</t>
  </si>
  <si>
    <t xml:space="preserve">K-1005</t>
  </si>
  <si>
    <t xml:space="preserve">Auerbach Verlag KG</t>
  </si>
  <si>
    <t xml:space="preserve">Druckerzeugnisse – Katalog Winter</t>
  </si>
  <si>
    <t xml:space="preserve">Ermäßigter Steuersatz § 12 Abs. 2 UStG</t>
  </si>
  <si>
    <t xml:space="preserve">RG-2026-0004</t>
  </si>
  <si>
    <t xml:space="preserve">K-2001</t>
  </si>
  <si>
    <t xml:space="preserve">Delft Trading B.V. (NL)</t>
  </si>
  <si>
    <t xml:space="preserve">Softwarelizenz – Jahresvertrag</t>
  </si>
  <si>
    <t xml:space="preserve">Innergem. sonstige Leistung, Steuerschuldnerschaft des Leistungsempfängers</t>
  </si>
  <si>
    <t xml:space="preserve">RG-2026-0005</t>
  </si>
  <si>
    <t xml:space="preserve">K-1002</t>
  </si>
  <si>
    <t xml:space="preserve">Nordwind Logistik AG</t>
  </si>
  <si>
    <t xml:space="preserve">Wartungsvertrag Q1/2026</t>
  </si>
  <si>
    <t xml:space="preserve">RG-2026-0006</t>
  </si>
  <si>
    <t xml:space="preserve">K-1003</t>
  </si>
  <si>
    <t xml:space="preserve">Blumenthal Consulting e.K.</t>
  </si>
  <si>
    <t xml:space="preserve">Workshop Prozessoptimierung</t>
  </si>
  <si>
    <t xml:space="preserve">RG-2026-0007</t>
  </si>
  <si>
    <t xml:space="preserve">K-1006</t>
  </si>
  <si>
    <t xml:space="preserve">Steinweg Immobilien GmbH</t>
  </si>
  <si>
    <t xml:space="preserve">Objektbetreuung Februar</t>
  </si>
  <si>
    <t xml:space="preserve">RG-2026-0008</t>
  </si>
  <si>
    <t xml:space="preserve">K-1009</t>
  </si>
  <si>
    <t xml:space="preserve">Rosenthal Praxisbedarf</t>
  </si>
  <si>
    <t xml:space="preserve">Warenlieferung Verbrauchsmaterial</t>
  </si>
  <si>
    <t xml:space="preserve">RG-2026-0009</t>
  </si>
  <si>
    <t xml:space="preserve">Fachbuchlieferung Frühjahrsprogramm</t>
  </si>
  <si>
    <t xml:space="preserve">RG-2026-0010</t>
  </si>
  <si>
    <t xml:space="preserve">Projektarbeit Februar</t>
  </si>
  <si>
    <t xml:space="preserve">RG-2026-0011</t>
  </si>
  <si>
    <t xml:space="preserve">K-1007</t>
  </si>
  <si>
    <t xml:space="preserve">Weberling Textil e.K.</t>
  </si>
  <si>
    <t xml:space="preserve">Musterkollektion Frühjahr</t>
  </si>
  <si>
    <t xml:space="preserve">RG-2026-0012</t>
  </si>
  <si>
    <t xml:space="preserve">K-2002</t>
  </si>
  <si>
    <t xml:space="preserve">Nordic Design ApS (DK)</t>
  </si>
  <si>
    <t xml:space="preserve">Designleistung Markenrelaunch</t>
  </si>
  <si>
    <t xml:space="preserve">Innergem. sonstige Leistung, Reverse-Charge-Verfahren</t>
  </si>
  <si>
    <t xml:space="preserve">RG-2026-0013</t>
  </si>
  <si>
    <t xml:space="preserve">K-1010</t>
  </si>
  <si>
    <t xml:space="preserve">Vitalis Gesundheitszentrum</t>
  </si>
  <si>
    <t xml:space="preserve">Schulung Hygienemanagement</t>
  </si>
  <si>
    <t xml:space="preserve">RG-2026-0014</t>
  </si>
  <si>
    <t xml:space="preserve">Zusatzleistung Lagerlogistik</t>
  </si>
  <si>
    <t xml:space="preserve">RG-2026-0015</t>
  </si>
  <si>
    <t xml:space="preserve">Beratungsleistung März 2026</t>
  </si>
  <si>
    <t xml:space="preserve">RG-2026-0016</t>
  </si>
  <si>
    <t xml:space="preserve">K-1008</t>
  </si>
  <si>
    <t xml:space="preserve">Hafenkontor Handels GmbH</t>
  </si>
  <si>
    <t xml:space="preserve">Handelsware Charge 04/2026</t>
  </si>
  <si>
    <t xml:space="preserve">Skonto 2 % gewährt</t>
  </si>
  <si>
    <t xml:space="preserve">RG-2026-0017</t>
  </si>
  <si>
    <t xml:space="preserve">Katalogdruck Sommeredition</t>
  </si>
  <si>
    <t xml:space="preserve">RG-2026-0018</t>
  </si>
  <si>
    <t xml:space="preserve">Coaching-Paket Führungskräfte</t>
  </si>
  <si>
    <t xml:space="preserve">RG-2026-0019</t>
  </si>
  <si>
    <t xml:space="preserve">Objektbetreuung April</t>
  </si>
  <si>
    <t xml:space="preserve">RG-2026-0020</t>
  </si>
  <si>
    <t xml:space="preserve">Wartungsvertrag Q2/2026</t>
  </si>
  <si>
    <t xml:space="preserve">RG-2026-0021</t>
  </si>
  <si>
    <t xml:space="preserve">Sonderanfertigung Messeauftritt</t>
  </si>
  <si>
    <t xml:space="preserve">1. Mahnung versandt am 12.06.2026</t>
  </si>
  <si>
    <t xml:space="preserve">RG-2026-0022</t>
  </si>
  <si>
    <t xml:space="preserve">Verbrauchsmaterial Mai</t>
  </si>
  <si>
    <t xml:space="preserve">RG-2026-0023</t>
  </si>
  <si>
    <t xml:space="preserve">Softwarewartung Halbjahr</t>
  </si>
  <si>
    <t xml:space="preserve">RG-2026-0024</t>
  </si>
  <si>
    <t xml:space="preserve">Lebensmittellieferung Kantine</t>
  </si>
  <si>
    <t xml:space="preserve">Teilzahlung eingegangen – Restbetrag angemahnt</t>
  </si>
  <si>
    <t xml:space="preserve">RG-2026-0025</t>
  </si>
  <si>
    <t xml:space="preserve">Projektarbeit Mai</t>
  </si>
  <si>
    <t xml:space="preserve">RG-2026-0026</t>
  </si>
  <si>
    <t xml:space="preserve">Beratungsleistung Mai 2026</t>
  </si>
  <si>
    <t xml:space="preserve">RG-2026-0027</t>
  </si>
  <si>
    <t xml:space="preserve">Handelsware Charge 06/2026</t>
  </si>
  <si>
    <t xml:space="preserve">Zahlungserinnerung versandt am 01.07.2026</t>
  </si>
  <si>
    <t xml:space="preserve">RG-2026-0028</t>
  </si>
  <si>
    <t xml:space="preserve">Zeitschriftenauflage Juli</t>
  </si>
  <si>
    <t xml:space="preserve">RG-2026-0029</t>
  </si>
  <si>
    <t xml:space="preserve">Strategieworkshop Jahresplanung</t>
  </si>
  <si>
    <t xml:space="preserve">RG-2026-0030</t>
  </si>
  <si>
    <t xml:space="preserve">Objektbetreuung Mai/Juni</t>
  </si>
  <si>
    <t xml:space="preserve">RG-2026-0031</t>
  </si>
  <si>
    <t xml:space="preserve">Projektarbeit Juni</t>
  </si>
  <si>
    <t xml:space="preserve">RG-2026-0032</t>
  </si>
  <si>
    <t xml:space="preserve">Schulung Erste Hilfe</t>
  </si>
  <si>
    <t xml:space="preserve">RG-2026-0033</t>
  </si>
  <si>
    <t xml:space="preserve">Konzeptberatung Onlineauftritt</t>
  </si>
  <si>
    <t xml:space="preserve">RG-2026-0034</t>
  </si>
  <si>
    <t xml:space="preserve">Nachlieferung Kollektion</t>
  </si>
  <si>
    <t xml:space="preserve">MONATS- UND UMSATZSTEUERAUSWERTUNG 2026</t>
  </si>
  <si>
    <t xml:space="preserve">Alle Werte werden automatisch aus dem Blatt „Rechnungsausgangsbuch“ berechnet – keine Eingaben erforderlich.</t>
  </si>
  <si>
    <t xml:space="preserve">MONATSÜBERSICHT</t>
  </si>
  <si>
    <t xml:space="preserve">Monat</t>
  </si>
  <si>
    <t xml:space="preserve">Anzahl</t>
  </si>
  <si>
    <t xml:space="preserve">Netto 19 %</t>
  </si>
  <si>
    <t xml:space="preserve">Netto 7 %</t>
  </si>
  <si>
    <t xml:space="preserve">Netto 0 %</t>
  </si>
  <si>
    <t xml:space="preserve">Netto gesamt</t>
  </si>
  <si>
    <t xml:space="preserve">USt 19 %</t>
  </si>
  <si>
    <t xml:space="preserve">USt 7 %</t>
  </si>
  <si>
    <t xml:space="preserve">USt gesamt</t>
  </si>
  <si>
    <t xml:space="preserve">Brutto gesamt</t>
  </si>
  <si>
    <t xml:space="preserve">Zahlungseingänge</t>
  </si>
  <si>
    <t xml:space="preserve">Offen (Stand heute)</t>
  </si>
  <si>
    <t xml:space="preserve">SUMME 2026</t>
  </si>
  <si>
    <t xml:space="preserve">QUARTALSÜBERSICHT · KENNZAHLEN UMSATZSTEUER-VORANMELDUNG</t>
  </si>
  <si>
    <t xml:space="preserve">STATUS DER FORDERUNGEN</t>
  </si>
  <si>
    <t xml:space="preserve">Quartal</t>
  </si>
  <si>
    <t xml:space="preserve">Bemessungsgrundlage 19 % (Kz. 81)</t>
  </si>
  <si>
    <t xml:space="preserve">Bemessungsgrundlage 7 % (Kz. 86)</t>
  </si>
  <si>
    <t xml:space="preserve">Umsätze ohne dt. USt</t>
  </si>
  <si>
    <t xml:space="preserve">Umsatzsteuer gesamt</t>
  </si>
  <si>
    <t xml:space="preserve">Bruttoumsatz</t>
  </si>
  <si>
    <t xml:space="preserve">Bruttovolumen</t>
  </si>
  <si>
    <t xml:space="preserve">Offener Betrag</t>
  </si>
  <si>
    <t xml:space="preserve">Anteil offen</t>
  </si>
  <si>
    <t xml:space="preserve">Q1 · Jan–Mär</t>
  </si>
  <si>
    <t xml:space="preserve">Bezahlt</t>
  </si>
  <si>
    <t xml:space="preserve">Q2 · Apr–Jun</t>
  </si>
  <si>
    <t xml:space="preserve">Teilzahlung</t>
  </si>
  <si>
    <t xml:space="preserve">Q3 · Jul–Sep</t>
  </si>
  <si>
    <t xml:space="preserve">Offen</t>
  </si>
  <si>
    <t xml:space="preserve">Q4 · Okt–Dez</t>
  </si>
  <si>
    <t xml:space="preserve">Überfällig</t>
  </si>
  <si>
    <t xml:space="preserve">JAHR 2026</t>
  </si>
  <si>
    <t xml:space="preserve">GESAMT</t>
  </si>
  <si>
    <t xml:space="preserve">Hinweis: Kennzahl 81 = Lieferungen/Leistungen zu 19 %, Kennzahl 86 = zu 7 %. Umsätze ohne deutsche Umsatzsteuer (z. B. Reverse-Charge) sind gesondert zu melden.</t>
  </si>
  <si>
    <t xml:space="preserve">UMSATZ NACH KUNDEN</t>
  </si>
  <si>
    <t xml:space="preserve">Kunde</t>
  </si>
  <si>
    <t xml:space="preserve">Anzahl Rechnungen</t>
  </si>
  <si>
    <t xml:space="preserve">Nettoumsatz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</si>
</sst>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\ %"/>
    <numFmt numFmtId="166" formatCode="0"/>
    <numFmt numFmtId="167" formatCode="#,##0&quot; €&quot;;\-#,##0&quot; €&quot;;\–"/>
    <numFmt numFmtId="168" formatCode="0.0&quot; Tage&quot;"/>
    <numFmt numFmtId="169" formatCode="General"/>
    <numFmt numFmtId="170" formatCode="dd\.mm\.yyyy"/>
    <numFmt numFmtId="171" formatCode="#,##0.00&quot; €&quot;;\-#,##0.00&quot; €&quot;;\–"/>
    <numFmt numFmtId="172" formatCode="0;;\–"/>
    <numFmt numFmtId="173" formatCode="mmmm"/>
    <numFmt numFmtId="174" formatCode="0.0\ %;;\–"/>
    <numFmt numFmtId="175" formatCode="0.0\ %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9"/>
      <color rgb="FFFFFFFF"/>
      <name val="Calibri"/>
      <family val="0"/>
      <charset val="1"/>
    </font>
    <font>
      <b val="true"/>
      <sz val="8"/>
      <color rgb="FF8A7F70"/>
      <name val="Calibri"/>
      <family val="0"/>
      <charset val="1"/>
    </font>
    <font>
      <b val="true"/>
      <sz val="9"/>
      <color rgb="FF8A7F70"/>
      <name val="Calibri"/>
      <family val="0"/>
      <charset val="1"/>
    </font>
    <font>
      <b val="true"/>
      <sz val="9"/>
      <color rgb="FF5B2333"/>
      <name val="Calibri"/>
      <family val="0"/>
      <charset val="1"/>
    </font>
    <font>
      <sz val="9"/>
      <color rgb="FF3A3733"/>
      <name val="Calibri"/>
      <family val="0"/>
      <charset val="1"/>
    </font>
    <font>
      <sz val="9"/>
      <color rgb="FF6E675E"/>
      <name val="Calibri"/>
      <family val="0"/>
      <charset val="1"/>
    </font>
    <font>
      <b val="true"/>
      <sz val="10"/>
      <color rgb="FF0000CC"/>
      <name val="Calibri"/>
      <family val="0"/>
      <charset val="1"/>
    </font>
    <font>
      <b val="true"/>
      <sz val="13"/>
      <color rgb="FF5B2333"/>
      <name val="Calibri"/>
      <family val="0"/>
      <charset val="1"/>
    </font>
    <font>
      <i val="true"/>
      <sz val="9"/>
      <color rgb="FF8A7F7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10"/>
      <color rgb="FF3A3733"/>
      <name val="Calibri"/>
      <family val="0"/>
      <charset val="1"/>
    </font>
    <font>
      <sz val="10"/>
      <color rgb="FF0000CC"/>
      <name val="Calibri"/>
      <family val="0"/>
      <charset val="1"/>
    </font>
    <font>
      <b val="true"/>
      <sz val="10"/>
      <color rgb="FF3A3733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0"/>
      <color rgb="FF1F6B3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8"/>
      <color rgb="FF8A7F70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5B2333"/>
        <bgColor rgb="FF3A3733"/>
      </patternFill>
    </fill>
    <fill>
      <patternFill patternType="solid">
        <fgColor rgb="FFC8963E"/>
        <bgColor rgb="FF969696"/>
      </patternFill>
    </fill>
    <fill>
      <patternFill patternType="solid">
        <fgColor rgb="FFEDE4D3"/>
        <bgColor rgb="FFF0E3E6"/>
      </patternFill>
    </fill>
    <fill>
      <patternFill patternType="solid">
        <fgColor rgb="FFF6F1E7"/>
        <bgColor rgb="FFFBEDEC"/>
      </patternFill>
    </fill>
    <fill>
      <patternFill patternType="solid">
        <fgColor rgb="FFF3F4F2"/>
        <bgColor rgb="FFF6F1E7"/>
      </patternFill>
    </fill>
    <fill>
      <patternFill patternType="solid">
        <fgColor rgb="FFFFFFFF"/>
        <bgColor rgb="FFFBF9F5"/>
      </patternFill>
    </fill>
    <fill>
      <patternFill patternType="solid">
        <fgColor rgb="FFFBF9F5"/>
        <bgColor rgb="FFF3F4F2"/>
      </patternFill>
    </fill>
    <fill>
      <patternFill patternType="solid">
        <fgColor rgb="FF3A3733"/>
        <bgColor rgb="FF5B2333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6CBB8"/>
      </bottom>
      <diagonal/>
    </border>
    <border diagonalUp="false" diagonalDown="false">
      <left style="thin">
        <color rgb="FFD6CBB8"/>
      </left>
      <right style="thin">
        <color rgb="FFD6CBB8"/>
      </right>
      <top style="thin">
        <color rgb="FFD6CBB8"/>
      </top>
      <bottom/>
      <diagonal/>
    </border>
    <border diagonalUp="false" diagonalDown="false">
      <left style="thin">
        <color rgb="FFD6CBB8"/>
      </left>
      <right style="thin">
        <color rgb="FFD6CBB8"/>
      </right>
      <top/>
      <bottom style="thin">
        <color rgb="FFD6CBB8"/>
      </bottom>
      <diagonal/>
    </border>
    <border diagonalUp="false" diagonalDown="false">
      <left style="thin">
        <color rgb="FFD6CBB8"/>
      </left>
      <right style="thin">
        <color rgb="FFD6CBB8"/>
      </right>
      <top style="thin">
        <color rgb="FFD6CBB8"/>
      </top>
      <bottom style="thin">
        <color rgb="FFD6CB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6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1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7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6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17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3" fontId="17" fillId="7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19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7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3" fontId="17" fillId="8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19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8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0" fillId="9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0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9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7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15" fillId="7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2" fontId="15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7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8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15" fillId="8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2" fontId="15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8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5" fontId="20" fillId="9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6" fillId="8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ill>
        <patternFill patternType="solid">
          <fgColor rgb="FF5B2333"/>
          <bgColor rgb="FF000000"/>
        </patternFill>
      </fill>
    </dxf>
    <dxf>
      <fill>
        <patternFill patternType="solid">
          <fgColor rgb="FFF3F4F2"/>
          <bgColor rgb="FF000000"/>
        </patternFill>
      </fill>
    </dxf>
    <dxf>
      <fill>
        <patternFill patternType="solid">
          <fgColor rgb="FFFBEDEC"/>
          <bgColor rgb="FF000000"/>
        </patternFill>
      </fill>
    </dxf>
    <dxf>
      <fill>
        <patternFill patternType="solid">
          <fgColor rgb="FF3A3733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CC"/>
          <bgColor rgb="FF000000"/>
        </patternFill>
      </fill>
    </dxf>
    <dxf>
      <fill>
        <patternFill patternType="solid">
          <fgColor rgb="FF9B2226"/>
          <bgColor rgb="FF000000"/>
        </patternFill>
      </fill>
    </dxf>
    <dxf>
      <fill>
        <patternFill patternType="solid">
          <fgColor rgb="FFE4F0E6"/>
          <bgColor rgb="FF000000"/>
        </patternFill>
      </fill>
    </dxf>
    <dxf>
      <fill>
        <patternFill patternType="solid">
          <fgColor rgb="FFF0E3E6"/>
          <bgColor rgb="FF000000"/>
        </patternFill>
      </fill>
    </dxf>
    <dxf>
      <fill>
        <patternFill patternType="solid">
          <fgColor rgb="FFFBF0DC"/>
          <bgColor rgb="FF000000"/>
        </patternFill>
      </fill>
    </dxf>
    <dxf>
      <fill>
        <patternFill patternType="solid">
          <fgColor rgb="FF1F6B3B"/>
          <bgColor rgb="FF000000"/>
        </patternFill>
      </fill>
    </dxf>
    <dxf>
      <fill>
        <patternFill patternType="solid">
          <fgColor rgb="FFB26A00"/>
          <bgColor rgb="FF000000"/>
        </patternFill>
      </fill>
    </dxf>
    <dxf>
      <fill>
        <patternFill>
          <bgColor rgb="FFFBEDEC"/>
        </patternFill>
      </fill>
    </dxf>
    <dxf>
      <font>
        <name val="Calibri"/>
        <charset val="1"/>
        <family val="0"/>
        <b val="1"/>
        <color rgb="FF1F6B3B"/>
        <sz val="10"/>
      </font>
      <fill>
        <patternFill>
          <bgColor rgb="FFE4F0E6"/>
        </patternFill>
      </fill>
    </dxf>
    <dxf>
      <font>
        <name val="Calibri"/>
        <charset val="1"/>
        <family val="0"/>
        <b val="1"/>
        <color rgb="FF9B2226"/>
        <sz val="10"/>
      </font>
      <fill>
        <patternFill>
          <bgColor rgb="FFF7DCDA"/>
        </patternFill>
      </fill>
    </dxf>
    <dxf>
      <font>
        <name val="Calibri"/>
        <charset val="1"/>
        <family val="0"/>
        <b val="1"/>
        <color rgb="FFB26A00"/>
        <sz val="10"/>
      </font>
      <fill>
        <patternFill>
          <bgColor rgb="FFFBF0DC"/>
        </patternFill>
      </fill>
    </dxf>
    <dxf>
      <font>
        <name val="Calibri"/>
        <charset val="1"/>
        <family val="0"/>
        <b val="1"/>
        <color rgb="FF5B2333"/>
        <sz val="10"/>
      </font>
      <fill>
        <patternFill>
          <bgColor rgb="FFF0E3E6"/>
        </patternFill>
      </fill>
    </dxf>
    <dxf>
      <font>
        <name val="Calibri"/>
        <charset val="1"/>
        <family val="0"/>
        <b val="1"/>
        <color rgb="FF9B2226"/>
        <sz val="10"/>
      </font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1F6B3B"/>
      <rgbColor rgb="FF000080"/>
      <rgbColor rgb="FFB26A00"/>
      <rgbColor rgb="FF800080"/>
      <rgbColor rgb="FF008080"/>
      <rgbColor rgb="FFD6CBB8"/>
      <rgbColor rgb="FF8A7F70"/>
      <rgbColor rgb="FF9999FF"/>
      <rgbColor rgb="FF993366"/>
      <rgbColor rgb="FFFBF0DC"/>
      <rgbColor rgb="FFE4F0E6"/>
      <rgbColor rgb="FF660066"/>
      <rgbColor rgb="FFFF8080"/>
      <rgbColor rgb="FF0066CC"/>
      <rgbColor rgb="FFF0E3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2"/>
      <rgbColor rgb="FFF6F1E7"/>
      <rgbColor rgb="FFEDE4D3"/>
      <rgbColor rgb="FFFBEDEC"/>
      <rgbColor rgb="FFFBF9F5"/>
      <rgbColor rgb="FFCC99FF"/>
      <rgbColor rgb="FFF7DCDA"/>
      <rgbColor rgb="FF3366FF"/>
      <rgbColor rgb="FF33CCCC"/>
      <rgbColor rgb="FF99CC00"/>
      <rgbColor rgb="FFFFCC00"/>
      <rgbColor rgb="FFC8963E"/>
      <rgbColor rgb="FFFF6600"/>
      <rgbColor rgb="FF6E675E"/>
      <rgbColor rgb="FF969696"/>
      <rgbColor rgb="FF003366"/>
      <rgbColor rgb="FF339966"/>
      <rgbColor rgb="FF003300"/>
      <rgbColor rgb="FF5B2333"/>
      <rgbColor rgb="FF9B2226"/>
      <rgbColor rgb="FF993366"/>
      <rgbColor rgb="FF333399"/>
      <rgbColor rgb="FF3A37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4" topLeftCell="A1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1"/>
    <col collapsed="false" customWidth="true" hidden="false" outlineLevel="0" max="6" min="6" style="0" width="30"/>
    <col collapsed="false" customWidth="true" hidden="false" outlineLevel="0" max="7" min="7" style="0" width="34"/>
    <col collapsed="false" customWidth="true" hidden="false" outlineLevel="0" max="8" min="8" style="0" width="10"/>
    <col collapsed="false" customWidth="true" hidden="false" outlineLevel="0" max="10" min="9" style="0" width="13"/>
    <col collapsed="false" customWidth="true" hidden="false" outlineLevel="0" max="11" min="11" style="0" width="9"/>
    <col collapsed="false" customWidth="true" hidden="false" outlineLevel="0" max="12" min="12" style="0" width="12"/>
    <col collapsed="false" customWidth="true" hidden="false" outlineLevel="0" max="13" min="13" style="0" width="13"/>
    <col collapsed="false" customWidth="true" hidden="false" outlineLevel="0" max="14" min="14" style="0" width="15"/>
    <col collapsed="false" customWidth="true" hidden="false" outlineLevel="0" max="15" min="15" style="0" width="14"/>
    <col collapsed="false" customWidth="true" hidden="false" outlineLevel="0" max="17" min="16" style="0" width="13"/>
    <col collapsed="false" customWidth="true" hidden="false" outlineLevel="0" max="18" min="18" style="0" width="10"/>
    <col collapsed="false" customWidth="true" hidden="false" outlineLevel="0" max="19" min="19" style="0" width="15"/>
    <col collapsed="false" customWidth="true" hidden="false" outlineLevel="0" max="20" min="20" style="0" width="32"/>
    <col collapsed="false" customWidth="true" hidden="false" outlineLevel="0" max="21" min="21" style="0" width="3"/>
    <col collapsed="false" customWidth="true" hidden="false" outlineLevel="0" max="23" min="22" style="0" width="22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6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V2" s="3" t="s">
        <v>2</v>
      </c>
    </row>
    <row r="3" customFormat="false" ht="6.75" hidden="false" customHeight="true" outlineLevel="0" collapsed="false">
      <c r="V3" s="4" t="s">
        <v>3</v>
      </c>
      <c r="W3" s="4" t="s">
        <v>4</v>
      </c>
    </row>
    <row r="4" customFormat="false" ht="15.75" hidden="false" customHeight="true" outlineLevel="0" collapsed="false">
      <c r="A4" s="5" t="s">
        <v>5</v>
      </c>
      <c r="B4" s="5"/>
      <c r="C4" s="5"/>
      <c r="D4" s="5"/>
      <c r="E4" s="5"/>
      <c r="G4" s="5" t="s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6" t="n">
        <v>0.19</v>
      </c>
      <c r="W4" s="7" t="s">
        <v>7</v>
      </c>
    </row>
    <row r="5" customFormat="false" ht="12.75" hidden="false" customHeight="true" outlineLevel="0" collapsed="false">
      <c r="A5" s="8" t="s">
        <v>8</v>
      </c>
      <c r="B5" s="9" t="s">
        <v>9</v>
      </c>
      <c r="C5" s="9"/>
      <c r="D5" s="9"/>
      <c r="E5" s="9"/>
      <c r="G5" s="10" t="s">
        <v>10</v>
      </c>
      <c r="H5" s="10"/>
      <c r="I5" s="10" t="s">
        <v>11</v>
      </c>
      <c r="J5" s="10"/>
      <c r="K5" s="10" t="s">
        <v>12</v>
      </c>
      <c r="L5" s="10"/>
      <c r="M5" s="10"/>
      <c r="N5" s="10" t="s">
        <v>13</v>
      </c>
      <c r="O5" s="10"/>
      <c r="P5" s="10"/>
      <c r="Q5" s="10" t="s">
        <v>14</v>
      </c>
      <c r="R5" s="10"/>
      <c r="S5" s="10"/>
      <c r="T5" s="10"/>
      <c r="V5" s="6" t="n">
        <v>0.07</v>
      </c>
      <c r="W5" s="7" t="s">
        <v>15</v>
      </c>
    </row>
    <row r="6" customFormat="false" ht="21" hidden="false" customHeight="true" outlineLevel="0" collapsed="false">
      <c r="A6" s="8" t="s">
        <v>16</v>
      </c>
      <c r="B6" s="9" t="s">
        <v>17</v>
      </c>
      <c r="C6" s="9"/>
      <c r="D6" s="9"/>
      <c r="E6" s="9"/>
      <c r="G6" s="11" t="n">
        <f aca="false">COUNTA($B$15:$B$114)</f>
        <v>34</v>
      </c>
      <c r="H6" s="11"/>
      <c r="I6" s="12" t="n">
        <f aca="false">SUM($J$15:$J$114)</f>
        <v>84320.5</v>
      </c>
      <c r="J6" s="12"/>
      <c r="K6" s="12" t="n">
        <f aca="false">SUM($L$15:$L$114)</f>
        <v>13212.9</v>
      </c>
      <c r="L6" s="12"/>
      <c r="M6" s="12"/>
      <c r="N6" s="12" t="n">
        <f aca="false">SUM($M$15:$M$114)</f>
        <v>97533.4</v>
      </c>
      <c r="O6" s="12"/>
      <c r="P6" s="12"/>
      <c r="Q6" s="12" t="n">
        <f aca="false">IFERROR(AVERAGE($M$15:$M$114),0)</f>
        <v>2868.62941176471</v>
      </c>
      <c r="R6" s="12"/>
      <c r="S6" s="12"/>
      <c r="T6" s="12"/>
      <c r="V6" s="6" t="n">
        <v>0</v>
      </c>
      <c r="W6" s="7" t="s">
        <v>18</v>
      </c>
    </row>
    <row r="7" customFormat="false" ht="12.75" hidden="false" customHeight="true" outlineLevel="0" collapsed="false">
      <c r="A7" s="8" t="s">
        <v>19</v>
      </c>
      <c r="B7" s="9" t="s">
        <v>20</v>
      </c>
      <c r="C7" s="9"/>
      <c r="D7" s="9"/>
      <c r="E7" s="9"/>
      <c r="G7" s="10" t="s">
        <v>21</v>
      </c>
      <c r="H7" s="10"/>
      <c r="I7" s="10" t="s">
        <v>22</v>
      </c>
      <c r="J7" s="10"/>
      <c r="K7" s="10" t="s">
        <v>23</v>
      </c>
      <c r="L7" s="10"/>
      <c r="M7" s="10"/>
      <c r="N7" s="10" t="s">
        <v>24</v>
      </c>
      <c r="O7" s="10"/>
      <c r="P7" s="10"/>
      <c r="Q7" s="10" t="s">
        <v>25</v>
      </c>
      <c r="R7" s="10"/>
      <c r="S7" s="10"/>
      <c r="T7" s="10"/>
      <c r="W7" s="7" t="s">
        <v>26</v>
      </c>
    </row>
    <row r="8" customFormat="false" ht="21" hidden="false" customHeight="true" outlineLevel="0" collapsed="false">
      <c r="A8" s="8" t="s">
        <v>27</v>
      </c>
      <c r="B8" s="9" t="s">
        <v>28</v>
      </c>
      <c r="C8" s="9"/>
      <c r="D8" s="9"/>
      <c r="E8" s="9"/>
      <c r="G8" s="12" t="n">
        <f aca="false">SUM($O$15:$O$114)</f>
        <v>68188.3</v>
      </c>
      <c r="H8" s="12"/>
      <c r="I8" s="12" t="n">
        <f aca="false">SUM($P$15:$P$114)</f>
        <v>29345.1</v>
      </c>
      <c r="J8" s="12"/>
      <c r="K8" s="12" t="n">
        <f aca="false">SUMIF($Q$15:$Q$114,"Überfällig",$P$15:$P$114)</f>
        <v>9793.7</v>
      </c>
      <c r="L8" s="12"/>
      <c r="M8" s="12"/>
      <c r="N8" s="11" t="n">
        <f aca="false">COUNTIF($Q$15:$Q$114,"Offen")+COUNTIF($Q$15:$Q$114,"Überfällig")+COUNTIF($Q$15:$Q$114,"Teilzahlung")</f>
        <v>10</v>
      </c>
      <c r="O8" s="11"/>
      <c r="P8" s="11"/>
      <c r="Q8" s="13" t="n">
        <f aca="false">IFERROR(ROUND(SUMPRODUCT(--ISNUMBER($N$15:$N$114),$N$15:$N$114-$C$15:$C$114)/MAX(1,COUNT($N$15:$N$114)),1),0)</f>
        <v>19.2</v>
      </c>
      <c r="R8" s="13"/>
      <c r="S8" s="13"/>
      <c r="T8" s="13"/>
      <c r="W8" s="7" t="s">
        <v>29</v>
      </c>
    </row>
    <row r="9" customFormat="false" ht="7.5" hidden="false" customHeight="true" outlineLevel="0" collapsed="false">
      <c r="W9" s="7" t="s">
        <v>30</v>
      </c>
    </row>
    <row r="10" customFormat="false" ht="15.75" hidden="false" customHeight="true" outlineLevel="0" collapsed="false">
      <c r="A10" s="5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customFormat="false" ht="15.75" hidden="false" customHeight="true" outlineLevel="0" collapsed="false">
      <c r="A11" s="14" t="s">
        <v>32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customFormat="false" ht="4.5" hidden="false" customHeight="true" outlineLevel="0" collapsed="false"/>
    <row r="14" customFormat="false" ht="31.5" hidden="false" customHeight="true" outlineLevel="0" collapsed="false">
      <c r="A14" s="15" t="s">
        <v>33</v>
      </c>
      <c r="B14" s="15" t="s">
        <v>34</v>
      </c>
      <c r="C14" s="15" t="s">
        <v>35</v>
      </c>
      <c r="D14" s="15" t="s">
        <v>36</v>
      </c>
      <c r="E14" s="15" t="s">
        <v>37</v>
      </c>
      <c r="F14" s="15" t="s">
        <v>38</v>
      </c>
      <c r="G14" s="15" t="s">
        <v>39</v>
      </c>
      <c r="H14" s="15" t="s">
        <v>40</v>
      </c>
      <c r="I14" s="15" t="s">
        <v>41</v>
      </c>
      <c r="J14" s="15" t="s">
        <v>42</v>
      </c>
      <c r="K14" s="15" t="s">
        <v>43</v>
      </c>
      <c r="L14" s="15" t="s">
        <v>44</v>
      </c>
      <c r="M14" s="15" t="s">
        <v>45</v>
      </c>
      <c r="N14" s="15" t="s">
        <v>46</v>
      </c>
      <c r="O14" s="15" t="s">
        <v>47</v>
      </c>
      <c r="P14" s="15" t="s">
        <v>48</v>
      </c>
      <c r="Q14" s="15" t="s">
        <v>49</v>
      </c>
      <c r="R14" s="15" t="s">
        <v>50</v>
      </c>
      <c r="S14" s="15" t="s">
        <v>4</v>
      </c>
      <c r="T14" s="15" t="s">
        <v>51</v>
      </c>
    </row>
    <row r="15" customFormat="false" ht="15" hidden="false" customHeight="true" outlineLevel="0" collapsed="false">
      <c r="A15" s="16" t="n">
        <f aca="false">IF($B15="","",COUNTA($B$15:$B15))</f>
        <v>1</v>
      </c>
      <c r="B15" s="17" t="s">
        <v>52</v>
      </c>
      <c r="C15" s="18" t="n">
        <v>46030</v>
      </c>
      <c r="D15" s="18" t="n">
        <v>46027</v>
      </c>
      <c r="E15" s="19" t="s">
        <v>53</v>
      </c>
      <c r="F15" s="20" t="s">
        <v>54</v>
      </c>
      <c r="G15" s="20" t="s">
        <v>55</v>
      </c>
      <c r="H15" s="19" t="n">
        <v>14</v>
      </c>
      <c r="I15" s="21" t="n">
        <f aca="false">IF($C15="","",$C15+$H15)</f>
        <v>46044</v>
      </c>
      <c r="J15" s="22" t="n">
        <v>4850</v>
      </c>
      <c r="K15" s="23" t="n">
        <v>0.19</v>
      </c>
      <c r="L15" s="24" t="n">
        <f aca="false">IF($J15="","",ROUND($J15*$K15,2))</f>
        <v>921.5</v>
      </c>
      <c r="M15" s="25" t="n">
        <f aca="false">IF($J15="","",$J15+$L15)</f>
        <v>5771.5</v>
      </c>
      <c r="N15" s="18" t="n">
        <v>46042</v>
      </c>
      <c r="O15" s="22" t="n">
        <v>5771.5</v>
      </c>
      <c r="P15" s="24" t="n">
        <f aca="false">IF($M15="","",ROUND($M15-$O15,2))</f>
        <v>0</v>
      </c>
      <c r="Q15" s="26" t="str">
        <f aca="true">IF($M15="","",IF($O15&gt;=$M15,"Bezahlt",IF($O15&gt;0,"Teilzahlung",IF(TODAY()&gt;$I15,"Überfällig","Offen"))))</f>
        <v>Bezahlt</v>
      </c>
      <c r="R15" s="27" t="str">
        <f aca="true">IF($Q15="Überfällig",TODAY()-$I15,"")</f>
        <v/>
      </c>
      <c r="S15" s="17" t="s">
        <v>7</v>
      </c>
      <c r="T15" s="20"/>
    </row>
    <row r="16" customFormat="false" ht="15" hidden="false" customHeight="true" outlineLevel="0" collapsed="false">
      <c r="A16" s="16" t="n">
        <f aca="false">IF($B16="","",COUNTA($B$15:$B16))</f>
        <v>2</v>
      </c>
      <c r="B16" s="17" t="s">
        <v>56</v>
      </c>
      <c r="C16" s="18" t="n">
        <v>46034</v>
      </c>
      <c r="D16" s="18" t="n">
        <v>46032</v>
      </c>
      <c r="E16" s="19" t="s">
        <v>57</v>
      </c>
      <c r="F16" s="20" t="s">
        <v>58</v>
      </c>
      <c r="G16" s="20" t="s">
        <v>59</v>
      </c>
      <c r="H16" s="19" t="n">
        <v>30</v>
      </c>
      <c r="I16" s="21" t="n">
        <f aca="false">IF($C16="","",$C16+$H16)</f>
        <v>46064</v>
      </c>
      <c r="J16" s="22" t="n">
        <v>2400</v>
      </c>
      <c r="K16" s="23" t="n">
        <v>0.19</v>
      </c>
      <c r="L16" s="24" t="n">
        <f aca="false">IF($J16="","",ROUND($J16*$K16,2))</f>
        <v>456</v>
      </c>
      <c r="M16" s="25" t="n">
        <f aca="false">IF($J16="","",$J16+$L16)</f>
        <v>2856</v>
      </c>
      <c r="N16" s="18" t="n">
        <v>46058</v>
      </c>
      <c r="O16" s="22" t="n">
        <v>2856</v>
      </c>
      <c r="P16" s="24" t="n">
        <f aca="false">IF($M16="","",ROUND($M16-$O16,2))</f>
        <v>0</v>
      </c>
      <c r="Q16" s="26" t="str">
        <f aca="true">IF($M16="","",IF($O16&gt;=$M16,"Bezahlt",IF($O16&gt;0,"Teilzahlung",IF(TODAY()&gt;$I16,"Überfällig","Offen"))))</f>
        <v>Bezahlt</v>
      </c>
      <c r="R16" s="27" t="str">
        <f aca="true">IF($Q16="Überfällig",TODAY()-$I16,"")</f>
        <v/>
      </c>
      <c r="S16" s="17" t="s">
        <v>7</v>
      </c>
      <c r="T16" s="20"/>
    </row>
    <row r="17" customFormat="false" ht="15" hidden="false" customHeight="true" outlineLevel="0" collapsed="false">
      <c r="A17" s="16" t="n">
        <f aca="false">IF($B17="","",COUNTA($B$15:$B17))</f>
        <v>3</v>
      </c>
      <c r="B17" s="17" t="s">
        <v>60</v>
      </c>
      <c r="C17" s="18" t="n">
        <v>46042</v>
      </c>
      <c r="D17" s="18" t="n">
        <v>46042</v>
      </c>
      <c r="E17" s="19" t="s">
        <v>61</v>
      </c>
      <c r="F17" s="20" t="s">
        <v>62</v>
      </c>
      <c r="G17" s="20" t="s">
        <v>63</v>
      </c>
      <c r="H17" s="19" t="n">
        <v>14</v>
      </c>
      <c r="I17" s="21" t="n">
        <f aca="false">IF($C17="","",$C17+$H17)</f>
        <v>46056</v>
      </c>
      <c r="J17" s="22" t="n">
        <v>1180</v>
      </c>
      <c r="K17" s="23" t="n">
        <v>0.07</v>
      </c>
      <c r="L17" s="24" t="n">
        <f aca="false">IF($J17="","",ROUND($J17*$K17,2))</f>
        <v>82.6</v>
      </c>
      <c r="M17" s="25" t="n">
        <f aca="false">IF($J17="","",$J17+$L17)</f>
        <v>1262.6</v>
      </c>
      <c r="N17" s="18" t="n">
        <v>46055</v>
      </c>
      <c r="O17" s="22" t="n">
        <v>1262.6</v>
      </c>
      <c r="P17" s="24" t="n">
        <f aca="false">IF($M17="","",ROUND($M17-$O17,2))</f>
        <v>0</v>
      </c>
      <c r="Q17" s="26" t="str">
        <f aca="true">IF($M17="","",IF($O17&gt;=$M17,"Bezahlt",IF($O17&gt;0,"Teilzahlung",IF(TODAY()&gt;$I17,"Überfällig","Offen"))))</f>
        <v>Bezahlt</v>
      </c>
      <c r="R17" s="27" t="str">
        <f aca="true">IF($Q17="Überfällig",TODAY()-$I17,"")</f>
        <v/>
      </c>
      <c r="S17" s="17" t="s">
        <v>15</v>
      </c>
      <c r="T17" s="20" t="s">
        <v>64</v>
      </c>
    </row>
    <row r="18" customFormat="false" ht="15" hidden="false" customHeight="true" outlineLevel="0" collapsed="false">
      <c r="A18" s="16" t="n">
        <f aca="false">IF($B18="","",COUNTA($B$15:$B18))</f>
        <v>4</v>
      </c>
      <c r="B18" s="17" t="s">
        <v>65</v>
      </c>
      <c r="C18" s="18" t="n">
        <v>46050</v>
      </c>
      <c r="D18" s="18" t="n">
        <v>46048</v>
      </c>
      <c r="E18" s="19" t="s">
        <v>66</v>
      </c>
      <c r="F18" s="20" t="s">
        <v>67</v>
      </c>
      <c r="G18" s="20" t="s">
        <v>68</v>
      </c>
      <c r="H18" s="19" t="n">
        <v>30</v>
      </c>
      <c r="I18" s="21" t="n">
        <f aca="false">IF($C18="","",$C18+$H18)</f>
        <v>46080</v>
      </c>
      <c r="J18" s="22" t="n">
        <v>3600</v>
      </c>
      <c r="K18" s="23" t="n">
        <v>0</v>
      </c>
      <c r="L18" s="24" t="n">
        <f aca="false">IF($J18="","",ROUND($J18*$K18,2))</f>
        <v>0</v>
      </c>
      <c r="M18" s="25" t="n">
        <f aca="false">IF($J18="","",$J18+$L18)</f>
        <v>3600</v>
      </c>
      <c r="N18" s="18" t="n">
        <v>46077</v>
      </c>
      <c r="O18" s="22" t="n">
        <v>3600</v>
      </c>
      <c r="P18" s="24" t="n">
        <f aca="false">IF($M18="","",ROUND($M18-$O18,2))</f>
        <v>0</v>
      </c>
      <c r="Q18" s="26" t="str">
        <f aca="true">IF($M18="","",IF($O18&gt;=$M18,"Bezahlt",IF($O18&gt;0,"Teilzahlung",IF(TODAY()&gt;$I18,"Überfällig","Offen"))))</f>
        <v>Bezahlt</v>
      </c>
      <c r="R18" s="27" t="str">
        <f aca="true">IF($Q18="Überfällig",TODAY()-$I18,"")</f>
        <v/>
      </c>
      <c r="S18" s="17" t="s">
        <v>7</v>
      </c>
      <c r="T18" s="20" t="s">
        <v>69</v>
      </c>
    </row>
    <row r="19" customFormat="false" ht="15" hidden="false" customHeight="true" outlineLevel="0" collapsed="false">
      <c r="A19" s="16" t="n">
        <f aca="false">IF($B19="","",COUNTA($B$15:$B19))</f>
        <v>5</v>
      </c>
      <c r="B19" s="17" t="s">
        <v>70</v>
      </c>
      <c r="C19" s="18" t="n">
        <v>46055</v>
      </c>
      <c r="D19" s="18" t="n">
        <v>46053</v>
      </c>
      <c r="E19" s="19" t="s">
        <v>71</v>
      </c>
      <c r="F19" s="20" t="s">
        <v>72</v>
      </c>
      <c r="G19" s="20" t="s">
        <v>73</v>
      </c>
      <c r="H19" s="19" t="n">
        <v>30</v>
      </c>
      <c r="I19" s="21" t="n">
        <f aca="false">IF($C19="","",$C19+$H19)</f>
        <v>46085</v>
      </c>
      <c r="J19" s="22" t="n">
        <v>1950</v>
      </c>
      <c r="K19" s="23" t="n">
        <v>0.19</v>
      </c>
      <c r="L19" s="24" t="n">
        <f aca="false">IF($J19="","",ROUND($J19*$K19,2))</f>
        <v>370.5</v>
      </c>
      <c r="M19" s="25" t="n">
        <f aca="false">IF($J19="","",$J19+$L19)</f>
        <v>2320.5</v>
      </c>
      <c r="N19" s="18" t="n">
        <v>46080</v>
      </c>
      <c r="O19" s="22" t="n">
        <v>2320.5</v>
      </c>
      <c r="P19" s="24" t="n">
        <f aca="false">IF($M19="","",ROUND($M19-$O19,2))</f>
        <v>0</v>
      </c>
      <c r="Q19" s="26" t="str">
        <f aca="true">IF($M19="","",IF($O19&gt;=$M19,"Bezahlt",IF($O19&gt;0,"Teilzahlung",IF(TODAY()&gt;$I19,"Überfällig","Offen"))))</f>
        <v>Bezahlt</v>
      </c>
      <c r="R19" s="27" t="str">
        <f aca="true">IF($Q19="Überfällig",TODAY()-$I19,"")</f>
        <v/>
      </c>
      <c r="S19" s="17" t="s">
        <v>15</v>
      </c>
      <c r="T19" s="20"/>
    </row>
    <row r="20" customFormat="false" ht="15" hidden="false" customHeight="true" outlineLevel="0" collapsed="false">
      <c r="A20" s="16" t="n">
        <f aca="false">IF($B20="","",COUNTA($B$15:$B20))</f>
        <v>6</v>
      </c>
      <c r="B20" s="17" t="s">
        <v>74</v>
      </c>
      <c r="C20" s="18" t="n">
        <v>46062</v>
      </c>
      <c r="D20" s="18" t="n">
        <v>46059</v>
      </c>
      <c r="E20" s="19" t="s">
        <v>75</v>
      </c>
      <c r="F20" s="20" t="s">
        <v>76</v>
      </c>
      <c r="G20" s="20" t="s">
        <v>77</v>
      </c>
      <c r="H20" s="19" t="n">
        <v>14</v>
      </c>
      <c r="I20" s="21" t="n">
        <f aca="false">IF($C20="","",$C20+$H20)</f>
        <v>46076</v>
      </c>
      <c r="J20" s="22" t="n">
        <v>1600</v>
      </c>
      <c r="K20" s="23" t="n">
        <v>0.19</v>
      </c>
      <c r="L20" s="24" t="n">
        <f aca="false">IF($J20="","",ROUND($J20*$K20,2))</f>
        <v>304</v>
      </c>
      <c r="M20" s="25" t="n">
        <f aca="false">IF($J20="","",$J20+$L20)</f>
        <v>1904</v>
      </c>
      <c r="N20" s="18" t="n">
        <v>46072</v>
      </c>
      <c r="O20" s="22" t="n">
        <v>1904</v>
      </c>
      <c r="P20" s="24" t="n">
        <f aca="false">IF($M20="","",ROUND($M20-$O20,2))</f>
        <v>0</v>
      </c>
      <c r="Q20" s="26" t="str">
        <f aca="true">IF($M20="","",IF($O20&gt;=$M20,"Bezahlt",IF($O20&gt;0,"Teilzahlung",IF(TODAY()&gt;$I20,"Überfällig","Offen"))))</f>
        <v>Bezahlt</v>
      </c>
      <c r="R20" s="27" t="str">
        <f aca="true">IF($Q20="Überfällig",TODAY()-$I20,"")</f>
        <v/>
      </c>
      <c r="S20" s="17" t="s">
        <v>7</v>
      </c>
      <c r="T20" s="20"/>
    </row>
    <row r="21" customFormat="false" ht="15" hidden="false" customHeight="true" outlineLevel="0" collapsed="false">
      <c r="A21" s="16" t="n">
        <f aca="false">IF($B21="","",COUNTA($B$15:$B21))</f>
        <v>7</v>
      </c>
      <c r="B21" s="17" t="s">
        <v>78</v>
      </c>
      <c r="C21" s="18" t="n">
        <v>46069</v>
      </c>
      <c r="D21" s="18" t="n">
        <v>46068</v>
      </c>
      <c r="E21" s="19" t="s">
        <v>79</v>
      </c>
      <c r="F21" s="20" t="s">
        <v>80</v>
      </c>
      <c r="G21" s="20" t="s">
        <v>81</v>
      </c>
      <c r="H21" s="19" t="n">
        <v>21</v>
      </c>
      <c r="I21" s="21" t="n">
        <f aca="false">IF($C21="","",$C21+$H21)</f>
        <v>46090</v>
      </c>
      <c r="J21" s="22" t="n">
        <v>890</v>
      </c>
      <c r="K21" s="23" t="n">
        <v>0.19</v>
      </c>
      <c r="L21" s="24" t="n">
        <f aca="false">IF($J21="","",ROUND($J21*$K21,2))</f>
        <v>169.1</v>
      </c>
      <c r="M21" s="25" t="n">
        <f aca="false">IF($J21="","",$J21+$L21)</f>
        <v>1059.1</v>
      </c>
      <c r="N21" s="18" t="n">
        <v>46087</v>
      </c>
      <c r="O21" s="22" t="n">
        <v>1059.1</v>
      </c>
      <c r="P21" s="24" t="n">
        <f aca="false">IF($M21="","",ROUND($M21-$O21,2))</f>
        <v>0</v>
      </c>
      <c r="Q21" s="26" t="str">
        <f aca="true">IF($M21="","",IF($O21&gt;=$M21,"Bezahlt",IF($O21&gt;0,"Teilzahlung",IF(TODAY()&gt;$I21,"Überfällig","Offen"))))</f>
        <v>Bezahlt</v>
      </c>
      <c r="R21" s="27" t="str">
        <f aca="true">IF($Q21="Überfällig",TODAY()-$I21,"")</f>
        <v/>
      </c>
      <c r="S21" s="17" t="s">
        <v>15</v>
      </c>
      <c r="T21" s="20"/>
    </row>
    <row r="22" customFormat="false" ht="15" hidden="false" customHeight="true" outlineLevel="0" collapsed="false">
      <c r="A22" s="16" t="n">
        <f aca="false">IF($B22="","",COUNTA($B$15:$B22))</f>
        <v>8</v>
      </c>
      <c r="B22" s="17" t="s">
        <v>82</v>
      </c>
      <c r="C22" s="18" t="n">
        <v>46076</v>
      </c>
      <c r="D22" s="18" t="n">
        <v>46073</v>
      </c>
      <c r="E22" s="19" t="s">
        <v>83</v>
      </c>
      <c r="F22" s="20" t="s">
        <v>84</v>
      </c>
      <c r="G22" s="20" t="s">
        <v>85</v>
      </c>
      <c r="H22" s="19" t="n">
        <v>14</v>
      </c>
      <c r="I22" s="21" t="n">
        <f aca="false">IF($C22="","",$C22+$H22)</f>
        <v>46090</v>
      </c>
      <c r="J22" s="22" t="n">
        <v>2130.5</v>
      </c>
      <c r="K22" s="23" t="n">
        <v>0.19</v>
      </c>
      <c r="L22" s="24" t="n">
        <f aca="false">IF($J22="","",ROUND($J22*$K22,2))</f>
        <v>404.8</v>
      </c>
      <c r="M22" s="25" t="n">
        <f aca="false">IF($J22="","",$J22+$L22)</f>
        <v>2535.3</v>
      </c>
      <c r="N22" s="18" t="n">
        <v>46090</v>
      </c>
      <c r="O22" s="22" t="n">
        <v>2535.3</v>
      </c>
      <c r="P22" s="24" t="n">
        <f aca="false">IF($M22="","",ROUND($M22-$O22,2))</f>
        <v>0</v>
      </c>
      <c r="Q22" s="26" t="str">
        <f aca="true">IF($M22="","",IF($O22&gt;=$M22,"Bezahlt",IF($O22&gt;0,"Teilzahlung",IF(TODAY()&gt;$I22,"Überfällig","Offen"))))</f>
        <v>Bezahlt</v>
      </c>
      <c r="R22" s="27" t="str">
        <f aca="true">IF($Q22="Überfällig",TODAY()-$I22,"")</f>
        <v/>
      </c>
      <c r="S22" s="17" t="s">
        <v>7</v>
      </c>
      <c r="T22" s="20"/>
    </row>
    <row r="23" customFormat="false" ht="15" hidden="false" customHeight="true" outlineLevel="0" collapsed="false">
      <c r="A23" s="16" t="n">
        <f aca="false">IF($B23="","",COUNTA($B$15:$B23))</f>
        <v>9</v>
      </c>
      <c r="B23" s="17" t="s">
        <v>86</v>
      </c>
      <c r="C23" s="18" t="n">
        <v>46080</v>
      </c>
      <c r="D23" s="18" t="n">
        <v>46080</v>
      </c>
      <c r="E23" s="19" t="s">
        <v>61</v>
      </c>
      <c r="F23" s="20" t="s">
        <v>62</v>
      </c>
      <c r="G23" s="20" t="s">
        <v>87</v>
      </c>
      <c r="H23" s="19" t="n">
        <v>14</v>
      </c>
      <c r="I23" s="21" t="n">
        <f aca="false">IF($C23="","",$C23+$H23)</f>
        <v>46094</v>
      </c>
      <c r="J23" s="22" t="n">
        <v>745</v>
      </c>
      <c r="K23" s="23" t="n">
        <v>0.07</v>
      </c>
      <c r="L23" s="24" t="n">
        <f aca="false">IF($J23="","",ROUND($J23*$K23,2))</f>
        <v>52.15</v>
      </c>
      <c r="M23" s="25" t="n">
        <f aca="false">IF($J23="","",$J23+$L23)</f>
        <v>797.15</v>
      </c>
      <c r="N23" s="18" t="n">
        <v>46093</v>
      </c>
      <c r="O23" s="22" t="n">
        <v>797.15</v>
      </c>
      <c r="P23" s="24" t="n">
        <f aca="false">IF($M23="","",ROUND($M23-$O23,2))</f>
        <v>0</v>
      </c>
      <c r="Q23" s="26" t="str">
        <f aca="true">IF($M23="","",IF($O23&gt;=$M23,"Bezahlt",IF($O23&gt;0,"Teilzahlung",IF(TODAY()&gt;$I23,"Überfällig","Offen"))))</f>
        <v>Bezahlt</v>
      </c>
      <c r="R23" s="27" t="str">
        <f aca="true">IF($Q23="Überfällig",TODAY()-$I23,"")</f>
        <v/>
      </c>
      <c r="S23" s="17" t="s">
        <v>15</v>
      </c>
      <c r="T23" s="20"/>
    </row>
    <row r="24" customFormat="false" ht="15" hidden="false" customHeight="true" outlineLevel="0" collapsed="false">
      <c r="A24" s="16" t="n">
        <f aca="false">IF($B24="","",COUNTA($B$15:$B24))</f>
        <v>10</v>
      </c>
      <c r="B24" s="17" t="s">
        <v>88</v>
      </c>
      <c r="C24" s="18" t="n">
        <v>46086</v>
      </c>
      <c r="D24" s="18" t="n">
        <v>46081</v>
      </c>
      <c r="E24" s="19" t="s">
        <v>53</v>
      </c>
      <c r="F24" s="20" t="s">
        <v>54</v>
      </c>
      <c r="G24" s="20" t="s">
        <v>89</v>
      </c>
      <c r="H24" s="19" t="n">
        <v>30</v>
      </c>
      <c r="I24" s="21" t="n">
        <f aca="false">IF($C24="","",$C24+$H24)</f>
        <v>46116</v>
      </c>
      <c r="J24" s="22" t="n">
        <v>6200</v>
      </c>
      <c r="K24" s="23" t="n">
        <v>0.19</v>
      </c>
      <c r="L24" s="24" t="n">
        <f aca="false">IF($J24="","",ROUND($J24*$K24,2))</f>
        <v>1178</v>
      </c>
      <c r="M24" s="25" t="n">
        <f aca="false">IF($J24="","",$J24+$L24)</f>
        <v>7378</v>
      </c>
      <c r="N24" s="18" t="n">
        <v>46112</v>
      </c>
      <c r="O24" s="22" t="n">
        <v>7378</v>
      </c>
      <c r="P24" s="24" t="n">
        <f aca="false">IF($M24="","",ROUND($M24-$O24,2))</f>
        <v>0</v>
      </c>
      <c r="Q24" s="26" t="str">
        <f aca="true">IF($M24="","",IF($O24&gt;=$M24,"Bezahlt",IF($O24&gt;0,"Teilzahlung",IF(TODAY()&gt;$I24,"Überfällig","Offen"))))</f>
        <v>Bezahlt</v>
      </c>
      <c r="R24" s="27" t="str">
        <f aca="true">IF($Q24="Überfällig",TODAY()-$I24,"")</f>
        <v/>
      </c>
      <c r="S24" s="17" t="s">
        <v>7</v>
      </c>
      <c r="T24" s="20"/>
    </row>
    <row r="25" customFormat="false" ht="15" hidden="false" customHeight="true" outlineLevel="0" collapsed="false">
      <c r="A25" s="16" t="n">
        <f aca="false">IF($B25="","",COUNTA($B$15:$B25))</f>
        <v>11</v>
      </c>
      <c r="B25" s="17" t="s">
        <v>90</v>
      </c>
      <c r="C25" s="18" t="n">
        <v>46092</v>
      </c>
      <c r="D25" s="18" t="n">
        <v>46090</v>
      </c>
      <c r="E25" s="19" t="s">
        <v>91</v>
      </c>
      <c r="F25" s="20" t="s">
        <v>92</v>
      </c>
      <c r="G25" s="20" t="s">
        <v>93</v>
      </c>
      <c r="H25" s="19" t="n">
        <v>14</v>
      </c>
      <c r="I25" s="21" t="n">
        <f aca="false">IF($C25="","",$C25+$H25)</f>
        <v>46106</v>
      </c>
      <c r="J25" s="22" t="n">
        <v>1475</v>
      </c>
      <c r="K25" s="23" t="n">
        <v>0.19</v>
      </c>
      <c r="L25" s="24" t="n">
        <f aca="false">IF($J25="","",ROUND($J25*$K25,2))</f>
        <v>280.25</v>
      </c>
      <c r="M25" s="25" t="n">
        <f aca="false">IF($J25="","",$J25+$L25)</f>
        <v>1755.25</v>
      </c>
      <c r="N25" s="18" t="n">
        <v>46106</v>
      </c>
      <c r="O25" s="22" t="n">
        <v>1755.25</v>
      </c>
      <c r="P25" s="24" t="n">
        <f aca="false">IF($M25="","",ROUND($M25-$O25,2))</f>
        <v>0</v>
      </c>
      <c r="Q25" s="26" t="str">
        <f aca="true">IF($M25="","",IF($O25&gt;=$M25,"Bezahlt",IF($O25&gt;0,"Teilzahlung",IF(TODAY()&gt;$I25,"Überfällig","Offen"))))</f>
        <v>Bezahlt</v>
      </c>
      <c r="R25" s="27" t="str">
        <f aca="true">IF($Q25="Überfällig",TODAY()-$I25,"")</f>
        <v/>
      </c>
      <c r="S25" s="17" t="s">
        <v>18</v>
      </c>
      <c r="T25" s="20"/>
    </row>
    <row r="26" customFormat="false" ht="15" hidden="false" customHeight="true" outlineLevel="0" collapsed="false">
      <c r="A26" s="16" t="n">
        <f aca="false">IF($B26="","",COUNTA($B$15:$B26))</f>
        <v>12</v>
      </c>
      <c r="B26" s="17" t="s">
        <v>94</v>
      </c>
      <c r="C26" s="18" t="n">
        <v>46099</v>
      </c>
      <c r="D26" s="18" t="n">
        <v>46097</v>
      </c>
      <c r="E26" s="19" t="s">
        <v>95</v>
      </c>
      <c r="F26" s="20" t="s">
        <v>96</v>
      </c>
      <c r="G26" s="20" t="s">
        <v>97</v>
      </c>
      <c r="H26" s="19" t="n">
        <v>30</v>
      </c>
      <c r="I26" s="21" t="n">
        <f aca="false">IF($C26="","",$C26+$H26)</f>
        <v>46129</v>
      </c>
      <c r="J26" s="22" t="n">
        <v>2800</v>
      </c>
      <c r="K26" s="23" t="n">
        <v>0</v>
      </c>
      <c r="L26" s="24" t="n">
        <f aca="false">IF($J26="","",ROUND($J26*$K26,2))</f>
        <v>0</v>
      </c>
      <c r="M26" s="25" t="n">
        <f aca="false">IF($J26="","",$J26+$L26)</f>
        <v>2800</v>
      </c>
      <c r="N26" s="18" t="n">
        <v>46127</v>
      </c>
      <c r="O26" s="22" t="n">
        <v>2800</v>
      </c>
      <c r="P26" s="24" t="n">
        <f aca="false">IF($M26="","",ROUND($M26-$O26,2))</f>
        <v>0</v>
      </c>
      <c r="Q26" s="26" t="str">
        <f aca="true">IF($M26="","",IF($O26&gt;=$M26,"Bezahlt",IF($O26&gt;0,"Teilzahlung",IF(TODAY()&gt;$I26,"Überfällig","Offen"))))</f>
        <v>Bezahlt</v>
      </c>
      <c r="R26" s="27" t="str">
        <f aca="true">IF($Q26="Überfällig",TODAY()-$I26,"")</f>
        <v/>
      </c>
      <c r="S26" s="17" t="s">
        <v>7</v>
      </c>
      <c r="T26" s="20" t="s">
        <v>98</v>
      </c>
    </row>
    <row r="27" customFormat="false" ht="15" hidden="false" customHeight="true" outlineLevel="0" collapsed="false">
      <c r="A27" s="16" t="n">
        <f aca="false">IF($B27="","",COUNTA($B$15:$B27))</f>
        <v>13</v>
      </c>
      <c r="B27" s="17" t="s">
        <v>99</v>
      </c>
      <c r="C27" s="18" t="n">
        <v>46105</v>
      </c>
      <c r="D27" s="18" t="n">
        <v>46104</v>
      </c>
      <c r="E27" s="19" t="s">
        <v>100</v>
      </c>
      <c r="F27" s="20" t="s">
        <v>101</v>
      </c>
      <c r="G27" s="20" t="s">
        <v>102</v>
      </c>
      <c r="H27" s="19" t="n">
        <v>14</v>
      </c>
      <c r="I27" s="21" t="n">
        <f aca="false">IF($C27="","",$C27+$H27)</f>
        <v>46119</v>
      </c>
      <c r="J27" s="22" t="n">
        <v>1250</v>
      </c>
      <c r="K27" s="23" t="n">
        <v>0.19</v>
      </c>
      <c r="L27" s="24" t="n">
        <f aca="false">IF($J27="","",ROUND($J27*$K27,2))</f>
        <v>237.5</v>
      </c>
      <c r="M27" s="25" t="n">
        <f aca="false">IF($J27="","",$J27+$L27)</f>
        <v>1487.5</v>
      </c>
      <c r="N27" s="18" t="n">
        <v>46119</v>
      </c>
      <c r="O27" s="22" t="n">
        <v>1487.5</v>
      </c>
      <c r="P27" s="24" t="n">
        <f aca="false">IF($M27="","",ROUND($M27-$O27,2))</f>
        <v>0</v>
      </c>
      <c r="Q27" s="26" t="str">
        <f aca="true">IF($M27="","",IF($O27&gt;=$M27,"Bezahlt",IF($O27&gt;0,"Teilzahlung",IF(TODAY()&gt;$I27,"Überfällig","Offen"))))</f>
        <v>Bezahlt</v>
      </c>
      <c r="R27" s="27" t="str">
        <f aca="true">IF($Q27="Überfällig",TODAY()-$I27,"")</f>
        <v/>
      </c>
      <c r="S27" s="17" t="s">
        <v>7</v>
      </c>
      <c r="T27" s="20"/>
    </row>
    <row r="28" customFormat="false" ht="15" hidden="false" customHeight="true" outlineLevel="0" collapsed="false">
      <c r="A28" s="16" t="n">
        <f aca="false">IF($B28="","",COUNTA($B$15:$B28))</f>
        <v>14</v>
      </c>
      <c r="B28" s="17" t="s">
        <v>103</v>
      </c>
      <c r="C28" s="18" t="n">
        <v>46112</v>
      </c>
      <c r="D28" s="18" t="n">
        <v>46111</v>
      </c>
      <c r="E28" s="19" t="s">
        <v>71</v>
      </c>
      <c r="F28" s="20" t="s">
        <v>72</v>
      </c>
      <c r="G28" s="20" t="s">
        <v>104</v>
      </c>
      <c r="H28" s="19" t="n">
        <v>30</v>
      </c>
      <c r="I28" s="21" t="n">
        <f aca="false">IF($C28="","",$C28+$H28)</f>
        <v>46142</v>
      </c>
      <c r="J28" s="22" t="n">
        <v>3480</v>
      </c>
      <c r="K28" s="23" t="n">
        <v>0.19</v>
      </c>
      <c r="L28" s="24" t="n">
        <f aca="false">IF($J28="","",ROUND($J28*$K28,2))</f>
        <v>661.2</v>
      </c>
      <c r="M28" s="25" t="n">
        <f aca="false">IF($J28="","",$J28+$L28)</f>
        <v>4141.2</v>
      </c>
      <c r="N28" s="18" t="n">
        <v>46140</v>
      </c>
      <c r="O28" s="22" t="n">
        <v>4141.2</v>
      </c>
      <c r="P28" s="24" t="n">
        <f aca="false">IF($M28="","",ROUND($M28-$O28,2))</f>
        <v>0</v>
      </c>
      <c r="Q28" s="26" t="str">
        <f aca="true">IF($M28="","",IF($O28&gt;=$M28,"Bezahlt",IF($O28&gt;0,"Teilzahlung",IF(TODAY()&gt;$I28,"Überfällig","Offen"))))</f>
        <v>Bezahlt</v>
      </c>
      <c r="R28" s="27" t="str">
        <f aca="true">IF($Q28="Überfällig",TODAY()-$I28,"")</f>
        <v/>
      </c>
      <c r="S28" s="17" t="s">
        <v>15</v>
      </c>
      <c r="T28" s="20"/>
    </row>
    <row r="29" customFormat="false" ht="15" hidden="false" customHeight="true" outlineLevel="0" collapsed="false">
      <c r="A29" s="16" t="n">
        <f aca="false">IF($B29="","",COUNTA($B$15:$B29))</f>
        <v>15</v>
      </c>
      <c r="B29" s="17" t="s">
        <v>105</v>
      </c>
      <c r="C29" s="18" t="n">
        <v>46119</v>
      </c>
      <c r="D29" s="18" t="n">
        <v>46115</v>
      </c>
      <c r="E29" s="19" t="s">
        <v>57</v>
      </c>
      <c r="F29" s="20" t="s">
        <v>58</v>
      </c>
      <c r="G29" s="20" t="s">
        <v>106</v>
      </c>
      <c r="H29" s="19" t="n">
        <v>30</v>
      </c>
      <c r="I29" s="21" t="n">
        <f aca="false">IF($C29="","",$C29+$H29)</f>
        <v>46149</v>
      </c>
      <c r="J29" s="22" t="n">
        <v>2400</v>
      </c>
      <c r="K29" s="23" t="n">
        <v>0.19</v>
      </c>
      <c r="L29" s="24" t="n">
        <f aca="false">IF($J29="","",ROUND($J29*$K29,2))</f>
        <v>456</v>
      </c>
      <c r="M29" s="25" t="n">
        <f aca="false">IF($J29="","",$J29+$L29)</f>
        <v>2856</v>
      </c>
      <c r="N29" s="18" t="n">
        <v>46146</v>
      </c>
      <c r="O29" s="22" t="n">
        <v>2856</v>
      </c>
      <c r="P29" s="24" t="n">
        <f aca="false">IF($M29="","",ROUND($M29-$O29,2))</f>
        <v>0</v>
      </c>
      <c r="Q29" s="26" t="str">
        <f aca="true">IF($M29="","",IF($O29&gt;=$M29,"Bezahlt",IF($O29&gt;0,"Teilzahlung",IF(TODAY()&gt;$I29,"Überfällig","Offen"))))</f>
        <v>Bezahlt</v>
      </c>
      <c r="R29" s="27" t="str">
        <f aca="true">IF($Q29="Überfällig",TODAY()-$I29,"")</f>
        <v/>
      </c>
      <c r="S29" s="17" t="s">
        <v>7</v>
      </c>
      <c r="T29" s="20"/>
    </row>
    <row r="30" customFormat="false" ht="15" hidden="false" customHeight="true" outlineLevel="0" collapsed="false">
      <c r="A30" s="16" t="n">
        <f aca="false">IF($B30="","",COUNTA($B$15:$B30))</f>
        <v>16</v>
      </c>
      <c r="B30" s="17" t="s">
        <v>107</v>
      </c>
      <c r="C30" s="18" t="n">
        <v>46126</v>
      </c>
      <c r="D30" s="18" t="n">
        <v>46125</v>
      </c>
      <c r="E30" s="19" t="s">
        <v>108</v>
      </c>
      <c r="F30" s="20" t="s">
        <v>109</v>
      </c>
      <c r="G30" s="20" t="s">
        <v>110</v>
      </c>
      <c r="H30" s="19" t="n">
        <v>14</v>
      </c>
      <c r="I30" s="21" t="n">
        <f aca="false">IF($C30="","",$C30+$H30)</f>
        <v>46140</v>
      </c>
      <c r="J30" s="22" t="n">
        <v>5640</v>
      </c>
      <c r="K30" s="23" t="n">
        <v>0.19</v>
      </c>
      <c r="L30" s="24" t="n">
        <f aca="false">IF($J30="","",ROUND($J30*$K30,2))</f>
        <v>1071.6</v>
      </c>
      <c r="M30" s="25" t="n">
        <f aca="false">IF($J30="","",$J30+$L30)</f>
        <v>6711.6</v>
      </c>
      <c r="N30" s="18" t="n">
        <v>46139</v>
      </c>
      <c r="O30" s="22" t="n">
        <v>6711.6</v>
      </c>
      <c r="P30" s="24" t="n">
        <f aca="false">IF($M30="","",ROUND($M30-$O30,2))</f>
        <v>0</v>
      </c>
      <c r="Q30" s="26" t="str">
        <f aca="true">IF($M30="","",IF($O30&gt;=$M30,"Bezahlt",IF($O30&gt;0,"Teilzahlung",IF(TODAY()&gt;$I30,"Überfällig","Offen"))))</f>
        <v>Bezahlt</v>
      </c>
      <c r="R30" s="27" t="str">
        <f aca="true">IF($Q30="Überfällig",TODAY()-$I30,"")</f>
        <v/>
      </c>
      <c r="S30" s="17" t="s">
        <v>7</v>
      </c>
      <c r="T30" s="20" t="s">
        <v>111</v>
      </c>
    </row>
    <row r="31" customFormat="false" ht="15" hidden="false" customHeight="true" outlineLevel="0" collapsed="false">
      <c r="A31" s="16" t="n">
        <f aca="false">IF($B31="","",COUNTA($B$15:$B31))</f>
        <v>17</v>
      </c>
      <c r="B31" s="17" t="s">
        <v>112</v>
      </c>
      <c r="C31" s="18" t="n">
        <v>46133</v>
      </c>
      <c r="D31" s="18" t="n">
        <v>46132</v>
      </c>
      <c r="E31" s="19" t="s">
        <v>61</v>
      </c>
      <c r="F31" s="20" t="s">
        <v>62</v>
      </c>
      <c r="G31" s="20" t="s">
        <v>113</v>
      </c>
      <c r="H31" s="19" t="n">
        <v>14</v>
      </c>
      <c r="I31" s="21" t="n">
        <f aca="false">IF($C31="","",$C31+$H31)</f>
        <v>46147</v>
      </c>
      <c r="J31" s="22" t="n">
        <v>2310</v>
      </c>
      <c r="K31" s="23" t="n">
        <v>0.07</v>
      </c>
      <c r="L31" s="24" t="n">
        <f aca="false">IF($J31="","",ROUND($J31*$K31,2))</f>
        <v>161.7</v>
      </c>
      <c r="M31" s="25" t="n">
        <f aca="false">IF($J31="","",$J31+$L31)</f>
        <v>2471.7</v>
      </c>
      <c r="N31" s="18" t="n">
        <v>46146</v>
      </c>
      <c r="O31" s="22" t="n">
        <v>2471.7</v>
      </c>
      <c r="P31" s="24" t="n">
        <f aca="false">IF($M31="","",ROUND($M31-$O31,2))</f>
        <v>0</v>
      </c>
      <c r="Q31" s="26" t="str">
        <f aca="true">IF($M31="","",IF($O31&gt;=$M31,"Bezahlt",IF($O31&gt;0,"Teilzahlung",IF(TODAY()&gt;$I31,"Überfällig","Offen"))))</f>
        <v>Bezahlt</v>
      </c>
      <c r="R31" s="27" t="str">
        <f aca="true">IF($Q31="Überfällig",TODAY()-$I31,"")</f>
        <v/>
      </c>
      <c r="S31" s="17" t="s">
        <v>15</v>
      </c>
      <c r="T31" s="20"/>
    </row>
    <row r="32" customFormat="false" ht="15" hidden="false" customHeight="true" outlineLevel="0" collapsed="false">
      <c r="A32" s="16" t="n">
        <f aca="false">IF($B32="","",COUNTA($B$15:$B32))</f>
        <v>18</v>
      </c>
      <c r="B32" s="17" t="s">
        <v>114</v>
      </c>
      <c r="C32" s="18" t="n">
        <v>46140</v>
      </c>
      <c r="D32" s="18" t="n">
        <v>46136</v>
      </c>
      <c r="E32" s="19" t="s">
        <v>75</v>
      </c>
      <c r="F32" s="20" t="s">
        <v>76</v>
      </c>
      <c r="G32" s="20" t="s">
        <v>115</v>
      </c>
      <c r="H32" s="19" t="n">
        <v>21</v>
      </c>
      <c r="I32" s="21" t="n">
        <f aca="false">IF($C32="","",$C32+$H32)</f>
        <v>46161</v>
      </c>
      <c r="J32" s="22" t="n">
        <v>1800</v>
      </c>
      <c r="K32" s="23" t="n">
        <v>0.19</v>
      </c>
      <c r="L32" s="24" t="n">
        <f aca="false">IF($J32="","",ROUND($J32*$K32,2))</f>
        <v>342</v>
      </c>
      <c r="M32" s="25" t="n">
        <f aca="false">IF($J32="","",$J32+$L32)</f>
        <v>2142</v>
      </c>
      <c r="N32" s="18" t="n">
        <v>46160</v>
      </c>
      <c r="O32" s="22" t="n">
        <v>2142</v>
      </c>
      <c r="P32" s="24" t="n">
        <f aca="false">IF($M32="","",ROUND($M32-$O32,2))</f>
        <v>0</v>
      </c>
      <c r="Q32" s="26" t="str">
        <f aca="true">IF($M32="","",IF($O32&gt;=$M32,"Bezahlt",IF($O32&gt;0,"Teilzahlung",IF(TODAY()&gt;$I32,"Überfällig","Offen"))))</f>
        <v>Bezahlt</v>
      </c>
      <c r="R32" s="27" t="str">
        <f aca="true">IF($Q32="Überfällig",TODAY()-$I32,"")</f>
        <v/>
      </c>
      <c r="S32" s="17" t="s">
        <v>7</v>
      </c>
      <c r="T32" s="20"/>
    </row>
    <row r="33" customFormat="false" ht="15" hidden="false" customHeight="true" outlineLevel="0" collapsed="false">
      <c r="A33" s="16" t="n">
        <f aca="false">IF($B33="","",COUNTA($B$15:$B33))</f>
        <v>19</v>
      </c>
      <c r="B33" s="17" t="s">
        <v>116</v>
      </c>
      <c r="C33" s="18" t="n">
        <v>46146</v>
      </c>
      <c r="D33" s="18" t="n">
        <v>46142</v>
      </c>
      <c r="E33" s="19" t="s">
        <v>79</v>
      </c>
      <c r="F33" s="20" t="s">
        <v>80</v>
      </c>
      <c r="G33" s="20" t="s">
        <v>117</v>
      </c>
      <c r="H33" s="19" t="n">
        <v>21</v>
      </c>
      <c r="I33" s="21" t="n">
        <f aca="false">IF($C33="","",$C33+$H33)</f>
        <v>46167</v>
      </c>
      <c r="J33" s="22" t="n">
        <v>890</v>
      </c>
      <c r="K33" s="23" t="n">
        <v>0.19</v>
      </c>
      <c r="L33" s="24" t="n">
        <f aca="false">IF($J33="","",ROUND($J33*$K33,2))</f>
        <v>169.1</v>
      </c>
      <c r="M33" s="25" t="n">
        <f aca="false">IF($J33="","",$J33+$L33)</f>
        <v>1059.1</v>
      </c>
      <c r="N33" s="18" t="n">
        <v>46164</v>
      </c>
      <c r="O33" s="22" t="n">
        <v>1059.1</v>
      </c>
      <c r="P33" s="24" t="n">
        <f aca="false">IF($M33="","",ROUND($M33-$O33,2))</f>
        <v>0</v>
      </c>
      <c r="Q33" s="26" t="str">
        <f aca="true">IF($M33="","",IF($O33&gt;=$M33,"Bezahlt",IF($O33&gt;0,"Teilzahlung",IF(TODAY()&gt;$I33,"Überfällig","Offen"))))</f>
        <v>Bezahlt</v>
      </c>
      <c r="R33" s="27" t="str">
        <f aca="true">IF($Q33="Überfällig",TODAY()-$I33,"")</f>
        <v/>
      </c>
      <c r="S33" s="17" t="s">
        <v>15</v>
      </c>
      <c r="T33" s="20"/>
    </row>
    <row r="34" customFormat="false" ht="15" hidden="false" customHeight="true" outlineLevel="0" collapsed="false">
      <c r="A34" s="16" t="n">
        <f aca="false">IF($B34="","",COUNTA($B$15:$B34))</f>
        <v>20</v>
      </c>
      <c r="B34" s="17" t="s">
        <v>118</v>
      </c>
      <c r="C34" s="18" t="n">
        <v>46150</v>
      </c>
      <c r="D34" s="18" t="n">
        <v>46143</v>
      </c>
      <c r="E34" s="19" t="s">
        <v>53</v>
      </c>
      <c r="F34" s="20" t="s">
        <v>54</v>
      </c>
      <c r="G34" s="20" t="s">
        <v>119</v>
      </c>
      <c r="H34" s="19" t="n">
        <v>30</v>
      </c>
      <c r="I34" s="21" t="n">
        <f aca="false">IF($C34="","",$C34+$H34)</f>
        <v>46180</v>
      </c>
      <c r="J34" s="22" t="n">
        <v>1950</v>
      </c>
      <c r="K34" s="23" t="n">
        <v>0.19</v>
      </c>
      <c r="L34" s="24" t="n">
        <f aca="false">IF($J34="","",ROUND($J34*$K34,2))</f>
        <v>370.5</v>
      </c>
      <c r="M34" s="25" t="n">
        <f aca="false">IF($J34="","",$J34+$L34)</f>
        <v>2320.5</v>
      </c>
      <c r="N34" s="18" t="n">
        <v>46175</v>
      </c>
      <c r="O34" s="22" t="n">
        <v>2320.5</v>
      </c>
      <c r="P34" s="24" t="n">
        <f aca="false">IF($M34="","",ROUND($M34-$O34,2))</f>
        <v>0</v>
      </c>
      <c r="Q34" s="26" t="str">
        <f aca="true">IF($M34="","",IF($O34&gt;=$M34,"Bezahlt",IF($O34&gt;0,"Teilzahlung",IF(TODAY()&gt;$I34,"Überfällig","Offen"))))</f>
        <v>Bezahlt</v>
      </c>
      <c r="R34" s="27" t="str">
        <f aca="true">IF($Q34="Überfällig",TODAY()-$I34,"")</f>
        <v/>
      </c>
      <c r="S34" s="17" t="s">
        <v>7</v>
      </c>
      <c r="T34" s="20"/>
    </row>
    <row r="35" customFormat="false" ht="15" hidden="false" customHeight="true" outlineLevel="0" collapsed="false">
      <c r="A35" s="16" t="n">
        <f aca="false">IF($B35="","",COUNTA($B$15:$B35))</f>
        <v>21</v>
      </c>
      <c r="B35" s="17" t="s">
        <v>120</v>
      </c>
      <c r="C35" s="18" t="n">
        <v>46157</v>
      </c>
      <c r="D35" s="18" t="n">
        <v>46154</v>
      </c>
      <c r="E35" s="19" t="s">
        <v>91</v>
      </c>
      <c r="F35" s="20" t="s">
        <v>92</v>
      </c>
      <c r="G35" s="20" t="s">
        <v>121</v>
      </c>
      <c r="H35" s="19" t="n">
        <v>14</v>
      </c>
      <c r="I35" s="21" t="n">
        <f aca="false">IF($C35="","",$C35+$H35)</f>
        <v>46171</v>
      </c>
      <c r="J35" s="22" t="n">
        <v>3250</v>
      </c>
      <c r="K35" s="23" t="n">
        <v>0.19</v>
      </c>
      <c r="L35" s="24" t="n">
        <f aca="false">IF($J35="","",ROUND($J35*$K35,2))</f>
        <v>617.5</v>
      </c>
      <c r="M35" s="25" t="n">
        <f aca="false">IF($J35="","",$J35+$L35)</f>
        <v>3867.5</v>
      </c>
      <c r="N35" s="19"/>
      <c r="O35" s="22"/>
      <c r="P35" s="24" t="n">
        <f aca="false">IF($M35="","",ROUND($M35-$O35,2))</f>
        <v>3867.5</v>
      </c>
      <c r="Q35" s="26" t="str">
        <f aca="true">IF($M35="","",IF($O35&gt;=$M35,"Bezahlt",IF($O35&gt;0,"Teilzahlung",IF(TODAY()&gt;$I35,"Überfällig","Offen"))))</f>
        <v>Überfällig</v>
      </c>
      <c r="R35" s="27" t="n">
        <f aca="true">IF($Q35="Überfällig",TODAY()-$I35,"")</f>
        <v>40</v>
      </c>
      <c r="S35" s="17" t="s">
        <v>7</v>
      </c>
      <c r="T35" s="20" t="s">
        <v>122</v>
      </c>
    </row>
    <row r="36" customFormat="false" ht="15" hidden="false" customHeight="true" outlineLevel="0" collapsed="false">
      <c r="A36" s="16" t="n">
        <f aca="false">IF($B36="","",COUNTA($B$15:$B36))</f>
        <v>22</v>
      </c>
      <c r="B36" s="17" t="s">
        <v>123</v>
      </c>
      <c r="C36" s="18" t="n">
        <v>46162</v>
      </c>
      <c r="D36" s="18" t="n">
        <v>46161</v>
      </c>
      <c r="E36" s="19" t="s">
        <v>83</v>
      </c>
      <c r="F36" s="20" t="s">
        <v>84</v>
      </c>
      <c r="G36" s="20" t="s">
        <v>124</v>
      </c>
      <c r="H36" s="19" t="n">
        <v>14</v>
      </c>
      <c r="I36" s="21" t="n">
        <f aca="false">IF($C36="","",$C36+$H36)</f>
        <v>46176</v>
      </c>
      <c r="J36" s="22" t="n">
        <v>1640</v>
      </c>
      <c r="K36" s="23" t="n">
        <v>0.19</v>
      </c>
      <c r="L36" s="24" t="n">
        <f aca="false">IF($J36="","",ROUND($J36*$K36,2))</f>
        <v>311.6</v>
      </c>
      <c r="M36" s="25" t="n">
        <f aca="false">IF($J36="","",$J36+$L36)</f>
        <v>1951.6</v>
      </c>
      <c r="N36" s="18" t="n">
        <v>46176</v>
      </c>
      <c r="O36" s="22" t="n">
        <v>1951.6</v>
      </c>
      <c r="P36" s="24" t="n">
        <f aca="false">IF($M36="","",ROUND($M36-$O36,2))</f>
        <v>0</v>
      </c>
      <c r="Q36" s="26" t="str">
        <f aca="true">IF($M36="","",IF($O36&gt;=$M36,"Bezahlt",IF($O36&gt;0,"Teilzahlung",IF(TODAY()&gt;$I36,"Überfällig","Offen"))))</f>
        <v>Bezahlt</v>
      </c>
      <c r="R36" s="27" t="str">
        <f aca="true">IF($Q36="Überfällig",TODAY()-$I36,"")</f>
        <v/>
      </c>
      <c r="S36" s="17" t="s">
        <v>7</v>
      </c>
      <c r="T36" s="20"/>
    </row>
    <row r="37" customFormat="false" ht="15" hidden="false" customHeight="true" outlineLevel="0" collapsed="false">
      <c r="A37" s="16" t="n">
        <f aca="false">IF($B37="","",COUNTA($B$15:$B37))</f>
        <v>23</v>
      </c>
      <c r="B37" s="17" t="s">
        <v>125</v>
      </c>
      <c r="C37" s="18" t="n">
        <v>46168</v>
      </c>
      <c r="D37" s="18" t="n">
        <v>46167</v>
      </c>
      <c r="E37" s="19" t="s">
        <v>66</v>
      </c>
      <c r="F37" s="20" t="s">
        <v>67</v>
      </c>
      <c r="G37" s="20" t="s">
        <v>126</v>
      </c>
      <c r="H37" s="19" t="n">
        <v>30</v>
      </c>
      <c r="I37" s="21" t="n">
        <f aca="false">IF($C37="","",$C37+$H37)</f>
        <v>46198</v>
      </c>
      <c r="J37" s="22" t="n">
        <v>1900</v>
      </c>
      <c r="K37" s="23" t="n">
        <v>0</v>
      </c>
      <c r="L37" s="24" t="n">
        <f aca="false">IF($J37="","",ROUND($J37*$K37,2))</f>
        <v>0</v>
      </c>
      <c r="M37" s="25" t="n">
        <f aca="false">IF($J37="","",$J37+$L37)</f>
        <v>1900</v>
      </c>
      <c r="N37" s="18" t="n">
        <v>46195</v>
      </c>
      <c r="O37" s="22" t="n">
        <v>1900</v>
      </c>
      <c r="P37" s="24" t="n">
        <f aca="false">IF($M37="","",ROUND($M37-$O37,2))</f>
        <v>0</v>
      </c>
      <c r="Q37" s="26" t="str">
        <f aca="true">IF($M37="","",IF($O37&gt;=$M37,"Bezahlt",IF($O37&gt;0,"Teilzahlung",IF(TODAY()&gt;$I37,"Überfällig","Offen"))))</f>
        <v>Bezahlt</v>
      </c>
      <c r="R37" s="27" t="str">
        <f aca="true">IF($Q37="Überfällig",TODAY()-$I37,"")</f>
        <v/>
      </c>
      <c r="S37" s="17" t="s">
        <v>7</v>
      </c>
      <c r="T37" s="20" t="s">
        <v>98</v>
      </c>
    </row>
    <row r="38" customFormat="false" ht="15" hidden="false" customHeight="true" outlineLevel="0" collapsed="false">
      <c r="A38" s="16" t="n">
        <f aca="false">IF($B38="","",COUNTA($B$15:$B38))</f>
        <v>24</v>
      </c>
      <c r="B38" s="17" t="s">
        <v>127</v>
      </c>
      <c r="C38" s="18" t="n">
        <v>46171</v>
      </c>
      <c r="D38" s="18" t="n">
        <v>46170</v>
      </c>
      <c r="E38" s="19" t="s">
        <v>100</v>
      </c>
      <c r="F38" s="20" t="s">
        <v>101</v>
      </c>
      <c r="G38" s="20" t="s">
        <v>128</v>
      </c>
      <c r="H38" s="19" t="n">
        <v>14</v>
      </c>
      <c r="I38" s="21" t="n">
        <f aca="false">IF($C38="","",$C38+$H38)</f>
        <v>46185</v>
      </c>
      <c r="J38" s="22" t="n">
        <v>980</v>
      </c>
      <c r="K38" s="23" t="n">
        <v>0.07</v>
      </c>
      <c r="L38" s="24" t="n">
        <f aca="false">IF($J38="","",ROUND($J38*$K38,2))</f>
        <v>68.6</v>
      </c>
      <c r="M38" s="25" t="n">
        <f aca="false">IF($J38="","",$J38+$L38)</f>
        <v>1048.6</v>
      </c>
      <c r="N38" s="18" t="n">
        <v>46188</v>
      </c>
      <c r="O38" s="22" t="n">
        <v>500</v>
      </c>
      <c r="P38" s="24" t="n">
        <f aca="false">IF($M38="","",ROUND($M38-$O38,2))</f>
        <v>548.6</v>
      </c>
      <c r="Q38" s="26" t="str">
        <f aca="true">IF($M38="","",IF($O38&gt;=$M38,"Bezahlt",IF($O38&gt;0,"Teilzahlung",IF(TODAY()&gt;$I38,"Überfällig","Offen"))))</f>
        <v>Teilzahlung</v>
      </c>
      <c r="R38" s="27" t="str">
        <f aca="true">IF($Q38="Überfällig",TODAY()-$I38,"")</f>
        <v/>
      </c>
      <c r="S38" s="17" t="s">
        <v>7</v>
      </c>
      <c r="T38" s="20" t="s">
        <v>129</v>
      </c>
    </row>
    <row r="39" customFormat="false" ht="15" hidden="false" customHeight="true" outlineLevel="0" collapsed="false">
      <c r="A39" s="16" t="n">
        <f aca="false">IF($B39="","",COUNTA($B$15:$B39))</f>
        <v>25</v>
      </c>
      <c r="B39" s="17" t="s">
        <v>130</v>
      </c>
      <c r="C39" s="18" t="n">
        <v>46176</v>
      </c>
      <c r="D39" s="18" t="n">
        <v>46173</v>
      </c>
      <c r="E39" s="19" t="s">
        <v>71</v>
      </c>
      <c r="F39" s="20" t="s">
        <v>72</v>
      </c>
      <c r="G39" s="20" t="s">
        <v>131</v>
      </c>
      <c r="H39" s="19" t="n">
        <v>30</v>
      </c>
      <c r="I39" s="21" t="n">
        <f aca="false">IF($C39="","",$C39+$H39)</f>
        <v>46206</v>
      </c>
      <c r="J39" s="22" t="n">
        <v>4150</v>
      </c>
      <c r="K39" s="23" t="n">
        <v>0.19</v>
      </c>
      <c r="L39" s="24" t="n">
        <f aca="false">IF($J39="","",ROUND($J39*$K39,2))</f>
        <v>788.5</v>
      </c>
      <c r="M39" s="25" t="n">
        <f aca="false">IF($J39="","",$J39+$L39)</f>
        <v>4938.5</v>
      </c>
      <c r="N39" s="18" t="n">
        <v>46203</v>
      </c>
      <c r="O39" s="22" t="n">
        <v>4938.5</v>
      </c>
      <c r="P39" s="24" t="n">
        <f aca="false">IF($M39="","",ROUND($M39-$O39,2))</f>
        <v>0</v>
      </c>
      <c r="Q39" s="26" t="str">
        <f aca="true">IF($M39="","",IF($O39&gt;=$M39,"Bezahlt",IF($O39&gt;0,"Teilzahlung",IF(TODAY()&gt;$I39,"Überfällig","Offen"))))</f>
        <v>Bezahlt</v>
      </c>
      <c r="R39" s="27" t="str">
        <f aca="true">IF($Q39="Überfällig",TODAY()-$I39,"")</f>
        <v/>
      </c>
      <c r="S39" s="17" t="s">
        <v>15</v>
      </c>
      <c r="T39" s="20"/>
    </row>
    <row r="40" customFormat="false" ht="15" hidden="false" customHeight="true" outlineLevel="0" collapsed="false">
      <c r="A40" s="16" t="n">
        <f aca="false">IF($B40="","",COUNTA($B$15:$B40))</f>
        <v>26</v>
      </c>
      <c r="B40" s="17" t="s">
        <v>132</v>
      </c>
      <c r="C40" s="18" t="n">
        <v>46182</v>
      </c>
      <c r="D40" s="18" t="n">
        <v>46178</v>
      </c>
      <c r="E40" s="19" t="s">
        <v>57</v>
      </c>
      <c r="F40" s="20" t="s">
        <v>58</v>
      </c>
      <c r="G40" s="20" t="s">
        <v>133</v>
      </c>
      <c r="H40" s="19" t="n">
        <v>30</v>
      </c>
      <c r="I40" s="21" t="n">
        <f aca="false">IF($C40="","",$C40+$H40)</f>
        <v>46212</v>
      </c>
      <c r="J40" s="22" t="n">
        <v>2400</v>
      </c>
      <c r="K40" s="23" t="n">
        <v>0.19</v>
      </c>
      <c r="L40" s="24" t="n">
        <f aca="false">IF($J40="","",ROUND($J40*$K40,2))</f>
        <v>456</v>
      </c>
      <c r="M40" s="25" t="n">
        <f aca="false">IF($J40="","",$J40+$L40)</f>
        <v>2856</v>
      </c>
      <c r="N40" s="19"/>
      <c r="O40" s="22"/>
      <c r="P40" s="24" t="n">
        <f aca="false">IF($M40="","",ROUND($M40-$O40,2))</f>
        <v>2856</v>
      </c>
      <c r="Q40" s="26" t="str">
        <f aca="true">IF($M40="","",IF($O40&gt;=$M40,"Bezahlt",IF($O40&gt;0,"Teilzahlung",IF(TODAY()&gt;$I40,"Überfällig","Offen"))))</f>
        <v>Offen</v>
      </c>
      <c r="R40" s="27" t="str">
        <f aca="true">IF($Q40="Überfällig",TODAY()-$I40,"")</f>
        <v/>
      </c>
      <c r="S40" s="17" t="s">
        <v>7</v>
      </c>
      <c r="T40" s="20"/>
    </row>
    <row r="41" customFormat="false" ht="15" hidden="false" customHeight="true" outlineLevel="0" collapsed="false">
      <c r="A41" s="16" t="n">
        <f aca="false">IF($B41="","",COUNTA($B$15:$B41))</f>
        <v>27</v>
      </c>
      <c r="B41" s="17" t="s">
        <v>134</v>
      </c>
      <c r="C41" s="18" t="n">
        <v>46185</v>
      </c>
      <c r="D41" s="18" t="n">
        <v>46184</v>
      </c>
      <c r="E41" s="19" t="s">
        <v>108</v>
      </c>
      <c r="F41" s="20" t="s">
        <v>109</v>
      </c>
      <c r="G41" s="20" t="s">
        <v>135</v>
      </c>
      <c r="H41" s="19" t="n">
        <v>14</v>
      </c>
      <c r="I41" s="21" t="n">
        <f aca="false">IF($C41="","",$C41+$H41)</f>
        <v>46199</v>
      </c>
      <c r="J41" s="22" t="n">
        <v>4980</v>
      </c>
      <c r="K41" s="23" t="n">
        <v>0.19</v>
      </c>
      <c r="L41" s="24" t="n">
        <f aca="false">IF($J41="","",ROUND($J41*$K41,2))</f>
        <v>946.2</v>
      </c>
      <c r="M41" s="25" t="n">
        <f aca="false">IF($J41="","",$J41+$L41)</f>
        <v>5926.2</v>
      </c>
      <c r="N41" s="19"/>
      <c r="O41" s="22"/>
      <c r="P41" s="24" t="n">
        <f aca="false">IF($M41="","",ROUND($M41-$O41,2))</f>
        <v>5926.2</v>
      </c>
      <c r="Q41" s="26" t="str">
        <f aca="true">IF($M41="","",IF($O41&gt;=$M41,"Bezahlt",IF($O41&gt;0,"Teilzahlung",IF(TODAY()&gt;$I41,"Überfällig","Offen"))))</f>
        <v>Überfällig</v>
      </c>
      <c r="R41" s="27" t="n">
        <f aca="true">IF($Q41="Überfällig",TODAY()-$I41,"")</f>
        <v>12</v>
      </c>
      <c r="S41" s="17" t="s">
        <v>7</v>
      </c>
      <c r="T41" s="20" t="s">
        <v>136</v>
      </c>
    </row>
    <row r="42" customFormat="false" ht="15" hidden="false" customHeight="true" outlineLevel="0" collapsed="false">
      <c r="A42" s="16" t="n">
        <f aca="false">IF($B42="","",COUNTA($B$15:$B42))</f>
        <v>28</v>
      </c>
      <c r="B42" s="17" t="s">
        <v>137</v>
      </c>
      <c r="C42" s="18" t="n">
        <v>46190</v>
      </c>
      <c r="D42" s="18" t="n">
        <v>46189</v>
      </c>
      <c r="E42" s="19" t="s">
        <v>61</v>
      </c>
      <c r="F42" s="20" t="s">
        <v>62</v>
      </c>
      <c r="G42" s="20" t="s">
        <v>138</v>
      </c>
      <c r="H42" s="19" t="n">
        <v>14</v>
      </c>
      <c r="I42" s="21" t="n">
        <f aca="false">IF($C42="","",$C42+$H42)</f>
        <v>46204</v>
      </c>
      <c r="J42" s="22" t="n">
        <v>1560</v>
      </c>
      <c r="K42" s="23" t="n">
        <v>0.07</v>
      </c>
      <c r="L42" s="24" t="n">
        <f aca="false">IF($J42="","",ROUND($J42*$K42,2))</f>
        <v>109.2</v>
      </c>
      <c r="M42" s="25" t="n">
        <f aca="false">IF($J42="","",$J42+$L42)</f>
        <v>1669.2</v>
      </c>
      <c r="N42" s="18" t="n">
        <v>46203</v>
      </c>
      <c r="O42" s="22" t="n">
        <v>1669.2</v>
      </c>
      <c r="P42" s="24" t="n">
        <f aca="false">IF($M42="","",ROUND($M42-$O42,2))</f>
        <v>0</v>
      </c>
      <c r="Q42" s="26" t="str">
        <f aca="true">IF($M42="","",IF($O42&gt;=$M42,"Bezahlt",IF($O42&gt;0,"Teilzahlung",IF(TODAY()&gt;$I42,"Überfällig","Offen"))))</f>
        <v>Bezahlt</v>
      </c>
      <c r="R42" s="27" t="str">
        <f aca="true">IF($Q42="Überfällig",TODAY()-$I42,"")</f>
        <v/>
      </c>
      <c r="S42" s="17" t="s">
        <v>15</v>
      </c>
      <c r="T42" s="20"/>
    </row>
    <row r="43" customFormat="false" ht="15" hidden="false" customHeight="true" outlineLevel="0" collapsed="false">
      <c r="A43" s="16" t="n">
        <f aca="false">IF($B43="","",COUNTA($B$15:$B43))</f>
        <v>29</v>
      </c>
      <c r="B43" s="17" t="s">
        <v>139</v>
      </c>
      <c r="C43" s="18" t="n">
        <v>46195</v>
      </c>
      <c r="D43" s="18" t="n">
        <v>46192</v>
      </c>
      <c r="E43" s="19" t="s">
        <v>75</v>
      </c>
      <c r="F43" s="20" t="s">
        <v>76</v>
      </c>
      <c r="G43" s="20" t="s">
        <v>140</v>
      </c>
      <c r="H43" s="19" t="n">
        <v>21</v>
      </c>
      <c r="I43" s="21" t="n">
        <f aca="false">IF($C43="","",$C43+$H43)</f>
        <v>46216</v>
      </c>
      <c r="J43" s="22" t="n">
        <v>2750</v>
      </c>
      <c r="K43" s="23" t="n">
        <v>0.19</v>
      </c>
      <c r="L43" s="24" t="n">
        <f aca="false">IF($J43="","",ROUND($J43*$K43,2))</f>
        <v>522.5</v>
      </c>
      <c r="M43" s="25" t="n">
        <f aca="false">IF($J43="","",$J43+$L43)</f>
        <v>3272.5</v>
      </c>
      <c r="N43" s="19"/>
      <c r="O43" s="22"/>
      <c r="P43" s="24" t="n">
        <f aca="false">IF($M43="","",ROUND($M43-$O43,2))</f>
        <v>3272.5</v>
      </c>
      <c r="Q43" s="26" t="str">
        <f aca="true">IF($M43="","",IF($O43&gt;=$M43,"Bezahlt",IF($O43&gt;0,"Teilzahlung",IF(TODAY()&gt;$I43,"Überfällig","Offen"))))</f>
        <v>Offen</v>
      </c>
      <c r="R43" s="27" t="str">
        <f aca="true">IF($Q43="Überfällig",TODAY()-$I43,"")</f>
        <v/>
      </c>
      <c r="S43" s="17" t="s">
        <v>7</v>
      </c>
      <c r="T43" s="20"/>
    </row>
    <row r="44" customFormat="false" ht="15" hidden="false" customHeight="true" outlineLevel="0" collapsed="false">
      <c r="A44" s="16" t="n">
        <f aca="false">IF($B44="","",COUNTA($B$15:$B44))</f>
        <v>30</v>
      </c>
      <c r="B44" s="17" t="s">
        <v>141</v>
      </c>
      <c r="C44" s="18" t="n">
        <v>46198</v>
      </c>
      <c r="D44" s="18" t="n">
        <v>46197</v>
      </c>
      <c r="E44" s="19" t="s">
        <v>79</v>
      </c>
      <c r="F44" s="20" t="s">
        <v>80</v>
      </c>
      <c r="G44" s="20" t="s">
        <v>142</v>
      </c>
      <c r="H44" s="19" t="n">
        <v>21</v>
      </c>
      <c r="I44" s="21" t="n">
        <f aca="false">IF($C44="","",$C44+$H44)</f>
        <v>46219</v>
      </c>
      <c r="J44" s="22" t="n">
        <v>1780</v>
      </c>
      <c r="K44" s="23" t="n">
        <v>0.19</v>
      </c>
      <c r="L44" s="24" t="n">
        <f aca="false">IF($J44="","",ROUND($J44*$K44,2))</f>
        <v>338.2</v>
      </c>
      <c r="M44" s="25" t="n">
        <f aca="false">IF($J44="","",$J44+$L44)</f>
        <v>2118.2</v>
      </c>
      <c r="N44" s="19"/>
      <c r="O44" s="22"/>
      <c r="P44" s="24" t="n">
        <f aca="false">IF($M44="","",ROUND($M44-$O44,2))</f>
        <v>2118.2</v>
      </c>
      <c r="Q44" s="26" t="str">
        <f aca="true">IF($M44="","",IF($O44&gt;=$M44,"Bezahlt",IF($O44&gt;0,"Teilzahlung",IF(TODAY()&gt;$I44,"Überfällig","Offen"))))</f>
        <v>Offen</v>
      </c>
      <c r="R44" s="27" t="str">
        <f aca="true">IF($Q44="Überfällig",TODAY()-$I44,"")</f>
        <v/>
      </c>
      <c r="S44" s="17" t="s">
        <v>15</v>
      </c>
      <c r="T44" s="20"/>
    </row>
    <row r="45" customFormat="false" ht="15" hidden="false" customHeight="true" outlineLevel="0" collapsed="false">
      <c r="A45" s="16" t="n">
        <f aca="false">IF($B45="","",COUNTA($B$15:$B45))</f>
        <v>31</v>
      </c>
      <c r="B45" s="17" t="s">
        <v>143</v>
      </c>
      <c r="C45" s="18" t="n">
        <v>46203</v>
      </c>
      <c r="D45" s="18" t="n">
        <v>46202</v>
      </c>
      <c r="E45" s="19" t="s">
        <v>53</v>
      </c>
      <c r="F45" s="20" t="s">
        <v>54</v>
      </c>
      <c r="G45" s="20" t="s">
        <v>144</v>
      </c>
      <c r="H45" s="19" t="n">
        <v>30</v>
      </c>
      <c r="I45" s="21" t="n">
        <f aca="false">IF($C45="","",$C45+$H45)</f>
        <v>46233</v>
      </c>
      <c r="J45" s="22" t="n">
        <v>5400</v>
      </c>
      <c r="K45" s="23" t="n">
        <v>0.19</v>
      </c>
      <c r="L45" s="24" t="n">
        <f aca="false">IF($J45="","",ROUND($J45*$K45,2))</f>
        <v>1026</v>
      </c>
      <c r="M45" s="25" t="n">
        <f aca="false">IF($J45="","",$J45+$L45)</f>
        <v>6426</v>
      </c>
      <c r="N45" s="19"/>
      <c r="O45" s="22"/>
      <c r="P45" s="24" t="n">
        <f aca="false">IF($M45="","",ROUND($M45-$O45,2))</f>
        <v>6426</v>
      </c>
      <c r="Q45" s="26" t="str">
        <f aca="true">IF($M45="","",IF($O45&gt;=$M45,"Bezahlt",IF($O45&gt;0,"Teilzahlung",IF(TODAY()&gt;$I45,"Überfällig","Offen"))))</f>
        <v>Offen</v>
      </c>
      <c r="R45" s="27" t="str">
        <f aca="true">IF($Q45="Überfällig",TODAY()-$I45,"")</f>
        <v/>
      </c>
      <c r="S45" s="17" t="s">
        <v>7</v>
      </c>
      <c r="T45" s="20"/>
    </row>
    <row r="46" customFormat="false" ht="15" hidden="false" customHeight="true" outlineLevel="0" collapsed="false">
      <c r="A46" s="16" t="n">
        <f aca="false">IF($B46="","",COUNTA($B$15:$B46))</f>
        <v>32</v>
      </c>
      <c r="B46" s="17" t="s">
        <v>145</v>
      </c>
      <c r="C46" s="18" t="n">
        <v>46204</v>
      </c>
      <c r="D46" s="18" t="n">
        <v>46203</v>
      </c>
      <c r="E46" s="19" t="s">
        <v>100</v>
      </c>
      <c r="F46" s="20" t="s">
        <v>101</v>
      </c>
      <c r="G46" s="20" t="s">
        <v>146</v>
      </c>
      <c r="H46" s="19" t="n">
        <v>14</v>
      </c>
      <c r="I46" s="21" t="n">
        <f aca="false">IF($C46="","",$C46+$H46)</f>
        <v>46218</v>
      </c>
      <c r="J46" s="22" t="n">
        <v>1150</v>
      </c>
      <c r="K46" s="23" t="n">
        <v>0.19</v>
      </c>
      <c r="L46" s="24" t="n">
        <f aca="false">IF($J46="","",ROUND($J46*$K46,2))</f>
        <v>218.5</v>
      </c>
      <c r="M46" s="25" t="n">
        <f aca="false">IF($J46="","",$J46+$L46)</f>
        <v>1368.5</v>
      </c>
      <c r="N46" s="19"/>
      <c r="O46" s="22"/>
      <c r="P46" s="24" t="n">
        <f aca="false">IF($M46="","",ROUND($M46-$O46,2))</f>
        <v>1368.5</v>
      </c>
      <c r="Q46" s="26" t="str">
        <f aca="true">IF($M46="","",IF($O46&gt;=$M46,"Bezahlt",IF($O46&gt;0,"Teilzahlung",IF(TODAY()&gt;$I46,"Überfällig","Offen"))))</f>
        <v>Offen</v>
      </c>
      <c r="R46" s="27" t="str">
        <f aca="true">IF($Q46="Überfällig",TODAY()-$I46,"")</f>
        <v/>
      </c>
      <c r="S46" s="17" t="s">
        <v>7</v>
      </c>
      <c r="T46" s="20"/>
    </row>
    <row r="47" customFormat="false" ht="15" hidden="false" customHeight="true" outlineLevel="0" collapsed="false">
      <c r="A47" s="16" t="n">
        <f aca="false">IF($B47="","",COUNTA($B$15:$B47))</f>
        <v>33</v>
      </c>
      <c r="B47" s="17" t="s">
        <v>147</v>
      </c>
      <c r="C47" s="18" t="n">
        <v>46206</v>
      </c>
      <c r="D47" s="18" t="n">
        <v>46205</v>
      </c>
      <c r="E47" s="19" t="s">
        <v>95</v>
      </c>
      <c r="F47" s="20" t="s">
        <v>96</v>
      </c>
      <c r="G47" s="20" t="s">
        <v>148</v>
      </c>
      <c r="H47" s="19" t="n">
        <v>30</v>
      </c>
      <c r="I47" s="21" t="n">
        <f aca="false">IF($C47="","",$C47+$H47)</f>
        <v>46236</v>
      </c>
      <c r="J47" s="22" t="n">
        <v>2200</v>
      </c>
      <c r="K47" s="23" t="n">
        <v>0</v>
      </c>
      <c r="L47" s="24" t="n">
        <f aca="false">IF($J47="","",ROUND($J47*$K47,2))</f>
        <v>0</v>
      </c>
      <c r="M47" s="25" t="n">
        <f aca="false">IF($J47="","",$J47+$L47)</f>
        <v>2200</v>
      </c>
      <c r="N47" s="19"/>
      <c r="O47" s="22"/>
      <c r="P47" s="24" t="n">
        <f aca="false">IF($M47="","",ROUND($M47-$O47,2))</f>
        <v>2200</v>
      </c>
      <c r="Q47" s="26" t="str">
        <f aca="true">IF($M47="","",IF($O47&gt;=$M47,"Bezahlt",IF($O47&gt;0,"Teilzahlung",IF(TODAY()&gt;$I47,"Überfällig","Offen"))))</f>
        <v>Offen</v>
      </c>
      <c r="R47" s="27" t="str">
        <f aca="true">IF($Q47="Überfällig",TODAY()-$I47,"")</f>
        <v/>
      </c>
      <c r="S47" s="17" t="s">
        <v>7</v>
      </c>
      <c r="T47" s="20" t="s">
        <v>98</v>
      </c>
    </row>
    <row r="48" customFormat="false" ht="15" hidden="false" customHeight="true" outlineLevel="0" collapsed="false">
      <c r="A48" s="16" t="n">
        <f aca="false">IF($B48="","",COUNTA($B$15:$B48))</f>
        <v>34</v>
      </c>
      <c r="B48" s="17" t="s">
        <v>149</v>
      </c>
      <c r="C48" s="18" t="n">
        <v>46209</v>
      </c>
      <c r="D48" s="18" t="n">
        <v>46206</v>
      </c>
      <c r="E48" s="19" t="s">
        <v>91</v>
      </c>
      <c r="F48" s="20" t="s">
        <v>92</v>
      </c>
      <c r="G48" s="20" t="s">
        <v>150</v>
      </c>
      <c r="H48" s="19" t="n">
        <v>14</v>
      </c>
      <c r="I48" s="21" t="n">
        <f aca="false">IF($C48="","",$C48+$H48)</f>
        <v>46223</v>
      </c>
      <c r="J48" s="22" t="n">
        <v>640</v>
      </c>
      <c r="K48" s="23" t="n">
        <v>0.19</v>
      </c>
      <c r="L48" s="24" t="n">
        <f aca="false">IF($J48="","",ROUND($J48*$K48,2))</f>
        <v>121.6</v>
      </c>
      <c r="M48" s="25" t="n">
        <f aca="false">IF($J48="","",$J48+$L48)</f>
        <v>761.6</v>
      </c>
      <c r="N48" s="19"/>
      <c r="O48" s="22"/>
      <c r="P48" s="24" t="n">
        <f aca="false">IF($M48="","",ROUND($M48-$O48,2))</f>
        <v>761.6</v>
      </c>
      <c r="Q48" s="26" t="str">
        <f aca="true">IF($M48="","",IF($O48&gt;=$M48,"Bezahlt",IF($O48&gt;0,"Teilzahlung",IF(TODAY()&gt;$I48,"Überfällig","Offen"))))</f>
        <v>Offen</v>
      </c>
      <c r="R48" s="27" t="str">
        <f aca="true">IF($Q48="Überfällig",TODAY()-$I48,"")</f>
        <v/>
      </c>
      <c r="S48" s="17" t="s">
        <v>18</v>
      </c>
      <c r="T48" s="20"/>
    </row>
    <row r="49" customFormat="false" ht="15" hidden="false" customHeight="true" outlineLevel="0" collapsed="false">
      <c r="A49" s="16" t="str">
        <f aca="false">IF($B49="","",COUNTA($B$15:$B49))</f>
        <v/>
      </c>
      <c r="B49" s="17"/>
      <c r="C49" s="19"/>
      <c r="D49" s="19"/>
      <c r="E49" s="19"/>
      <c r="F49" s="20"/>
      <c r="G49" s="20"/>
      <c r="H49" s="19"/>
      <c r="I49" s="21" t="str">
        <f aca="false">IF($C49="","",$C49+$H49)</f>
        <v/>
      </c>
      <c r="J49" s="22"/>
      <c r="K49" s="23"/>
      <c r="L49" s="24" t="str">
        <f aca="false">IF($J49="","",ROUND($J49*$K49,2))</f>
        <v/>
      </c>
      <c r="M49" s="25" t="str">
        <f aca="false">IF($J49="","",$J49+$L49)</f>
        <v/>
      </c>
      <c r="N49" s="19"/>
      <c r="O49" s="22"/>
      <c r="P49" s="24" t="str">
        <f aca="false">IF($M49="","",ROUND($M49-$O49,2))</f>
        <v/>
      </c>
      <c r="Q49" s="26" t="str">
        <f aca="true">IF($M49="","",IF($O49&gt;=$M49,"Bezahlt",IF($O49&gt;0,"Teilzahlung",IF(TODAY()&gt;$I49,"Überfällig","Offen"))))</f>
        <v/>
      </c>
      <c r="R49" s="27" t="str">
        <f aca="true">IF($Q49="Überfällig",TODAY()-$I49,"")</f>
        <v/>
      </c>
      <c r="S49" s="17"/>
      <c r="T49" s="20"/>
    </row>
    <row r="50" customFormat="false" ht="15" hidden="false" customHeight="true" outlineLevel="0" collapsed="false">
      <c r="A50" s="16" t="str">
        <f aca="false">IF($B50="","",COUNTA($B$15:$B50))</f>
        <v/>
      </c>
      <c r="B50" s="17"/>
      <c r="C50" s="19"/>
      <c r="D50" s="19"/>
      <c r="E50" s="19"/>
      <c r="F50" s="20"/>
      <c r="G50" s="20"/>
      <c r="H50" s="19"/>
      <c r="I50" s="21" t="str">
        <f aca="false">IF($C50="","",$C50+$H50)</f>
        <v/>
      </c>
      <c r="J50" s="22"/>
      <c r="K50" s="23"/>
      <c r="L50" s="24" t="str">
        <f aca="false">IF($J50="","",ROUND($J50*$K50,2))</f>
        <v/>
      </c>
      <c r="M50" s="25" t="str">
        <f aca="false">IF($J50="","",$J50+$L50)</f>
        <v/>
      </c>
      <c r="N50" s="19"/>
      <c r="O50" s="22"/>
      <c r="P50" s="24" t="str">
        <f aca="false">IF($M50="","",ROUND($M50-$O50,2))</f>
        <v/>
      </c>
      <c r="Q50" s="26" t="str">
        <f aca="true">IF($M50="","",IF($O50&gt;=$M50,"Bezahlt",IF($O50&gt;0,"Teilzahlung",IF(TODAY()&gt;$I50,"Überfällig","Offen"))))</f>
        <v/>
      </c>
      <c r="R50" s="27" t="str">
        <f aca="true">IF($Q50="Überfällig",TODAY()-$I50,"")</f>
        <v/>
      </c>
      <c r="S50" s="17"/>
      <c r="T50" s="20"/>
    </row>
    <row r="51" customFormat="false" ht="15" hidden="false" customHeight="true" outlineLevel="0" collapsed="false">
      <c r="A51" s="16" t="str">
        <f aca="false">IF($B51="","",COUNTA($B$15:$B51))</f>
        <v/>
      </c>
      <c r="B51" s="17"/>
      <c r="C51" s="19"/>
      <c r="D51" s="19"/>
      <c r="E51" s="19"/>
      <c r="F51" s="20"/>
      <c r="G51" s="20"/>
      <c r="H51" s="19"/>
      <c r="I51" s="21" t="str">
        <f aca="false">IF($C51="","",$C51+$H51)</f>
        <v/>
      </c>
      <c r="J51" s="22"/>
      <c r="K51" s="23"/>
      <c r="L51" s="24" t="str">
        <f aca="false">IF($J51="","",ROUND($J51*$K51,2))</f>
        <v/>
      </c>
      <c r="M51" s="25" t="str">
        <f aca="false">IF($J51="","",$J51+$L51)</f>
        <v/>
      </c>
      <c r="N51" s="19"/>
      <c r="O51" s="22"/>
      <c r="P51" s="24" t="str">
        <f aca="false">IF($M51="","",ROUND($M51-$O51,2))</f>
        <v/>
      </c>
      <c r="Q51" s="26" t="str">
        <f aca="true">IF($M51="","",IF($O51&gt;=$M51,"Bezahlt",IF($O51&gt;0,"Teilzahlung",IF(TODAY()&gt;$I51,"Überfällig","Offen"))))</f>
        <v/>
      </c>
      <c r="R51" s="27" t="str">
        <f aca="true">IF($Q51="Überfällig",TODAY()-$I51,"")</f>
        <v/>
      </c>
      <c r="S51" s="17"/>
      <c r="T51" s="20"/>
    </row>
    <row r="52" customFormat="false" ht="15" hidden="false" customHeight="true" outlineLevel="0" collapsed="false">
      <c r="A52" s="16" t="str">
        <f aca="false">IF($B52="","",COUNTA($B$15:$B52))</f>
        <v/>
      </c>
      <c r="B52" s="17"/>
      <c r="C52" s="19"/>
      <c r="D52" s="19"/>
      <c r="E52" s="19"/>
      <c r="F52" s="20"/>
      <c r="G52" s="20"/>
      <c r="H52" s="19"/>
      <c r="I52" s="21" t="str">
        <f aca="false">IF($C52="","",$C52+$H52)</f>
        <v/>
      </c>
      <c r="J52" s="22"/>
      <c r="K52" s="23"/>
      <c r="L52" s="24" t="str">
        <f aca="false">IF($J52="","",ROUND($J52*$K52,2))</f>
        <v/>
      </c>
      <c r="M52" s="25" t="str">
        <f aca="false">IF($J52="","",$J52+$L52)</f>
        <v/>
      </c>
      <c r="N52" s="19"/>
      <c r="O52" s="22"/>
      <c r="P52" s="24" t="str">
        <f aca="false">IF($M52="","",ROUND($M52-$O52,2))</f>
        <v/>
      </c>
      <c r="Q52" s="26" t="str">
        <f aca="true">IF($M52="","",IF($O52&gt;=$M52,"Bezahlt",IF($O52&gt;0,"Teilzahlung",IF(TODAY()&gt;$I52,"Überfällig","Offen"))))</f>
        <v/>
      </c>
      <c r="R52" s="27" t="str">
        <f aca="true">IF($Q52="Überfällig",TODAY()-$I52,"")</f>
        <v/>
      </c>
      <c r="S52" s="17"/>
      <c r="T52" s="20"/>
    </row>
    <row r="53" customFormat="false" ht="15" hidden="false" customHeight="true" outlineLevel="0" collapsed="false">
      <c r="A53" s="16" t="str">
        <f aca="false">IF($B53="","",COUNTA($B$15:$B53))</f>
        <v/>
      </c>
      <c r="B53" s="17"/>
      <c r="C53" s="19"/>
      <c r="D53" s="19"/>
      <c r="E53" s="19"/>
      <c r="F53" s="20"/>
      <c r="G53" s="20"/>
      <c r="H53" s="19"/>
      <c r="I53" s="21" t="str">
        <f aca="false">IF($C53="","",$C53+$H53)</f>
        <v/>
      </c>
      <c r="J53" s="22"/>
      <c r="K53" s="23"/>
      <c r="L53" s="24" t="str">
        <f aca="false">IF($J53="","",ROUND($J53*$K53,2))</f>
        <v/>
      </c>
      <c r="M53" s="25" t="str">
        <f aca="false">IF($J53="","",$J53+$L53)</f>
        <v/>
      </c>
      <c r="N53" s="19"/>
      <c r="O53" s="22"/>
      <c r="P53" s="24" t="str">
        <f aca="false">IF($M53="","",ROUND($M53-$O53,2))</f>
        <v/>
      </c>
      <c r="Q53" s="26" t="str">
        <f aca="true">IF($M53="","",IF($O53&gt;=$M53,"Bezahlt",IF($O53&gt;0,"Teilzahlung",IF(TODAY()&gt;$I53,"Überfällig","Offen"))))</f>
        <v/>
      </c>
      <c r="R53" s="27" t="str">
        <f aca="true">IF($Q53="Überfällig",TODAY()-$I53,"")</f>
        <v/>
      </c>
      <c r="S53" s="17"/>
      <c r="T53" s="20"/>
    </row>
    <row r="54" customFormat="false" ht="15" hidden="false" customHeight="true" outlineLevel="0" collapsed="false">
      <c r="A54" s="16" t="str">
        <f aca="false">IF($B54="","",COUNTA($B$15:$B54))</f>
        <v/>
      </c>
      <c r="B54" s="17"/>
      <c r="C54" s="19"/>
      <c r="D54" s="19"/>
      <c r="E54" s="19"/>
      <c r="F54" s="20"/>
      <c r="G54" s="20"/>
      <c r="H54" s="19"/>
      <c r="I54" s="21" t="str">
        <f aca="false">IF($C54="","",$C54+$H54)</f>
        <v/>
      </c>
      <c r="J54" s="22"/>
      <c r="K54" s="23"/>
      <c r="L54" s="24" t="str">
        <f aca="false">IF($J54="","",ROUND($J54*$K54,2))</f>
        <v/>
      </c>
      <c r="M54" s="25" t="str">
        <f aca="false">IF($J54="","",$J54+$L54)</f>
        <v/>
      </c>
      <c r="N54" s="19"/>
      <c r="O54" s="22"/>
      <c r="P54" s="24" t="str">
        <f aca="false">IF($M54="","",ROUND($M54-$O54,2))</f>
        <v/>
      </c>
      <c r="Q54" s="26" t="str">
        <f aca="true">IF($M54="","",IF($O54&gt;=$M54,"Bezahlt",IF($O54&gt;0,"Teilzahlung",IF(TODAY()&gt;$I54,"Überfällig","Offen"))))</f>
        <v/>
      </c>
      <c r="R54" s="27" t="str">
        <f aca="true">IF($Q54="Überfällig",TODAY()-$I54,"")</f>
        <v/>
      </c>
      <c r="S54" s="17"/>
      <c r="T54" s="20"/>
    </row>
    <row r="55" customFormat="false" ht="15" hidden="false" customHeight="true" outlineLevel="0" collapsed="false">
      <c r="A55" s="16" t="str">
        <f aca="false">IF($B55="","",COUNTA($B$15:$B55))</f>
        <v/>
      </c>
      <c r="B55" s="17"/>
      <c r="C55" s="19"/>
      <c r="D55" s="19"/>
      <c r="E55" s="19"/>
      <c r="F55" s="20"/>
      <c r="G55" s="20"/>
      <c r="H55" s="19"/>
      <c r="I55" s="21" t="str">
        <f aca="false">IF($C55="","",$C55+$H55)</f>
        <v/>
      </c>
      <c r="J55" s="22"/>
      <c r="K55" s="23"/>
      <c r="L55" s="24" t="str">
        <f aca="false">IF($J55="","",ROUND($J55*$K55,2))</f>
        <v/>
      </c>
      <c r="M55" s="25" t="str">
        <f aca="false">IF($J55="","",$J55+$L55)</f>
        <v/>
      </c>
      <c r="N55" s="19"/>
      <c r="O55" s="22"/>
      <c r="P55" s="24" t="str">
        <f aca="false">IF($M55="","",ROUND($M55-$O55,2))</f>
        <v/>
      </c>
      <c r="Q55" s="26" t="str">
        <f aca="true">IF($M55="","",IF($O55&gt;=$M55,"Bezahlt",IF($O55&gt;0,"Teilzahlung",IF(TODAY()&gt;$I55,"Überfällig","Offen"))))</f>
        <v/>
      </c>
      <c r="R55" s="27" t="str">
        <f aca="true">IF($Q55="Überfällig",TODAY()-$I55,"")</f>
        <v/>
      </c>
      <c r="S55" s="17"/>
      <c r="T55" s="20"/>
    </row>
    <row r="56" customFormat="false" ht="15" hidden="false" customHeight="true" outlineLevel="0" collapsed="false">
      <c r="A56" s="16" t="str">
        <f aca="false">IF($B56="","",COUNTA($B$15:$B56))</f>
        <v/>
      </c>
      <c r="B56" s="17"/>
      <c r="C56" s="19"/>
      <c r="D56" s="19"/>
      <c r="E56" s="19"/>
      <c r="F56" s="20"/>
      <c r="G56" s="20"/>
      <c r="H56" s="19"/>
      <c r="I56" s="21" t="str">
        <f aca="false">IF($C56="","",$C56+$H56)</f>
        <v/>
      </c>
      <c r="J56" s="22"/>
      <c r="K56" s="23"/>
      <c r="L56" s="24" t="str">
        <f aca="false">IF($J56="","",ROUND($J56*$K56,2))</f>
        <v/>
      </c>
      <c r="M56" s="25" t="str">
        <f aca="false">IF($J56="","",$J56+$L56)</f>
        <v/>
      </c>
      <c r="N56" s="19"/>
      <c r="O56" s="22"/>
      <c r="P56" s="24" t="str">
        <f aca="false">IF($M56="","",ROUND($M56-$O56,2))</f>
        <v/>
      </c>
      <c r="Q56" s="26" t="str">
        <f aca="true">IF($M56="","",IF($O56&gt;=$M56,"Bezahlt",IF($O56&gt;0,"Teilzahlung",IF(TODAY()&gt;$I56,"Überfällig","Offen"))))</f>
        <v/>
      </c>
      <c r="R56" s="27" t="str">
        <f aca="true">IF($Q56="Überfällig",TODAY()-$I56,"")</f>
        <v/>
      </c>
      <c r="S56" s="17"/>
      <c r="T56" s="20"/>
    </row>
    <row r="57" customFormat="false" ht="15" hidden="false" customHeight="true" outlineLevel="0" collapsed="false">
      <c r="A57" s="16" t="str">
        <f aca="false">IF($B57="","",COUNTA($B$15:$B57))</f>
        <v/>
      </c>
      <c r="B57" s="17"/>
      <c r="C57" s="19"/>
      <c r="D57" s="19"/>
      <c r="E57" s="19"/>
      <c r="F57" s="20"/>
      <c r="G57" s="20"/>
      <c r="H57" s="19"/>
      <c r="I57" s="21" t="str">
        <f aca="false">IF($C57="","",$C57+$H57)</f>
        <v/>
      </c>
      <c r="J57" s="22"/>
      <c r="K57" s="23"/>
      <c r="L57" s="24" t="str">
        <f aca="false">IF($J57="","",ROUND($J57*$K57,2))</f>
        <v/>
      </c>
      <c r="M57" s="25" t="str">
        <f aca="false">IF($J57="","",$J57+$L57)</f>
        <v/>
      </c>
      <c r="N57" s="19"/>
      <c r="O57" s="22"/>
      <c r="P57" s="24" t="str">
        <f aca="false">IF($M57="","",ROUND($M57-$O57,2))</f>
        <v/>
      </c>
      <c r="Q57" s="26" t="str">
        <f aca="true">IF($M57="","",IF($O57&gt;=$M57,"Bezahlt",IF($O57&gt;0,"Teilzahlung",IF(TODAY()&gt;$I57,"Überfällig","Offen"))))</f>
        <v/>
      </c>
      <c r="R57" s="27" t="str">
        <f aca="true">IF($Q57="Überfällig",TODAY()-$I57,"")</f>
        <v/>
      </c>
      <c r="S57" s="17"/>
      <c r="T57" s="20"/>
    </row>
    <row r="58" customFormat="false" ht="15" hidden="false" customHeight="true" outlineLevel="0" collapsed="false">
      <c r="A58" s="16" t="str">
        <f aca="false">IF($B58="","",COUNTA($B$15:$B58))</f>
        <v/>
      </c>
      <c r="B58" s="17"/>
      <c r="C58" s="19"/>
      <c r="D58" s="19"/>
      <c r="E58" s="19"/>
      <c r="F58" s="20"/>
      <c r="G58" s="20"/>
      <c r="H58" s="19"/>
      <c r="I58" s="21" t="str">
        <f aca="false">IF($C58="","",$C58+$H58)</f>
        <v/>
      </c>
      <c r="J58" s="22"/>
      <c r="K58" s="23"/>
      <c r="L58" s="24" t="str">
        <f aca="false">IF($J58="","",ROUND($J58*$K58,2))</f>
        <v/>
      </c>
      <c r="M58" s="25" t="str">
        <f aca="false">IF($J58="","",$J58+$L58)</f>
        <v/>
      </c>
      <c r="N58" s="19"/>
      <c r="O58" s="22"/>
      <c r="P58" s="24" t="str">
        <f aca="false">IF($M58="","",ROUND($M58-$O58,2))</f>
        <v/>
      </c>
      <c r="Q58" s="26" t="str">
        <f aca="true">IF($M58="","",IF($O58&gt;=$M58,"Bezahlt",IF($O58&gt;0,"Teilzahlung",IF(TODAY()&gt;$I58,"Überfällig","Offen"))))</f>
        <v/>
      </c>
      <c r="R58" s="27" t="str">
        <f aca="true">IF($Q58="Überfällig",TODAY()-$I58,"")</f>
        <v/>
      </c>
      <c r="S58" s="17"/>
      <c r="T58" s="20"/>
    </row>
    <row r="59" customFormat="false" ht="15" hidden="false" customHeight="true" outlineLevel="0" collapsed="false">
      <c r="A59" s="16" t="str">
        <f aca="false">IF($B59="","",COUNTA($B$15:$B59))</f>
        <v/>
      </c>
      <c r="B59" s="17"/>
      <c r="C59" s="19"/>
      <c r="D59" s="19"/>
      <c r="E59" s="19"/>
      <c r="F59" s="20"/>
      <c r="G59" s="20"/>
      <c r="H59" s="19"/>
      <c r="I59" s="21" t="str">
        <f aca="false">IF($C59="","",$C59+$H59)</f>
        <v/>
      </c>
      <c r="J59" s="22"/>
      <c r="K59" s="23"/>
      <c r="L59" s="24" t="str">
        <f aca="false">IF($J59="","",ROUND($J59*$K59,2))</f>
        <v/>
      </c>
      <c r="M59" s="25" t="str">
        <f aca="false">IF($J59="","",$J59+$L59)</f>
        <v/>
      </c>
      <c r="N59" s="19"/>
      <c r="O59" s="22"/>
      <c r="P59" s="24" t="str">
        <f aca="false">IF($M59="","",ROUND($M59-$O59,2))</f>
        <v/>
      </c>
      <c r="Q59" s="26" t="str">
        <f aca="true">IF($M59="","",IF($O59&gt;=$M59,"Bezahlt",IF($O59&gt;0,"Teilzahlung",IF(TODAY()&gt;$I59,"Überfällig","Offen"))))</f>
        <v/>
      </c>
      <c r="R59" s="27" t="str">
        <f aca="true">IF($Q59="Überfällig",TODAY()-$I59,"")</f>
        <v/>
      </c>
      <c r="S59" s="17"/>
      <c r="T59" s="20"/>
    </row>
    <row r="60" customFormat="false" ht="15" hidden="false" customHeight="true" outlineLevel="0" collapsed="false">
      <c r="A60" s="16" t="str">
        <f aca="false">IF($B60="","",COUNTA($B$15:$B60))</f>
        <v/>
      </c>
      <c r="B60" s="17"/>
      <c r="C60" s="19"/>
      <c r="D60" s="19"/>
      <c r="E60" s="19"/>
      <c r="F60" s="20"/>
      <c r="G60" s="20"/>
      <c r="H60" s="19"/>
      <c r="I60" s="21" t="str">
        <f aca="false">IF($C60="","",$C60+$H60)</f>
        <v/>
      </c>
      <c r="J60" s="22"/>
      <c r="K60" s="23"/>
      <c r="L60" s="24" t="str">
        <f aca="false">IF($J60="","",ROUND($J60*$K60,2))</f>
        <v/>
      </c>
      <c r="M60" s="25" t="str">
        <f aca="false">IF($J60="","",$J60+$L60)</f>
        <v/>
      </c>
      <c r="N60" s="19"/>
      <c r="O60" s="22"/>
      <c r="P60" s="24" t="str">
        <f aca="false">IF($M60="","",ROUND($M60-$O60,2))</f>
        <v/>
      </c>
      <c r="Q60" s="26" t="str">
        <f aca="true">IF($M60="","",IF($O60&gt;=$M60,"Bezahlt",IF($O60&gt;0,"Teilzahlung",IF(TODAY()&gt;$I60,"Überfällig","Offen"))))</f>
        <v/>
      </c>
      <c r="R60" s="27" t="str">
        <f aca="true">IF($Q60="Überfällig",TODAY()-$I60,"")</f>
        <v/>
      </c>
      <c r="S60" s="17"/>
      <c r="T60" s="20"/>
    </row>
    <row r="61" customFormat="false" ht="15" hidden="false" customHeight="true" outlineLevel="0" collapsed="false">
      <c r="A61" s="16" t="str">
        <f aca="false">IF($B61="","",COUNTA($B$15:$B61))</f>
        <v/>
      </c>
      <c r="B61" s="17"/>
      <c r="C61" s="19"/>
      <c r="D61" s="19"/>
      <c r="E61" s="19"/>
      <c r="F61" s="20"/>
      <c r="G61" s="20"/>
      <c r="H61" s="19"/>
      <c r="I61" s="21" t="str">
        <f aca="false">IF($C61="","",$C61+$H61)</f>
        <v/>
      </c>
      <c r="J61" s="22"/>
      <c r="K61" s="23"/>
      <c r="L61" s="24" t="str">
        <f aca="false">IF($J61="","",ROUND($J61*$K61,2))</f>
        <v/>
      </c>
      <c r="M61" s="25" t="str">
        <f aca="false">IF($J61="","",$J61+$L61)</f>
        <v/>
      </c>
      <c r="N61" s="19"/>
      <c r="O61" s="22"/>
      <c r="P61" s="24" t="str">
        <f aca="false">IF($M61="","",ROUND($M61-$O61,2))</f>
        <v/>
      </c>
      <c r="Q61" s="26" t="str">
        <f aca="true">IF($M61="","",IF($O61&gt;=$M61,"Bezahlt",IF($O61&gt;0,"Teilzahlung",IF(TODAY()&gt;$I61,"Überfällig","Offen"))))</f>
        <v/>
      </c>
      <c r="R61" s="27" t="str">
        <f aca="true">IF($Q61="Überfällig",TODAY()-$I61,"")</f>
        <v/>
      </c>
      <c r="S61" s="17"/>
      <c r="T61" s="20"/>
    </row>
    <row r="62" customFormat="false" ht="15" hidden="false" customHeight="true" outlineLevel="0" collapsed="false">
      <c r="A62" s="16" t="str">
        <f aca="false">IF($B62="","",COUNTA($B$15:$B62))</f>
        <v/>
      </c>
      <c r="B62" s="17"/>
      <c r="C62" s="19"/>
      <c r="D62" s="19"/>
      <c r="E62" s="19"/>
      <c r="F62" s="20"/>
      <c r="G62" s="20"/>
      <c r="H62" s="19"/>
      <c r="I62" s="21" t="str">
        <f aca="false">IF($C62="","",$C62+$H62)</f>
        <v/>
      </c>
      <c r="J62" s="22"/>
      <c r="K62" s="23"/>
      <c r="L62" s="24" t="str">
        <f aca="false">IF($J62="","",ROUND($J62*$K62,2))</f>
        <v/>
      </c>
      <c r="M62" s="25" t="str">
        <f aca="false">IF($J62="","",$J62+$L62)</f>
        <v/>
      </c>
      <c r="N62" s="19"/>
      <c r="O62" s="22"/>
      <c r="P62" s="24" t="str">
        <f aca="false">IF($M62="","",ROUND($M62-$O62,2))</f>
        <v/>
      </c>
      <c r="Q62" s="26" t="str">
        <f aca="true">IF($M62="","",IF($O62&gt;=$M62,"Bezahlt",IF($O62&gt;0,"Teilzahlung",IF(TODAY()&gt;$I62,"Überfällig","Offen"))))</f>
        <v/>
      </c>
      <c r="R62" s="27" t="str">
        <f aca="true">IF($Q62="Überfällig",TODAY()-$I62,"")</f>
        <v/>
      </c>
      <c r="S62" s="17"/>
      <c r="T62" s="20"/>
    </row>
    <row r="63" customFormat="false" ht="15" hidden="false" customHeight="true" outlineLevel="0" collapsed="false">
      <c r="A63" s="16" t="str">
        <f aca="false">IF($B63="","",COUNTA($B$15:$B63))</f>
        <v/>
      </c>
      <c r="B63" s="17"/>
      <c r="C63" s="19"/>
      <c r="D63" s="19"/>
      <c r="E63" s="19"/>
      <c r="F63" s="20"/>
      <c r="G63" s="20"/>
      <c r="H63" s="19"/>
      <c r="I63" s="21" t="str">
        <f aca="false">IF($C63="","",$C63+$H63)</f>
        <v/>
      </c>
      <c r="J63" s="22"/>
      <c r="K63" s="23"/>
      <c r="L63" s="24" t="str">
        <f aca="false">IF($J63="","",ROUND($J63*$K63,2))</f>
        <v/>
      </c>
      <c r="M63" s="25" t="str">
        <f aca="false">IF($J63="","",$J63+$L63)</f>
        <v/>
      </c>
      <c r="N63" s="19"/>
      <c r="O63" s="22"/>
      <c r="P63" s="24" t="str">
        <f aca="false">IF($M63="","",ROUND($M63-$O63,2))</f>
        <v/>
      </c>
      <c r="Q63" s="26" t="str">
        <f aca="true">IF($M63="","",IF($O63&gt;=$M63,"Bezahlt",IF($O63&gt;0,"Teilzahlung",IF(TODAY()&gt;$I63,"Überfällig","Offen"))))</f>
        <v/>
      </c>
      <c r="R63" s="27" t="str">
        <f aca="true">IF($Q63="Überfällig",TODAY()-$I63,"")</f>
        <v/>
      </c>
      <c r="S63" s="17"/>
      <c r="T63" s="20"/>
    </row>
    <row r="64" customFormat="false" ht="15" hidden="false" customHeight="true" outlineLevel="0" collapsed="false">
      <c r="A64" s="16" t="str">
        <f aca="false">IF($B64="","",COUNTA($B$15:$B64))</f>
        <v/>
      </c>
      <c r="B64" s="17"/>
      <c r="C64" s="19"/>
      <c r="D64" s="19"/>
      <c r="E64" s="19"/>
      <c r="F64" s="20"/>
      <c r="G64" s="20"/>
      <c r="H64" s="19"/>
      <c r="I64" s="21" t="str">
        <f aca="false">IF($C64="","",$C64+$H64)</f>
        <v/>
      </c>
      <c r="J64" s="22"/>
      <c r="K64" s="23"/>
      <c r="L64" s="24" t="str">
        <f aca="false">IF($J64="","",ROUND($J64*$K64,2))</f>
        <v/>
      </c>
      <c r="M64" s="25" t="str">
        <f aca="false">IF($J64="","",$J64+$L64)</f>
        <v/>
      </c>
      <c r="N64" s="19"/>
      <c r="O64" s="22"/>
      <c r="P64" s="24" t="str">
        <f aca="false">IF($M64="","",ROUND($M64-$O64,2))</f>
        <v/>
      </c>
      <c r="Q64" s="26" t="str">
        <f aca="true">IF($M64="","",IF($O64&gt;=$M64,"Bezahlt",IF($O64&gt;0,"Teilzahlung",IF(TODAY()&gt;$I64,"Überfällig","Offen"))))</f>
        <v/>
      </c>
      <c r="R64" s="27" t="str">
        <f aca="true">IF($Q64="Überfällig",TODAY()-$I64,"")</f>
        <v/>
      </c>
      <c r="S64" s="17"/>
      <c r="T64" s="20"/>
    </row>
    <row r="65" customFormat="false" ht="15" hidden="false" customHeight="true" outlineLevel="0" collapsed="false">
      <c r="A65" s="16" t="str">
        <f aca="false">IF($B65="","",COUNTA($B$15:$B65))</f>
        <v/>
      </c>
      <c r="B65" s="17"/>
      <c r="C65" s="19"/>
      <c r="D65" s="19"/>
      <c r="E65" s="19"/>
      <c r="F65" s="20"/>
      <c r="G65" s="20"/>
      <c r="H65" s="19"/>
      <c r="I65" s="21" t="str">
        <f aca="false">IF($C65="","",$C65+$H65)</f>
        <v/>
      </c>
      <c r="J65" s="22"/>
      <c r="K65" s="23"/>
      <c r="L65" s="24" t="str">
        <f aca="false">IF($J65="","",ROUND($J65*$K65,2))</f>
        <v/>
      </c>
      <c r="M65" s="25" t="str">
        <f aca="false">IF($J65="","",$J65+$L65)</f>
        <v/>
      </c>
      <c r="N65" s="19"/>
      <c r="O65" s="22"/>
      <c r="P65" s="24" t="str">
        <f aca="false">IF($M65="","",ROUND($M65-$O65,2))</f>
        <v/>
      </c>
      <c r="Q65" s="26" t="str">
        <f aca="true">IF($M65="","",IF($O65&gt;=$M65,"Bezahlt",IF($O65&gt;0,"Teilzahlung",IF(TODAY()&gt;$I65,"Überfällig","Offen"))))</f>
        <v/>
      </c>
      <c r="R65" s="27" t="str">
        <f aca="true">IF($Q65="Überfällig",TODAY()-$I65,"")</f>
        <v/>
      </c>
      <c r="S65" s="17"/>
      <c r="T65" s="20"/>
    </row>
    <row r="66" customFormat="false" ht="15" hidden="false" customHeight="true" outlineLevel="0" collapsed="false">
      <c r="A66" s="16" t="str">
        <f aca="false">IF($B66="","",COUNTA($B$15:$B66))</f>
        <v/>
      </c>
      <c r="B66" s="17"/>
      <c r="C66" s="19"/>
      <c r="D66" s="19"/>
      <c r="E66" s="19"/>
      <c r="F66" s="20"/>
      <c r="G66" s="20"/>
      <c r="H66" s="19"/>
      <c r="I66" s="21" t="str">
        <f aca="false">IF($C66="","",$C66+$H66)</f>
        <v/>
      </c>
      <c r="J66" s="22"/>
      <c r="K66" s="23"/>
      <c r="L66" s="24" t="str">
        <f aca="false">IF($J66="","",ROUND($J66*$K66,2))</f>
        <v/>
      </c>
      <c r="M66" s="25" t="str">
        <f aca="false">IF($J66="","",$J66+$L66)</f>
        <v/>
      </c>
      <c r="N66" s="19"/>
      <c r="O66" s="22"/>
      <c r="P66" s="24" t="str">
        <f aca="false">IF($M66="","",ROUND($M66-$O66,2))</f>
        <v/>
      </c>
      <c r="Q66" s="26" t="str">
        <f aca="true">IF($M66="","",IF($O66&gt;=$M66,"Bezahlt",IF($O66&gt;0,"Teilzahlung",IF(TODAY()&gt;$I66,"Überfällig","Offen"))))</f>
        <v/>
      </c>
      <c r="R66" s="27" t="str">
        <f aca="true">IF($Q66="Überfällig",TODAY()-$I66,"")</f>
        <v/>
      </c>
      <c r="S66" s="17"/>
      <c r="T66" s="20"/>
    </row>
    <row r="67" customFormat="false" ht="15" hidden="false" customHeight="true" outlineLevel="0" collapsed="false">
      <c r="A67" s="16" t="str">
        <f aca="false">IF($B67="","",COUNTA($B$15:$B67))</f>
        <v/>
      </c>
      <c r="B67" s="17"/>
      <c r="C67" s="19"/>
      <c r="D67" s="19"/>
      <c r="E67" s="19"/>
      <c r="F67" s="20"/>
      <c r="G67" s="20"/>
      <c r="H67" s="19"/>
      <c r="I67" s="21" t="str">
        <f aca="false">IF($C67="","",$C67+$H67)</f>
        <v/>
      </c>
      <c r="J67" s="22"/>
      <c r="K67" s="23"/>
      <c r="L67" s="24" t="str">
        <f aca="false">IF($J67="","",ROUND($J67*$K67,2))</f>
        <v/>
      </c>
      <c r="M67" s="25" t="str">
        <f aca="false">IF($J67="","",$J67+$L67)</f>
        <v/>
      </c>
      <c r="N67" s="19"/>
      <c r="O67" s="22"/>
      <c r="P67" s="24" t="str">
        <f aca="false">IF($M67="","",ROUND($M67-$O67,2))</f>
        <v/>
      </c>
      <c r="Q67" s="26" t="str">
        <f aca="true">IF($M67="","",IF($O67&gt;=$M67,"Bezahlt",IF($O67&gt;0,"Teilzahlung",IF(TODAY()&gt;$I67,"Überfällig","Offen"))))</f>
        <v/>
      </c>
      <c r="R67" s="27" t="str">
        <f aca="true">IF($Q67="Überfällig",TODAY()-$I67,"")</f>
        <v/>
      </c>
      <c r="S67" s="17"/>
      <c r="T67" s="20"/>
    </row>
    <row r="68" customFormat="false" ht="15" hidden="false" customHeight="true" outlineLevel="0" collapsed="false">
      <c r="A68" s="16" t="str">
        <f aca="false">IF($B68="","",COUNTA($B$15:$B68))</f>
        <v/>
      </c>
      <c r="B68" s="17"/>
      <c r="C68" s="19"/>
      <c r="D68" s="19"/>
      <c r="E68" s="19"/>
      <c r="F68" s="20"/>
      <c r="G68" s="20"/>
      <c r="H68" s="19"/>
      <c r="I68" s="21" t="str">
        <f aca="false">IF($C68="","",$C68+$H68)</f>
        <v/>
      </c>
      <c r="J68" s="22"/>
      <c r="K68" s="23"/>
      <c r="L68" s="24" t="str">
        <f aca="false">IF($J68="","",ROUND($J68*$K68,2))</f>
        <v/>
      </c>
      <c r="M68" s="25" t="str">
        <f aca="false">IF($J68="","",$J68+$L68)</f>
        <v/>
      </c>
      <c r="N68" s="19"/>
      <c r="O68" s="22"/>
      <c r="P68" s="24" t="str">
        <f aca="false">IF($M68="","",ROUND($M68-$O68,2))</f>
        <v/>
      </c>
      <c r="Q68" s="26" t="str">
        <f aca="true">IF($M68="","",IF($O68&gt;=$M68,"Bezahlt",IF($O68&gt;0,"Teilzahlung",IF(TODAY()&gt;$I68,"Überfällig","Offen"))))</f>
        <v/>
      </c>
      <c r="R68" s="27" t="str">
        <f aca="true">IF($Q68="Überfällig",TODAY()-$I68,"")</f>
        <v/>
      </c>
      <c r="S68" s="17"/>
      <c r="T68" s="20"/>
    </row>
    <row r="69" customFormat="false" ht="15" hidden="false" customHeight="true" outlineLevel="0" collapsed="false">
      <c r="A69" s="16" t="str">
        <f aca="false">IF($B69="","",COUNTA($B$15:$B69))</f>
        <v/>
      </c>
      <c r="B69" s="17"/>
      <c r="C69" s="19"/>
      <c r="D69" s="19"/>
      <c r="E69" s="19"/>
      <c r="F69" s="20"/>
      <c r="G69" s="20"/>
      <c r="H69" s="19"/>
      <c r="I69" s="21" t="str">
        <f aca="false">IF($C69="","",$C69+$H69)</f>
        <v/>
      </c>
      <c r="J69" s="22"/>
      <c r="K69" s="23"/>
      <c r="L69" s="24" t="str">
        <f aca="false">IF($J69="","",ROUND($J69*$K69,2))</f>
        <v/>
      </c>
      <c r="M69" s="25" t="str">
        <f aca="false">IF($J69="","",$J69+$L69)</f>
        <v/>
      </c>
      <c r="N69" s="19"/>
      <c r="O69" s="22"/>
      <c r="P69" s="24" t="str">
        <f aca="false">IF($M69="","",ROUND($M69-$O69,2))</f>
        <v/>
      </c>
      <c r="Q69" s="26" t="str">
        <f aca="true">IF($M69="","",IF($O69&gt;=$M69,"Bezahlt",IF($O69&gt;0,"Teilzahlung",IF(TODAY()&gt;$I69,"Überfällig","Offen"))))</f>
        <v/>
      </c>
      <c r="R69" s="27" t="str">
        <f aca="true">IF($Q69="Überfällig",TODAY()-$I69,"")</f>
        <v/>
      </c>
      <c r="S69" s="17"/>
      <c r="T69" s="20"/>
    </row>
    <row r="70" customFormat="false" ht="15" hidden="false" customHeight="true" outlineLevel="0" collapsed="false">
      <c r="A70" s="16" t="str">
        <f aca="false">IF($B70="","",COUNTA($B$15:$B70))</f>
        <v/>
      </c>
      <c r="B70" s="17"/>
      <c r="C70" s="19"/>
      <c r="D70" s="19"/>
      <c r="E70" s="19"/>
      <c r="F70" s="20"/>
      <c r="G70" s="20"/>
      <c r="H70" s="19"/>
      <c r="I70" s="21" t="str">
        <f aca="false">IF($C70="","",$C70+$H70)</f>
        <v/>
      </c>
      <c r="J70" s="22"/>
      <c r="K70" s="23"/>
      <c r="L70" s="24" t="str">
        <f aca="false">IF($J70="","",ROUND($J70*$K70,2))</f>
        <v/>
      </c>
      <c r="M70" s="25" t="str">
        <f aca="false">IF($J70="","",$J70+$L70)</f>
        <v/>
      </c>
      <c r="N70" s="19"/>
      <c r="O70" s="22"/>
      <c r="P70" s="24" t="str">
        <f aca="false">IF($M70="","",ROUND($M70-$O70,2))</f>
        <v/>
      </c>
      <c r="Q70" s="26" t="str">
        <f aca="true">IF($M70="","",IF($O70&gt;=$M70,"Bezahlt",IF($O70&gt;0,"Teilzahlung",IF(TODAY()&gt;$I70,"Überfällig","Offen"))))</f>
        <v/>
      </c>
      <c r="R70" s="27" t="str">
        <f aca="true">IF($Q70="Überfällig",TODAY()-$I70,"")</f>
        <v/>
      </c>
      <c r="S70" s="17"/>
      <c r="T70" s="20"/>
    </row>
    <row r="71" customFormat="false" ht="15" hidden="false" customHeight="true" outlineLevel="0" collapsed="false">
      <c r="A71" s="16" t="str">
        <f aca="false">IF($B71="","",COUNTA($B$15:$B71))</f>
        <v/>
      </c>
      <c r="B71" s="17"/>
      <c r="C71" s="19"/>
      <c r="D71" s="19"/>
      <c r="E71" s="19"/>
      <c r="F71" s="20"/>
      <c r="G71" s="20"/>
      <c r="H71" s="19"/>
      <c r="I71" s="21" t="str">
        <f aca="false">IF($C71="","",$C71+$H71)</f>
        <v/>
      </c>
      <c r="J71" s="22"/>
      <c r="K71" s="23"/>
      <c r="L71" s="24" t="str">
        <f aca="false">IF($J71="","",ROUND($J71*$K71,2))</f>
        <v/>
      </c>
      <c r="M71" s="25" t="str">
        <f aca="false">IF($J71="","",$J71+$L71)</f>
        <v/>
      </c>
      <c r="N71" s="19"/>
      <c r="O71" s="22"/>
      <c r="P71" s="24" t="str">
        <f aca="false">IF($M71="","",ROUND($M71-$O71,2))</f>
        <v/>
      </c>
      <c r="Q71" s="26" t="str">
        <f aca="true">IF($M71="","",IF($O71&gt;=$M71,"Bezahlt",IF($O71&gt;0,"Teilzahlung",IF(TODAY()&gt;$I71,"Überfällig","Offen"))))</f>
        <v/>
      </c>
      <c r="R71" s="27" t="str">
        <f aca="true">IF($Q71="Überfällig",TODAY()-$I71,"")</f>
        <v/>
      </c>
      <c r="S71" s="17"/>
      <c r="T71" s="20"/>
    </row>
    <row r="72" customFormat="false" ht="15" hidden="false" customHeight="true" outlineLevel="0" collapsed="false">
      <c r="A72" s="16" t="str">
        <f aca="false">IF($B72="","",COUNTA($B$15:$B72))</f>
        <v/>
      </c>
      <c r="B72" s="17"/>
      <c r="C72" s="19"/>
      <c r="D72" s="19"/>
      <c r="E72" s="19"/>
      <c r="F72" s="20"/>
      <c r="G72" s="20"/>
      <c r="H72" s="19"/>
      <c r="I72" s="21" t="str">
        <f aca="false">IF($C72="","",$C72+$H72)</f>
        <v/>
      </c>
      <c r="J72" s="22"/>
      <c r="K72" s="23"/>
      <c r="L72" s="24" t="str">
        <f aca="false">IF($J72="","",ROUND($J72*$K72,2))</f>
        <v/>
      </c>
      <c r="M72" s="25" t="str">
        <f aca="false">IF($J72="","",$J72+$L72)</f>
        <v/>
      </c>
      <c r="N72" s="19"/>
      <c r="O72" s="22"/>
      <c r="P72" s="24" t="str">
        <f aca="false">IF($M72="","",ROUND($M72-$O72,2))</f>
        <v/>
      </c>
      <c r="Q72" s="26" t="str">
        <f aca="true">IF($M72="","",IF($O72&gt;=$M72,"Bezahlt",IF($O72&gt;0,"Teilzahlung",IF(TODAY()&gt;$I72,"Überfällig","Offen"))))</f>
        <v/>
      </c>
      <c r="R72" s="27" t="str">
        <f aca="true">IF($Q72="Überfällig",TODAY()-$I72,"")</f>
        <v/>
      </c>
      <c r="S72" s="17"/>
      <c r="T72" s="20"/>
    </row>
    <row r="73" customFormat="false" ht="15" hidden="false" customHeight="true" outlineLevel="0" collapsed="false">
      <c r="A73" s="16" t="str">
        <f aca="false">IF($B73="","",COUNTA($B$15:$B73))</f>
        <v/>
      </c>
      <c r="B73" s="17"/>
      <c r="C73" s="19"/>
      <c r="D73" s="19"/>
      <c r="E73" s="19"/>
      <c r="F73" s="20"/>
      <c r="G73" s="20"/>
      <c r="H73" s="19"/>
      <c r="I73" s="21" t="str">
        <f aca="false">IF($C73="","",$C73+$H73)</f>
        <v/>
      </c>
      <c r="J73" s="22"/>
      <c r="K73" s="23"/>
      <c r="L73" s="24" t="str">
        <f aca="false">IF($J73="","",ROUND($J73*$K73,2))</f>
        <v/>
      </c>
      <c r="M73" s="25" t="str">
        <f aca="false">IF($J73="","",$J73+$L73)</f>
        <v/>
      </c>
      <c r="N73" s="19"/>
      <c r="O73" s="22"/>
      <c r="P73" s="24" t="str">
        <f aca="false">IF($M73="","",ROUND($M73-$O73,2))</f>
        <v/>
      </c>
      <c r="Q73" s="26" t="str">
        <f aca="true">IF($M73="","",IF($O73&gt;=$M73,"Bezahlt",IF($O73&gt;0,"Teilzahlung",IF(TODAY()&gt;$I73,"Überfällig","Offen"))))</f>
        <v/>
      </c>
      <c r="R73" s="27" t="str">
        <f aca="true">IF($Q73="Überfällig",TODAY()-$I73,"")</f>
        <v/>
      </c>
      <c r="S73" s="17"/>
      <c r="T73" s="20"/>
    </row>
    <row r="74" customFormat="false" ht="15" hidden="false" customHeight="true" outlineLevel="0" collapsed="false">
      <c r="A74" s="16" t="str">
        <f aca="false">IF($B74="","",COUNTA($B$15:$B74))</f>
        <v/>
      </c>
      <c r="B74" s="17"/>
      <c r="C74" s="19"/>
      <c r="D74" s="19"/>
      <c r="E74" s="19"/>
      <c r="F74" s="20"/>
      <c r="G74" s="20"/>
      <c r="H74" s="19"/>
      <c r="I74" s="21" t="str">
        <f aca="false">IF($C74="","",$C74+$H74)</f>
        <v/>
      </c>
      <c r="J74" s="22"/>
      <c r="K74" s="23"/>
      <c r="L74" s="24" t="str">
        <f aca="false">IF($J74="","",ROUND($J74*$K74,2))</f>
        <v/>
      </c>
      <c r="M74" s="25" t="str">
        <f aca="false">IF($J74="","",$J74+$L74)</f>
        <v/>
      </c>
      <c r="N74" s="19"/>
      <c r="O74" s="22"/>
      <c r="P74" s="24" t="str">
        <f aca="false">IF($M74="","",ROUND($M74-$O74,2))</f>
        <v/>
      </c>
      <c r="Q74" s="26" t="str">
        <f aca="true">IF($M74="","",IF($O74&gt;=$M74,"Bezahlt",IF($O74&gt;0,"Teilzahlung",IF(TODAY()&gt;$I74,"Überfällig","Offen"))))</f>
        <v/>
      </c>
      <c r="R74" s="27" t="str">
        <f aca="true">IF($Q74="Überfällig",TODAY()-$I74,"")</f>
        <v/>
      </c>
      <c r="S74" s="17"/>
      <c r="T74" s="20"/>
    </row>
    <row r="75" customFormat="false" ht="15" hidden="false" customHeight="true" outlineLevel="0" collapsed="false">
      <c r="A75" s="16" t="str">
        <f aca="false">IF($B75="","",COUNTA($B$15:$B75))</f>
        <v/>
      </c>
      <c r="B75" s="17"/>
      <c r="C75" s="19"/>
      <c r="D75" s="19"/>
      <c r="E75" s="19"/>
      <c r="F75" s="20"/>
      <c r="G75" s="20"/>
      <c r="H75" s="19"/>
      <c r="I75" s="21" t="str">
        <f aca="false">IF($C75="","",$C75+$H75)</f>
        <v/>
      </c>
      <c r="J75" s="22"/>
      <c r="K75" s="23"/>
      <c r="L75" s="24" t="str">
        <f aca="false">IF($J75="","",ROUND($J75*$K75,2))</f>
        <v/>
      </c>
      <c r="M75" s="25" t="str">
        <f aca="false">IF($J75="","",$J75+$L75)</f>
        <v/>
      </c>
      <c r="N75" s="19"/>
      <c r="O75" s="22"/>
      <c r="P75" s="24" t="str">
        <f aca="false">IF($M75="","",ROUND($M75-$O75,2))</f>
        <v/>
      </c>
      <c r="Q75" s="26" t="str">
        <f aca="true">IF($M75="","",IF($O75&gt;=$M75,"Bezahlt",IF($O75&gt;0,"Teilzahlung",IF(TODAY()&gt;$I75,"Überfällig","Offen"))))</f>
        <v/>
      </c>
      <c r="R75" s="27" t="str">
        <f aca="true">IF($Q75="Überfällig",TODAY()-$I75,"")</f>
        <v/>
      </c>
      <c r="S75" s="17"/>
      <c r="T75" s="20"/>
    </row>
    <row r="76" customFormat="false" ht="15" hidden="false" customHeight="true" outlineLevel="0" collapsed="false">
      <c r="A76" s="16" t="str">
        <f aca="false">IF($B76="","",COUNTA($B$15:$B76))</f>
        <v/>
      </c>
      <c r="B76" s="17"/>
      <c r="C76" s="19"/>
      <c r="D76" s="19"/>
      <c r="E76" s="19"/>
      <c r="F76" s="20"/>
      <c r="G76" s="20"/>
      <c r="H76" s="19"/>
      <c r="I76" s="21" t="str">
        <f aca="false">IF($C76="","",$C76+$H76)</f>
        <v/>
      </c>
      <c r="J76" s="22"/>
      <c r="K76" s="23"/>
      <c r="L76" s="24" t="str">
        <f aca="false">IF($J76="","",ROUND($J76*$K76,2))</f>
        <v/>
      </c>
      <c r="M76" s="25" t="str">
        <f aca="false">IF($J76="","",$J76+$L76)</f>
        <v/>
      </c>
      <c r="N76" s="19"/>
      <c r="O76" s="22"/>
      <c r="P76" s="24" t="str">
        <f aca="false">IF($M76="","",ROUND($M76-$O76,2))</f>
        <v/>
      </c>
      <c r="Q76" s="26" t="str">
        <f aca="true">IF($M76="","",IF($O76&gt;=$M76,"Bezahlt",IF($O76&gt;0,"Teilzahlung",IF(TODAY()&gt;$I76,"Überfällig","Offen"))))</f>
        <v/>
      </c>
      <c r="R76" s="27" t="str">
        <f aca="true">IF($Q76="Überfällig",TODAY()-$I76,"")</f>
        <v/>
      </c>
      <c r="S76" s="17"/>
      <c r="T76" s="20"/>
    </row>
    <row r="77" customFormat="false" ht="15" hidden="false" customHeight="true" outlineLevel="0" collapsed="false">
      <c r="A77" s="16" t="str">
        <f aca="false">IF($B77="","",COUNTA($B$15:$B77))</f>
        <v/>
      </c>
      <c r="B77" s="17"/>
      <c r="C77" s="19"/>
      <c r="D77" s="19"/>
      <c r="E77" s="19"/>
      <c r="F77" s="20"/>
      <c r="G77" s="20"/>
      <c r="H77" s="19"/>
      <c r="I77" s="21" t="str">
        <f aca="false">IF($C77="","",$C77+$H77)</f>
        <v/>
      </c>
      <c r="J77" s="22"/>
      <c r="K77" s="23"/>
      <c r="L77" s="24" t="str">
        <f aca="false">IF($J77="","",ROUND($J77*$K77,2))</f>
        <v/>
      </c>
      <c r="M77" s="25" t="str">
        <f aca="false">IF($J77="","",$J77+$L77)</f>
        <v/>
      </c>
      <c r="N77" s="19"/>
      <c r="O77" s="22"/>
      <c r="P77" s="24" t="str">
        <f aca="false">IF($M77="","",ROUND($M77-$O77,2))</f>
        <v/>
      </c>
      <c r="Q77" s="26" t="str">
        <f aca="true">IF($M77="","",IF($O77&gt;=$M77,"Bezahlt",IF($O77&gt;0,"Teilzahlung",IF(TODAY()&gt;$I77,"Überfällig","Offen"))))</f>
        <v/>
      </c>
      <c r="R77" s="27" t="str">
        <f aca="true">IF($Q77="Überfällig",TODAY()-$I77,"")</f>
        <v/>
      </c>
      <c r="S77" s="17"/>
      <c r="T77" s="20"/>
    </row>
    <row r="78" customFormat="false" ht="15" hidden="false" customHeight="true" outlineLevel="0" collapsed="false">
      <c r="A78" s="16" t="str">
        <f aca="false">IF($B78="","",COUNTA($B$15:$B78))</f>
        <v/>
      </c>
      <c r="B78" s="17"/>
      <c r="C78" s="19"/>
      <c r="D78" s="19"/>
      <c r="E78" s="19"/>
      <c r="F78" s="20"/>
      <c r="G78" s="20"/>
      <c r="H78" s="19"/>
      <c r="I78" s="21" t="str">
        <f aca="false">IF($C78="","",$C78+$H78)</f>
        <v/>
      </c>
      <c r="J78" s="22"/>
      <c r="K78" s="23"/>
      <c r="L78" s="24" t="str">
        <f aca="false">IF($J78="","",ROUND($J78*$K78,2))</f>
        <v/>
      </c>
      <c r="M78" s="25" t="str">
        <f aca="false">IF($J78="","",$J78+$L78)</f>
        <v/>
      </c>
      <c r="N78" s="19"/>
      <c r="O78" s="22"/>
      <c r="P78" s="24" t="str">
        <f aca="false">IF($M78="","",ROUND($M78-$O78,2))</f>
        <v/>
      </c>
      <c r="Q78" s="26" t="str">
        <f aca="true">IF($M78="","",IF($O78&gt;=$M78,"Bezahlt",IF($O78&gt;0,"Teilzahlung",IF(TODAY()&gt;$I78,"Überfällig","Offen"))))</f>
        <v/>
      </c>
      <c r="R78" s="27" t="str">
        <f aca="true">IF($Q78="Überfällig",TODAY()-$I78,"")</f>
        <v/>
      </c>
      <c r="S78" s="17"/>
      <c r="T78" s="20"/>
    </row>
    <row r="79" customFormat="false" ht="15" hidden="false" customHeight="true" outlineLevel="0" collapsed="false">
      <c r="A79" s="16" t="str">
        <f aca="false">IF($B79="","",COUNTA($B$15:$B79))</f>
        <v/>
      </c>
      <c r="B79" s="17"/>
      <c r="C79" s="19"/>
      <c r="D79" s="19"/>
      <c r="E79" s="19"/>
      <c r="F79" s="20"/>
      <c r="G79" s="20"/>
      <c r="H79" s="19"/>
      <c r="I79" s="21" t="str">
        <f aca="false">IF($C79="","",$C79+$H79)</f>
        <v/>
      </c>
      <c r="J79" s="22"/>
      <c r="K79" s="23"/>
      <c r="L79" s="24" t="str">
        <f aca="false">IF($J79="","",ROUND($J79*$K79,2))</f>
        <v/>
      </c>
      <c r="M79" s="25" t="str">
        <f aca="false">IF($J79="","",$J79+$L79)</f>
        <v/>
      </c>
      <c r="N79" s="19"/>
      <c r="O79" s="22"/>
      <c r="P79" s="24" t="str">
        <f aca="false">IF($M79="","",ROUND($M79-$O79,2))</f>
        <v/>
      </c>
      <c r="Q79" s="26" t="str">
        <f aca="true">IF($M79="","",IF($O79&gt;=$M79,"Bezahlt",IF($O79&gt;0,"Teilzahlung",IF(TODAY()&gt;$I79,"Überfällig","Offen"))))</f>
        <v/>
      </c>
      <c r="R79" s="27" t="str">
        <f aca="true">IF($Q79="Überfällig",TODAY()-$I79,"")</f>
        <v/>
      </c>
      <c r="S79" s="17"/>
      <c r="T79" s="20"/>
    </row>
    <row r="80" customFormat="false" ht="15" hidden="false" customHeight="true" outlineLevel="0" collapsed="false">
      <c r="A80" s="16" t="str">
        <f aca="false">IF($B80="","",COUNTA($B$15:$B80))</f>
        <v/>
      </c>
      <c r="B80" s="17"/>
      <c r="C80" s="19"/>
      <c r="D80" s="19"/>
      <c r="E80" s="19"/>
      <c r="F80" s="20"/>
      <c r="G80" s="20"/>
      <c r="H80" s="19"/>
      <c r="I80" s="21" t="str">
        <f aca="false">IF($C80="","",$C80+$H80)</f>
        <v/>
      </c>
      <c r="J80" s="22"/>
      <c r="K80" s="23"/>
      <c r="L80" s="24" t="str">
        <f aca="false">IF($J80="","",ROUND($J80*$K80,2))</f>
        <v/>
      </c>
      <c r="M80" s="25" t="str">
        <f aca="false">IF($J80="","",$J80+$L80)</f>
        <v/>
      </c>
      <c r="N80" s="19"/>
      <c r="O80" s="22"/>
      <c r="P80" s="24" t="str">
        <f aca="false">IF($M80="","",ROUND($M80-$O80,2))</f>
        <v/>
      </c>
      <c r="Q80" s="26" t="str">
        <f aca="true">IF($M80="","",IF($O80&gt;=$M80,"Bezahlt",IF($O80&gt;0,"Teilzahlung",IF(TODAY()&gt;$I80,"Überfällig","Offen"))))</f>
        <v/>
      </c>
      <c r="R80" s="27" t="str">
        <f aca="true">IF($Q80="Überfällig",TODAY()-$I80,"")</f>
        <v/>
      </c>
      <c r="S80" s="17"/>
      <c r="T80" s="20"/>
    </row>
    <row r="81" customFormat="false" ht="15" hidden="false" customHeight="true" outlineLevel="0" collapsed="false">
      <c r="A81" s="16" t="str">
        <f aca="false">IF($B81="","",COUNTA($B$15:$B81))</f>
        <v/>
      </c>
      <c r="B81" s="17"/>
      <c r="C81" s="19"/>
      <c r="D81" s="19"/>
      <c r="E81" s="19"/>
      <c r="F81" s="20"/>
      <c r="G81" s="20"/>
      <c r="H81" s="19"/>
      <c r="I81" s="21" t="str">
        <f aca="false">IF($C81="","",$C81+$H81)</f>
        <v/>
      </c>
      <c r="J81" s="22"/>
      <c r="K81" s="23"/>
      <c r="L81" s="24" t="str">
        <f aca="false">IF($J81="","",ROUND($J81*$K81,2))</f>
        <v/>
      </c>
      <c r="M81" s="25" t="str">
        <f aca="false">IF($J81="","",$J81+$L81)</f>
        <v/>
      </c>
      <c r="N81" s="19"/>
      <c r="O81" s="22"/>
      <c r="P81" s="24" t="str">
        <f aca="false">IF($M81="","",ROUND($M81-$O81,2))</f>
        <v/>
      </c>
      <c r="Q81" s="26" t="str">
        <f aca="true">IF($M81="","",IF($O81&gt;=$M81,"Bezahlt",IF($O81&gt;0,"Teilzahlung",IF(TODAY()&gt;$I81,"Überfällig","Offen"))))</f>
        <v/>
      </c>
      <c r="R81" s="27" t="str">
        <f aca="true">IF($Q81="Überfällig",TODAY()-$I81,"")</f>
        <v/>
      </c>
      <c r="S81" s="17"/>
      <c r="T81" s="20"/>
    </row>
    <row r="82" customFormat="false" ht="15" hidden="false" customHeight="true" outlineLevel="0" collapsed="false">
      <c r="A82" s="16" t="str">
        <f aca="false">IF($B82="","",COUNTA($B$15:$B82))</f>
        <v/>
      </c>
      <c r="B82" s="17"/>
      <c r="C82" s="19"/>
      <c r="D82" s="19"/>
      <c r="E82" s="19"/>
      <c r="F82" s="20"/>
      <c r="G82" s="20"/>
      <c r="H82" s="19"/>
      <c r="I82" s="21" t="str">
        <f aca="false">IF($C82="","",$C82+$H82)</f>
        <v/>
      </c>
      <c r="J82" s="22"/>
      <c r="K82" s="23"/>
      <c r="L82" s="24" t="str">
        <f aca="false">IF($J82="","",ROUND($J82*$K82,2))</f>
        <v/>
      </c>
      <c r="M82" s="25" t="str">
        <f aca="false">IF($J82="","",$J82+$L82)</f>
        <v/>
      </c>
      <c r="N82" s="19"/>
      <c r="O82" s="22"/>
      <c r="P82" s="24" t="str">
        <f aca="false">IF($M82="","",ROUND($M82-$O82,2))</f>
        <v/>
      </c>
      <c r="Q82" s="26" t="str">
        <f aca="true">IF($M82="","",IF($O82&gt;=$M82,"Bezahlt",IF($O82&gt;0,"Teilzahlung",IF(TODAY()&gt;$I82,"Überfällig","Offen"))))</f>
        <v/>
      </c>
      <c r="R82" s="27" t="str">
        <f aca="true">IF($Q82="Überfällig",TODAY()-$I82,"")</f>
        <v/>
      </c>
      <c r="S82" s="17"/>
      <c r="T82" s="20"/>
    </row>
    <row r="83" customFormat="false" ht="15" hidden="false" customHeight="true" outlineLevel="0" collapsed="false">
      <c r="A83" s="16" t="str">
        <f aca="false">IF($B83="","",COUNTA($B$15:$B83))</f>
        <v/>
      </c>
      <c r="B83" s="17"/>
      <c r="C83" s="19"/>
      <c r="D83" s="19"/>
      <c r="E83" s="19"/>
      <c r="F83" s="20"/>
      <c r="G83" s="20"/>
      <c r="H83" s="19"/>
      <c r="I83" s="21" t="str">
        <f aca="false">IF($C83="","",$C83+$H83)</f>
        <v/>
      </c>
      <c r="J83" s="22"/>
      <c r="K83" s="23"/>
      <c r="L83" s="24" t="str">
        <f aca="false">IF($J83="","",ROUND($J83*$K83,2))</f>
        <v/>
      </c>
      <c r="M83" s="25" t="str">
        <f aca="false">IF($J83="","",$J83+$L83)</f>
        <v/>
      </c>
      <c r="N83" s="19"/>
      <c r="O83" s="22"/>
      <c r="P83" s="24" t="str">
        <f aca="false">IF($M83="","",ROUND($M83-$O83,2))</f>
        <v/>
      </c>
      <c r="Q83" s="26" t="str">
        <f aca="true">IF($M83="","",IF($O83&gt;=$M83,"Bezahlt",IF($O83&gt;0,"Teilzahlung",IF(TODAY()&gt;$I83,"Überfällig","Offen"))))</f>
        <v/>
      </c>
      <c r="R83" s="27" t="str">
        <f aca="true">IF($Q83="Überfällig",TODAY()-$I83,"")</f>
        <v/>
      </c>
      <c r="S83" s="17"/>
      <c r="T83" s="20"/>
    </row>
    <row r="84" customFormat="false" ht="15" hidden="false" customHeight="true" outlineLevel="0" collapsed="false">
      <c r="A84" s="16" t="str">
        <f aca="false">IF($B84="","",COUNTA($B$15:$B84))</f>
        <v/>
      </c>
      <c r="B84" s="17"/>
      <c r="C84" s="19"/>
      <c r="D84" s="19"/>
      <c r="E84" s="19"/>
      <c r="F84" s="20"/>
      <c r="G84" s="20"/>
      <c r="H84" s="19"/>
      <c r="I84" s="21" t="str">
        <f aca="false">IF($C84="","",$C84+$H84)</f>
        <v/>
      </c>
      <c r="J84" s="22"/>
      <c r="K84" s="23"/>
      <c r="L84" s="24" t="str">
        <f aca="false">IF($J84="","",ROUND($J84*$K84,2))</f>
        <v/>
      </c>
      <c r="M84" s="25" t="str">
        <f aca="false">IF($J84="","",$J84+$L84)</f>
        <v/>
      </c>
      <c r="N84" s="19"/>
      <c r="O84" s="22"/>
      <c r="P84" s="24" t="str">
        <f aca="false">IF($M84="","",ROUND($M84-$O84,2))</f>
        <v/>
      </c>
      <c r="Q84" s="26" t="str">
        <f aca="true">IF($M84="","",IF($O84&gt;=$M84,"Bezahlt",IF($O84&gt;0,"Teilzahlung",IF(TODAY()&gt;$I84,"Überfällig","Offen"))))</f>
        <v/>
      </c>
      <c r="R84" s="27" t="str">
        <f aca="true">IF($Q84="Überfällig",TODAY()-$I84,"")</f>
        <v/>
      </c>
      <c r="S84" s="17"/>
      <c r="T84" s="20"/>
    </row>
    <row r="85" customFormat="false" ht="15" hidden="false" customHeight="true" outlineLevel="0" collapsed="false">
      <c r="A85" s="16" t="str">
        <f aca="false">IF($B85="","",COUNTA($B$15:$B85))</f>
        <v/>
      </c>
      <c r="B85" s="17"/>
      <c r="C85" s="19"/>
      <c r="D85" s="19"/>
      <c r="E85" s="19"/>
      <c r="F85" s="20"/>
      <c r="G85" s="20"/>
      <c r="H85" s="19"/>
      <c r="I85" s="21" t="str">
        <f aca="false">IF($C85="","",$C85+$H85)</f>
        <v/>
      </c>
      <c r="J85" s="22"/>
      <c r="K85" s="23"/>
      <c r="L85" s="24" t="str">
        <f aca="false">IF($J85="","",ROUND($J85*$K85,2))</f>
        <v/>
      </c>
      <c r="M85" s="25" t="str">
        <f aca="false">IF($J85="","",$J85+$L85)</f>
        <v/>
      </c>
      <c r="N85" s="19"/>
      <c r="O85" s="22"/>
      <c r="P85" s="24" t="str">
        <f aca="false">IF($M85="","",ROUND($M85-$O85,2))</f>
        <v/>
      </c>
      <c r="Q85" s="26" t="str">
        <f aca="true">IF($M85="","",IF($O85&gt;=$M85,"Bezahlt",IF($O85&gt;0,"Teilzahlung",IF(TODAY()&gt;$I85,"Überfällig","Offen"))))</f>
        <v/>
      </c>
      <c r="R85" s="27" t="str">
        <f aca="true">IF($Q85="Überfällig",TODAY()-$I85,"")</f>
        <v/>
      </c>
      <c r="S85" s="17"/>
      <c r="T85" s="20"/>
    </row>
    <row r="86" customFormat="false" ht="15" hidden="false" customHeight="true" outlineLevel="0" collapsed="false">
      <c r="A86" s="16" t="str">
        <f aca="false">IF($B86="","",COUNTA($B$15:$B86))</f>
        <v/>
      </c>
      <c r="B86" s="17"/>
      <c r="C86" s="19"/>
      <c r="D86" s="19"/>
      <c r="E86" s="19"/>
      <c r="F86" s="20"/>
      <c r="G86" s="20"/>
      <c r="H86" s="19"/>
      <c r="I86" s="21" t="str">
        <f aca="false">IF($C86="","",$C86+$H86)</f>
        <v/>
      </c>
      <c r="J86" s="22"/>
      <c r="K86" s="23"/>
      <c r="L86" s="24" t="str">
        <f aca="false">IF($J86="","",ROUND($J86*$K86,2))</f>
        <v/>
      </c>
      <c r="M86" s="25" t="str">
        <f aca="false">IF($J86="","",$J86+$L86)</f>
        <v/>
      </c>
      <c r="N86" s="19"/>
      <c r="O86" s="22"/>
      <c r="P86" s="24" t="str">
        <f aca="false">IF($M86="","",ROUND($M86-$O86,2))</f>
        <v/>
      </c>
      <c r="Q86" s="26" t="str">
        <f aca="true">IF($M86="","",IF($O86&gt;=$M86,"Bezahlt",IF($O86&gt;0,"Teilzahlung",IF(TODAY()&gt;$I86,"Überfällig","Offen"))))</f>
        <v/>
      </c>
      <c r="R86" s="27" t="str">
        <f aca="true">IF($Q86="Überfällig",TODAY()-$I86,"")</f>
        <v/>
      </c>
      <c r="S86" s="17"/>
      <c r="T86" s="20"/>
    </row>
    <row r="87" customFormat="false" ht="15" hidden="false" customHeight="true" outlineLevel="0" collapsed="false">
      <c r="A87" s="16" t="str">
        <f aca="false">IF($B87="","",COUNTA($B$15:$B87))</f>
        <v/>
      </c>
      <c r="B87" s="17"/>
      <c r="C87" s="19"/>
      <c r="D87" s="19"/>
      <c r="E87" s="19"/>
      <c r="F87" s="20"/>
      <c r="G87" s="20"/>
      <c r="H87" s="19"/>
      <c r="I87" s="21" t="str">
        <f aca="false">IF($C87="","",$C87+$H87)</f>
        <v/>
      </c>
      <c r="J87" s="22"/>
      <c r="K87" s="23"/>
      <c r="L87" s="24" t="str">
        <f aca="false">IF($J87="","",ROUND($J87*$K87,2))</f>
        <v/>
      </c>
      <c r="M87" s="25" t="str">
        <f aca="false">IF($J87="","",$J87+$L87)</f>
        <v/>
      </c>
      <c r="N87" s="19"/>
      <c r="O87" s="22"/>
      <c r="P87" s="24" t="str">
        <f aca="false">IF($M87="","",ROUND($M87-$O87,2))</f>
        <v/>
      </c>
      <c r="Q87" s="26" t="str">
        <f aca="true">IF($M87="","",IF($O87&gt;=$M87,"Bezahlt",IF($O87&gt;0,"Teilzahlung",IF(TODAY()&gt;$I87,"Überfällig","Offen"))))</f>
        <v/>
      </c>
      <c r="R87" s="27" t="str">
        <f aca="true">IF($Q87="Überfällig",TODAY()-$I87,"")</f>
        <v/>
      </c>
      <c r="S87" s="17"/>
      <c r="T87" s="20"/>
    </row>
    <row r="88" customFormat="false" ht="15" hidden="false" customHeight="true" outlineLevel="0" collapsed="false">
      <c r="A88" s="16" t="str">
        <f aca="false">IF($B88="","",COUNTA($B$15:$B88))</f>
        <v/>
      </c>
      <c r="B88" s="17"/>
      <c r="C88" s="19"/>
      <c r="D88" s="19"/>
      <c r="E88" s="19"/>
      <c r="F88" s="20"/>
      <c r="G88" s="20"/>
      <c r="H88" s="19"/>
      <c r="I88" s="21" t="str">
        <f aca="false">IF($C88="","",$C88+$H88)</f>
        <v/>
      </c>
      <c r="J88" s="22"/>
      <c r="K88" s="23"/>
      <c r="L88" s="24" t="str">
        <f aca="false">IF($J88="","",ROUND($J88*$K88,2))</f>
        <v/>
      </c>
      <c r="M88" s="25" t="str">
        <f aca="false">IF($J88="","",$J88+$L88)</f>
        <v/>
      </c>
      <c r="N88" s="19"/>
      <c r="O88" s="22"/>
      <c r="P88" s="24" t="str">
        <f aca="false">IF($M88="","",ROUND($M88-$O88,2))</f>
        <v/>
      </c>
      <c r="Q88" s="26" t="str">
        <f aca="true">IF($M88="","",IF($O88&gt;=$M88,"Bezahlt",IF($O88&gt;0,"Teilzahlung",IF(TODAY()&gt;$I88,"Überfällig","Offen"))))</f>
        <v/>
      </c>
      <c r="R88" s="27" t="str">
        <f aca="true">IF($Q88="Überfällig",TODAY()-$I88,"")</f>
        <v/>
      </c>
      <c r="S88" s="17"/>
      <c r="T88" s="20"/>
    </row>
    <row r="89" customFormat="false" ht="15" hidden="false" customHeight="true" outlineLevel="0" collapsed="false">
      <c r="A89" s="16" t="str">
        <f aca="false">IF($B89="","",COUNTA($B$15:$B89))</f>
        <v/>
      </c>
      <c r="B89" s="17"/>
      <c r="C89" s="19"/>
      <c r="D89" s="19"/>
      <c r="E89" s="19"/>
      <c r="F89" s="20"/>
      <c r="G89" s="20"/>
      <c r="H89" s="19"/>
      <c r="I89" s="21" t="str">
        <f aca="false">IF($C89="","",$C89+$H89)</f>
        <v/>
      </c>
      <c r="J89" s="22"/>
      <c r="K89" s="23"/>
      <c r="L89" s="24" t="str">
        <f aca="false">IF($J89="","",ROUND($J89*$K89,2))</f>
        <v/>
      </c>
      <c r="M89" s="25" t="str">
        <f aca="false">IF($J89="","",$J89+$L89)</f>
        <v/>
      </c>
      <c r="N89" s="19"/>
      <c r="O89" s="22"/>
      <c r="P89" s="24" t="str">
        <f aca="false">IF($M89="","",ROUND($M89-$O89,2))</f>
        <v/>
      </c>
      <c r="Q89" s="26" t="str">
        <f aca="true">IF($M89="","",IF($O89&gt;=$M89,"Bezahlt",IF($O89&gt;0,"Teilzahlung",IF(TODAY()&gt;$I89,"Überfällig","Offen"))))</f>
        <v/>
      </c>
      <c r="R89" s="27" t="str">
        <f aca="true">IF($Q89="Überfällig",TODAY()-$I89,"")</f>
        <v/>
      </c>
      <c r="S89" s="17"/>
      <c r="T89" s="20"/>
    </row>
    <row r="90" customFormat="false" ht="15" hidden="false" customHeight="true" outlineLevel="0" collapsed="false">
      <c r="A90" s="16" t="str">
        <f aca="false">IF($B90="","",COUNTA($B$15:$B90))</f>
        <v/>
      </c>
      <c r="B90" s="17"/>
      <c r="C90" s="19"/>
      <c r="D90" s="19"/>
      <c r="E90" s="19"/>
      <c r="F90" s="20"/>
      <c r="G90" s="20"/>
      <c r="H90" s="19"/>
      <c r="I90" s="21" t="str">
        <f aca="false">IF($C90="","",$C90+$H90)</f>
        <v/>
      </c>
      <c r="J90" s="22"/>
      <c r="K90" s="23"/>
      <c r="L90" s="24" t="str">
        <f aca="false">IF($J90="","",ROUND($J90*$K90,2))</f>
        <v/>
      </c>
      <c r="M90" s="25" t="str">
        <f aca="false">IF($J90="","",$J90+$L90)</f>
        <v/>
      </c>
      <c r="N90" s="19"/>
      <c r="O90" s="22"/>
      <c r="P90" s="24" t="str">
        <f aca="false">IF($M90="","",ROUND($M90-$O90,2))</f>
        <v/>
      </c>
      <c r="Q90" s="26" t="str">
        <f aca="true">IF($M90="","",IF($O90&gt;=$M90,"Bezahlt",IF($O90&gt;0,"Teilzahlung",IF(TODAY()&gt;$I90,"Überfällig","Offen"))))</f>
        <v/>
      </c>
      <c r="R90" s="27" t="str">
        <f aca="true">IF($Q90="Überfällig",TODAY()-$I90,"")</f>
        <v/>
      </c>
      <c r="S90" s="17"/>
      <c r="T90" s="20"/>
    </row>
    <row r="91" customFormat="false" ht="15" hidden="false" customHeight="true" outlineLevel="0" collapsed="false">
      <c r="A91" s="16" t="str">
        <f aca="false">IF($B91="","",COUNTA($B$15:$B91))</f>
        <v/>
      </c>
      <c r="B91" s="17"/>
      <c r="C91" s="19"/>
      <c r="D91" s="19"/>
      <c r="E91" s="19"/>
      <c r="F91" s="20"/>
      <c r="G91" s="20"/>
      <c r="H91" s="19"/>
      <c r="I91" s="21" t="str">
        <f aca="false">IF($C91="","",$C91+$H91)</f>
        <v/>
      </c>
      <c r="J91" s="22"/>
      <c r="K91" s="23"/>
      <c r="L91" s="24" t="str">
        <f aca="false">IF($J91="","",ROUND($J91*$K91,2))</f>
        <v/>
      </c>
      <c r="M91" s="25" t="str">
        <f aca="false">IF($J91="","",$J91+$L91)</f>
        <v/>
      </c>
      <c r="N91" s="19"/>
      <c r="O91" s="22"/>
      <c r="P91" s="24" t="str">
        <f aca="false">IF($M91="","",ROUND($M91-$O91,2))</f>
        <v/>
      </c>
      <c r="Q91" s="26" t="str">
        <f aca="true">IF($M91="","",IF($O91&gt;=$M91,"Bezahlt",IF($O91&gt;0,"Teilzahlung",IF(TODAY()&gt;$I91,"Überfällig","Offen"))))</f>
        <v/>
      </c>
      <c r="R91" s="27" t="str">
        <f aca="true">IF($Q91="Überfällig",TODAY()-$I91,"")</f>
        <v/>
      </c>
      <c r="S91" s="17"/>
      <c r="T91" s="20"/>
    </row>
    <row r="92" customFormat="false" ht="15" hidden="false" customHeight="true" outlineLevel="0" collapsed="false">
      <c r="A92" s="16" t="str">
        <f aca="false">IF($B92="","",COUNTA($B$15:$B92))</f>
        <v/>
      </c>
      <c r="B92" s="17"/>
      <c r="C92" s="19"/>
      <c r="D92" s="19"/>
      <c r="E92" s="19"/>
      <c r="F92" s="20"/>
      <c r="G92" s="20"/>
      <c r="H92" s="19"/>
      <c r="I92" s="21" t="str">
        <f aca="false">IF($C92="","",$C92+$H92)</f>
        <v/>
      </c>
      <c r="J92" s="22"/>
      <c r="K92" s="23"/>
      <c r="L92" s="24" t="str">
        <f aca="false">IF($J92="","",ROUND($J92*$K92,2))</f>
        <v/>
      </c>
      <c r="M92" s="25" t="str">
        <f aca="false">IF($J92="","",$J92+$L92)</f>
        <v/>
      </c>
      <c r="N92" s="19"/>
      <c r="O92" s="22"/>
      <c r="P92" s="24" t="str">
        <f aca="false">IF($M92="","",ROUND($M92-$O92,2))</f>
        <v/>
      </c>
      <c r="Q92" s="26" t="str">
        <f aca="true">IF($M92="","",IF($O92&gt;=$M92,"Bezahlt",IF($O92&gt;0,"Teilzahlung",IF(TODAY()&gt;$I92,"Überfällig","Offen"))))</f>
        <v/>
      </c>
      <c r="R92" s="27" t="str">
        <f aca="true">IF($Q92="Überfällig",TODAY()-$I92,"")</f>
        <v/>
      </c>
      <c r="S92" s="17"/>
      <c r="T92" s="20"/>
    </row>
    <row r="93" customFormat="false" ht="15" hidden="false" customHeight="true" outlineLevel="0" collapsed="false">
      <c r="A93" s="16" t="str">
        <f aca="false">IF($B93="","",COUNTA($B$15:$B93))</f>
        <v/>
      </c>
      <c r="B93" s="17"/>
      <c r="C93" s="19"/>
      <c r="D93" s="19"/>
      <c r="E93" s="19"/>
      <c r="F93" s="20"/>
      <c r="G93" s="20"/>
      <c r="H93" s="19"/>
      <c r="I93" s="21" t="str">
        <f aca="false">IF($C93="","",$C93+$H93)</f>
        <v/>
      </c>
      <c r="J93" s="22"/>
      <c r="K93" s="23"/>
      <c r="L93" s="24" t="str">
        <f aca="false">IF($J93="","",ROUND($J93*$K93,2))</f>
        <v/>
      </c>
      <c r="M93" s="25" t="str">
        <f aca="false">IF($J93="","",$J93+$L93)</f>
        <v/>
      </c>
      <c r="N93" s="19"/>
      <c r="O93" s="22"/>
      <c r="P93" s="24" t="str">
        <f aca="false">IF($M93="","",ROUND($M93-$O93,2))</f>
        <v/>
      </c>
      <c r="Q93" s="26" t="str">
        <f aca="true">IF($M93="","",IF($O93&gt;=$M93,"Bezahlt",IF($O93&gt;0,"Teilzahlung",IF(TODAY()&gt;$I93,"Überfällig","Offen"))))</f>
        <v/>
      </c>
      <c r="R93" s="27" t="str">
        <f aca="true">IF($Q93="Überfällig",TODAY()-$I93,"")</f>
        <v/>
      </c>
      <c r="S93" s="17"/>
      <c r="T93" s="20"/>
    </row>
    <row r="94" customFormat="false" ht="15" hidden="false" customHeight="true" outlineLevel="0" collapsed="false">
      <c r="A94" s="16" t="str">
        <f aca="false">IF($B94="","",COUNTA($B$15:$B94))</f>
        <v/>
      </c>
      <c r="B94" s="17"/>
      <c r="C94" s="19"/>
      <c r="D94" s="19"/>
      <c r="E94" s="19"/>
      <c r="F94" s="20"/>
      <c r="G94" s="20"/>
      <c r="H94" s="19"/>
      <c r="I94" s="21" t="str">
        <f aca="false">IF($C94="","",$C94+$H94)</f>
        <v/>
      </c>
      <c r="J94" s="22"/>
      <c r="K94" s="23"/>
      <c r="L94" s="24" t="str">
        <f aca="false">IF($J94="","",ROUND($J94*$K94,2))</f>
        <v/>
      </c>
      <c r="M94" s="25" t="str">
        <f aca="false">IF($J94="","",$J94+$L94)</f>
        <v/>
      </c>
      <c r="N94" s="19"/>
      <c r="O94" s="22"/>
      <c r="P94" s="24" t="str">
        <f aca="false">IF($M94="","",ROUND($M94-$O94,2))</f>
        <v/>
      </c>
      <c r="Q94" s="26" t="str">
        <f aca="true">IF($M94="","",IF($O94&gt;=$M94,"Bezahlt",IF($O94&gt;0,"Teilzahlung",IF(TODAY()&gt;$I94,"Überfällig","Offen"))))</f>
        <v/>
      </c>
      <c r="R94" s="27" t="str">
        <f aca="true">IF($Q94="Überfällig",TODAY()-$I94,"")</f>
        <v/>
      </c>
      <c r="S94" s="17"/>
      <c r="T94" s="20"/>
    </row>
    <row r="95" customFormat="false" ht="15" hidden="false" customHeight="true" outlineLevel="0" collapsed="false">
      <c r="A95" s="16" t="str">
        <f aca="false">IF($B95="","",COUNTA($B$15:$B95))</f>
        <v/>
      </c>
      <c r="B95" s="17"/>
      <c r="C95" s="19"/>
      <c r="D95" s="19"/>
      <c r="E95" s="19"/>
      <c r="F95" s="20"/>
      <c r="G95" s="20"/>
      <c r="H95" s="19"/>
      <c r="I95" s="21" t="str">
        <f aca="false">IF($C95="","",$C95+$H95)</f>
        <v/>
      </c>
      <c r="J95" s="22"/>
      <c r="K95" s="23"/>
      <c r="L95" s="24" t="str">
        <f aca="false">IF($J95="","",ROUND($J95*$K95,2))</f>
        <v/>
      </c>
      <c r="M95" s="25" t="str">
        <f aca="false">IF($J95="","",$J95+$L95)</f>
        <v/>
      </c>
      <c r="N95" s="19"/>
      <c r="O95" s="22"/>
      <c r="P95" s="24" t="str">
        <f aca="false">IF($M95="","",ROUND($M95-$O95,2))</f>
        <v/>
      </c>
      <c r="Q95" s="26" t="str">
        <f aca="true">IF($M95="","",IF($O95&gt;=$M95,"Bezahlt",IF($O95&gt;0,"Teilzahlung",IF(TODAY()&gt;$I95,"Überfällig","Offen"))))</f>
        <v/>
      </c>
      <c r="R95" s="27" t="str">
        <f aca="true">IF($Q95="Überfällig",TODAY()-$I95,"")</f>
        <v/>
      </c>
      <c r="S95" s="17"/>
      <c r="T95" s="20"/>
    </row>
    <row r="96" customFormat="false" ht="15" hidden="false" customHeight="true" outlineLevel="0" collapsed="false">
      <c r="A96" s="16" t="str">
        <f aca="false">IF($B96="","",COUNTA($B$15:$B96))</f>
        <v/>
      </c>
      <c r="B96" s="17"/>
      <c r="C96" s="19"/>
      <c r="D96" s="19"/>
      <c r="E96" s="19"/>
      <c r="F96" s="20"/>
      <c r="G96" s="20"/>
      <c r="H96" s="19"/>
      <c r="I96" s="21" t="str">
        <f aca="false">IF($C96="","",$C96+$H96)</f>
        <v/>
      </c>
      <c r="J96" s="22"/>
      <c r="K96" s="23"/>
      <c r="L96" s="24" t="str">
        <f aca="false">IF($J96="","",ROUND($J96*$K96,2))</f>
        <v/>
      </c>
      <c r="M96" s="25" t="str">
        <f aca="false">IF($J96="","",$J96+$L96)</f>
        <v/>
      </c>
      <c r="N96" s="19"/>
      <c r="O96" s="22"/>
      <c r="P96" s="24" t="str">
        <f aca="false">IF($M96="","",ROUND($M96-$O96,2))</f>
        <v/>
      </c>
      <c r="Q96" s="26" t="str">
        <f aca="true">IF($M96="","",IF($O96&gt;=$M96,"Bezahlt",IF($O96&gt;0,"Teilzahlung",IF(TODAY()&gt;$I96,"Überfällig","Offen"))))</f>
        <v/>
      </c>
      <c r="R96" s="27" t="str">
        <f aca="true">IF($Q96="Überfällig",TODAY()-$I96,"")</f>
        <v/>
      </c>
      <c r="S96" s="17"/>
      <c r="T96" s="20"/>
    </row>
    <row r="97" customFormat="false" ht="15" hidden="false" customHeight="true" outlineLevel="0" collapsed="false">
      <c r="A97" s="16" t="str">
        <f aca="false">IF($B97="","",COUNTA($B$15:$B97))</f>
        <v/>
      </c>
      <c r="B97" s="17"/>
      <c r="C97" s="19"/>
      <c r="D97" s="19"/>
      <c r="E97" s="19"/>
      <c r="F97" s="20"/>
      <c r="G97" s="20"/>
      <c r="H97" s="19"/>
      <c r="I97" s="21" t="str">
        <f aca="false">IF($C97="","",$C97+$H97)</f>
        <v/>
      </c>
      <c r="J97" s="22"/>
      <c r="K97" s="23"/>
      <c r="L97" s="24" t="str">
        <f aca="false">IF($J97="","",ROUND($J97*$K97,2))</f>
        <v/>
      </c>
      <c r="M97" s="25" t="str">
        <f aca="false">IF($J97="","",$J97+$L97)</f>
        <v/>
      </c>
      <c r="N97" s="19"/>
      <c r="O97" s="22"/>
      <c r="P97" s="24" t="str">
        <f aca="false">IF($M97="","",ROUND($M97-$O97,2))</f>
        <v/>
      </c>
      <c r="Q97" s="26" t="str">
        <f aca="true">IF($M97="","",IF($O97&gt;=$M97,"Bezahlt",IF($O97&gt;0,"Teilzahlung",IF(TODAY()&gt;$I97,"Überfällig","Offen"))))</f>
        <v/>
      </c>
      <c r="R97" s="27" t="str">
        <f aca="true">IF($Q97="Überfällig",TODAY()-$I97,"")</f>
        <v/>
      </c>
      <c r="S97" s="17"/>
      <c r="T97" s="20"/>
    </row>
    <row r="98" customFormat="false" ht="15" hidden="false" customHeight="true" outlineLevel="0" collapsed="false">
      <c r="A98" s="16" t="str">
        <f aca="false">IF($B98="","",COUNTA($B$15:$B98))</f>
        <v/>
      </c>
      <c r="B98" s="17"/>
      <c r="C98" s="19"/>
      <c r="D98" s="19"/>
      <c r="E98" s="19"/>
      <c r="F98" s="20"/>
      <c r="G98" s="20"/>
      <c r="H98" s="19"/>
      <c r="I98" s="21" t="str">
        <f aca="false">IF($C98="","",$C98+$H98)</f>
        <v/>
      </c>
      <c r="J98" s="22"/>
      <c r="K98" s="23"/>
      <c r="L98" s="24" t="str">
        <f aca="false">IF($J98="","",ROUND($J98*$K98,2))</f>
        <v/>
      </c>
      <c r="M98" s="25" t="str">
        <f aca="false">IF($J98="","",$J98+$L98)</f>
        <v/>
      </c>
      <c r="N98" s="19"/>
      <c r="O98" s="22"/>
      <c r="P98" s="24" t="str">
        <f aca="false">IF($M98="","",ROUND($M98-$O98,2))</f>
        <v/>
      </c>
      <c r="Q98" s="26" t="str">
        <f aca="true">IF($M98="","",IF($O98&gt;=$M98,"Bezahlt",IF($O98&gt;0,"Teilzahlung",IF(TODAY()&gt;$I98,"Überfällig","Offen"))))</f>
        <v/>
      </c>
      <c r="R98" s="27" t="str">
        <f aca="true">IF($Q98="Überfällig",TODAY()-$I98,"")</f>
        <v/>
      </c>
      <c r="S98" s="17"/>
      <c r="T98" s="20"/>
    </row>
    <row r="99" customFormat="false" ht="15" hidden="false" customHeight="true" outlineLevel="0" collapsed="false">
      <c r="A99" s="16" t="str">
        <f aca="false">IF($B99="","",COUNTA($B$15:$B99))</f>
        <v/>
      </c>
      <c r="B99" s="17"/>
      <c r="C99" s="19"/>
      <c r="D99" s="19"/>
      <c r="E99" s="19"/>
      <c r="F99" s="20"/>
      <c r="G99" s="20"/>
      <c r="H99" s="19"/>
      <c r="I99" s="21" t="str">
        <f aca="false">IF($C99="","",$C99+$H99)</f>
        <v/>
      </c>
      <c r="J99" s="22"/>
      <c r="K99" s="23"/>
      <c r="L99" s="24" t="str">
        <f aca="false">IF($J99="","",ROUND($J99*$K99,2))</f>
        <v/>
      </c>
      <c r="M99" s="25" t="str">
        <f aca="false">IF($J99="","",$J99+$L99)</f>
        <v/>
      </c>
      <c r="N99" s="19"/>
      <c r="O99" s="22"/>
      <c r="P99" s="24" t="str">
        <f aca="false">IF($M99="","",ROUND($M99-$O99,2))</f>
        <v/>
      </c>
      <c r="Q99" s="26" t="str">
        <f aca="true">IF($M99="","",IF($O99&gt;=$M99,"Bezahlt",IF($O99&gt;0,"Teilzahlung",IF(TODAY()&gt;$I99,"Überfällig","Offen"))))</f>
        <v/>
      </c>
      <c r="R99" s="27" t="str">
        <f aca="true">IF($Q99="Überfällig",TODAY()-$I99,"")</f>
        <v/>
      </c>
      <c r="S99" s="17"/>
      <c r="T99" s="20"/>
    </row>
    <row r="100" customFormat="false" ht="15" hidden="false" customHeight="true" outlineLevel="0" collapsed="false">
      <c r="A100" s="16" t="str">
        <f aca="false">IF($B100="","",COUNTA($B$15:$B100))</f>
        <v/>
      </c>
      <c r="B100" s="17"/>
      <c r="C100" s="19"/>
      <c r="D100" s="19"/>
      <c r="E100" s="19"/>
      <c r="F100" s="20"/>
      <c r="G100" s="20"/>
      <c r="H100" s="19"/>
      <c r="I100" s="21" t="str">
        <f aca="false">IF($C100="","",$C100+$H100)</f>
        <v/>
      </c>
      <c r="J100" s="22"/>
      <c r="K100" s="23"/>
      <c r="L100" s="24" t="str">
        <f aca="false">IF($J100="","",ROUND($J100*$K100,2))</f>
        <v/>
      </c>
      <c r="M100" s="25" t="str">
        <f aca="false">IF($J100="","",$J100+$L100)</f>
        <v/>
      </c>
      <c r="N100" s="19"/>
      <c r="O100" s="22"/>
      <c r="P100" s="24" t="str">
        <f aca="false">IF($M100="","",ROUND($M100-$O100,2))</f>
        <v/>
      </c>
      <c r="Q100" s="26" t="str">
        <f aca="true">IF($M100="","",IF($O100&gt;=$M100,"Bezahlt",IF($O100&gt;0,"Teilzahlung",IF(TODAY()&gt;$I100,"Überfällig","Offen"))))</f>
        <v/>
      </c>
      <c r="R100" s="27" t="str">
        <f aca="true">IF($Q100="Überfällig",TODAY()-$I100,"")</f>
        <v/>
      </c>
      <c r="S100" s="17"/>
      <c r="T100" s="20"/>
    </row>
    <row r="101" customFormat="false" ht="15" hidden="false" customHeight="true" outlineLevel="0" collapsed="false">
      <c r="A101" s="16" t="str">
        <f aca="false">IF($B101="","",COUNTA($B$15:$B101))</f>
        <v/>
      </c>
      <c r="B101" s="17"/>
      <c r="C101" s="19"/>
      <c r="D101" s="19"/>
      <c r="E101" s="19"/>
      <c r="F101" s="20"/>
      <c r="G101" s="20"/>
      <c r="H101" s="19"/>
      <c r="I101" s="21" t="str">
        <f aca="false">IF($C101="","",$C101+$H101)</f>
        <v/>
      </c>
      <c r="J101" s="22"/>
      <c r="K101" s="23"/>
      <c r="L101" s="24" t="str">
        <f aca="false">IF($J101="","",ROUND($J101*$K101,2))</f>
        <v/>
      </c>
      <c r="M101" s="25" t="str">
        <f aca="false">IF($J101="","",$J101+$L101)</f>
        <v/>
      </c>
      <c r="N101" s="19"/>
      <c r="O101" s="22"/>
      <c r="P101" s="24" t="str">
        <f aca="false">IF($M101="","",ROUND($M101-$O101,2))</f>
        <v/>
      </c>
      <c r="Q101" s="26" t="str">
        <f aca="true">IF($M101="","",IF($O101&gt;=$M101,"Bezahlt",IF($O101&gt;0,"Teilzahlung",IF(TODAY()&gt;$I101,"Überfällig","Offen"))))</f>
        <v/>
      </c>
      <c r="R101" s="27" t="str">
        <f aca="true">IF($Q101="Überfällig",TODAY()-$I101,"")</f>
        <v/>
      </c>
      <c r="S101" s="17"/>
      <c r="T101" s="20"/>
    </row>
    <row r="102" customFormat="false" ht="15" hidden="false" customHeight="true" outlineLevel="0" collapsed="false">
      <c r="A102" s="16" t="str">
        <f aca="false">IF($B102="","",COUNTA($B$15:$B102))</f>
        <v/>
      </c>
      <c r="B102" s="17"/>
      <c r="C102" s="19"/>
      <c r="D102" s="19"/>
      <c r="E102" s="19"/>
      <c r="F102" s="20"/>
      <c r="G102" s="20"/>
      <c r="H102" s="19"/>
      <c r="I102" s="21" t="str">
        <f aca="false">IF($C102="","",$C102+$H102)</f>
        <v/>
      </c>
      <c r="J102" s="22"/>
      <c r="K102" s="23"/>
      <c r="L102" s="24" t="str">
        <f aca="false">IF($J102="","",ROUND($J102*$K102,2))</f>
        <v/>
      </c>
      <c r="M102" s="25" t="str">
        <f aca="false">IF($J102="","",$J102+$L102)</f>
        <v/>
      </c>
      <c r="N102" s="19"/>
      <c r="O102" s="22"/>
      <c r="P102" s="24" t="str">
        <f aca="false">IF($M102="","",ROUND($M102-$O102,2))</f>
        <v/>
      </c>
      <c r="Q102" s="26" t="str">
        <f aca="true">IF($M102="","",IF($O102&gt;=$M102,"Bezahlt",IF($O102&gt;0,"Teilzahlung",IF(TODAY()&gt;$I102,"Überfällig","Offen"))))</f>
        <v/>
      </c>
      <c r="R102" s="27" t="str">
        <f aca="true">IF($Q102="Überfällig",TODAY()-$I102,"")</f>
        <v/>
      </c>
      <c r="S102" s="17"/>
      <c r="T102" s="20"/>
    </row>
    <row r="103" customFormat="false" ht="15" hidden="false" customHeight="true" outlineLevel="0" collapsed="false">
      <c r="A103" s="16" t="str">
        <f aca="false">IF($B103="","",COUNTA($B$15:$B103))</f>
        <v/>
      </c>
      <c r="B103" s="17"/>
      <c r="C103" s="19"/>
      <c r="D103" s="19"/>
      <c r="E103" s="19"/>
      <c r="F103" s="20"/>
      <c r="G103" s="20"/>
      <c r="H103" s="19"/>
      <c r="I103" s="21" t="str">
        <f aca="false">IF($C103="","",$C103+$H103)</f>
        <v/>
      </c>
      <c r="J103" s="22"/>
      <c r="K103" s="23"/>
      <c r="L103" s="24" t="str">
        <f aca="false">IF($J103="","",ROUND($J103*$K103,2))</f>
        <v/>
      </c>
      <c r="M103" s="25" t="str">
        <f aca="false">IF($J103="","",$J103+$L103)</f>
        <v/>
      </c>
      <c r="N103" s="19"/>
      <c r="O103" s="22"/>
      <c r="P103" s="24" t="str">
        <f aca="false">IF($M103="","",ROUND($M103-$O103,2))</f>
        <v/>
      </c>
      <c r="Q103" s="26" t="str">
        <f aca="true">IF($M103="","",IF($O103&gt;=$M103,"Bezahlt",IF($O103&gt;0,"Teilzahlung",IF(TODAY()&gt;$I103,"Überfällig","Offen"))))</f>
        <v/>
      </c>
      <c r="R103" s="27" t="str">
        <f aca="true">IF($Q103="Überfällig",TODAY()-$I103,"")</f>
        <v/>
      </c>
      <c r="S103" s="17"/>
      <c r="T103" s="20"/>
    </row>
    <row r="104" customFormat="false" ht="15" hidden="false" customHeight="true" outlineLevel="0" collapsed="false">
      <c r="A104" s="16" t="str">
        <f aca="false">IF($B104="","",COUNTA($B$15:$B104))</f>
        <v/>
      </c>
      <c r="B104" s="17"/>
      <c r="C104" s="19"/>
      <c r="D104" s="19"/>
      <c r="E104" s="19"/>
      <c r="F104" s="20"/>
      <c r="G104" s="20"/>
      <c r="H104" s="19"/>
      <c r="I104" s="21" t="str">
        <f aca="false">IF($C104="","",$C104+$H104)</f>
        <v/>
      </c>
      <c r="J104" s="22"/>
      <c r="K104" s="23"/>
      <c r="L104" s="24" t="str">
        <f aca="false">IF($J104="","",ROUND($J104*$K104,2))</f>
        <v/>
      </c>
      <c r="M104" s="25" t="str">
        <f aca="false">IF($J104="","",$J104+$L104)</f>
        <v/>
      </c>
      <c r="N104" s="19"/>
      <c r="O104" s="22"/>
      <c r="P104" s="24" t="str">
        <f aca="false">IF($M104="","",ROUND($M104-$O104,2))</f>
        <v/>
      </c>
      <c r="Q104" s="26" t="str">
        <f aca="true">IF($M104="","",IF($O104&gt;=$M104,"Bezahlt",IF($O104&gt;0,"Teilzahlung",IF(TODAY()&gt;$I104,"Überfällig","Offen"))))</f>
        <v/>
      </c>
      <c r="R104" s="27" t="str">
        <f aca="true">IF($Q104="Überfällig",TODAY()-$I104,"")</f>
        <v/>
      </c>
      <c r="S104" s="17"/>
      <c r="T104" s="20"/>
    </row>
    <row r="105" customFormat="false" ht="15" hidden="false" customHeight="true" outlineLevel="0" collapsed="false">
      <c r="A105" s="16" t="str">
        <f aca="false">IF($B105="","",COUNTA($B$15:$B105))</f>
        <v/>
      </c>
      <c r="B105" s="17"/>
      <c r="C105" s="19"/>
      <c r="D105" s="19"/>
      <c r="E105" s="19"/>
      <c r="F105" s="20"/>
      <c r="G105" s="20"/>
      <c r="H105" s="19"/>
      <c r="I105" s="21" t="str">
        <f aca="false">IF($C105="","",$C105+$H105)</f>
        <v/>
      </c>
      <c r="J105" s="22"/>
      <c r="K105" s="23"/>
      <c r="L105" s="24" t="str">
        <f aca="false">IF($J105="","",ROUND($J105*$K105,2))</f>
        <v/>
      </c>
      <c r="M105" s="25" t="str">
        <f aca="false">IF($J105="","",$J105+$L105)</f>
        <v/>
      </c>
      <c r="N105" s="19"/>
      <c r="O105" s="22"/>
      <c r="P105" s="24" t="str">
        <f aca="false">IF($M105="","",ROUND($M105-$O105,2))</f>
        <v/>
      </c>
      <c r="Q105" s="26" t="str">
        <f aca="true">IF($M105="","",IF($O105&gt;=$M105,"Bezahlt",IF($O105&gt;0,"Teilzahlung",IF(TODAY()&gt;$I105,"Überfällig","Offen"))))</f>
        <v/>
      </c>
      <c r="R105" s="27" t="str">
        <f aca="true">IF($Q105="Überfällig",TODAY()-$I105,"")</f>
        <v/>
      </c>
      <c r="S105" s="17"/>
      <c r="T105" s="20"/>
    </row>
    <row r="106" customFormat="false" ht="15" hidden="false" customHeight="true" outlineLevel="0" collapsed="false">
      <c r="A106" s="16" t="str">
        <f aca="false">IF($B106="","",COUNTA($B$15:$B106))</f>
        <v/>
      </c>
      <c r="B106" s="17"/>
      <c r="C106" s="19"/>
      <c r="D106" s="19"/>
      <c r="E106" s="19"/>
      <c r="F106" s="20"/>
      <c r="G106" s="20"/>
      <c r="H106" s="19"/>
      <c r="I106" s="21" t="str">
        <f aca="false">IF($C106="","",$C106+$H106)</f>
        <v/>
      </c>
      <c r="J106" s="22"/>
      <c r="K106" s="23"/>
      <c r="L106" s="24" t="str">
        <f aca="false">IF($J106="","",ROUND($J106*$K106,2))</f>
        <v/>
      </c>
      <c r="M106" s="25" t="str">
        <f aca="false">IF($J106="","",$J106+$L106)</f>
        <v/>
      </c>
      <c r="N106" s="19"/>
      <c r="O106" s="22"/>
      <c r="P106" s="24" t="str">
        <f aca="false">IF($M106="","",ROUND($M106-$O106,2))</f>
        <v/>
      </c>
      <c r="Q106" s="26" t="str">
        <f aca="true">IF($M106="","",IF($O106&gt;=$M106,"Bezahlt",IF($O106&gt;0,"Teilzahlung",IF(TODAY()&gt;$I106,"Überfällig","Offen"))))</f>
        <v/>
      </c>
      <c r="R106" s="27" t="str">
        <f aca="true">IF($Q106="Überfällig",TODAY()-$I106,"")</f>
        <v/>
      </c>
      <c r="S106" s="17"/>
      <c r="T106" s="20"/>
    </row>
    <row r="107" customFormat="false" ht="15" hidden="false" customHeight="true" outlineLevel="0" collapsed="false">
      <c r="A107" s="16" t="str">
        <f aca="false">IF($B107="","",COUNTA($B$15:$B107))</f>
        <v/>
      </c>
      <c r="B107" s="17"/>
      <c r="C107" s="19"/>
      <c r="D107" s="19"/>
      <c r="E107" s="19"/>
      <c r="F107" s="20"/>
      <c r="G107" s="20"/>
      <c r="H107" s="19"/>
      <c r="I107" s="21" t="str">
        <f aca="false">IF($C107="","",$C107+$H107)</f>
        <v/>
      </c>
      <c r="J107" s="22"/>
      <c r="K107" s="23"/>
      <c r="L107" s="24" t="str">
        <f aca="false">IF($J107="","",ROUND($J107*$K107,2))</f>
        <v/>
      </c>
      <c r="M107" s="25" t="str">
        <f aca="false">IF($J107="","",$J107+$L107)</f>
        <v/>
      </c>
      <c r="N107" s="19"/>
      <c r="O107" s="22"/>
      <c r="P107" s="24" t="str">
        <f aca="false">IF($M107="","",ROUND($M107-$O107,2))</f>
        <v/>
      </c>
      <c r="Q107" s="26" t="str">
        <f aca="true">IF($M107="","",IF($O107&gt;=$M107,"Bezahlt",IF($O107&gt;0,"Teilzahlung",IF(TODAY()&gt;$I107,"Überfällig","Offen"))))</f>
        <v/>
      </c>
      <c r="R107" s="27" t="str">
        <f aca="true">IF($Q107="Überfällig",TODAY()-$I107,"")</f>
        <v/>
      </c>
      <c r="S107" s="17"/>
      <c r="T107" s="20"/>
    </row>
    <row r="108" customFormat="false" ht="15" hidden="false" customHeight="true" outlineLevel="0" collapsed="false">
      <c r="A108" s="16" t="str">
        <f aca="false">IF($B108="","",COUNTA($B$15:$B108))</f>
        <v/>
      </c>
      <c r="B108" s="17"/>
      <c r="C108" s="19"/>
      <c r="D108" s="19"/>
      <c r="E108" s="19"/>
      <c r="F108" s="20"/>
      <c r="G108" s="20"/>
      <c r="H108" s="19"/>
      <c r="I108" s="21" t="str">
        <f aca="false">IF($C108="","",$C108+$H108)</f>
        <v/>
      </c>
      <c r="J108" s="22"/>
      <c r="K108" s="23"/>
      <c r="L108" s="24" t="str">
        <f aca="false">IF($J108="","",ROUND($J108*$K108,2))</f>
        <v/>
      </c>
      <c r="M108" s="25" t="str">
        <f aca="false">IF($J108="","",$J108+$L108)</f>
        <v/>
      </c>
      <c r="N108" s="19"/>
      <c r="O108" s="22"/>
      <c r="P108" s="24" t="str">
        <f aca="false">IF($M108="","",ROUND($M108-$O108,2))</f>
        <v/>
      </c>
      <c r="Q108" s="26" t="str">
        <f aca="true">IF($M108="","",IF($O108&gt;=$M108,"Bezahlt",IF($O108&gt;0,"Teilzahlung",IF(TODAY()&gt;$I108,"Überfällig","Offen"))))</f>
        <v/>
      </c>
      <c r="R108" s="27" t="str">
        <f aca="true">IF($Q108="Überfällig",TODAY()-$I108,"")</f>
        <v/>
      </c>
      <c r="S108" s="17"/>
      <c r="T108" s="20"/>
    </row>
    <row r="109" customFormat="false" ht="15" hidden="false" customHeight="true" outlineLevel="0" collapsed="false">
      <c r="A109" s="16" t="str">
        <f aca="false">IF($B109="","",COUNTA($B$15:$B109))</f>
        <v/>
      </c>
      <c r="B109" s="17"/>
      <c r="C109" s="19"/>
      <c r="D109" s="19"/>
      <c r="E109" s="19"/>
      <c r="F109" s="20"/>
      <c r="G109" s="20"/>
      <c r="H109" s="19"/>
      <c r="I109" s="21" t="str">
        <f aca="false">IF($C109="","",$C109+$H109)</f>
        <v/>
      </c>
      <c r="J109" s="22"/>
      <c r="K109" s="23"/>
      <c r="L109" s="24" t="str">
        <f aca="false">IF($J109="","",ROUND($J109*$K109,2))</f>
        <v/>
      </c>
      <c r="M109" s="25" t="str">
        <f aca="false">IF($J109="","",$J109+$L109)</f>
        <v/>
      </c>
      <c r="N109" s="19"/>
      <c r="O109" s="22"/>
      <c r="P109" s="24" t="str">
        <f aca="false">IF($M109="","",ROUND($M109-$O109,2))</f>
        <v/>
      </c>
      <c r="Q109" s="26" t="str">
        <f aca="true">IF($M109="","",IF($O109&gt;=$M109,"Bezahlt",IF($O109&gt;0,"Teilzahlung",IF(TODAY()&gt;$I109,"Überfällig","Offen"))))</f>
        <v/>
      </c>
      <c r="R109" s="27" t="str">
        <f aca="true">IF($Q109="Überfällig",TODAY()-$I109,"")</f>
        <v/>
      </c>
      <c r="S109" s="17"/>
      <c r="T109" s="20"/>
    </row>
    <row r="110" customFormat="false" ht="15" hidden="false" customHeight="true" outlineLevel="0" collapsed="false">
      <c r="A110" s="16" t="str">
        <f aca="false">IF($B110="","",COUNTA($B$15:$B110))</f>
        <v/>
      </c>
      <c r="B110" s="17"/>
      <c r="C110" s="19"/>
      <c r="D110" s="19"/>
      <c r="E110" s="19"/>
      <c r="F110" s="20"/>
      <c r="G110" s="20"/>
      <c r="H110" s="19"/>
      <c r="I110" s="21" t="str">
        <f aca="false">IF($C110="","",$C110+$H110)</f>
        <v/>
      </c>
      <c r="J110" s="22"/>
      <c r="K110" s="23"/>
      <c r="L110" s="24" t="str">
        <f aca="false">IF($J110="","",ROUND($J110*$K110,2))</f>
        <v/>
      </c>
      <c r="M110" s="25" t="str">
        <f aca="false">IF($J110="","",$J110+$L110)</f>
        <v/>
      </c>
      <c r="N110" s="19"/>
      <c r="O110" s="22"/>
      <c r="P110" s="24" t="str">
        <f aca="false">IF($M110="","",ROUND($M110-$O110,2))</f>
        <v/>
      </c>
      <c r="Q110" s="26" t="str">
        <f aca="true">IF($M110="","",IF($O110&gt;=$M110,"Bezahlt",IF($O110&gt;0,"Teilzahlung",IF(TODAY()&gt;$I110,"Überfällig","Offen"))))</f>
        <v/>
      </c>
      <c r="R110" s="27" t="str">
        <f aca="true">IF($Q110="Überfällig",TODAY()-$I110,"")</f>
        <v/>
      </c>
      <c r="S110" s="17"/>
      <c r="T110" s="20"/>
    </row>
    <row r="111" customFormat="false" ht="15" hidden="false" customHeight="true" outlineLevel="0" collapsed="false">
      <c r="A111" s="16" t="str">
        <f aca="false">IF($B111="","",COUNTA($B$15:$B111))</f>
        <v/>
      </c>
      <c r="B111" s="17"/>
      <c r="C111" s="19"/>
      <c r="D111" s="19"/>
      <c r="E111" s="19"/>
      <c r="F111" s="20"/>
      <c r="G111" s="20"/>
      <c r="H111" s="19"/>
      <c r="I111" s="21" t="str">
        <f aca="false">IF($C111="","",$C111+$H111)</f>
        <v/>
      </c>
      <c r="J111" s="22"/>
      <c r="K111" s="23"/>
      <c r="L111" s="24" t="str">
        <f aca="false">IF($J111="","",ROUND($J111*$K111,2))</f>
        <v/>
      </c>
      <c r="M111" s="25" t="str">
        <f aca="false">IF($J111="","",$J111+$L111)</f>
        <v/>
      </c>
      <c r="N111" s="19"/>
      <c r="O111" s="22"/>
      <c r="P111" s="24" t="str">
        <f aca="false">IF($M111="","",ROUND($M111-$O111,2))</f>
        <v/>
      </c>
      <c r="Q111" s="26" t="str">
        <f aca="true">IF($M111="","",IF($O111&gt;=$M111,"Bezahlt",IF($O111&gt;0,"Teilzahlung",IF(TODAY()&gt;$I111,"Überfällig","Offen"))))</f>
        <v/>
      </c>
      <c r="R111" s="27" t="str">
        <f aca="true">IF($Q111="Überfällig",TODAY()-$I111,"")</f>
        <v/>
      </c>
      <c r="S111" s="17"/>
      <c r="T111" s="20"/>
    </row>
    <row r="112" customFormat="false" ht="15" hidden="false" customHeight="true" outlineLevel="0" collapsed="false">
      <c r="A112" s="16" t="str">
        <f aca="false">IF($B112="","",COUNTA($B$15:$B112))</f>
        <v/>
      </c>
      <c r="B112" s="17"/>
      <c r="C112" s="19"/>
      <c r="D112" s="19"/>
      <c r="E112" s="19"/>
      <c r="F112" s="20"/>
      <c r="G112" s="20"/>
      <c r="H112" s="19"/>
      <c r="I112" s="21" t="str">
        <f aca="false">IF($C112="","",$C112+$H112)</f>
        <v/>
      </c>
      <c r="J112" s="22"/>
      <c r="K112" s="23"/>
      <c r="L112" s="24" t="str">
        <f aca="false">IF($J112="","",ROUND($J112*$K112,2))</f>
        <v/>
      </c>
      <c r="M112" s="25" t="str">
        <f aca="false">IF($J112="","",$J112+$L112)</f>
        <v/>
      </c>
      <c r="N112" s="19"/>
      <c r="O112" s="22"/>
      <c r="P112" s="24" t="str">
        <f aca="false">IF($M112="","",ROUND($M112-$O112,2))</f>
        <v/>
      </c>
      <c r="Q112" s="26" t="str">
        <f aca="true">IF($M112="","",IF($O112&gt;=$M112,"Bezahlt",IF($O112&gt;0,"Teilzahlung",IF(TODAY()&gt;$I112,"Überfällig","Offen"))))</f>
        <v/>
      </c>
      <c r="R112" s="27" t="str">
        <f aca="true">IF($Q112="Überfällig",TODAY()-$I112,"")</f>
        <v/>
      </c>
      <c r="S112" s="17"/>
      <c r="T112" s="20"/>
    </row>
    <row r="113" customFormat="false" ht="15" hidden="false" customHeight="true" outlineLevel="0" collapsed="false">
      <c r="A113" s="16" t="str">
        <f aca="false">IF($B113="","",COUNTA($B$15:$B113))</f>
        <v/>
      </c>
      <c r="B113" s="17"/>
      <c r="C113" s="19"/>
      <c r="D113" s="19"/>
      <c r="E113" s="19"/>
      <c r="F113" s="20"/>
      <c r="G113" s="20"/>
      <c r="H113" s="19"/>
      <c r="I113" s="21" t="str">
        <f aca="false">IF($C113="","",$C113+$H113)</f>
        <v/>
      </c>
      <c r="J113" s="22"/>
      <c r="K113" s="23"/>
      <c r="L113" s="24" t="str">
        <f aca="false">IF($J113="","",ROUND($J113*$K113,2))</f>
        <v/>
      </c>
      <c r="M113" s="25" t="str">
        <f aca="false">IF($J113="","",$J113+$L113)</f>
        <v/>
      </c>
      <c r="N113" s="19"/>
      <c r="O113" s="22"/>
      <c r="P113" s="24" t="str">
        <f aca="false">IF($M113="","",ROUND($M113-$O113,2))</f>
        <v/>
      </c>
      <c r="Q113" s="26" t="str">
        <f aca="true">IF($M113="","",IF($O113&gt;=$M113,"Bezahlt",IF($O113&gt;0,"Teilzahlung",IF(TODAY()&gt;$I113,"Überfällig","Offen"))))</f>
        <v/>
      </c>
      <c r="R113" s="27" t="str">
        <f aca="true">IF($Q113="Überfällig",TODAY()-$I113,"")</f>
        <v/>
      </c>
      <c r="S113" s="17"/>
      <c r="T113" s="20"/>
    </row>
    <row r="114" customFormat="false" ht="15" hidden="false" customHeight="true" outlineLevel="0" collapsed="false">
      <c r="A114" s="16" t="str">
        <f aca="false">IF($B114="","",COUNTA($B$15:$B114))</f>
        <v/>
      </c>
      <c r="B114" s="17"/>
      <c r="C114" s="19"/>
      <c r="D114" s="19"/>
      <c r="E114" s="19"/>
      <c r="F114" s="20"/>
      <c r="G114" s="20"/>
      <c r="H114" s="19"/>
      <c r="I114" s="21" t="str">
        <f aca="false">IF($C114="","",$C114+$H114)</f>
        <v/>
      </c>
      <c r="J114" s="22"/>
      <c r="K114" s="23"/>
      <c r="L114" s="24" t="str">
        <f aca="false">IF($J114="","",ROUND($J114*$K114,2))</f>
        <v/>
      </c>
      <c r="M114" s="25" t="str">
        <f aca="false">IF($J114="","",$J114+$L114)</f>
        <v/>
      </c>
      <c r="N114" s="19"/>
      <c r="O114" s="22"/>
      <c r="P114" s="24" t="str">
        <f aca="false">IF($M114="","",ROUND($M114-$O114,2))</f>
        <v/>
      </c>
      <c r="Q114" s="26" t="str">
        <f aca="true">IF($M114="","",IF($O114&gt;=$M114,"Bezahlt",IF($O114&gt;0,"Teilzahlung",IF(TODAY()&gt;$I114,"Überfällig","Offen"))))</f>
        <v/>
      </c>
      <c r="R114" s="27" t="str">
        <f aca="true">IF($Q114="Überfällig",TODAY()-$I114,"")</f>
        <v/>
      </c>
      <c r="S114" s="17"/>
      <c r="T114" s="20"/>
    </row>
  </sheetData>
  <autoFilter ref="A14:T114"/>
  <mergeCells count="30">
    <mergeCell ref="A1:T1"/>
    <mergeCell ref="A2:T2"/>
    <mergeCell ref="A4:E4"/>
    <mergeCell ref="G4:T4"/>
    <mergeCell ref="B5:E5"/>
    <mergeCell ref="G5:H5"/>
    <mergeCell ref="I5:J5"/>
    <mergeCell ref="K5:M5"/>
    <mergeCell ref="N5:P5"/>
    <mergeCell ref="Q5:T5"/>
    <mergeCell ref="B6:E6"/>
    <mergeCell ref="G6:H6"/>
    <mergeCell ref="I6:J6"/>
    <mergeCell ref="K6:M6"/>
    <mergeCell ref="N6:P6"/>
    <mergeCell ref="Q6:T6"/>
    <mergeCell ref="B7:E7"/>
    <mergeCell ref="G7:H7"/>
    <mergeCell ref="I7:J7"/>
    <mergeCell ref="K7:M7"/>
    <mergeCell ref="N7:P7"/>
    <mergeCell ref="Q7:T7"/>
    <mergeCell ref="B8:E8"/>
    <mergeCell ref="G8:H8"/>
    <mergeCell ref="I8:J8"/>
    <mergeCell ref="K8:M8"/>
    <mergeCell ref="N8:P8"/>
    <mergeCell ref="Q8:T8"/>
    <mergeCell ref="A10:T10"/>
    <mergeCell ref="A11:T11"/>
  </mergeCells>
  <conditionalFormatting sqref="A15:T114">
    <cfRule type="expression" priority="2" aboveAverage="0" equalAverage="0" bottom="0" percent="0" rank="0" text="" dxfId="12">
      <formula>$Q15="Überfällig"</formula>
    </cfRule>
  </conditionalFormatting>
  <conditionalFormatting sqref="Q15:Q114">
    <cfRule type="expression" priority="3" aboveAverage="0" equalAverage="0" bottom="0" percent="0" rank="0" text="" dxfId="13">
      <formula>$Q15="Bezahlt"</formula>
    </cfRule>
    <cfRule type="expression" priority="4" aboveAverage="0" equalAverage="0" bottom="0" percent="0" rank="0" text="" dxfId="14">
      <formula>$Q15="Überfällig"</formula>
    </cfRule>
    <cfRule type="expression" priority="5" aboveAverage="0" equalAverage="0" bottom="0" percent="0" rank="0" text="" dxfId="15">
      <formula>$Q15="Offen"</formula>
    </cfRule>
    <cfRule type="expression" priority="6" aboveAverage="0" equalAverage="0" bottom="0" percent="0" rank="0" text="" dxfId="16">
      <formula>$Q15="Teilzahlung"</formula>
    </cfRule>
  </conditionalFormatting>
  <conditionalFormatting sqref="P15:P114">
    <cfRule type="expression" priority="7" aboveAverage="0" equalAverage="0" bottom="0" percent="0" rank="0" text="" dxfId="17">
      <formula>$P15&gt;0</formula>
    </cfRule>
  </conditionalFormatting>
  <dataValidations count="3">
    <dataValidation allowBlank="true" error="Bitte 19 %, 7 % oder 0 % auswählen." errorStyle="stop" errorTitle="Ungültiger USt-Satz" operator="between" showDropDown="false" showErrorMessage="true" showInputMessage="false" sqref="K15:K114" type="list">
      <formula1>$V$4:$V$6</formula1>
      <formula2>0</formula2>
    </dataValidation>
    <dataValidation allowBlank="true" errorStyle="stop" operator="between" showDropDown="false" showErrorMessage="false" showInputMessage="false" sqref="S15:S114" type="list">
      <formula1>$W$4:$W$9</formula1>
      <formula2>0</formula2>
    </dataValidation>
    <dataValidation allowBlank="true" error="Zahlungsziel in Tagen (0–365) eingeben." errorStyle="stop" errorTitle="Ungültiges Zahlungsziel" operator="between" showDropDown="false" showErrorMessage="false" showInputMessage="false" sqref="H15:H114" type="whole">
      <formula1>0</formula1>
      <formula2>365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1"/>
    <col collapsed="false" customWidth="true" hidden="false" outlineLevel="0" max="3" min="3" style="0" width="15"/>
    <col collapsed="false" customWidth="true" hidden="false" outlineLevel="0" max="5" min="4" style="0" width="14"/>
    <col collapsed="false" customWidth="true" hidden="false" outlineLevel="0" max="6" min="6" style="0" width="15"/>
    <col collapsed="false" customWidth="true" hidden="false" outlineLevel="0" max="7" min="7" style="0" width="14"/>
    <col collapsed="false" customWidth="true" hidden="false" outlineLevel="0" max="8" min="8" style="0" width="13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17"/>
    <col collapsed="false" customWidth="true" hidden="false" outlineLevel="0" max="12" min="12" style="0" width="15"/>
  </cols>
  <sheetData>
    <row r="1" customFormat="false" ht="30" hidden="false" customHeight="true" outlineLevel="0" collapsed="false">
      <c r="A1" s="28" t="s">
        <v>151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customFormat="false" ht="15.75" hidden="false" customHeight="true" outlineLevel="0" collapsed="false">
      <c r="A2" s="2" t="s">
        <v>152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7.5" hidden="false" customHeight="true" outlineLevel="0" collapsed="false"/>
    <row r="4" customFormat="false" ht="15.75" hidden="false" customHeight="true" outlineLevel="0" collapsed="false">
      <c r="A4" s="5" t="s">
        <v>153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customFormat="false" ht="27.75" hidden="false" customHeight="true" outlineLevel="0" collapsed="false">
      <c r="A5" s="15" t="s">
        <v>154</v>
      </c>
      <c r="B5" s="15" t="s">
        <v>155</v>
      </c>
      <c r="C5" s="15" t="s">
        <v>156</v>
      </c>
      <c r="D5" s="15" t="s">
        <v>157</v>
      </c>
      <c r="E5" s="15" t="s">
        <v>158</v>
      </c>
      <c r="F5" s="15" t="s">
        <v>159</v>
      </c>
      <c r="G5" s="15" t="s">
        <v>160</v>
      </c>
      <c r="H5" s="15" t="s">
        <v>161</v>
      </c>
      <c r="I5" s="15" t="s">
        <v>162</v>
      </c>
      <c r="J5" s="15" t="s">
        <v>163</v>
      </c>
      <c r="K5" s="15" t="s">
        <v>164</v>
      </c>
      <c r="L5" s="15" t="s">
        <v>165</v>
      </c>
    </row>
    <row r="6" customFormat="false" ht="15" hidden="false" customHeight="true" outlineLevel="0" collapsed="false">
      <c r="A6" s="29" t="n">
        <v>46023</v>
      </c>
      <c r="B6" s="30" t="n">
        <f aca="false">COUNTIFS(Rechnungsausgangsbuch!$C$15:$C$114,"&gt;="&amp;$A6,Rechnungsausgangsbuch!$C$15:$C$114,"&lt;="&amp;EOMONTH($A6,0))</f>
        <v>4</v>
      </c>
      <c r="C6" s="31" t="n">
        <f aca="false">SUMIFS(Rechnungsausgangsbuch!$J$15:$J$114,Rechnungsausgangsbuch!$C$15:$C$114,"&gt;="&amp;$A6,Rechnungsausgangsbuch!$C$15:$C$114,"&lt;="&amp;EOMONTH($A6,0),Rechnungsausgangsbuch!$K$15:$K$114,0.19)</f>
        <v>7250</v>
      </c>
      <c r="D6" s="31" t="n">
        <f aca="false">SUMIFS(Rechnungsausgangsbuch!$J$15:$J$114,Rechnungsausgangsbuch!$C$15:$C$114,"&gt;="&amp;$A6,Rechnungsausgangsbuch!$C$15:$C$114,"&lt;="&amp;EOMONTH($A6,0),Rechnungsausgangsbuch!$K$15:$K$114,0.07)</f>
        <v>1180</v>
      </c>
      <c r="E6" s="31" t="n">
        <f aca="false">SUMIFS(Rechnungsausgangsbuch!$J$15:$J$114,Rechnungsausgangsbuch!$C$15:$C$114,"&gt;="&amp;$A6,Rechnungsausgangsbuch!$C$15:$C$114,"&lt;="&amp;EOMONTH($A6,0),Rechnungsausgangsbuch!$K$15:$K$114,0)</f>
        <v>3600</v>
      </c>
      <c r="F6" s="31" t="n">
        <f aca="false">SUM($C6:$E6)</f>
        <v>12030</v>
      </c>
      <c r="G6" s="31" t="n">
        <f aca="false">SUMIFS(Rechnungsausgangsbuch!$L$15:$L$114,Rechnungsausgangsbuch!$C$15:$C$114,"&gt;="&amp;$A6,Rechnungsausgangsbuch!$C$15:$C$114,"&lt;="&amp;EOMONTH($A6,0),Rechnungsausgangsbuch!$K$15:$K$114,0.19)</f>
        <v>1377.5</v>
      </c>
      <c r="H6" s="31" t="n">
        <f aca="false">SUMIFS(Rechnungsausgangsbuch!$L$15:$L$114,Rechnungsausgangsbuch!$C$15:$C$114,"&gt;="&amp;$A6,Rechnungsausgangsbuch!$C$15:$C$114,"&lt;="&amp;EOMONTH($A6,0),Rechnungsausgangsbuch!$K$15:$K$114,0.07)</f>
        <v>82.6</v>
      </c>
      <c r="I6" s="31" t="n">
        <f aca="false">SUM($G6:$H6)</f>
        <v>1460.1</v>
      </c>
      <c r="J6" s="31" t="n">
        <f aca="false">$F6+$I6</f>
        <v>13490.1</v>
      </c>
      <c r="K6" s="31" t="n">
        <f aca="false">SUMIFS(Rechnungsausgangsbuch!$O$15:$O$114,Rechnungsausgangsbuch!$N$15:$N$114,"&gt;="&amp;$A6,Rechnungsausgangsbuch!$N$15:$N$114,"&lt;="&amp;EOMONTH($A6,0))</f>
        <v>5771.5</v>
      </c>
      <c r="L6" s="31" t="n">
        <f aca="false">SUMIFS(Rechnungsausgangsbuch!$P$15:$P$114,Rechnungsausgangsbuch!$C$15:$C$114,"&gt;="&amp;$A6,Rechnungsausgangsbuch!$C$15:$C$114,"&lt;="&amp;EOMONTH($A6,0))</f>
        <v>0</v>
      </c>
    </row>
    <row r="7" customFormat="false" ht="15" hidden="false" customHeight="true" outlineLevel="0" collapsed="false">
      <c r="A7" s="32" t="n">
        <v>46054</v>
      </c>
      <c r="B7" s="33" t="n">
        <f aca="false">COUNTIFS(Rechnungsausgangsbuch!$C$15:$C$114,"&gt;="&amp;$A7,Rechnungsausgangsbuch!$C$15:$C$114,"&lt;="&amp;EOMONTH($A7,0))</f>
        <v>5</v>
      </c>
      <c r="C7" s="34" t="n">
        <f aca="false">SUMIFS(Rechnungsausgangsbuch!$J$15:$J$114,Rechnungsausgangsbuch!$C$15:$C$114,"&gt;="&amp;$A7,Rechnungsausgangsbuch!$C$15:$C$114,"&lt;="&amp;EOMONTH($A7,0),Rechnungsausgangsbuch!$K$15:$K$114,0.19)</f>
        <v>6570.5</v>
      </c>
      <c r="D7" s="34" t="n">
        <f aca="false">SUMIFS(Rechnungsausgangsbuch!$J$15:$J$114,Rechnungsausgangsbuch!$C$15:$C$114,"&gt;="&amp;$A7,Rechnungsausgangsbuch!$C$15:$C$114,"&lt;="&amp;EOMONTH($A7,0),Rechnungsausgangsbuch!$K$15:$K$114,0.07)</f>
        <v>745</v>
      </c>
      <c r="E7" s="34" t="n">
        <f aca="false">SUMIFS(Rechnungsausgangsbuch!$J$15:$J$114,Rechnungsausgangsbuch!$C$15:$C$114,"&gt;="&amp;$A7,Rechnungsausgangsbuch!$C$15:$C$114,"&lt;="&amp;EOMONTH($A7,0),Rechnungsausgangsbuch!$K$15:$K$114,0)</f>
        <v>0</v>
      </c>
      <c r="F7" s="34" t="n">
        <f aca="false">SUM($C7:$E7)</f>
        <v>7315.5</v>
      </c>
      <c r="G7" s="34" t="n">
        <f aca="false">SUMIFS(Rechnungsausgangsbuch!$L$15:$L$114,Rechnungsausgangsbuch!$C$15:$C$114,"&gt;="&amp;$A7,Rechnungsausgangsbuch!$C$15:$C$114,"&lt;="&amp;EOMONTH($A7,0),Rechnungsausgangsbuch!$K$15:$K$114,0.19)</f>
        <v>1248.4</v>
      </c>
      <c r="H7" s="34" t="n">
        <f aca="false">SUMIFS(Rechnungsausgangsbuch!$L$15:$L$114,Rechnungsausgangsbuch!$C$15:$C$114,"&gt;="&amp;$A7,Rechnungsausgangsbuch!$C$15:$C$114,"&lt;="&amp;EOMONTH($A7,0),Rechnungsausgangsbuch!$K$15:$K$114,0.07)</f>
        <v>52.15</v>
      </c>
      <c r="I7" s="34" t="n">
        <f aca="false">SUM($G7:$H7)</f>
        <v>1300.55</v>
      </c>
      <c r="J7" s="34" t="n">
        <f aca="false">$F7+$I7</f>
        <v>8616.05</v>
      </c>
      <c r="K7" s="34" t="n">
        <f aca="false">SUMIFS(Rechnungsausgangsbuch!$O$15:$O$114,Rechnungsausgangsbuch!$N$15:$N$114,"&gt;="&amp;$A7,Rechnungsausgangsbuch!$N$15:$N$114,"&lt;="&amp;EOMONTH($A7,0))</f>
        <v>11943.1</v>
      </c>
      <c r="L7" s="34" t="n">
        <f aca="false">SUMIFS(Rechnungsausgangsbuch!$P$15:$P$114,Rechnungsausgangsbuch!$C$15:$C$114,"&gt;="&amp;$A7,Rechnungsausgangsbuch!$C$15:$C$114,"&lt;="&amp;EOMONTH($A7,0))</f>
        <v>0</v>
      </c>
    </row>
    <row r="8" customFormat="false" ht="15" hidden="false" customHeight="true" outlineLevel="0" collapsed="false">
      <c r="A8" s="29" t="n">
        <v>46082</v>
      </c>
      <c r="B8" s="30" t="n">
        <f aca="false">COUNTIFS(Rechnungsausgangsbuch!$C$15:$C$114,"&gt;="&amp;$A8,Rechnungsausgangsbuch!$C$15:$C$114,"&lt;="&amp;EOMONTH($A8,0))</f>
        <v>5</v>
      </c>
      <c r="C8" s="31" t="n">
        <f aca="false">SUMIFS(Rechnungsausgangsbuch!$J$15:$J$114,Rechnungsausgangsbuch!$C$15:$C$114,"&gt;="&amp;$A8,Rechnungsausgangsbuch!$C$15:$C$114,"&lt;="&amp;EOMONTH($A8,0),Rechnungsausgangsbuch!$K$15:$K$114,0.19)</f>
        <v>12405</v>
      </c>
      <c r="D8" s="31" t="n">
        <f aca="false">SUMIFS(Rechnungsausgangsbuch!$J$15:$J$114,Rechnungsausgangsbuch!$C$15:$C$114,"&gt;="&amp;$A8,Rechnungsausgangsbuch!$C$15:$C$114,"&lt;="&amp;EOMONTH($A8,0),Rechnungsausgangsbuch!$K$15:$K$114,0.07)</f>
        <v>0</v>
      </c>
      <c r="E8" s="31" t="n">
        <f aca="false">SUMIFS(Rechnungsausgangsbuch!$J$15:$J$114,Rechnungsausgangsbuch!$C$15:$C$114,"&gt;="&amp;$A8,Rechnungsausgangsbuch!$C$15:$C$114,"&lt;="&amp;EOMONTH($A8,0),Rechnungsausgangsbuch!$K$15:$K$114,0)</f>
        <v>2800</v>
      </c>
      <c r="F8" s="31" t="n">
        <f aca="false">SUM($C8:$E8)</f>
        <v>15205</v>
      </c>
      <c r="G8" s="31" t="n">
        <f aca="false">SUMIFS(Rechnungsausgangsbuch!$L$15:$L$114,Rechnungsausgangsbuch!$C$15:$C$114,"&gt;="&amp;$A8,Rechnungsausgangsbuch!$C$15:$C$114,"&lt;="&amp;EOMONTH($A8,0),Rechnungsausgangsbuch!$K$15:$K$114,0.19)</f>
        <v>2356.95</v>
      </c>
      <c r="H8" s="31" t="n">
        <f aca="false">SUMIFS(Rechnungsausgangsbuch!$L$15:$L$114,Rechnungsausgangsbuch!$C$15:$C$114,"&gt;="&amp;$A8,Rechnungsausgangsbuch!$C$15:$C$114,"&lt;="&amp;EOMONTH($A8,0),Rechnungsausgangsbuch!$K$15:$K$114,0.07)</f>
        <v>0</v>
      </c>
      <c r="I8" s="31" t="n">
        <f aca="false">SUM($G8:$H8)</f>
        <v>2356.95</v>
      </c>
      <c r="J8" s="31" t="n">
        <f aca="false">$F8+$I8</f>
        <v>17561.95</v>
      </c>
      <c r="K8" s="31" t="n">
        <f aca="false">SUMIFS(Rechnungsausgangsbuch!$O$15:$O$114,Rechnungsausgangsbuch!$N$15:$N$114,"&gt;="&amp;$A8,Rechnungsausgangsbuch!$N$15:$N$114,"&lt;="&amp;EOMONTH($A8,0))</f>
        <v>13524.8</v>
      </c>
      <c r="L8" s="31" t="n">
        <f aca="false">SUMIFS(Rechnungsausgangsbuch!$P$15:$P$114,Rechnungsausgangsbuch!$C$15:$C$114,"&gt;="&amp;$A8,Rechnungsausgangsbuch!$C$15:$C$114,"&lt;="&amp;EOMONTH($A8,0))</f>
        <v>0</v>
      </c>
    </row>
    <row r="9" customFormat="false" ht="15" hidden="false" customHeight="true" outlineLevel="0" collapsed="false">
      <c r="A9" s="32" t="n">
        <v>46113</v>
      </c>
      <c r="B9" s="33" t="n">
        <f aca="false">COUNTIFS(Rechnungsausgangsbuch!$C$15:$C$114,"&gt;="&amp;$A9,Rechnungsausgangsbuch!$C$15:$C$114,"&lt;="&amp;EOMONTH($A9,0))</f>
        <v>4</v>
      </c>
      <c r="C9" s="34" t="n">
        <f aca="false">SUMIFS(Rechnungsausgangsbuch!$J$15:$J$114,Rechnungsausgangsbuch!$C$15:$C$114,"&gt;="&amp;$A9,Rechnungsausgangsbuch!$C$15:$C$114,"&lt;="&amp;EOMONTH($A9,0),Rechnungsausgangsbuch!$K$15:$K$114,0.19)</f>
        <v>9840</v>
      </c>
      <c r="D9" s="34" t="n">
        <f aca="false">SUMIFS(Rechnungsausgangsbuch!$J$15:$J$114,Rechnungsausgangsbuch!$C$15:$C$114,"&gt;="&amp;$A9,Rechnungsausgangsbuch!$C$15:$C$114,"&lt;="&amp;EOMONTH($A9,0),Rechnungsausgangsbuch!$K$15:$K$114,0.07)</f>
        <v>2310</v>
      </c>
      <c r="E9" s="34" t="n">
        <f aca="false">SUMIFS(Rechnungsausgangsbuch!$J$15:$J$114,Rechnungsausgangsbuch!$C$15:$C$114,"&gt;="&amp;$A9,Rechnungsausgangsbuch!$C$15:$C$114,"&lt;="&amp;EOMONTH($A9,0),Rechnungsausgangsbuch!$K$15:$K$114,0)</f>
        <v>0</v>
      </c>
      <c r="F9" s="34" t="n">
        <f aca="false">SUM($C9:$E9)</f>
        <v>12150</v>
      </c>
      <c r="G9" s="34" t="n">
        <f aca="false">SUMIFS(Rechnungsausgangsbuch!$L$15:$L$114,Rechnungsausgangsbuch!$C$15:$C$114,"&gt;="&amp;$A9,Rechnungsausgangsbuch!$C$15:$C$114,"&lt;="&amp;EOMONTH($A9,0),Rechnungsausgangsbuch!$K$15:$K$114,0.19)</f>
        <v>1869.6</v>
      </c>
      <c r="H9" s="34" t="n">
        <f aca="false">SUMIFS(Rechnungsausgangsbuch!$L$15:$L$114,Rechnungsausgangsbuch!$C$15:$C$114,"&gt;="&amp;$A9,Rechnungsausgangsbuch!$C$15:$C$114,"&lt;="&amp;EOMONTH($A9,0),Rechnungsausgangsbuch!$K$15:$K$114,0.07)</f>
        <v>161.7</v>
      </c>
      <c r="I9" s="34" t="n">
        <f aca="false">SUM($G9:$H9)</f>
        <v>2031.3</v>
      </c>
      <c r="J9" s="34" t="n">
        <f aca="false">$F9+$I9</f>
        <v>14181.3</v>
      </c>
      <c r="K9" s="34" t="n">
        <f aca="false">SUMIFS(Rechnungsausgangsbuch!$O$15:$O$114,Rechnungsausgangsbuch!$N$15:$N$114,"&gt;="&amp;$A9,Rechnungsausgangsbuch!$N$15:$N$114,"&lt;="&amp;EOMONTH($A9,0))</f>
        <v>15140.3</v>
      </c>
      <c r="L9" s="34" t="n">
        <f aca="false">SUMIFS(Rechnungsausgangsbuch!$P$15:$P$114,Rechnungsausgangsbuch!$C$15:$C$114,"&gt;="&amp;$A9,Rechnungsausgangsbuch!$C$15:$C$114,"&lt;="&amp;EOMONTH($A9,0))</f>
        <v>0</v>
      </c>
    </row>
    <row r="10" customFormat="false" ht="15" hidden="false" customHeight="true" outlineLevel="0" collapsed="false">
      <c r="A10" s="29" t="n">
        <v>46143</v>
      </c>
      <c r="B10" s="30" t="n">
        <f aca="false">COUNTIFS(Rechnungsausgangsbuch!$C$15:$C$114,"&gt;="&amp;$A10,Rechnungsausgangsbuch!$C$15:$C$114,"&lt;="&amp;EOMONTH($A10,0))</f>
        <v>6</v>
      </c>
      <c r="C10" s="31" t="n">
        <f aca="false">SUMIFS(Rechnungsausgangsbuch!$J$15:$J$114,Rechnungsausgangsbuch!$C$15:$C$114,"&gt;="&amp;$A10,Rechnungsausgangsbuch!$C$15:$C$114,"&lt;="&amp;EOMONTH($A10,0),Rechnungsausgangsbuch!$K$15:$K$114,0.19)</f>
        <v>7730</v>
      </c>
      <c r="D10" s="31" t="n">
        <f aca="false">SUMIFS(Rechnungsausgangsbuch!$J$15:$J$114,Rechnungsausgangsbuch!$C$15:$C$114,"&gt;="&amp;$A10,Rechnungsausgangsbuch!$C$15:$C$114,"&lt;="&amp;EOMONTH($A10,0),Rechnungsausgangsbuch!$K$15:$K$114,0.07)</f>
        <v>980</v>
      </c>
      <c r="E10" s="31" t="n">
        <f aca="false">SUMIFS(Rechnungsausgangsbuch!$J$15:$J$114,Rechnungsausgangsbuch!$C$15:$C$114,"&gt;="&amp;$A10,Rechnungsausgangsbuch!$C$15:$C$114,"&lt;="&amp;EOMONTH($A10,0),Rechnungsausgangsbuch!$K$15:$K$114,0)</f>
        <v>1900</v>
      </c>
      <c r="F10" s="31" t="n">
        <f aca="false">SUM($C10:$E10)</f>
        <v>10610</v>
      </c>
      <c r="G10" s="31" t="n">
        <f aca="false">SUMIFS(Rechnungsausgangsbuch!$L$15:$L$114,Rechnungsausgangsbuch!$C$15:$C$114,"&gt;="&amp;$A10,Rechnungsausgangsbuch!$C$15:$C$114,"&lt;="&amp;EOMONTH($A10,0),Rechnungsausgangsbuch!$K$15:$K$114,0.19)</f>
        <v>1468.7</v>
      </c>
      <c r="H10" s="31" t="n">
        <f aca="false">SUMIFS(Rechnungsausgangsbuch!$L$15:$L$114,Rechnungsausgangsbuch!$C$15:$C$114,"&gt;="&amp;$A10,Rechnungsausgangsbuch!$C$15:$C$114,"&lt;="&amp;EOMONTH($A10,0),Rechnungsausgangsbuch!$K$15:$K$114,0.07)</f>
        <v>68.6</v>
      </c>
      <c r="I10" s="31" t="n">
        <f aca="false">SUM($G10:$H10)</f>
        <v>1537.3</v>
      </c>
      <c r="J10" s="31" t="n">
        <f aca="false">$F10+$I10</f>
        <v>12147.3</v>
      </c>
      <c r="K10" s="31" t="n">
        <f aca="false">SUMIFS(Rechnungsausgangsbuch!$O$15:$O$114,Rechnungsausgangsbuch!$N$15:$N$114,"&gt;="&amp;$A10,Rechnungsausgangsbuch!$N$15:$N$114,"&lt;="&amp;EOMONTH($A10,0))</f>
        <v>8528.8</v>
      </c>
      <c r="L10" s="31" t="n">
        <f aca="false">SUMIFS(Rechnungsausgangsbuch!$P$15:$P$114,Rechnungsausgangsbuch!$C$15:$C$114,"&gt;="&amp;$A10,Rechnungsausgangsbuch!$C$15:$C$114,"&lt;="&amp;EOMONTH($A10,0))</f>
        <v>4416.1</v>
      </c>
    </row>
    <row r="11" customFormat="false" ht="15" hidden="false" customHeight="true" outlineLevel="0" collapsed="false">
      <c r="A11" s="32" t="n">
        <v>46174</v>
      </c>
      <c r="B11" s="33" t="n">
        <f aca="false">COUNTIFS(Rechnungsausgangsbuch!$C$15:$C$114,"&gt;="&amp;$A11,Rechnungsausgangsbuch!$C$15:$C$114,"&lt;="&amp;EOMONTH($A11,0))</f>
        <v>7</v>
      </c>
      <c r="C11" s="34" t="n">
        <f aca="false">SUMIFS(Rechnungsausgangsbuch!$J$15:$J$114,Rechnungsausgangsbuch!$C$15:$C$114,"&gt;="&amp;$A11,Rechnungsausgangsbuch!$C$15:$C$114,"&lt;="&amp;EOMONTH($A11,0),Rechnungsausgangsbuch!$K$15:$K$114,0.19)</f>
        <v>21460</v>
      </c>
      <c r="D11" s="34" t="n">
        <f aca="false">SUMIFS(Rechnungsausgangsbuch!$J$15:$J$114,Rechnungsausgangsbuch!$C$15:$C$114,"&gt;="&amp;$A11,Rechnungsausgangsbuch!$C$15:$C$114,"&lt;="&amp;EOMONTH($A11,0),Rechnungsausgangsbuch!$K$15:$K$114,0.07)</f>
        <v>1560</v>
      </c>
      <c r="E11" s="34" t="n">
        <f aca="false">SUMIFS(Rechnungsausgangsbuch!$J$15:$J$114,Rechnungsausgangsbuch!$C$15:$C$114,"&gt;="&amp;$A11,Rechnungsausgangsbuch!$C$15:$C$114,"&lt;="&amp;EOMONTH($A11,0),Rechnungsausgangsbuch!$K$15:$K$114,0)</f>
        <v>0</v>
      </c>
      <c r="F11" s="34" t="n">
        <f aca="false">SUM($C11:$E11)</f>
        <v>23020</v>
      </c>
      <c r="G11" s="34" t="n">
        <f aca="false">SUMIFS(Rechnungsausgangsbuch!$L$15:$L$114,Rechnungsausgangsbuch!$C$15:$C$114,"&gt;="&amp;$A11,Rechnungsausgangsbuch!$C$15:$C$114,"&lt;="&amp;EOMONTH($A11,0),Rechnungsausgangsbuch!$K$15:$K$114,0.19)</f>
        <v>4077.4</v>
      </c>
      <c r="H11" s="34" t="n">
        <f aca="false">SUMIFS(Rechnungsausgangsbuch!$L$15:$L$114,Rechnungsausgangsbuch!$C$15:$C$114,"&gt;="&amp;$A11,Rechnungsausgangsbuch!$C$15:$C$114,"&lt;="&amp;EOMONTH($A11,0),Rechnungsausgangsbuch!$K$15:$K$114,0.07)</f>
        <v>109.2</v>
      </c>
      <c r="I11" s="34" t="n">
        <f aca="false">SUM($G11:$H11)</f>
        <v>4186.6</v>
      </c>
      <c r="J11" s="34" t="n">
        <f aca="false">$F11+$I11</f>
        <v>27206.6</v>
      </c>
      <c r="K11" s="34" t="n">
        <f aca="false">SUMIFS(Rechnungsausgangsbuch!$O$15:$O$114,Rechnungsausgangsbuch!$N$15:$N$114,"&gt;="&amp;$A11,Rechnungsausgangsbuch!$N$15:$N$114,"&lt;="&amp;EOMONTH($A11,0))</f>
        <v>13279.8</v>
      </c>
      <c r="L11" s="34" t="n">
        <f aca="false">SUMIFS(Rechnungsausgangsbuch!$P$15:$P$114,Rechnungsausgangsbuch!$C$15:$C$114,"&gt;="&amp;$A11,Rechnungsausgangsbuch!$C$15:$C$114,"&lt;="&amp;EOMONTH($A11,0))</f>
        <v>20598.9</v>
      </c>
    </row>
    <row r="12" customFormat="false" ht="15" hidden="false" customHeight="true" outlineLevel="0" collapsed="false">
      <c r="A12" s="29" t="n">
        <v>46204</v>
      </c>
      <c r="B12" s="30" t="n">
        <f aca="false">COUNTIFS(Rechnungsausgangsbuch!$C$15:$C$114,"&gt;="&amp;$A12,Rechnungsausgangsbuch!$C$15:$C$114,"&lt;="&amp;EOMONTH($A12,0))</f>
        <v>3</v>
      </c>
      <c r="C12" s="31" t="n">
        <f aca="false">SUMIFS(Rechnungsausgangsbuch!$J$15:$J$114,Rechnungsausgangsbuch!$C$15:$C$114,"&gt;="&amp;$A12,Rechnungsausgangsbuch!$C$15:$C$114,"&lt;="&amp;EOMONTH($A12,0),Rechnungsausgangsbuch!$K$15:$K$114,0.19)</f>
        <v>1790</v>
      </c>
      <c r="D12" s="31" t="n">
        <f aca="false">SUMIFS(Rechnungsausgangsbuch!$J$15:$J$114,Rechnungsausgangsbuch!$C$15:$C$114,"&gt;="&amp;$A12,Rechnungsausgangsbuch!$C$15:$C$114,"&lt;="&amp;EOMONTH($A12,0),Rechnungsausgangsbuch!$K$15:$K$114,0.07)</f>
        <v>0</v>
      </c>
      <c r="E12" s="31" t="n">
        <f aca="false">SUMIFS(Rechnungsausgangsbuch!$J$15:$J$114,Rechnungsausgangsbuch!$C$15:$C$114,"&gt;="&amp;$A12,Rechnungsausgangsbuch!$C$15:$C$114,"&lt;="&amp;EOMONTH($A12,0),Rechnungsausgangsbuch!$K$15:$K$114,0)</f>
        <v>2200</v>
      </c>
      <c r="F12" s="31" t="n">
        <f aca="false">SUM($C12:$E12)</f>
        <v>3990</v>
      </c>
      <c r="G12" s="31" t="n">
        <f aca="false">SUMIFS(Rechnungsausgangsbuch!$L$15:$L$114,Rechnungsausgangsbuch!$C$15:$C$114,"&gt;="&amp;$A12,Rechnungsausgangsbuch!$C$15:$C$114,"&lt;="&amp;EOMONTH($A12,0),Rechnungsausgangsbuch!$K$15:$K$114,0.19)</f>
        <v>340.1</v>
      </c>
      <c r="H12" s="31" t="n">
        <f aca="false">SUMIFS(Rechnungsausgangsbuch!$L$15:$L$114,Rechnungsausgangsbuch!$C$15:$C$114,"&gt;="&amp;$A12,Rechnungsausgangsbuch!$C$15:$C$114,"&lt;="&amp;EOMONTH($A12,0),Rechnungsausgangsbuch!$K$15:$K$114,0.07)</f>
        <v>0</v>
      </c>
      <c r="I12" s="31" t="n">
        <f aca="false">SUM($G12:$H12)</f>
        <v>340.1</v>
      </c>
      <c r="J12" s="31" t="n">
        <f aca="false">$F12+$I12</f>
        <v>4330.1</v>
      </c>
      <c r="K12" s="31" t="n">
        <f aca="false">SUMIFS(Rechnungsausgangsbuch!$O$15:$O$114,Rechnungsausgangsbuch!$N$15:$N$114,"&gt;="&amp;$A12,Rechnungsausgangsbuch!$N$15:$N$114,"&lt;="&amp;EOMONTH($A12,0))</f>
        <v>0</v>
      </c>
      <c r="L12" s="31" t="n">
        <f aca="false">SUMIFS(Rechnungsausgangsbuch!$P$15:$P$114,Rechnungsausgangsbuch!$C$15:$C$114,"&gt;="&amp;$A12,Rechnungsausgangsbuch!$C$15:$C$114,"&lt;="&amp;EOMONTH($A12,0))</f>
        <v>4330.1</v>
      </c>
    </row>
    <row r="13" customFormat="false" ht="15" hidden="false" customHeight="true" outlineLevel="0" collapsed="false">
      <c r="A13" s="32" t="n">
        <v>46235</v>
      </c>
      <c r="B13" s="33" t="n">
        <f aca="false">COUNTIFS(Rechnungsausgangsbuch!$C$15:$C$114,"&gt;="&amp;$A13,Rechnungsausgangsbuch!$C$15:$C$114,"&lt;="&amp;EOMONTH($A13,0))</f>
        <v>0</v>
      </c>
      <c r="C13" s="34" t="n">
        <f aca="false">SUMIFS(Rechnungsausgangsbuch!$J$15:$J$114,Rechnungsausgangsbuch!$C$15:$C$114,"&gt;="&amp;$A13,Rechnungsausgangsbuch!$C$15:$C$114,"&lt;="&amp;EOMONTH($A13,0),Rechnungsausgangsbuch!$K$15:$K$114,0.19)</f>
        <v>0</v>
      </c>
      <c r="D13" s="34" t="n">
        <f aca="false">SUMIFS(Rechnungsausgangsbuch!$J$15:$J$114,Rechnungsausgangsbuch!$C$15:$C$114,"&gt;="&amp;$A13,Rechnungsausgangsbuch!$C$15:$C$114,"&lt;="&amp;EOMONTH($A13,0),Rechnungsausgangsbuch!$K$15:$K$114,0.07)</f>
        <v>0</v>
      </c>
      <c r="E13" s="34" t="n">
        <f aca="false">SUMIFS(Rechnungsausgangsbuch!$J$15:$J$114,Rechnungsausgangsbuch!$C$15:$C$114,"&gt;="&amp;$A13,Rechnungsausgangsbuch!$C$15:$C$114,"&lt;="&amp;EOMONTH($A13,0),Rechnungsausgangsbuch!$K$15:$K$114,0)</f>
        <v>0</v>
      </c>
      <c r="F13" s="34" t="n">
        <f aca="false">SUM($C13:$E13)</f>
        <v>0</v>
      </c>
      <c r="G13" s="34" t="n">
        <f aca="false">SUMIFS(Rechnungsausgangsbuch!$L$15:$L$114,Rechnungsausgangsbuch!$C$15:$C$114,"&gt;="&amp;$A13,Rechnungsausgangsbuch!$C$15:$C$114,"&lt;="&amp;EOMONTH($A13,0),Rechnungsausgangsbuch!$K$15:$K$114,0.19)</f>
        <v>0</v>
      </c>
      <c r="H13" s="34" t="n">
        <f aca="false">SUMIFS(Rechnungsausgangsbuch!$L$15:$L$114,Rechnungsausgangsbuch!$C$15:$C$114,"&gt;="&amp;$A13,Rechnungsausgangsbuch!$C$15:$C$114,"&lt;="&amp;EOMONTH($A13,0),Rechnungsausgangsbuch!$K$15:$K$114,0.07)</f>
        <v>0</v>
      </c>
      <c r="I13" s="34" t="n">
        <f aca="false">SUM($G13:$H13)</f>
        <v>0</v>
      </c>
      <c r="J13" s="34" t="n">
        <f aca="false">$F13+$I13</f>
        <v>0</v>
      </c>
      <c r="K13" s="34" t="n">
        <f aca="false">SUMIFS(Rechnungsausgangsbuch!$O$15:$O$114,Rechnungsausgangsbuch!$N$15:$N$114,"&gt;="&amp;$A13,Rechnungsausgangsbuch!$N$15:$N$114,"&lt;="&amp;EOMONTH($A13,0))</f>
        <v>0</v>
      </c>
      <c r="L13" s="34" t="n">
        <f aca="false">SUMIFS(Rechnungsausgangsbuch!$P$15:$P$114,Rechnungsausgangsbuch!$C$15:$C$114,"&gt;="&amp;$A13,Rechnungsausgangsbuch!$C$15:$C$114,"&lt;="&amp;EOMONTH($A13,0))</f>
        <v>0</v>
      </c>
    </row>
    <row r="14" customFormat="false" ht="15" hidden="false" customHeight="true" outlineLevel="0" collapsed="false">
      <c r="A14" s="29" t="n">
        <v>46266</v>
      </c>
      <c r="B14" s="30" t="n">
        <f aca="false">COUNTIFS(Rechnungsausgangsbuch!$C$15:$C$114,"&gt;="&amp;$A14,Rechnungsausgangsbuch!$C$15:$C$114,"&lt;="&amp;EOMONTH($A14,0))</f>
        <v>0</v>
      </c>
      <c r="C14" s="31" t="n">
        <f aca="false">SUMIFS(Rechnungsausgangsbuch!$J$15:$J$114,Rechnungsausgangsbuch!$C$15:$C$114,"&gt;="&amp;$A14,Rechnungsausgangsbuch!$C$15:$C$114,"&lt;="&amp;EOMONTH($A14,0),Rechnungsausgangsbuch!$K$15:$K$114,0.19)</f>
        <v>0</v>
      </c>
      <c r="D14" s="31" t="n">
        <f aca="false">SUMIFS(Rechnungsausgangsbuch!$J$15:$J$114,Rechnungsausgangsbuch!$C$15:$C$114,"&gt;="&amp;$A14,Rechnungsausgangsbuch!$C$15:$C$114,"&lt;="&amp;EOMONTH($A14,0),Rechnungsausgangsbuch!$K$15:$K$114,0.07)</f>
        <v>0</v>
      </c>
      <c r="E14" s="31" t="n">
        <f aca="false">SUMIFS(Rechnungsausgangsbuch!$J$15:$J$114,Rechnungsausgangsbuch!$C$15:$C$114,"&gt;="&amp;$A14,Rechnungsausgangsbuch!$C$15:$C$114,"&lt;="&amp;EOMONTH($A14,0),Rechnungsausgangsbuch!$K$15:$K$114,0)</f>
        <v>0</v>
      </c>
      <c r="F14" s="31" t="n">
        <f aca="false">SUM($C14:$E14)</f>
        <v>0</v>
      </c>
      <c r="G14" s="31" t="n">
        <f aca="false">SUMIFS(Rechnungsausgangsbuch!$L$15:$L$114,Rechnungsausgangsbuch!$C$15:$C$114,"&gt;="&amp;$A14,Rechnungsausgangsbuch!$C$15:$C$114,"&lt;="&amp;EOMONTH($A14,0),Rechnungsausgangsbuch!$K$15:$K$114,0.19)</f>
        <v>0</v>
      </c>
      <c r="H14" s="31" t="n">
        <f aca="false">SUMIFS(Rechnungsausgangsbuch!$L$15:$L$114,Rechnungsausgangsbuch!$C$15:$C$114,"&gt;="&amp;$A14,Rechnungsausgangsbuch!$C$15:$C$114,"&lt;="&amp;EOMONTH($A14,0),Rechnungsausgangsbuch!$K$15:$K$114,0.07)</f>
        <v>0</v>
      </c>
      <c r="I14" s="31" t="n">
        <f aca="false">SUM($G14:$H14)</f>
        <v>0</v>
      </c>
      <c r="J14" s="31" t="n">
        <f aca="false">$F14+$I14</f>
        <v>0</v>
      </c>
      <c r="K14" s="31" t="n">
        <f aca="false">SUMIFS(Rechnungsausgangsbuch!$O$15:$O$114,Rechnungsausgangsbuch!$N$15:$N$114,"&gt;="&amp;$A14,Rechnungsausgangsbuch!$N$15:$N$114,"&lt;="&amp;EOMONTH($A14,0))</f>
        <v>0</v>
      </c>
      <c r="L14" s="31" t="n">
        <f aca="false">SUMIFS(Rechnungsausgangsbuch!$P$15:$P$114,Rechnungsausgangsbuch!$C$15:$C$114,"&gt;="&amp;$A14,Rechnungsausgangsbuch!$C$15:$C$114,"&lt;="&amp;EOMONTH($A14,0))</f>
        <v>0</v>
      </c>
    </row>
    <row r="15" customFormat="false" ht="15" hidden="false" customHeight="true" outlineLevel="0" collapsed="false">
      <c r="A15" s="32" t="n">
        <v>46296</v>
      </c>
      <c r="B15" s="33" t="n">
        <f aca="false">COUNTIFS(Rechnungsausgangsbuch!$C$15:$C$114,"&gt;="&amp;$A15,Rechnungsausgangsbuch!$C$15:$C$114,"&lt;="&amp;EOMONTH($A15,0))</f>
        <v>0</v>
      </c>
      <c r="C15" s="34" t="n">
        <f aca="false">SUMIFS(Rechnungsausgangsbuch!$J$15:$J$114,Rechnungsausgangsbuch!$C$15:$C$114,"&gt;="&amp;$A15,Rechnungsausgangsbuch!$C$15:$C$114,"&lt;="&amp;EOMONTH($A15,0),Rechnungsausgangsbuch!$K$15:$K$114,0.19)</f>
        <v>0</v>
      </c>
      <c r="D15" s="34" t="n">
        <f aca="false">SUMIFS(Rechnungsausgangsbuch!$J$15:$J$114,Rechnungsausgangsbuch!$C$15:$C$114,"&gt;="&amp;$A15,Rechnungsausgangsbuch!$C$15:$C$114,"&lt;="&amp;EOMONTH($A15,0),Rechnungsausgangsbuch!$K$15:$K$114,0.07)</f>
        <v>0</v>
      </c>
      <c r="E15" s="34" t="n">
        <f aca="false">SUMIFS(Rechnungsausgangsbuch!$J$15:$J$114,Rechnungsausgangsbuch!$C$15:$C$114,"&gt;="&amp;$A15,Rechnungsausgangsbuch!$C$15:$C$114,"&lt;="&amp;EOMONTH($A15,0),Rechnungsausgangsbuch!$K$15:$K$114,0)</f>
        <v>0</v>
      </c>
      <c r="F15" s="34" t="n">
        <f aca="false">SUM($C15:$E15)</f>
        <v>0</v>
      </c>
      <c r="G15" s="34" t="n">
        <f aca="false">SUMIFS(Rechnungsausgangsbuch!$L$15:$L$114,Rechnungsausgangsbuch!$C$15:$C$114,"&gt;="&amp;$A15,Rechnungsausgangsbuch!$C$15:$C$114,"&lt;="&amp;EOMONTH($A15,0),Rechnungsausgangsbuch!$K$15:$K$114,0.19)</f>
        <v>0</v>
      </c>
      <c r="H15" s="34" t="n">
        <f aca="false">SUMIFS(Rechnungsausgangsbuch!$L$15:$L$114,Rechnungsausgangsbuch!$C$15:$C$114,"&gt;="&amp;$A15,Rechnungsausgangsbuch!$C$15:$C$114,"&lt;="&amp;EOMONTH($A15,0),Rechnungsausgangsbuch!$K$15:$K$114,0.07)</f>
        <v>0</v>
      </c>
      <c r="I15" s="34" t="n">
        <f aca="false">SUM($G15:$H15)</f>
        <v>0</v>
      </c>
      <c r="J15" s="34" t="n">
        <f aca="false">$F15+$I15</f>
        <v>0</v>
      </c>
      <c r="K15" s="34" t="n">
        <f aca="false">SUMIFS(Rechnungsausgangsbuch!$O$15:$O$114,Rechnungsausgangsbuch!$N$15:$N$114,"&gt;="&amp;$A15,Rechnungsausgangsbuch!$N$15:$N$114,"&lt;="&amp;EOMONTH($A15,0))</f>
        <v>0</v>
      </c>
      <c r="L15" s="34" t="n">
        <f aca="false">SUMIFS(Rechnungsausgangsbuch!$P$15:$P$114,Rechnungsausgangsbuch!$C$15:$C$114,"&gt;="&amp;$A15,Rechnungsausgangsbuch!$C$15:$C$114,"&lt;="&amp;EOMONTH($A15,0))</f>
        <v>0</v>
      </c>
    </row>
    <row r="16" customFormat="false" ht="15" hidden="false" customHeight="true" outlineLevel="0" collapsed="false">
      <c r="A16" s="29" t="n">
        <v>46327</v>
      </c>
      <c r="B16" s="30" t="n">
        <f aca="false">COUNTIFS(Rechnungsausgangsbuch!$C$15:$C$114,"&gt;="&amp;$A16,Rechnungsausgangsbuch!$C$15:$C$114,"&lt;="&amp;EOMONTH($A16,0))</f>
        <v>0</v>
      </c>
      <c r="C16" s="31" t="n">
        <f aca="false">SUMIFS(Rechnungsausgangsbuch!$J$15:$J$114,Rechnungsausgangsbuch!$C$15:$C$114,"&gt;="&amp;$A16,Rechnungsausgangsbuch!$C$15:$C$114,"&lt;="&amp;EOMONTH($A16,0),Rechnungsausgangsbuch!$K$15:$K$114,0.19)</f>
        <v>0</v>
      </c>
      <c r="D16" s="31" t="n">
        <f aca="false">SUMIFS(Rechnungsausgangsbuch!$J$15:$J$114,Rechnungsausgangsbuch!$C$15:$C$114,"&gt;="&amp;$A16,Rechnungsausgangsbuch!$C$15:$C$114,"&lt;="&amp;EOMONTH($A16,0),Rechnungsausgangsbuch!$K$15:$K$114,0.07)</f>
        <v>0</v>
      </c>
      <c r="E16" s="31" t="n">
        <f aca="false">SUMIFS(Rechnungsausgangsbuch!$J$15:$J$114,Rechnungsausgangsbuch!$C$15:$C$114,"&gt;="&amp;$A16,Rechnungsausgangsbuch!$C$15:$C$114,"&lt;="&amp;EOMONTH($A16,0),Rechnungsausgangsbuch!$K$15:$K$114,0)</f>
        <v>0</v>
      </c>
      <c r="F16" s="31" t="n">
        <f aca="false">SUM($C16:$E16)</f>
        <v>0</v>
      </c>
      <c r="G16" s="31" t="n">
        <f aca="false">SUMIFS(Rechnungsausgangsbuch!$L$15:$L$114,Rechnungsausgangsbuch!$C$15:$C$114,"&gt;="&amp;$A16,Rechnungsausgangsbuch!$C$15:$C$114,"&lt;="&amp;EOMONTH($A16,0),Rechnungsausgangsbuch!$K$15:$K$114,0.19)</f>
        <v>0</v>
      </c>
      <c r="H16" s="31" t="n">
        <f aca="false">SUMIFS(Rechnungsausgangsbuch!$L$15:$L$114,Rechnungsausgangsbuch!$C$15:$C$114,"&gt;="&amp;$A16,Rechnungsausgangsbuch!$C$15:$C$114,"&lt;="&amp;EOMONTH($A16,0),Rechnungsausgangsbuch!$K$15:$K$114,0.07)</f>
        <v>0</v>
      </c>
      <c r="I16" s="31" t="n">
        <f aca="false">SUM($G16:$H16)</f>
        <v>0</v>
      </c>
      <c r="J16" s="31" t="n">
        <f aca="false">$F16+$I16</f>
        <v>0</v>
      </c>
      <c r="K16" s="31" t="n">
        <f aca="false">SUMIFS(Rechnungsausgangsbuch!$O$15:$O$114,Rechnungsausgangsbuch!$N$15:$N$114,"&gt;="&amp;$A16,Rechnungsausgangsbuch!$N$15:$N$114,"&lt;="&amp;EOMONTH($A16,0))</f>
        <v>0</v>
      </c>
      <c r="L16" s="31" t="n">
        <f aca="false">SUMIFS(Rechnungsausgangsbuch!$P$15:$P$114,Rechnungsausgangsbuch!$C$15:$C$114,"&gt;="&amp;$A16,Rechnungsausgangsbuch!$C$15:$C$114,"&lt;="&amp;EOMONTH($A16,0))</f>
        <v>0</v>
      </c>
    </row>
    <row r="17" customFormat="false" ht="15" hidden="false" customHeight="true" outlineLevel="0" collapsed="false">
      <c r="A17" s="32" t="n">
        <v>46357</v>
      </c>
      <c r="B17" s="33" t="n">
        <f aca="false">COUNTIFS(Rechnungsausgangsbuch!$C$15:$C$114,"&gt;="&amp;$A17,Rechnungsausgangsbuch!$C$15:$C$114,"&lt;="&amp;EOMONTH($A17,0))</f>
        <v>0</v>
      </c>
      <c r="C17" s="34" t="n">
        <f aca="false">SUMIFS(Rechnungsausgangsbuch!$J$15:$J$114,Rechnungsausgangsbuch!$C$15:$C$114,"&gt;="&amp;$A17,Rechnungsausgangsbuch!$C$15:$C$114,"&lt;="&amp;EOMONTH($A17,0),Rechnungsausgangsbuch!$K$15:$K$114,0.19)</f>
        <v>0</v>
      </c>
      <c r="D17" s="34" t="n">
        <f aca="false">SUMIFS(Rechnungsausgangsbuch!$J$15:$J$114,Rechnungsausgangsbuch!$C$15:$C$114,"&gt;="&amp;$A17,Rechnungsausgangsbuch!$C$15:$C$114,"&lt;="&amp;EOMONTH($A17,0),Rechnungsausgangsbuch!$K$15:$K$114,0.07)</f>
        <v>0</v>
      </c>
      <c r="E17" s="34" t="n">
        <f aca="false">SUMIFS(Rechnungsausgangsbuch!$J$15:$J$114,Rechnungsausgangsbuch!$C$15:$C$114,"&gt;="&amp;$A17,Rechnungsausgangsbuch!$C$15:$C$114,"&lt;="&amp;EOMONTH($A17,0),Rechnungsausgangsbuch!$K$15:$K$114,0)</f>
        <v>0</v>
      </c>
      <c r="F17" s="34" t="n">
        <f aca="false">SUM($C17:$E17)</f>
        <v>0</v>
      </c>
      <c r="G17" s="34" t="n">
        <f aca="false">SUMIFS(Rechnungsausgangsbuch!$L$15:$L$114,Rechnungsausgangsbuch!$C$15:$C$114,"&gt;="&amp;$A17,Rechnungsausgangsbuch!$C$15:$C$114,"&lt;="&amp;EOMONTH($A17,0),Rechnungsausgangsbuch!$K$15:$K$114,0.19)</f>
        <v>0</v>
      </c>
      <c r="H17" s="34" t="n">
        <f aca="false">SUMIFS(Rechnungsausgangsbuch!$L$15:$L$114,Rechnungsausgangsbuch!$C$15:$C$114,"&gt;="&amp;$A17,Rechnungsausgangsbuch!$C$15:$C$114,"&lt;="&amp;EOMONTH($A17,0),Rechnungsausgangsbuch!$K$15:$K$114,0.07)</f>
        <v>0</v>
      </c>
      <c r="I17" s="34" t="n">
        <f aca="false">SUM($G17:$H17)</f>
        <v>0</v>
      </c>
      <c r="J17" s="34" t="n">
        <f aca="false">$F17+$I17</f>
        <v>0</v>
      </c>
      <c r="K17" s="34" t="n">
        <f aca="false">SUMIFS(Rechnungsausgangsbuch!$O$15:$O$114,Rechnungsausgangsbuch!$N$15:$N$114,"&gt;="&amp;$A17,Rechnungsausgangsbuch!$N$15:$N$114,"&lt;="&amp;EOMONTH($A17,0))</f>
        <v>0</v>
      </c>
      <c r="L17" s="34" t="n">
        <f aca="false">SUMIFS(Rechnungsausgangsbuch!$P$15:$P$114,Rechnungsausgangsbuch!$C$15:$C$114,"&gt;="&amp;$A17,Rechnungsausgangsbuch!$C$15:$C$114,"&lt;="&amp;EOMONTH($A17,0))</f>
        <v>0</v>
      </c>
    </row>
    <row r="18" customFormat="false" ht="18" hidden="false" customHeight="true" outlineLevel="0" collapsed="false">
      <c r="A18" s="35" t="s">
        <v>166</v>
      </c>
      <c r="B18" s="36" t="n">
        <f aca="false">B6+B7+B8+B9+B10+B11+B12+B13+B14+B15+B16+B17</f>
        <v>34</v>
      </c>
      <c r="C18" s="37" t="n">
        <f aca="false">C6+C7+C8+C9+C10+C11+C12+C13+C14+C15+C16+C17</f>
        <v>67045.5</v>
      </c>
      <c r="D18" s="37" t="n">
        <f aca="false">D6+D7+D8+D9+D10+D11+D12+D13+D14+D15+D16+D17</f>
        <v>6775</v>
      </c>
      <c r="E18" s="37" t="n">
        <f aca="false">E6+E7+E8+E9+E10+E11+E12+E13+E14+E15+E16+E17</f>
        <v>10500</v>
      </c>
      <c r="F18" s="37" t="n">
        <f aca="false">F6+F7+F8+F9+F10+F11+F12+F13+F14+F15+F16+F17</f>
        <v>84320.5</v>
      </c>
      <c r="G18" s="37" t="n">
        <f aca="false">G6+G7+G8+G9+G10+G11+G12+G13+G14+G15+G16+G17</f>
        <v>12738.65</v>
      </c>
      <c r="H18" s="37" t="n">
        <f aca="false">H6+H7+H8+H9+H10+H11+H12+H13+H14+H15+H16+H17</f>
        <v>474.25</v>
      </c>
      <c r="I18" s="37" t="n">
        <f aca="false">I6+I7+I8+I9+I10+I11+I12+I13+I14+I15+I16+I17</f>
        <v>13212.9</v>
      </c>
      <c r="J18" s="37" t="n">
        <f aca="false">J6+J7+J8+J9+J10+J11+J12+J13+J14+J15+J16+J17</f>
        <v>97533.4</v>
      </c>
      <c r="K18" s="37" t="n">
        <f aca="false">K6+K7+K8+K9+K10+K11+K12+K13+K14+K15+K16+K17</f>
        <v>68188.3</v>
      </c>
      <c r="L18" s="37" t="n">
        <f aca="false">L6+L7+L8+L9+L10+L11+L12+L13+L14+L15+L16+L17</f>
        <v>29345.1</v>
      </c>
    </row>
    <row r="19" customFormat="false" ht="9.75" hidden="false" customHeight="true" outlineLevel="0" collapsed="false"/>
    <row r="20" customFormat="false" ht="15.75" hidden="false" customHeight="true" outlineLevel="0" collapsed="false">
      <c r="A20" s="5" t="s">
        <v>167</v>
      </c>
      <c r="B20" s="5"/>
      <c r="C20" s="5"/>
      <c r="D20" s="5"/>
      <c r="E20" s="5"/>
      <c r="F20" s="5"/>
      <c r="H20" s="5" t="s">
        <v>168</v>
      </c>
      <c r="I20" s="5"/>
      <c r="J20" s="5"/>
      <c r="K20" s="5"/>
      <c r="L20" s="5"/>
    </row>
    <row r="21" customFormat="false" ht="30" hidden="false" customHeight="true" outlineLevel="0" collapsed="false">
      <c r="A21" s="15" t="s">
        <v>169</v>
      </c>
      <c r="B21" s="15" t="s">
        <v>170</v>
      </c>
      <c r="C21" s="15" t="s">
        <v>171</v>
      </c>
      <c r="D21" s="15" t="s">
        <v>172</v>
      </c>
      <c r="E21" s="15" t="s">
        <v>173</v>
      </c>
      <c r="F21" s="15" t="s">
        <v>174</v>
      </c>
      <c r="H21" s="15" t="s">
        <v>49</v>
      </c>
      <c r="I21" s="15" t="s">
        <v>155</v>
      </c>
      <c r="J21" s="15" t="s">
        <v>175</v>
      </c>
      <c r="K21" s="15" t="s">
        <v>176</v>
      </c>
      <c r="L21" s="15" t="s">
        <v>177</v>
      </c>
    </row>
    <row r="22" customFormat="false" ht="15" hidden="false" customHeight="true" outlineLevel="0" collapsed="false">
      <c r="A22" s="38" t="s">
        <v>178</v>
      </c>
      <c r="B22" s="39" t="n">
        <f aca="false">SUM(C6:C8)</f>
        <v>26225.5</v>
      </c>
      <c r="C22" s="39" t="n">
        <f aca="false">SUM(D6:D8)</f>
        <v>1925</v>
      </c>
      <c r="D22" s="39" t="n">
        <f aca="false">SUM(E6:E8)</f>
        <v>6400</v>
      </c>
      <c r="E22" s="39" t="n">
        <f aca="false">SUM(I6:I8)</f>
        <v>5117.6</v>
      </c>
      <c r="F22" s="39" t="n">
        <f aca="false">SUM(J6:J8)</f>
        <v>39668.1</v>
      </c>
      <c r="H22" s="38" t="s">
        <v>179</v>
      </c>
      <c r="I22" s="40" t="n">
        <f aca="false">COUNTIF(Rechnungsausgangsbuch!$Q$15:$Q$114,$H22)</f>
        <v>24</v>
      </c>
      <c r="J22" s="39" t="n">
        <f aca="false">SUMIF(Rechnungsausgangsbuch!$Q$15:$Q$114,$H22,Rechnungsausgangsbuch!$M$15:$M$114)</f>
        <v>67688.3</v>
      </c>
      <c r="K22" s="39" t="n">
        <f aca="false">SUMIF(Rechnungsausgangsbuch!$Q$15:$Q$114,$H22,Rechnungsausgangsbuch!$P$15:$P$114)</f>
        <v>0</v>
      </c>
      <c r="L22" s="41" t="n">
        <f aca="false">IFERROR($K22/SUM($K$22:$K$25),0)</f>
        <v>0</v>
      </c>
    </row>
    <row r="23" customFormat="false" ht="15" hidden="false" customHeight="true" outlineLevel="0" collapsed="false">
      <c r="A23" s="42" t="s">
        <v>180</v>
      </c>
      <c r="B23" s="43" t="n">
        <f aca="false">SUM(C9:C11)</f>
        <v>39030</v>
      </c>
      <c r="C23" s="43" t="n">
        <f aca="false">SUM(D9:D11)</f>
        <v>4850</v>
      </c>
      <c r="D23" s="43" t="n">
        <f aca="false">SUM(E9:E11)</f>
        <v>1900</v>
      </c>
      <c r="E23" s="43" t="n">
        <f aca="false">SUM(I9:I11)</f>
        <v>7755.2</v>
      </c>
      <c r="F23" s="43" t="n">
        <f aca="false">SUM(J9:J11)</f>
        <v>53535.2</v>
      </c>
      <c r="H23" s="42" t="s">
        <v>181</v>
      </c>
      <c r="I23" s="44" t="n">
        <f aca="false">COUNTIF(Rechnungsausgangsbuch!$Q$15:$Q$114,$H23)</f>
        <v>1</v>
      </c>
      <c r="J23" s="43" t="n">
        <f aca="false">SUMIF(Rechnungsausgangsbuch!$Q$15:$Q$114,$H23,Rechnungsausgangsbuch!$M$15:$M$114)</f>
        <v>1048.6</v>
      </c>
      <c r="K23" s="43" t="n">
        <f aca="false">SUMIF(Rechnungsausgangsbuch!$Q$15:$Q$114,$H23,Rechnungsausgangsbuch!$P$15:$P$114)</f>
        <v>548.6</v>
      </c>
      <c r="L23" s="45" t="n">
        <f aca="false">IFERROR($K23/SUM($K$22:$K$25),0)</f>
        <v>0.0186947735737823</v>
      </c>
    </row>
    <row r="24" customFormat="false" ht="15" hidden="false" customHeight="true" outlineLevel="0" collapsed="false">
      <c r="A24" s="38" t="s">
        <v>182</v>
      </c>
      <c r="B24" s="39" t="n">
        <f aca="false">SUM(C12:C14)</f>
        <v>1790</v>
      </c>
      <c r="C24" s="39" t="n">
        <f aca="false">SUM(D12:D14)</f>
        <v>0</v>
      </c>
      <c r="D24" s="39" t="n">
        <f aca="false">SUM(E12:E14)</f>
        <v>2200</v>
      </c>
      <c r="E24" s="39" t="n">
        <f aca="false">SUM(I12:I14)</f>
        <v>340.1</v>
      </c>
      <c r="F24" s="39" t="n">
        <f aca="false">SUM(J12:J14)</f>
        <v>4330.1</v>
      </c>
      <c r="H24" s="38" t="s">
        <v>183</v>
      </c>
      <c r="I24" s="40" t="n">
        <f aca="false">COUNTIF(Rechnungsausgangsbuch!$Q$15:$Q$114,$H24)</f>
        <v>7</v>
      </c>
      <c r="J24" s="39" t="n">
        <f aca="false">SUMIF(Rechnungsausgangsbuch!$Q$15:$Q$114,$H24,Rechnungsausgangsbuch!$M$15:$M$114)</f>
        <v>19002.8</v>
      </c>
      <c r="K24" s="39" t="n">
        <f aca="false">SUMIF(Rechnungsausgangsbuch!$Q$15:$Q$114,$H24,Rechnungsausgangsbuch!$P$15:$P$114)</f>
        <v>19002.8</v>
      </c>
      <c r="L24" s="41" t="n">
        <f aca="false">IFERROR($K24/SUM($K$22:$K$25),0)</f>
        <v>0.647562966219233</v>
      </c>
    </row>
    <row r="25" customFormat="false" ht="15" hidden="false" customHeight="true" outlineLevel="0" collapsed="false">
      <c r="A25" s="42" t="s">
        <v>184</v>
      </c>
      <c r="B25" s="43" t="n">
        <f aca="false">SUM(C15:C17)</f>
        <v>0</v>
      </c>
      <c r="C25" s="43" t="n">
        <f aca="false">SUM(D15:D17)</f>
        <v>0</v>
      </c>
      <c r="D25" s="43" t="n">
        <f aca="false">SUM(E15:E17)</f>
        <v>0</v>
      </c>
      <c r="E25" s="43" t="n">
        <f aca="false">SUM(I15:I17)</f>
        <v>0</v>
      </c>
      <c r="F25" s="43" t="n">
        <f aca="false">SUM(J15:J17)</f>
        <v>0</v>
      </c>
      <c r="H25" s="42" t="s">
        <v>185</v>
      </c>
      <c r="I25" s="44" t="n">
        <f aca="false">COUNTIF(Rechnungsausgangsbuch!$Q$15:$Q$114,$H25)</f>
        <v>2</v>
      </c>
      <c r="J25" s="43" t="n">
        <f aca="false">SUMIF(Rechnungsausgangsbuch!$Q$15:$Q$114,$H25,Rechnungsausgangsbuch!$M$15:$M$114)</f>
        <v>9793.7</v>
      </c>
      <c r="K25" s="43" t="n">
        <f aca="false">SUMIF(Rechnungsausgangsbuch!$Q$15:$Q$114,$H25,Rechnungsausgangsbuch!$P$15:$P$114)</f>
        <v>9793.7</v>
      </c>
      <c r="L25" s="45" t="n">
        <f aca="false">IFERROR($K25/SUM($K$22:$K$25),0)</f>
        <v>0.333742260206985</v>
      </c>
    </row>
    <row r="26" customFormat="false" ht="15" hidden="false" customHeight="false" outlineLevel="0" collapsed="false">
      <c r="A26" s="35" t="s">
        <v>186</v>
      </c>
      <c r="B26" s="37" t="n">
        <f aca="false">SUM(B22:B25)</f>
        <v>67045.5</v>
      </c>
      <c r="C26" s="37" t="n">
        <f aca="false">SUM(C22:C25)</f>
        <v>6775</v>
      </c>
      <c r="D26" s="37" t="n">
        <f aca="false">SUM(D22:D25)</f>
        <v>10500</v>
      </c>
      <c r="E26" s="37" t="n">
        <f aca="false">SUM(E22:E25)</f>
        <v>13212.9</v>
      </c>
      <c r="F26" s="37" t="n">
        <f aca="false">SUM(F22:F25)</f>
        <v>97533.4</v>
      </c>
      <c r="H26" s="35" t="s">
        <v>187</v>
      </c>
      <c r="I26" s="36" t="n">
        <f aca="false">SUM(I22:I25)</f>
        <v>34</v>
      </c>
      <c r="J26" s="37" t="n">
        <f aca="false">SUM(J22:J25)</f>
        <v>97533.4</v>
      </c>
      <c r="K26" s="37" t="n">
        <f aca="false">SUM(K22:K25)</f>
        <v>29345.1</v>
      </c>
      <c r="L26" s="46" t="n">
        <f aca="false">IFERROR(K26/SUM($K$22:$K$25),0)</f>
        <v>1</v>
      </c>
    </row>
    <row r="28" customFormat="false" ht="24" hidden="false" customHeight="true" outlineLevel="0" collapsed="false">
      <c r="A28" s="47" t="s">
        <v>188</v>
      </c>
      <c r="B28" s="47"/>
      <c r="C28" s="47"/>
      <c r="D28" s="47"/>
      <c r="E28" s="47"/>
      <c r="F28" s="47"/>
    </row>
    <row r="29" customFormat="false" ht="7.5" hidden="false" customHeight="true" outlineLevel="0" collapsed="false"/>
    <row r="30" customFormat="false" ht="15.75" hidden="false" customHeight="true" outlineLevel="0" collapsed="false">
      <c r="A30" s="5" t="s">
        <v>189</v>
      </c>
      <c r="B30" s="5"/>
      <c r="C30" s="5"/>
      <c r="D30" s="5"/>
      <c r="E30" s="5"/>
      <c r="F30" s="5"/>
    </row>
    <row r="31" customFormat="false" ht="25.5" hidden="false" customHeight="true" outlineLevel="0" collapsed="false">
      <c r="A31" s="15" t="s">
        <v>190</v>
      </c>
      <c r="B31" s="15" t="s">
        <v>191</v>
      </c>
      <c r="C31" s="15" t="s">
        <v>192</v>
      </c>
      <c r="D31" s="15" t="s">
        <v>174</v>
      </c>
      <c r="E31" s="15" t="s">
        <v>164</v>
      </c>
      <c r="F31" s="15" t="s">
        <v>176</v>
      </c>
    </row>
    <row r="32" customFormat="false" ht="15" hidden="false" customHeight="true" outlineLevel="0" collapsed="false">
      <c r="A32" s="20" t="s">
        <v>54</v>
      </c>
      <c r="B32" s="40" t="n">
        <f aca="false">COUNTIF(Rechnungsausgangsbuch!$F$15:$F$114,$A32)</f>
        <v>4</v>
      </c>
      <c r="C32" s="31" t="n">
        <f aca="false">SUMIF(Rechnungsausgangsbuch!$F$15:$F$114,$A32,Rechnungsausgangsbuch!$J$15:$J$114)</f>
        <v>18400</v>
      </c>
      <c r="D32" s="31" t="n">
        <f aca="false">SUMIF(Rechnungsausgangsbuch!$F$15:$F$114,$A32,Rechnungsausgangsbuch!$M$15:$M$114)</f>
        <v>21896</v>
      </c>
      <c r="E32" s="31" t="n">
        <f aca="false">SUMIF(Rechnungsausgangsbuch!$F$15:$F$114,$A32,Rechnungsausgangsbuch!$O$15:$O$114)</f>
        <v>15470</v>
      </c>
      <c r="F32" s="31" t="n">
        <f aca="false">SUMIF(Rechnungsausgangsbuch!$F$15:$F$114,$A32,Rechnungsausgangsbuch!$P$15:$P$114)</f>
        <v>6426</v>
      </c>
    </row>
    <row r="33" customFormat="false" ht="15" hidden="false" customHeight="true" outlineLevel="0" collapsed="false">
      <c r="A33" s="48" t="s">
        <v>72</v>
      </c>
      <c r="B33" s="44" t="n">
        <f aca="false">COUNTIF(Rechnungsausgangsbuch!$F$15:$F$114,$A33)</f>
        <v>3</v>
      </c>
      <c r="C33" s="34" t="n">
        <f aca="false">SUMIF(Rechnungsausgangsbuch!$F$15:$F$114,$A33,Rechnungsausgangsbuch!$J$15:$J$114)</f>
        <v>9580</v>
      </c>
      <c r="D33" s="34" t="n">
        <f aca="false">SUMIF(Rechnungsausgangsbuch!$F$15:$F$114,$A33,Rechnungsausgangsbuch!$M$15:$M$114)</f>
        <v>11400.2</v>
      </c>
      <c r="E33" s="34" t="n">
        <f aca="false">SUMIF(Rechnungsausgangsbuch!$F$15:$F$114,$A33,Rechnungsausgangsbuch!$O$15:$O$114)</f>
        <v>11400.2</v>
      </c>
      <c r="F33" s="34" t="n">
        <f aca="false">SUMIF(Rechnungsausgangsbuch!$F$15:$F$114,$A33,Rechnungsausgangsbuch!$P$15:$P$114)</f>
        <v>0</v>
      </c>
    </row>
    <row r="34" customFormat="false" ht="15" hidden="false" customHeight="true" outlineLevel="0" collapsed="false">
      <c r="A34" s="20" t="s">
        <v>58</v>
      </c>
      <c r="B34" s="40" t="n">
        <f aca="false">COUNTIF(Rechnungsausgangsbuch!$F$15:$F$114,$A34)</f>
        <v>3</v>
      </c>
      <c r="C34" s="31" t="n">
        <f aca="false">SUMIF(Rechnungsausgangsbuch!$F$15:$F$114,$A34,Rechnungsausgangsbuch!$J$15:$J$114)</f>
        <v>7200</v>
      </c>
      <c r="D34" s="31" t="n">
        <f aca="false">SUMIF(Rechnungsausgangsbuch!$F$15:$F$114,$A34,Rechnungsausgangsbuch!$M$15:$M$114)</f>
        <v>8568</v>
      </c>
      <c r="E34" s="31" t="n">
        <f aca="false">SUMIF(Rechnungsausgangsbuch!$F$15:$F$114,$A34,Rechnungsausgangsbuch!$O$15:$O$114)</f>
        <v>5712</v>
      </c>
      <c r="F34" s="31" t="n">
        <f aca="false">SUMIF(Rechnungsausgangsbuch!$F$15:$F$114,$A34,Rechnungsausgangsbuch!$P$15:$P$114)</f>
        <v>2856</v>
      </c>
    </row>
    <row r="35" customFormat="false" ht="15" hidden="false" customHeight="true" outlineLevel="0" collapsed="false">
      <c r="A35" s="48" t="s">
        <v>62</v>
      </c>
      <c r="B35" s="44" t="n">
        <f aca="false">COUNTIF(Rechnungsausgangsbuch!$F$15:$F$114,$A35)</f>
        <v>4</v>
      </c>
      <c r="C35" s="34" t="n">
        <f aca="false">SUMIF(Rechnungsausgangsbuch!$F$15:$F$114,$A35,Rechnungsausgangsbuch!$J$15:$J$114)</f>
        <v>5795</v>
      </c>
      <c r="D35" s="34" t="n">
        <f aca="false">SUMIF(Rechnungsausgangsbuch!$F$15:$F$114,$A35,Rechnungsausgangsbuch!$M$15:$M$114)</f>
        <v>6200.65</v>
      </c>
      <c r="E35" s="34" t="n">
        <f aca="false">SUMIF(Rechnungsausgangsbuch!$F$15:$F$114,$A35,Rechnungsausgangsbuch!$O$15:$O$114)</f>
        <v>6200.65</v>
      </c>
      <c r="F35" s="34" t="n">
        <f aca="false">SUMIF(Rechnungsausgangsbuch!$F$15:$F$114,$A35,Rechnungsausgangsbuch!$P$15:$P$114)</f>
        <v>0</v>
      </c>
    </row>
    <row r="36" customFormat="false" ht="15" hidden="false" customHeight="true" outlineLevel="0" collapsed="false">
      <c r="A36" s="20" t="s">
        <v>109</v>
      </c>
      <c r="B36" s="40" t="n">
        <f aca="false">COUNTIF(Rechnungsausgangsbuch!$F$15:$F$114,$A36)</f>
        <v>2</v>
      </c>
      <c r="C36" s="31" t="n">
        <f aca="false">SUMIF(Rechnungsausgangsbuch!$F$15:$F$114,$A36,Rechnungsausgangsbuch!$J$15:$J$114)</f>
        <v>10620</v>
      </c>
      <c r="D36" s="31" t="n">
        <f aca="false">SUMIF(Rechnungsausgangsbuch!$F$15:$F$114,$A36,Rechnungsausgangsbuch!$M$15:$M$114)</f>
        <v>12637.8</v>
      </c>
      <c r="E36" s="31" t="n">
        <f aca="false">SUMIF(Rechnungsausgangsbuch!$F$15:$F$114,$A36,Rechnungsausgangsbuch!$O$15:$O$114)</f>
        <v>6711.6</v>
      </c>
      <c r="F36" s="31" t="n">
        <f aca="false">SUMIF(Rechnungsausgangsbuch!$F$15:$F$114,$A36,Rechnungsausgangsbuch!$P$15:$P$114)</f>
        <v>5926.2</v>
      </c>
    </row>
    <row r="37" customFormat="false" ht="15" hidden="false" customHeight="true" outlineLevel="0" collapsed="false">
      <c r="A37" s="48" t="s">
        <v>76</v>
      </c>
      <c r="B37" s="44" t="n">
        <f aca="false">COUNTIF(Rechnungsausgangsbuch!$F$15:$F$114,$A37)</f>
        <v>3</v>
      </c>
      <c r="C37" s="34" t="n">
        <f aca="false">SUMIF(Rechnungsausgangsbuch!$F$15:$F$114,$A37,Rechnungsausgangsbuch!$J$15:$J$114)</f>
        <v>6150</v>
      </c>
      <c r="D37" s="34" t="n">
        <f aca="false">SUMIF(Rechnungsausgangsbuch!$F$15:$F$114,$A37,Rechnungsausgangsbuch!$M$15:$M$114)</f>
        <v>7318.5</v>
      </c>
      <c r="E37" s="34" t="n">
        <f aca="false">SUMIF(Rechnungsausgangsbuch!$F$15:$F$114,$A37,Rechnungsausgangsbuch!$O$15:$O$114)</f>
        <v>4046</v>
      </c>
      <c r="F37" s="34" t="n">
        <f aca="false">SUMIF(Rechnungsausgangsbuch!$F$15:$F$114,$A37,Rechnungsausgangsbuch!$P$15:$P$114)</f>
        <v>3272.5</v>
      </c>
    </row>
    <row r="38" customFormat="false" ht="15" hidden="false" customHeight="true" outlineLevel="0" collapsed="false">
      <c r="A38" s="20" t="s">
        <v>92</v>
      </c>
      <c r="B38" s="40" t="n">
        <f aca="false">COUNTIF(Rechnungsausgangsbuch!$F$15:$F$114,$A38)</f>
        <v>3</v>
      </c>
      <c r="C38" s="31" t="n">
        <f aca="false">SUMIF(Rechnungsausgangsbuch!$F$15:$F$114,$A38,Rechnungsausgangsbuch!$J$15:$J$114)</f>
        <v>5365</v>
      </c>
      <c r="D38" s="31" t="n">
        <f aca="false">SUMIF(Rechnungsausgangsbuch!$F$15:$F$114,$A38,Rechnungsausgangsbuch!$M$15:$M$114)</f>
        <v>6384.35</v>
      </c>
      <c r="E38" s="31" t="n">
        <f aca="false">SUMIF(Rechnungsausgangsbuch!$F$15:$F$114,$A38,Rechnungsausgangsbuch!$O$15:$O$114)</f>
        <v>1755.25</v>
      </c>
      <c r="F38" s="31" t="n">
        <f aca="false">SUMIF(Rechnungsausgangsbuch!$F$15:$F$114,$A38,Rechnungsausgangsbuch!$P$15:$P$114)</f>
        <v>4629.1</v>
      </c>
    </row>
    <row r="39" customFormat="false" ht="15" hidden="false" customHeight="true" outlineLevel="0" collapsed="false">
      <c r="A39" s="48" t="s">
        <v>80</v>
      </c>
      <c r="B39" s="44" t="n">
        <f aca="false">COUNTIF(Rechnungsausgangsbuch!$F$15:$F$114,$A39)</f>
        <v>3</v>
      </c>
      <c r="C39" s="34" t="n">
        <f aca="false">SUMIF(Rechnungsausgangsbuch!$F$15:$F$114,$A39,Rechnungsausgangsbuch!$J$15:$J$114)</f>
        <v>3560</v>
      </c>
      <c r="D39" s="34" t="n">
        <f aca="false">SUMIF(Rechnungsausgangsbuch!$F$15:$F$114,$A39,Rechnungsausgangsbuch!$M$15:$M$114)</f>
        <v>4236.4</v>
      </c>
      <c r="E39" s="34" t="n">
        <f aca="false">SUMIF(Rechnungsausgangsbuch!$F$15:$F$114,$A39,Rechnungsausgangsbuch!$O$15:$O$114)</f>
        <v>2118.2</v>
      </c>
      <c r="F39" s="34" t="n">
        <f aca="false">SUMIF(Rechnungsausgangsbuch!$F$15:$F$114,$A39,Rechnungsausgangsbuch!$P$15:$P$114)</f>
        <v>2118.2</v>
      </c>
    </row>
    <row r="40" customFormat="false" ht="15" hidden="false" customHeight="true" outlineLevel="0" collapsed="false">
      <c r="A40" s="20" t="s">
        <v>84</v>
      </c>
      <c r="B40" s="40" t="n">
        <f aca="false">COUNTIF(Rechnungsausgangsbuch!$F$15:$F$114,$A40)</f>
        <v>2</v>
      </c>
      <c r="C40" s="31" t="n">
        <f aca="false">SUMIF(Rechnungsausgangsbuch!$F$15:$F$114,$A40,Rechnungsausgangsbuch!$J$15:$J$114)</f>
        <v>3770.5</v>
      </c>
      <c r="D40" s="31" t="n">
        <f aca="false">SUMIF(Rechnungsausgangsbuch!$F$15:$F$114,$A40,Rechnungsausgangsbuch!$M$15:$M$114)</f>
        <v>4486.9</v>
      </c>
      <c r="E40" s="31" t="n">
        <f aca="false">SUMIF(Rechnungsausgangsbuch!$F$15:$F$114,$A40,Rechnungsausgangsbuch!$O$15:$O$114)</f>
        <v>4486.9</v>
      </c>
      <c r="F40" s="31" t="n">
        <f aca="false">SUMIF(Rechnungsausgangsbuch!$F$15:$F$114,$A40,Rechnungsausgangsbuch!$P$15:$P$114)</f>
        <v>0</v>
      </c>
    </row>
    <row r="41" customFormat="false" ht="15" hidden="false" customHeight="true" outlineLevel="0" collapsed="false">
      <c r="A41" s="48" t="s">
        <v>101</v>
      </c>
      <c r="B41" s="44" t="n">
        <f aca="false">COUNTIF(Rechnungsausgangsbuch!$F$15:$F$114,$A41)</f>
        <v>3</v>
      </c>
      <c r="C41" s="34" t="n">
        <f aca="false">SUMIF(Rechnungsausgangsbuch!$F$15:$F$114,$A41,Rechnungsausgangsbuch!$J$15:$J$114)</f>
        <v>3380</v>
      </c>
      <c r="D41" s="34" t="n">
        <f aca="false">SUMIF(Rechnungsausgangsbuch!$F$15:$F$114,$A41,Rechnungsausgangsbuch!$M$15:$M$114)</f>
        <v>3904.6</v>
      </c>
      <c r="E41" s="34" t="n">
        <f aca="false">SUMIF(Rechnungsausgangsbuch!$F$15:$F$114,$A41,Rechnungsausgangsbuch!$O$15:$O$114)</f>
        <v>1987.5</v>
      </c>
      <c r="F41" s="34" t="n">
        <f aca="false">SUMIF(Rechnungsausgangsbuch!$F$15:$F$114,$A41,Rechnungsausgangsbuch!$P$15:$P$114)</f>
        <v>1917.1</v>
      </c>
    </row>
    <row r="42" customFormat="false" ht="15" hidden="false" customHeight="true" outlineLevel="0" collapsed="false">
      <c r="A42" s="20" t="s">
        <v>67</v>
      </c>
      <c r="B42" s="40" t="n">
        <f aca="false">COUNTIF(Rechnungsausgangsbuch!$F$15:$F$114,$A42)</f>
        <v>2</v>
      </c>
      <c r="C42" s="31" t="n">
        <f aca="false">SUMIF(Rechnungsausgangsbuch!$F$15:$F$114,$A42,Rechnungsausgangsbuch!$J$15:$J$114)</f>
        <v>5500</v>
      </c>
      <c r="D42" s="31" t="n">
        <f aca="false">SUMIF(Rechnungsausgangsbuch!$F$15:$F$114,$A42,Rechnungsausgangsbuch!$M$15:$M$114)</f>
        <v>5500</v>
      </c>
      <c r="E42" s="31" t="n">
        <f aca="false">SUMIF(Rechnungsausgangsbuch!$F$15:$F$114,$A42,Rechnungsausgangsbuch!$O$15:$O$114)</f>
        <v>5500</v>
      </c>
      <c r="F42" s="31" t="n">
        <f aca="false">SUMIF(Rechnungsausgangsbuch!$F$15:$F$114,$A42,Rechnungsausgangsbuch!$P$15:$P$114)</f>
        <v>0</v>
      </c>
    </row>
    <row r="43" customFormat="false" ht="15" hidden="false" customHeight="true" outlineLevel="0" collapsed="false">
      <c r="A43" s="48" t="s">
        <v>96</v>
      </c>
      <c r="B43" s="44" t="n">
        <f aca="false">COUNTIF(Rechnungsausgangsbuch!$F$15:$F$114,$A43)</f>
        <v>2</v>
      </c>
      <c r="C43" s="34" t="n">
        <f aca="false">SUMIF(Rechnungsausgangsbuch!$F$15:$F$114,$A43,Rechnungsausgangsbuch!$J$15:$J$114)</f>
        <v>5000</v>
      </c>
      <c r="D43" s="34" t="n">
        <f aca="false">SUMIF(Rechnungsausgangsbuch!$F$15:$F$114,$A43,Rechnungsausgangsbuch!$M$15:$M$114)</f>
        <v>5000</v>
      </c>
      <c r="E43" s="34" t="n">
        <f aca="false">SUMIF(Rechnungsausgangsbuch!$F$15:$F$114,$A43,Rechnungsausgangsbuch!$O$15:$O$114)</f>
        <v>2800</v>
      </c>
      <c r="F43" s="34" t="n">
        <f aca="false">SUMIF(Rechnungsausgangsbuch!$F$15:$F$114,$A43,Rechnungsausgangsbuch!$P$15:$P$114)</f>
        <v>2200</v>
      </c>
    </row>
    <row r="44" customFormat="false" ht="15" hidden="false" customHeight="false" outlineLevel="0" collapsed="false">
      <c r="A44" s="35" t="s">
        <v>187</v>
      </c>
      <c r="B44" s="36" t="n">
        <f aca="false">SUM(B32:B43)</f>
        <v>34</v>
      </c>
      <c r="C44" s="37" t="n">
        <f aca="false">SUM(C32:C43)</f>
        <v>84320.5</v>
      </c>
      <c r="D44" s="37" t="n">
        <f aca="false">SUM(D32:D43)</f>
        <v>97533.4</v>
      </c>
      <c r="E44" s="37" t="n">
        <f aca="false">SUM(E32:E43)</f>
        <v>68188.3</v>
      </c>
      <c r="F44" s="37" t="n">
        <f aca="false">SUM(F32:F43)</f>
        <v>29345.1</v>
      </c>
    </row>
  </sheetData>
  <mergeCells count="7">
    <mergeCell ref="A1:L1"/>
    <mergeCell ref="A2:L2"/>
    <mergeCell ref="A4:L4"/>
    <mergeCell ref="A20:F20"/>
    <mergeCell ref="H20:L20"/>
    <mergeCell ref="A28:F28"/>
    <mergeCell ref="A30:F30"/>
  </mergeCells>
  <conditionalFormatting sqref="F32:F43">
    <cfRule type="expression" priority="2" aboveAverage="0" equalAverage="0" bottom="0" percent="0" rank="0" text="" dxfId="17">
      <formula>$F32&gt;0</formula>
    </cfRule>
  </conditionalFormatting>
  <conditionalFormatting sqref="L22:L25">
    <cfRule type="expression" priority="3" aboveAverage="0" equalAverage="0" bottom="0" percent="0" rank="0" text="" dxfId="17">
      <formula>$H22="Überfällig"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2026-07-08T05:52:13Z</dcterms:created>
  <dc:creator>openpyxl</dc:creator>
  <dc:description/>
  <dc:language>en-US</dc:language>
  <cp:lastModifiedBy/>
  <dcterms:modified xsi:type="dcterms:W3CDTF">2026-07-08T05:52:13Z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