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9AE3D335-D6A3-4B7D-AAEC-1A99050FBF2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Übersicht" sheetId="1" r:id="rId1"/>
    <sheet name="Listen" sheetId="2" r:id="rId2"/>
    <sheet name="Qualitätsziele" sheetId="3" r:id="rId3"/>
    <sheet name="Prüfplan" sheetId="4" r:id="rId4"/>
    <sheet name="Abweichungen &amp; Maßnahmen" sheetId="5" r:id="rId5"/>
  </sheets>
  <definedNames>
    <definedName name="_xlnm._FilterDatabase" localSheetId="4" hidden="1">'Abweichungen &amp; Maßnahmen'!$B$5:$Q$30</definedName>
    <definedName name="_xlnm._FilterDatabase" localSheetId="3" hidden="1">Prüfplan!$B$5:$P$35</definedName>
    <definedName name="_xlnm._FilterDatabase" localSheetId="2" hidden="1">Qualitätsziele!$B$5:$O$30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32" i="5" l="1"/>
  <c r="G16" i="1" s="1"/>
  <c r="G32" i="5"/>
  <c r="P30" i="5"/>
  <c r="I30" i="5"/>
  <c r="J30" i="5" s="1"/>
  <c r="P29" i="5"/>
  <c r="I29" i="5"/>
  <c r="J29" i="5" s="1"/>
  <c r="P28" i="5"/>
  <c r="I28" i="5"/>
  <c r="J28" i="5" s="1"/>
  <c r="P27" i="5"/>
  <c r="I27" i="5"/>
  <c r="J27" i="5" s="1"/>
  <c r="P26" i="5"/>
  <c r="I26" i="5"/>
  <c r="J26" i="5" s="1"/>
  <c r="P25" i="5"/>
  <c r="I25" i="5"/>
  <c r="J25" i="5" s="1"/>
  <c r="P24" i="5"/>
  <c r="I24" i="5"/>
  <c r="J24" i="5" s="1"/>
  <c r="P23" i="5"/>
  <c r="I23" i="5"/>
  <c r="J23" i="5" s="1"/>
  <c r="P22" i="5"/>
  <c r="I22" i="5"/>
  <c r="J22" i="5" s="1"/>
  <c r="P21" i="5"/>
  <c r="I21" i="5"/>
  <c r="J21" i="5" s="1"/>
  <c r="P20" i="5"/>
  <c r="I20" i="5"/>
  <c r="J20" i="5" s="1"/>
  <c r="P19" i="5"/>
  <c r="I19" i="5"/>
  <c r="J19" i="5" s="1"/>
  <c r="P18" i="5"/>
  <c r="I18" i="5"/>
  <c r="J18" i="5" s="1"/>
  <c r="P17" i="5"/>
  <c r="I17" i="5"/>
  <c r="J17" i="5" s="1"/>
  <c r="P16" i="5"/>
  <c r="J16" i="5"/>
  <c r="I16" i="5"/>
  <c r="P15" i="5"/>
  <c r="I15" i="5"/>
  <c r="J15" i="5" s="1"/>
  <c r="P14" i="5"/>
  <c r="J14" i="5"/>
  <c r="I14" i="5"/>
  <c r="P13" i="5"/>
  <c r="I13" i="5"/>
  <c r="J13" i="5" s="1"/>
  <c r="P12" i="5"/>
  <c r="I12" i="5"/>
  <c r="J12" i="5" s="1"/>
  <c r="P11" i="5"/>
  <c r="I11" i="5"/>
  <c r="J11" i="5" s="1"/>
  <c r="P10" i="5"/>
  <c r="I10" i="5"/>
  <c r="M32" i="5" s="1"/>
  <c r="G18" i="1" s="1"/>
  <c r="P9" i="5"/>
  <c r="I9" i="5"/>
  <c r="J9" i="5" s="1"/>
  <c r="P8" i="5"/>
  <c r="I8" i="5"/>
  <c r="J8" i="5" s="1"/>
  <c r="P7" i="5"/>
  <c r="J7" i="5"/>
  <c r="I7" i="5"/>
  <c r="P6" i="5"/>
  <c r="I6" i="5"/>
  <c r="J6" i="5" s="1"/>
  <c r="K37" i="4"/>
  <c r="G14" i="1" s="1"/>
  <c r="E37" i="4"/>
  <c r="L35" i="4"/>
  <c r="M35" i="4" s="1"/>
  <c r="L34" i="4"/>
  <c r="M34" i="4" s="1"/>
  <c r="L33" i="4"/>
  <c r="M33" i="4" s="1"/>
  <c r="L32" i="4"/>
  <c r="M32" i="4" s="1"/>
  <c r="L31" i="4"/>
  <c r="M31" i="4" s="1"/>
  <c r="L30" i="4"/>
  <c r="M30" i="4" s="1"/>
  <c r="M29" i="4"/>
  <c r="L29" i="4"/>
  <c r="L28" i="4"/>
  <c r="M28" i="4" s="1"/>
  <c r="L27" i="4"/>
  <c r="M27" i="4" s="1"/>
  <c r="L26" i="4"/>
  <c r="M26" i="4" s="1"/>
  <c r="L25" i="4"/>
  <c r="M25" i="4" s="1"/>
  <c r="L24" i="4"/>
  <c r="M24" i="4" s="1"/>
  <c r="L23" i="4"/>
  <c r="M23" i="4" s="1"/>
  <c r="L22" i="4"/>
  <c r="M22" i="4" s="1"/>
  <c r="L21" i="4"/>
  <c r="M21" i="4" s="1"/>
  <c r="L20" i="4"/>
  <c r="M20" i="4" s="1"/>
  <c r="L19" i="4"/>
  <c r="M19" i="4" s="1"/>
  <c r="L18" i="4"/>
  <c r="M18" i="4" s="1"/>
  <c r="L17" i="4"/>
  <c r="M17" i="4" s="1"/>
  <c r="L16" i="4"/>
  <c r="M16" i="4" s="1"/>
  <c r="L15" i="4"/>
  <c r="M15" i="4" s="1"/>
  <c r="L14" i="4"/>
  <c r="M14" i="4" s="1"/>
  <c r="L13" i="4"/>
  <c r="M13" i="4" s="1"/>
  <c r="L12" i="4"/>
  <c r="M12" i="4" s="1"/>
  <c r="L11" i="4"/>
  <c r="M11" i="4" s="1"/>
  <c r="L10" i="4"/>
  <c r="M10" i="4" s="1"/>
  <c r="L9" i="4"/>
  <c r="M9" i="4" s="1"/>
  <c r="L8" i="4"/>
  <c r="M8" i="4" s="1"/>
  <c r="L7" i="4"/>
  <c r="M7" i="4" s="1"/>
  <c r="L6" i="4"/>
  <c r="M6" i="4" s="1"/>
  <c r="D32" i="3"/>
  <c r="G8" i="1" s="1"/>
  <c r="J30" i="3"/>
  <c r="K30" i="3" s="1"/>
  <c r="K29" i="3"/>
  <c r="J29" i="3"/>
  <c r="J28" i="3"/>
  <c r="K28" i="3" s="1"/>
  <c r="J27" i="3"/>
  <c r="K27" i="3" s="1"/>
  <c r="K26" i="3"/>
  <c r="J26" i="3"/>
  <c r="K25" i="3"/>
  <c r="J25" i="3"/>
  <c r="J24" i="3"/>
  <c r="K24" i="3" s="1"/>
  <c r="J23" i="3"/>
  <c r="K23" i="3" s="1"/>
  <c r="J22" i="3"/>
  <c r="K22" i="3" s="1"/>
  <c r="J21" i="3"/>
  <c r="K21" i="3" s="1"/>
  <c r="J20" i="3"/>
  <c r="K20" i="3" s="1"/>
  <c r="K19" i="3"/>
  <c r="J19" i="3"/>
  <c r="J18" i="3"/>
  <c r="K18" i="3" s="1"/>
  <c r="J17" i="3"/>
  <c r="K17" i="3" s="1"/>
  <c r="K16" i="3"/>
  <c r="J16" i="3"/>
  <c r="K15" i="3"/>
  <c r="J15" i="3"/>
  <c r="J14" i="3"/>
  <c r="K14" i="3" s="1"/>
  <c r="J13" i="3"/>
  <c r="K13" i="3" s="1"/>
  <c r="J12" i="3"/>
  <c r="K12" i="3" s="1"/>
  <c r="J11" i="3"/>
  <c r="K11" i="3" s="1"/>
  <c r="J10" i="3"/>
  <c r="I32" i="3" s="1"/>
  <c r="G10" i="1" s="1"/>
  <c r="K9" i="3"/>
  <c r="J9" i="3"/>
  <c r="J8" i="3"/>
  <c r="K8" i="3" s="1"/>
  <c r="J7" i="3"/>
  <c r="K7" i="3" s="1"/>
  <c r="K6" i="3"/>
  <c r="J6" i="3"/>
  <c r="G19" i="1"/>
  <c r="J17" i="1" s="1"/>
  <c r="G15" i="1"/>
  <c r="G12" i="1"/>
  <c r="G11" i="1" l="1"/>
  <c r="H37" i="4"/>
  <c r="G13" i="1" s="1"/>
  <c r="J18" i="1" s="1"/>
  <c r="K10" i="3"/>
  <c r="F32" i="3" s="1"/>
  <c r="G9" i="1" s="1"/>
  <c r="J10" i="5"/>
  <c r="G17" i="1" s="1"/>
  <c r="J16" i="1" s="1"/>
  <c r="J15" i="1" l="1"/>
  <c r="I8" i="1"/>
</calcChain>
</file>

<file path=xl/sharedStrings.xml><?xml version="1.0" encoding="utf-8"?>
<sst xmlns="http://schemas.openxmlformats.org/spreadsheetml/2006/main" count="500" uniqueCount="295">
  <si>
    <t>STAMMDATEN</t>
  </si>
  <si>
    <t>KENNZAHLEN AUF EINEN BLICK</t>
  </si>
  <si>
    <t>GESAMTBEWERTUNG</t>
  </si>
  <si>
    <t>Organisation</t>
  </si>
  <si>
    <t>Nordwind Industrie GmbH</t>
  </si>
  <si>
    <t>Qualitätsziele gesamt</t>
  </si>
  <si>
    <t>Geltungsbereich</t>
  </si>
  <si>
    <t>Standort Werk 2 – Serienfertigung</t>
  </si>
  <si>
    <t>Ziele erreicht</t>
  </si>
  <si>
    <t>Dokument-Nr. / Version</t>
  </si>
  <si>
    <t>QP-2026-01 / Rev. 3</t>
  </si>
  <si>
    <t>Ø Zielerreichung</t>
  </si>
  <si>
    <t>Erstellt / freigegeben von</t>
  </si>
  <si>
    <t>M. Ehrhardt (QMB) / T. Lindqvist (GF)</t>
  </si>
  <si>
    <t>Ziele kritisch</t>
  </si>
  <si>
    <t>Gültig ab</t>
  </si>
  <si>
    <t>Prüfungen im Plan</t>
  </si>
  <si>
    <t>Stichtag der Auswertung</t>
  </si>
  <si>
    <t>Prüfungen überfällig</t>
  </si>
  <si>
    <t>Schwelle „Beobachten“</t>
  </si>
  <si>
    <t>Prüfquote i. O.</t>
  </si>
  <si>
    <t>Auslöser der Bewertung</t>
  </si>
  <si>
    <t>kritische Ziele, hohe Risiken, überfällige Maßnahmen</t>
  </si>
  <si>
    <t>Nächste Managementbewertung</t>
  </si>
  <si>
    <t>Abweichungen gesamt</t>
  </si>
  <si>
    <t>Hinweis: Blau geschriebene Zellen sind Eingaben, dunkle Werte werden berechnet.</t>
  </si>
  <si>
    <t>Abweichungen offen</t>
  </si>
  <si>
    <t>Risikoklasse „Hoch“ offen</t>
  </si>
  <si>
    <t>davon Risikoklasse „Hoch“</t>
  </si>
  <si>
    <t>Maßnahmen überfällig</t>
  </si>
  <si>
    <t>Ø Risikozahl</t>
  </si>
  <si>
    <t>AUFBAU DER VORLAGE</t>
  </si>
  <si>
    <t>1 · Übersicht</t>
  </si>
  <si>
    <t>Stammdaten, Kennzahlen und Gesamtbewertung. Nur Stammdaten eintragen.</t>
  </si>
  <si>
    <t>2 · Qualitätsziele</t>
  </si>
  <si>
    <t>Messbare Ziele je Bereich. Zielerreichung und Bewertung rechnen automatisch.</t>
  </si>
  <si>
    <t>3 · Prüfplan</t>
  </si>
  <si>
    <t>Prüfmerkmale, Methoden und Termine. Nächste Prüfung ergibt sich aus der Häufigkeit.</t>
  </si>
  <si>
    <t>4 · Abweichungen &amp; Maßnahmen</t>
  </si>
  <si>
    <t>Feststellungen, Risikobewertung, Korrekturmaßnahmen und Wirksamkeit.</t>
  </si>
  <si>
    <t>5 · Listen</t>
  </si>
  <si>
    <t>Auswahlwerte für alle Dropdowns und Prüfintervalle in Tagen.</t>
  </si>
  <si>
    <t>Auswahllisten – Grundlage aller Dropdown-Felder. Werte können ergänzt werden.</t>
  </si>
  <si>
    <t>Bereich / Prozess</t>
  </si>
  <si>
    <t>Prüfmethode</t>
  </si>
  <si>
    <t>Status Prüfung</t>
  </si>
  <si>
    <t>Ergebnis</t>
  </si>
  <si>
    <t>Prüfhäufigkeit</t>
  </si>
  <si>
    <t>Intervall (Tage)</t>
  </si>
  <si>
    <t>Richtung</t>
  </si>
  <si>
    <t>Status Maßnahme</t>
  </si>
  <si>
    <t>Wirksamkeit</t>
  </si>
  <si>
    <t>Verantwortlich</t>
  </si>
  <si>
    <t>Überprüfungsrhythmus</t>
  </si>
  <si>
    <t>Beschaffung</t>
  </si>
  <si>
    <t>Sichtprüfung</t>
  </si>
  <si>
    <t>Geplant</t>
  </si>
  <si>
    <t>i. O.</t>
  </si>
  <si>
    <t>Täglich</t>
  </si>
  <si>
    <t>Maximieren</t>
  </si>
  <si>
    <t>Offen</t>
  </si>
  <si>
    <t>Bestätigt</t>
  </si>
  <si>
    <t>QMB / Qualitätsmanagement</t>
  </si>
  <si>
    <t>Monatlich</t>
  </si>
  <si>
    <t>Wareneingang</t>
  </si>
  <si>
    <t>Messung</t>
  </si>
  <si>
    <t>In Durchführung</t>
  </si>
  <si>
    <t>bedingt i. O.</t>
  </si>
  <si>
    <t>Wöchentlich</t>
  </si>
  <si>
    <t>Minimieren</t>
  </si>
  <si>
    <t>In Bearbeitung</t>
  </si>
  <si>
    <t>Nicht wirksam</t>
  </si>
  <si>
    <t>Bereichsleitung</t>
  </si>
  <si>
    <t>Quartalsweise</t>
  </si>
  <si>
    <t>Fertigung</t>
  </si>
  <si>
    <t>Funktionsprüfung</t>
  </si>
  <si>
    <t>Abgeschlossen</t>
  </si>
  <si>
    <t>n. i. O.</t>
  </si>
  <si>
    <t>Prozesseigner</t>
  </si>
  <si>
    <t>Halbjährlich</t>
  </si>
  <si>
    <t>Montage</t>
  </si>
  <si>
    <t>Stichprobenprüfung</t>
  </si>
  <si>
    <t>Ausgesetzt</t>
  </si>
  <si>
    <t>offen</t>
  </si>
  <si>
    <t>Verworfen</t>
  </si>
  <si>
    <t>Projektleitung</t>
  </si>
  <si>
    <t>Jährlich</t>
  </si>
  <si>
    <t>Endprüfung</t>
  </si>
  <si>
    <t>100-%-Prüfung</t>
  </si>
  <si>
    <t>Fertigungsleitung</t>
  </si>
  <si>
    <t>Logistik / Versand</t>
  </si>
  <si>
    <t>Dokumentenprüfung</t>
  </si>
  <si>
    <t>Einkauf</t>
  </si>
  <si>
    <t>Dienstleistung</t>
  </si>
  <si>
    <t>Interner Audit</t>
  </si>
  <si>
    <t>Je Charge / Los</t>
  </si>
  <si>
    <t>Externer Auditor</t>
  </si>
  <si>
    <t>Projektabwicklung</t>
  </si>
  <si>
    <t>Kundenbefragung</t>
  </si>
  <si>
    <t>Kundenservice</t>
  </si>
  <si>
    <t>Laborprüfung</t>
  </si>
  <si>
    <t>Verwaltung</t>
  </si>
  <si>
    <t>QUALITÄTSZIELE 2026</t>
  </si>
  <si>
    <t>Messbare Ziele je Bereich – Zielerreichung und Bewertung werden automatisch berechnet.</t>
  </si>
  <si>
    <t>Ziel-ID</t>
  </si>
  <si>
    <t>Qualitätsziel</t>
  </si>
  <si>
    <t>Kennzahl (KPI)</t>
  </si>
  <si>
    <t>Einheit</t>
  </si>
  <si>
    <t>Zielwert</t>
  </si>
  <si>
    <t>Istwert</t>
  </si>
  <si>
    <t>Zielerreichung</t>
  </si>
  <si>
    <t>Bewertung</t>
  </si>
  <si>
    <t>Rhythmus</t>
  </si>
  <si>
    <t>Nächster Review</t>
  </si>
  <si>
    <t>Bemerkung</t>
  </si>
  <si>
    <t>QZ-01</t>
  </si>
  <si>
    <t>Fehlerfreie Anlieferungen sicherstellen</t>
  </si>
  <si>
    <t>Lieferantenannahmequote</t>
  </si>
  <si>
    <t>%</t>
  </si>
  <si>
    <t>Zwei Lieferanten in Eskalationsstufe 1</t>
  </si>
  <si>
    <t>QZ-02</t>
  </si>
  <si>
    <t>Ausschussquote dauerhaft senken</t>
  </si>
  <si>
    <t>Ausschussquote</t>
  </si>
  <si>
    <t>Maßnahme ABW-03 läuft</t>
  </si>
  <si>
    <t>QZ-03</t>
  </si>
  <si>
    <t>Erstdurchlaufquote steigern</t>
  </si>
  <si>
    <t>First Pass Yield</t>
  </si>
  <si>
    <t>QZ-04</t>
  </si>
  <si>
    <t>Liefertermintreue halten</t>
  </si>
  <si>
    <t>Termintreue</t>
  </si>
  <si>
    <t>Ziel übererfüllt</t>
  </si>
  <si>
    <t>QZ-05</t>
  </si>
  <si>
    <t>Reklamationen reduzieren</t>
  </si>
  <si>
    <t>Reklamationen je 1.000 Einheiten</t>
  </si>
  <si>
    <t>Stück</t>
  </si>
  <si>
    <t>Schwerpunkt Baugruppe C</t>
  </si>
  <si>
    <t>QZ-06</t>
  </si>
  <si>
    <t>Kundenzufriedenheit erhöhen</t>
  </si>
  <si>
    <t>Zufriedenheitsindex</t>
  </si>
  <si>
    <t>Punkte</t>
  </si>
  <si>
    <t>Befragung Q3 geplant</t>
  </si>
  <si>
    <t>QZ-07</t>
  </si>
  <si>
    <t>Abnahmen ohne Nacharbeit</t>
  </si>
  <si>
    <t>Abnahmequote 1. Versuch</t>
  </si>
  <si>
    <t>QZ-08</t>
  </si>
  <si>
    <t>Auditfeststellungen abarbeiten</t>
  </si>
  <si>
    <t>Erledigungsquote Maßnahmen</t>
  </si>
  <si>
    <t>3 Maßnahmen überfällig</t>
  </si>
  <si>
    <t>Ziele gesamt</t>
  </si>
  <si>
    <t>PRÜF- UND ÜBERWACHUNGSPLAN</t>
  </si>
  <si>
    <t>Alle qualitätssichernden Prüfungen. Nächster Termin und Fälligkeit werden automatisch ermittelt.</t>
  </si>
  <si>
    <t>Prüf-ID</t>
  </si>
  <si>
    <t>Prüfmerkmal</t>
  </si>
  <si>
    <t>Anforderung / Spezifikation</t>
  </si>
  <si>
    <t>Prüfmittel</t>
  </si>
  <si>
    <t>Stichprobe</t>
  </si>
  <si>
    <t>Häufigkeit</t>
  </si>
  <si>
    <t>Letzte Prüfung</t>
  </si>
  <si>
    <t>Nächste Prüfung</t>
  </si>
  <si>
    <t>Fälligkeit</t>
  </si>
  <si>
    <t>Status</t>
  </si>
  <si>
    <t>PP-01</t>
  </si>
  <si>
    <t>Identität und Menge</t>
  </si>
  <si>
    <t>Lieferschein = Bestellung, 0 Abweichungen</t>
  </si>
  <si>
    <t>ERP-Abgleich</t>
  </si>
  <si>
    <t>100 %</t>
  </si>
  <si>
    <t>—</t>
  </si>
  <si>
    <t>PP-02</t>
  </si>
  <si>
    <t>Maßhaltigkeit Zukaufteile</t>
  </si>
  <si>
    <t>Toleranz ± 0,05 mm</t>
  </si>
  <si>
    <t>Messschieber, kalibriert</t>
  </si>
  <si>
    <t>5 Teile je Los</t>
  </si>
  <si>
    <t>Ausreißer dokumentiert</t>
  </si>
  <si>
    <t>PP-03</t>
  </si>
  <si>
    <t>Prozessfähigkeit Kernmaß</t>
  </si>
  <si>
    <t>Cpk ≥ 1,33</t>
  </si>
  <si>
    <t>Messmaschine</t>
  </si>
  <si>
    <t>25 Teile</t>
  </si>
  <si>
    <t>PP-04</t>
  </si>
  <si>
    <t>Oberflächenqualität</t>
  </si>
  <si>
    <t>Keine sichtbaren Fehler &gt; 0,5 mm</t>
  </si>
  <si>
    <t>Prüflehre, Lichtkabine</t>
  </si>
  <si>
    <t>20 Teile</t>
  </si>
  <si>
    <t>PP-05</t>
  </si>
  <si>
    <t>Rüstfreigabe</t>
  </si>
  <si>
    <t>Erstteilfreigabe vor Serienstart</t>
  </si>
  <si>
    <t>Prüfprotokoll F-021</t>
  </si>
  <si>
    <t>Erstteil</t>
  </si>
  <si>
    <t>siehe ABW-02</t>
  </si>
  <si>
    <t>PP-06</t>
  </si>
  <si>
    <t>Drehmoment Verschraubung</t>
  </si>
  <si>
    <t>18 Nm ± 1 Nm</t>
  </si>
  <si>
    <t>Drehmomentschlüssel</t>
  </si>
  <si>
    <t>10 %</t>
  </si>
  <si>
    <t>PP-07</t>
  </si>
  <si>
    <t>Funktionsumfang Endprodukt</t>
  </si>
  <si>
    <t>Alle Funktionen ohne Fehler</t>
  </si>
  <si>
    <t>Prüfstand P-2</t>
  </si>
  <si>
    <t>PP-08</t>
  </si>
  <si>
    <t>Dichtheit</t>
  </si>
  <si>
    <t>Leckrate &lt; 2 mbar·l/s</t>
  </si>
  <si>
    <t>Dichtheitsprüfgerät</t>
  </si>
  <si>
    <t>Stichprobe n = 8</t>
  </si>
  <si>
    <t>PP-09</t>
  </si>
  <si>
    <t>Verpackung und Kennzeichnung</t>
  </si>
  <si>
    <t>Etikett vollständig, Ware unbeschädigt</t>
  </si>
  <si>
    <t>Checkliste V-07</t>
  </si>
  <si>
    <t>PP-10</t>
  </si>
  <si>
    <t>Lieferantenbewertung</t>
  </si>
  <si>
    <t>Gesamtscore ≥ 80 Punkte</t>
  </si>
  <si>
    <t>Bewertungsmatrix</t>
  </si>
  <si>
    <t>Alle A-Lieferanten</t>
  </si>
  <si>
    <t>Nächste Runde Q3</t>
  </si>
  <si>
    <t>PP-11</t>
  </si>
  <si>
    <t>Design-Review vor Freigabe</t>
  </si>
  <si>
    <t>Checkliste vollständig abgezeichnet</t>
  </si>
  <si>
    <t>Review-Protokoll</t>
  </si>
  <si>
    <t>Je Meilenstein</t>
  </si>
  <si>
    <t>2 offene Punkte</t>
  </si>
  <si>
    <t>PP-12</t>
  </si>
  <si>
    <t>Internes Systemaudit</t>
  </si>
  <si>
    <t>Keine Hauptabweichung</t>
  </si>
  <si>
    <t>Auditplan 2026</t>
  </si>
  <si>
    <t>Je Bereich</t>
  </si>
  <si>
    <t>Termin Q3 abstimmen</t>
  </si>
  <si>
    <t>PP-13</t>
  </si>
  <si>
    <t>Reklamationsbearbeitung</t>
  </si>
  <si>
    <t>Erstreaktion &lt; 24 Stunden</t>
  </si>
  <si>
    <t>Ticketsystem</t>
  </si>
  <si>
    <t>20 Vorgänge</t>
  </si>
  <si>
    <t>siehe ABW-06</t>
  </si>
  <si>
    <t>PP-14</t>
  </si>
  <si>
    <t>Kundenzufriedenheit</t>
  </si>
  <si>
    <t>Index ≥ 4,5 von 5</t>
  </si>
  <si>
    <t>Fragebogen K-03</t>
  </si>
  <si>
    <t>Alle A-Kunden</t>
  </si>
  <si>
    <t>Befragung Q3</t>
  </si>
  <si>
    <t>Prüfungen gesamt</t>
  </si>
  <si>
    <t>davon überfällig</t>
  </si>
  <si>
    <t>Quote i. O.</t>
  </si>
  <si>
    <t>ABWEICHUNGEN UND KORREKTURMASSNAHMEN</t>
  </si>
  <si>
    <t>Risikozahl = Schweregrad × Auftretenswahrscheinlichkeit (Skala 1–5). Risikoklasse und Restlaufzeit werden berechnet.</t>
  </si>
  <si>
    <t>Abw.-ID</t>
  </si>
  <si>
    <t>Datum</t>
  </si>
  <si>
    <t>Bezug Prüf-ID</t>
  </si>
  <si>
    <t>Beschreibung der Abweichung</t>
  </si>
  <si>
    <t>Schwere (1–5)</t>
  </si>
  <si>
    <t>Auftreten (1–5)</t>
  </si>
  <si>
    <t>Risikozahl</t>
  </si>
  <si>
    <t>Risikoklasse</t>
  </si>
  <si>
    <t>Ursache (Root Cause)</t>
  </si>
  <si>
    <t>Korrekturmaßnahme</t>
  </si>
  <si>
    <t>Fällig am</t>
  </si>
  <si>
    <t>Restlaufzeit (Tage)</t>
  </si>
  <si>
    <t>ABW-01</t>
  </si>
  <si>
    <t>Maßabweichung bei Zukaufteil außerhalb Toleranz</t>
  </si>
  <si>
    <t>Lieferant ohne fähigen Prozess</t>
  </si>
  <si>
    <t>Lieferantenaudit und Prozessfreigabe erneuern</t>
  </si>
  <si>
    <t>ABW-02</t>
  </si>
  <si>
    <t>Serienstart ohne dokumentierte Erstteilfreigabe</t>
  </si>
  <si>
    <t>Rüstanweisung nicht verbindlich hinterlegt</t>
  </si>
  <si>
    <t>Freigabe im ERP als Pflichtschritt sperren</t>
  </si>
  <si>
    <t>ABW-03</t>
  </si>
  <si>
    <t>Ausschussquote über Zielwert von 1,5 %</t>
  </si>
  <si>
    <t>Werkzeugverschleiß nicht überwacht</t>
  </si>
  <si>
    <t>Standzeitüberwachung je Werkzeug einführen</t>
  </si>
  <si>
    <t>ABW-04</t>
  </si>
  <si>
    <t>Prüfmittel ohne gültigen Kalibriernachweis</t>
  </si>
  <si>
    <t>Kalibrierplan nicht gepflegt</t>
  </si>
  <si>
    <t>Kalibrierkalender mit Erinnerung aufsetzen</t>
  </si>
  <si>
    <t>ABW-05</t>
  </si>
  <si>
    <t>Design-Review mit zwei offenen Punkten freigegeben</t>
  </si>
  <si>
    <t>Freigabekriterien unscharf definiert</t>
  </si>
  <si>
    <t>Checkliste um K.-o.-Kriterien ergänzen</t>
  </si>
  <si>
    <t>ABW-06</t>
  </si>
  <si>
    <t>Erstreaktionszeit über 24 Stunden bei 6 Vorgängen</t>
  </si>
  <si>
    <t>Fehlende Vertretungsregel bei Urlaub</t>
  </si>
  <si>
    <t>Vertretungsplan und Eskalationsregel einführen</t>
  </si>
  <si>
    <t>ABW-07</t>
  </si>
  <si>
    <t>Falsche Etikettierung bei zwei Versandeinheiten</t>
  </si>
  <si>
    <t>Manuelle Etikettenerstellung</t>
  </si>
  <si>
    <t>Etikettendruck aus ERP automatisieren</t>
  </si>
  <si>
    <t>ABW-08</t>
  </si>
  <si>
    <t>Wiederholte Mengenabweichung bei Lieferant B</t>
  </si>
  <si>
    <t>Fehlende Rückmeldung zu Teillieferungen</t>
  </si>
  <si>
    <t>Lieferantengespräch und Eskalationsstufe 1</t>
  </si>
  <si>
    <t>ABW-09</t>
  </si>
  <si>
    <t>Nebenabweichung im internen Systemaudit</t>
  </si>
  <si>
    <t>Dokumentenlenkung unvollständig</t>
  </si>
  <si>
    <t>Freigabestatus in allen QM-Dokumenten ergänzen</t>
  </si>
  <si>
    <t>ABW-10</t>
  </si>
  <si>
    <t>Drehmoment außerhalb Toleranzband</t>
  </si>
  <si>
    <t>Prüfmittel nicht nachjustiert</t>
  </si>
  <si>
    <t>Tägliche Nullpunktprüfung verbindlich machen</t>
  </si>
  <si>
    <t>QUALITÄTSPLAN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</si>
</sst>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dd\.mm\.yyyy"/>
    <numFmt numFmtId="166" formatCode="0\ %"/>
    <numFmt numFmtId="167" formatCode="0.0"/>
  </numFmts>
  <fonts count="13" x14ac:knownFonts="1">
    <font>
      <sz val="11"/>
      <color theme="1"/>
      <name val="Calibri"/>
      <family val="2"/>
      <charset val="1"/>
    </font>
    <font>
      <b/>
      <sz val="22"/>
      <color rgb="FFFFFFFF"/>
      <name val="Calibri"/>
      <charset val="1"/>
    </font>
    <font>
      <b/>
      <sz val="11"/>
      <color rgb="FFB26A33"/>
      <name val="Calibri"/>
      <charset val="1"/>
    </font>
    <font>
      <b/>
      <sz val="10"/>
      <color rgb="FF2F3437"/>
      <name val="Calibri"/>
      <charset val="1"/>
    </font>
    <font>
      <sz val="10"/>
      <color rgb="FF1F4E9C"/>
      <name val="Calibri"/>
      <charset val="1"/>
    </font>
    <font>
      <b/>
      <sz val="12"/>
      <color rgb="FF2F3437"/>
      <name val="Calibri"/>
      <charset val="1"/>
    </font>
    <font>
      <b/>
      <sz val="20"/>
      <color rgb="FFFFFFFF"/>
      <name val="Calibri"/>
      <charset val="1"/>
    </font>
    <font>
      <i/>
      <sz val="9"/>
      <color rgb="FF8A8378"/>
      <name val="Calibri"/>
      <charset val="1"/>
    </font>
    <font>
      <sz val="10"/>
      <color rgb="FF2F3437"/>
      <name val="Calibri"/>
      <charset val="1"/>
    </font>
    <font>
      <sz val="10"/>
      <color rgb="FF6B655C"/>
      <name val="Calibri"/>
      <charset val="1"/>
    </font>
    <font>
      <b/>
      <sz val="10"/>
      <color rgb="FFFFFFFF"/>
      <name val="Calibri"/>
      <charset val="1"/>
    </font>
    <font>
      <b/>
      <sz val="16"/>
      <color rgb="FF2F3437"/>
      <name val="Calibri"/>
      <charset val="1"/>
    </font>
    <font>
      <b/>
      <sz val="10"/>
      <color rgb="FFB26A33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rgb="FF2F3437"/>
        <bgColor rgb="FF333300"/>
      </patternFill>
    </fill>
    <fill>
      <patternFill patternType="solid">
        <fgColor rgb="FFB26A33"/>
        <bgColor rgb="FFC08A15"/>
      </patternFill>
    </fill>
    <fill>
      <patternFill patternType="solid">
        <fgColor rgb="FFEAE4DB"/>
        <bgColor rgb="FFDCE8D3"/>
      </patternFill>
    </fill>
    <fill>
      <patternFill patternType="solid">
        <fgColor rgb="FFF7F4EF"/>
        <bgColor rgb="FFFFFFFF"/>
      </patternFill>
    </fill>
  </fills>
  <borders count="2">
    <border>
      <left/>
      <right/>
      <top/>
      <bottom/>
      <diagonal/>
    </border>
    <border>
      <left style="thin">
        <color rgb="FFC9C0B4"/>
      </left>
      <right style="thin">
        <color rgb="FFC9C0B4"/>
      </right>
      <top style="thin">
        <color rgb="FFC9C0B4"/>
      </top>
      <bottom style="thin">
        <color rgb="FFC9C0B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9" fillId="0" borderId="1" xfId="0" applyFont="1" applyBorder="1" applyAlignment="1">
      <alignment vertical="center" indent="1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indent="2"/>
    </xf>
    <xf numFmtId="0" fontId="0" fillId="3" borderId="0" xfId="0" applyFill="1"/>
    <xf numFmtId="0" fontId="2" fillId="0" borderId="0" xfId="0" applyFont="1"/>
    <xf numFmtId="0" fontId="3" fillId="4" borderId="1" xfId="0" applyFont="1" applyFill="1" applyBorder="1" applyAlignment="1">
      <alignment vertical="center" indent="1"/>
    </xf>
    <xf numFmtId="0" fontId="4" fillId="0" borderId="1" xfId="0" applyFont="1" applyBorder="1" applyAlignment="1">
      <alignment vertical="center" indent="1"/>
    </xf>
    <xf numFmtId="1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 indent="1"/>
    </xf>
    <xf numFmtId="166" fontId="4" fillId="0" borderId="1" xfId="0" applyNumberFormat="1" applyFont="1" applyBorder="1" applyAlignment="1">
      <alignment vertical="center" indent="1"/>
    </xf>
    <xf numFmtId="1" fontId="8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167" fontId="5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11" fillId="0" borderId="0" xfId="0" applyFont="1"/>
    <xf numFmtId="0" fontId="9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5" fontId="4" fillId="5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7" fontId="4" fillId="5" borderId="1" xfId="0" applyNumberFormat="1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8" fillId="5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7" fontId="2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left" vertical="center" wrapText="1"/>
    </xf>
  </cellXfs>
  <cellStyles count="1">
    <cellStyle name="Standard" xfId="0" builtinId="0"/>
  </cellStyles>
  <dxfs count="23">
    <dxf>
      <font>
        <b/>
        <sz val="10"/>
        <color rgb="FFA8382B"/>
        <name val="Calibri"/>
        <charset val="1"/>
      </font>
      <fill>
        <patternFill>
          <bgColor rgb="FFF1D6D2"/>
        </patternFill>
      </fill>
    </dxf>
    <dxf>
      <font>
        <b/>
        <sz val="10"/>
        <color rgb="FFC08A15"/>
        <name val="Calibri"/>
        <charset val="1"/>
      </font>
      <fill>
        <patternFill>
          <bgColor rgb="FFF6E7C4"/>
        </patternFill>
      </fill>
    </dxf>
    <dxf>
      <font>
        <b/>
        <sz val="10"/>
        <color rgb="FF4F7A3A"/>
        <name val="Calibri"/>
        <charset val="1"/>
      </font>
      <fill>
        <patternFill>
          <bgColor rgb="FFDCE8D3"/>
        </patternFill>
      </fill>
    </dxf>
    <dxf>
      <font>
        <b/>
        <sz val="10"/>
        <color rgb="FF4F7A3A"/>
        <name val="Calibri"/>
        <charset val="1"/>
      </font>
      <fill>
        <patternFill>
          <bgColor rgb="FFDCE8D3"/>
        </patternFill>
      </fill>
    </dxf>
    <dxf>
      <font>
        <b/>
        <sz val="10"/>
        <color rgb="FFC08A15"/>
        <name val="Calibri"/>
        <charset val="1"/>
      </font>
      <fill>
        <patternFill>
          <bgColor rgb="FFF6E7C4"/>
        </patternFill>
      </fill>
    </dxf>
    <dxf>
      <font>
        <b/>
        <sz val="10"/>
        <color rgb="FFA8382B"/>
        <name val="Calibri"/>
        <charset val="1"/>
      </font>
      <fill>
        <patternFill>
          <bgColor rgb="FFF1D6D2"/>
        </patternFill>
      </fill>
    </dxf>
    <dxf>
      <font>
        <b/>
        <sz val="10"/>
        <color rgb="FFA8382B"/>
        <name val="Calibri"/>
        <charset val="1"/>
      </font>
      <fill>
        <patternFill>
          <bgColor rgb="FFF1D6D2"/>
        </patternFill>
      </fill>
    </dxf>
    <dxf>
      <font>
        <b/>
        <sz val="10"/>
        <color rgb="FF4F7A3A"/>
        <name val="Calibri"/>
        <charset val="1"/>
      </font>
      <fill>
        <patternFill>
          <bgColor rgb="FFDCE8D3"/>
        </patternFill>
      </fill>
    </dxf>
    <dxf>
      <font>
        <b/>
        <sz val="10"/>
        <color rgb="FFC08A15"/>
        <name val="Calibri"/>
        <charset val="1"/>
      </font>
      <fill>
        <patternFill>
          <bgColor rgb="FFF6E7C4"/>
        </patternFill>
      </fill>
    </dxf>
    <dxf>
      <font>
        <b/>
        <sz val="10"/>
        <color rgb="FFA8382B"/>
        <name val="Calibri"/>
        <charset val="1"/>
      </font>
      <fill>
        <patternFill>
          <bgColor rgb="FFF1D6D2"/>
        </patternFill>
      </fill>
    </dxf>
    <dxf>
      <font>
        <b/>
        <sz val="10"/>
        <color rgb="FF4F7A3A"/>
        <name val="Calibri"/>
        <charset val="1"/>
      </font>
      <fill>
        <patternFill>
          <bgColor rgb="FFDCE8D3"/>
        </patternFill>
      </fill>
    </dxf>
    <dxf>
      <font>
        <b/>
        <sz val="10"/>
        <color rgb="FFC08A15"/>
        <name val="Calibri"/>
        <charset val="1"/>
      </font>
      <fill>
        <patternFill>
          <bgColor rgb="FFF6E7C4"/>
        </patternFill>
      </fill>
    </dxf>
    <dxf>
      <font>
        <b/>
        <sz val="10"/>
        <color rgb="FFA8382B"/>
        <name val="Calibri"/>
        <charset val="1"/>
      </font>
      <fill>
        <patternFill>
          <bgColor rgb="FFF1D6D2"/>
        </patternFill>
      </fill>
    </dxf>
    <dxf>
      <font>
        <b/>
        <sz val="10"/>
        <color rgb="FFA8382B"/>
        <name val="Calibri"/>
        <charset val="1"/>
      </font>
      <fill>
        <patternFill>
          <bgColor rgb="FFF1D6D2"/>
        </patternFill>
      </fill>
    </dxf>
    <dxf>
      <font>
        <b/>
        <sz val="10"/>
        <color rgb="FFC08A15"/>
        <name val="Calibri"/>
        <charset val="1"/>
      </font>
      <fill>
        <patternFill>
          <bgColor rgb="FFF6E7C4"/>
        </patternFill>
      </fill>
    </dxf>
    <dxf>
      <font>
        <b/>
        <sz val="10"/>
        <color rgb="FF4F7A3A"/>
        <name val="Calibri"/>
        <charset val="1"/>
      </font>
      <fill>
        <patternFill>
          <bgColor rgb="FFDCE8D3"/>
        </patternFill>
      </fill>
    </dxf>
    <dxf>
      <font>
        <b/>
        <sz val="20"/>
        <color rgb="FFFFFFFF"/>
        <name val="Calibri"/>
        <charset val="1"/>
      </font>
      <fill>
        <patternFill>
          <bgColor rgb="FF4F7A3A"/>
        </patternFill>
      </fill>
    </dxf>
    <dxf>
      <font>
        <b/>
        <sz val="20"/>
        <color rgb="FFFFFFFF"/>
        <name val="Calibri"/>
        <charset val="1"/>
      </font>
      <fill>
        <patternFill>
          <bgColor rgb="FFC08A15"/>
        </patternFill>
      </fill>
    </dxf>
    <dxf>
      <font>
        <b/>
        <sz val="20"/>
        <color rgb="FFFFFFFF"/>
        <name val="Calibri"/>
        <charset val="1"/>
      </font>
      <fill>
        <patternFill>
          <bgColor rgb="FFA8382B"/>
        </patternFill>
      </fill>
    </dxf>
    <dxf>
      <font>
        <b/>
        <sz val="12"/>
        <color rgb="FFA8382B"/>
        <name val="Calibri"/>
        <charset val="1"/>
      </font>
      <fill>
        <patternFill>
          <bgColor rgb="FFF1D6D2"/>
        </patternFill>
      </fill>
    </dxf>
    <dxf>
      <font>
        <b/>
        <sz val="12"/>
        <color rgb="FFA8382B"/>
        <name val="Calibri"/>
        <charset val="1"/>
      </font>
      <fill>
        <patternFill>
          <bgColor rgb="FFF1D6D2"/>
        </patternFill>
      </fill>
    </dxf>
    <dxf>
      <font>
        <b/>
        <sz val="12"/>
        <color rgb="FFA8382B"/>
        <name val="Calibri"/>
        <charset val="1"/>
      </font>
      <fill>
        <patternFill>
          <bgColor rgb="FFF1D6D2"/>
        </patternFill>
      </fill>
    </dxf>
    <dxf>
      <font>
        <b/>
        <sz val="12"/>
        <color rgb="FFA8382B"/>
        <name val="Calibri"/>
        <charset val="1"/>
      </font>
      <fill>
        <patternFill>
          <bgColor rgb="FFF1D6D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26A33"/>
      <rgbColor rgb="FF800080"/>
      <rgbColor rgb="FF008080"/>
      <rgbColor rgb="FFC9C0B4"/>
      <rgbColor rgb="FF8A8378"/>
      <rgbColor rgb="FF9999FF"/>
      <rgbColor rgb="FF993366"/>
      <rgbColor rgb="FFF7F4EF"/>
      <rgbColor rgb="FFCCFFFF"/>
      <rgbColor rgb="FF660066"/>
      <rgbColor rgb="FFFF8080"/>
      <rgbColor rgb="FF0066CC"/>
      <rgbColor rgb="FFEAE4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CE8D3"/>
      <rgbColor rgb="FFF6E7C4"/>
      <rgbColor rgb="FF99CCFF"/>
      <rgbColor rgb="FFFF99CC"/>
      <rgbColor rgb="FFCC99FF"/>
      <rgbColor rgb="FFF1D6D2"/>
      <rgbColor rgb="FF3366FF"/>
      <rgbColor rgb="FF33CCCC"/>
      <rgbColor rgb="FF99CC00"/>
      <rgbColor rgb="FFFFCC00"/>
      <rgbColor rgb="FFC08A15"/>
      <rgbColor rgb="FFFF6600"/>
      <rgbColor rgb="FF6B655C"/>
      <rgbColor rgb="FF969696"/>
      <rgbColor rgb="FF003366"/>
      <rgbColor rgb="FF4F7A3A"/>
      <rgbColor rgb="FF003300"/>
      <rgbColor rgb="FF333300"/>
      <rgbColor rgb="FFA8382B"/>
      <rgbColor rgb="FF993366"/>
      <rgbColor rgb="FF1F4E9C"/>
      <rgbColor rgb="FF2F343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F3437"/>
  </sheetPr>
  <dimension ref="B2:J26"/>
  <sheetViews>
    <sheetView showGridLines="0" tabSelected="1" zoomScaleNormal="100" workbookViewId="0">
      <selection activeCell="V34" sqref="V34"/>
    </sheetView>
  </sheetViews>
  <sheetFormatPr baseColWidth="10" defaultColWidth="8.7109375" defaultRowHeight="15" x14ac:dyDescent="0.25"/>
  <cols>
    <col min="1" max="1" width="0.7109375" customWidth="1"/>
    <col min="2" max="2" width="3" customWidth="1"/>
    <col min="3" max="3" width="28.7109375" customWidth="1"/>
    <col min="4" max="4" width="31.5703125" bestFit="1" customWidth="1"/>
    <col min="5" max="5" width="3" customWidth="1"/>
    <col min="6" max="6" width="28.5703125" bestFit="1" customWidth="1"/>
    <col min="7" max="7" width="10.28515625" customWidth="1"/>
    <col min="8" max="8" width="3" customWidth="1"/>
    <col min="9" max="9" width="22.140625" bestFit="1" customWidth="1"/>
    <col min="10" max="10" width="21.140625" customWidth="1"/>
    <col min="11" max="11" width="3" customWidth="1"/>
  </cols>
  <sheetData>
    <row r="2" spans="2:10" ht="12" customHeight="1" x14ac:dyDescent="0.25">
      <c r="B2" s="3" t="s">
        <v>294</v>
      </c>
      <c r="C2" s="3"/>
      <c r="D2" s="3"/>
      <c r="E2" s="3"/>
      <c r="F2" s="3"/>
      <c r="G2" s="3"/>
      <c r="H2" s="3"/>
      <c r="I2" s="3"/>
      <c r="J2" s="3"/>
    </row>
    <row r="3" spans="2:10" ht="21.75" customHeight="1" x14ac:dyDescent="0.25">
      <c r="B3" s="3"/>
      <c r="C3" s="3"/>
      <c r="D3" s="3"/>
      <c r="E3" s="3"/>
      <c r="F3" s="3"/>
      <c r="G3" s="3"/>
      <c r="H3" s="3"/>
      <c r="I3" s="3"/>
      <c r="J3" s="3"/>
    </row>
    <row r="4" spans="2:10" ht="12" customHeight="1" x14ac:dyDescent="0.25">
      <c r="B4" s="3"/>
      <c r="C4" s="3"/>
      <c r="D4" s="3"/>
      <c r="E4" s="3"/>
      <c r="F4" s="3"/>
      <c r="G4" s="3"/>
      <c r="H4" s="3"/>
      <c r="I4" s="3"/>
      <c r="J4" s="3"/>
    </row>
    <row r="5" spans="2:10" ht="3.75" customHeight="1" x14ac:dyDescent="0.25">
      <c r="B5" s="4"/>
      <c r="C5" s="4"/>
      <c r="D5" s="4"/>
      <c r="E5" s="4"/>
      <c r="F5" s="4"/>
      <c r="G5" s="4"/>
      <c r="H5" s="4"/>
      <c r="I5" s="4"/>
      <c r="J5" s="4"/>
    </row>
    <row r="7" spans="2:10" x14ac:dyDescent="0.25">
      <c r="C7" s="5" t="s">
        <v>0</v>
      </c>
      <c r="F7" s="5" t="s">
        <v>1</v>
      </c>
      <c r="I7" s="5" t="s">
        <v>2</v>
      </c>
    </row>
    <row r="8" spans="2:10" ht="18" customHeight="1" x14ac:dyDescent="0.25">
      <c r="C8" s="6" t="s">
        <v>3</v>
      </c>
      <c r="D8" s="7" t="s">
        <v>4</v>
      </c>
      <c r="F8" s="6" t="s">
        <v>5</v>
      </c>
      <c r="G8" s="8">
        <f>Qualitätsziele!D32</f>
        <v>8</v>
      </c>
      <c r="I8" s="2" t="str">
        <f>IF(OR(G11&gt;0,G13&gt;0,G17&gt;0),"HANDLUNGSBEDARF",IF(OR(G13&gt;0,G10&lt;0.95),"BEOBACHTEN","STABIL"))</f>
        <v>HANDLUNGSBEDARF</v>
      </c>
      <c r="J8" s="2"/>
    </row>
    <row r="9" spans="2:10" ht="18" customHeight="1" x14ac:dyDescent="0.25">
      <c r="C9" s="6" t="s">
        <v>6</v>
      </c>
      <c r="D9" s="7" t="s">
        <v>7</v>
      </c>
      <c r="F9" s="6" t="s">
        <v>8</v>
      </c>
      <c r="G9" s="8">
        <f>Qualitätsziele!F32</f>
        <v>2</v>
      </c>
      <c r="I9" s="2"/>
      <c r="J9" s="2"/>
    </row>
    <row r="10" spans="2:10" ht="18" customHeight="1" x14ac:dyDescent="0.25">
      <c r="C10" s="6" t="s">
        <v>9</v>
      </c>
      <c r="D10" s="7" t="s">
        <v>10</v>
      </c>
      <c r="F10" s="6" t="s">
        <v>11</v>
      </c>
      <c r="G10" s="9">
        <f>Qualitätsziele!I32</f>
        <v>0.90185228364681513</v>
      </c>
      <c r="I10" s="2"/>
      <c r="J10" s="2"/>
    </row>
    <row r="11" spans="2:10" ht="18" customHeight="1" x14ac:dyDescent="0.25">
      <c r="C11" s="6" t="s">
        <v>12</v>
      </c>
      <c r="D11" s="7" t="s">
        <v>13</v>
      </c>
      <c r="F11" s="6" t="s">
        <v>14</v>
      </c>
      <c r="G11" s="8">
        <f>COUNTIF(Qualitätsziele!K6:K30,"Kritisch")</f>
        <v>3</v>
      </c>
      <c r="I11" s="2"/>
      <c r="J11" s="2"/>
    </row>
    <row r="12" spans="2:10" ht="18" customHeight="1" x14ac:dyDescent="0.25">
      <c r="C12" s="6" t="s">
        <v>15</v>
      </c>
      <c r="D12" s="10">
        <v>46023</v>
      </c>
      <c r="F12" s="6" t="s">
        <v>16</v>
      </c>
      <c r="G12" s="8">
        <f>Prüfplan!E37</f>
        <v>14</v>
      </c>
      <c r="I12" s="2"/>
      <c r="J12" s="2"/>
    </row>
    <row r="13" spans="2:10" ht="18" customHeight="1" x14ac:dyDescent="0.25">
      <c r="C13" s="6" t="s">
        <v>17</v>
      </c>
      <c r="D13" s="10">
        <v>46211</v>
      </c>
      <c r="F13" s="6" t="s">
        <v>18</v>
      </c>
      <c r="G13" s="8">
        <f>Prüfplan!H37</f>
        <v>2</v>
      </c>
    </row>
    <row r="14" spans="2:10" ht="27.75" customHeight="1" x14ac:dyDescent="0.25">
      <c r="C14" s="6" t="s">
        <v>19</v>
      </c>
      <c r="D14" s="11">
        <v>0.9</v>
      </c>
      <c r="F14" s="6" t="s">
        <v>20</v>
      </c>
      <c r="G14" s="9">
        <f>Prüfplan!K37</f>
        <v>0.63636363636363635</v>
      </c>
      <c r="I14" s="6" t="s">
        <v>21</v>
      </c>
      <c r="J14" s="47" t="s">
        <v>22</v>
      </c>
    </row>
    <row r="15" spans="2:10" ht="18" customHeight="1" x14ac:dyDescent="0.25">
      <c r="C15" s="6" t="s">
        <v>23</v>
      </c>
      <c r="D15" s="10">
        <v>46346</v>
      </c>
      <c r="F15" s="6" t="s">
        <v>24</v>
      </c>
      <c r="G15" s="8">
        <f>'Abweichungen &amp; Maßnahmen'!G32</f>
        <v>10</v>
      </c>
      <c r="I15" s="6" t="s">
        <v>14</v>
      </c>
      <c r="J15" s="12">
        <f>G11</f>
        <v>3</v>
      </c>
    </row>
    <row r="16" spans="2:10" ht="18" customHeight="1" x14ac:dyDescent="0.25">
      <c r="C16" s="13" t="s">
        <v>25</v>
      </c>
      <c r="F16" s="6" t="s">
        <v>26</v>
      </c>
      <c r="G16" s="8">
        <f>'Abweichungen &amp; Maßnahmen'!J32</f>
        <v>8</v>
      </c>
      <c r="I16" s="6" t="s">
        <v>27</v>
      </c>
      <c r="J16" s="12">
        <f>G17</f>
        <v>1</v>
      </c>
    </row>
    <row r="17" spans="3:10" ht="18" customHeight="1" x14ac:dyDescent="0.25">
      <c r="F17" s="6" t="s">
        <v>28</v>
      </c>
      <c r="G17" s="8">
        <f>COUNTIFS('Abweichungen &amp; Maßnahmen'!J6:J30,"Hoch",'Abweichungen &amp; Maßnahmen'!O6:O30,"&lt;&gt;Abgeschlossen")</f>
        <v>1</v>
      </c>
      <c r="I17" s="6" t="s">
        <v>29</v>
      </c>
      <c r="J17" s="12">
        <f>G19</f>
        <v>1</v>
      </c>
    </row>
    <row r="18" spans="3:10" ht="18" customHeight="1" x14ac:dyDescent="0.25">
      <c r="F18" s="6" t="s">
        <v>30</v>
      </c>
      <c r="G18" s="14">
        <f>'Abweichungen &amp; Maßnahmen'!M32</f>
        <v>9.1</v>
      </c>
      <c r="I18" s="6" t="s">
        <v>18</v>
      </c>
      <c r="J18" s="12">
        <f>G13</f>
        <v>2</v>
      </c>
    </row>
    <row r="19" spans="3:10" ht="18" customHeight="1" x14ac:dyDescent="0.25">
      <c r="F19" s="6" t="s">
        <v>29</v>
      </c>
      <c r="G19" s="8">
        <f>COUNTIFS('Abweichungen &amp; Maßnahmen'!N6:N30,"&lt;"&amp;$D$13,'Abweichungen &amp; Maßnahmen'!O6:O30,"&lt;&gt;Abgeschlossen",'Abweichungen &amp; Maßnahmen'!O6:O30,"&lt;&gt;Verworfen")</f>
        <v>1</v>
      </c>
    </row>
    <row r="21" spans="3:10" x14ac:dyDescent="0.25">
      <c r="C21" s="5" t="s">
        <v>31</v>
      </c>
    </row>
    <row r="22" spans="3:10" ht="18" customHeight="1" x14ac:dyDescent="0.25">
      <c r="C22" s="6" t="s">
        <v>32</v>
      </c>
      <c r="D22" s="1" t="s">
        <v>33</v>
      </c>
      <c r="E22" s="1"/>
      <c r="F22" s="1"/>
      <c r="G22" s="1"/>
      <c r="H22" s="1"/>
      <c r="I22" s="1"/>
      <c r="J22" s="1"/>
    </row>
    <row r="23" spans="3:10" ht="18" customHeight="1" x14ac:dyDescent="0.25">
      <c r="C23" s="6" t="s">
        <v>34</v>
      </c>
      <c r="D23" s="1" t="s">
        <v>35</v>
      </c>
      <c r="E23" s="1"/>
      <c r="F23" s="1"/>
      <c r="G23" s="1"/>
      <c r="H23" s="1"/>
      <c r="I23" s="1"/>
      <c r="J23" s="1"/>
    </row>
    <row r="24" spans="3:10" ht="18" customHeight="1" x14ac:dyDescent="0.25">
      <c r="C24" s="6" t="s">
        <v>36</v>
      </c>
      <c r="D24" s="1" t="s">
        <v>37</v>
      </c>
      <c r="E24" s="1"/>
      <c r="F24" s="1"/>
      <c r="G24" s="1"/>
      <c r="H24" s="1"/>
      <c r="I24" s="1"/>
      <c r="J24" s="1"/>
    </row>
    <row r="25" spans="3:10" ht="18" customHeight="1" x14ac:dyDescent="0.25">
      <c r="C25" s="6" t="s">
        <v>38</v>
      </c>
      <c r="D25" s="1" t="s">
        <v>39</v>
      </c>
      <c r="E25" s="1"/>
      <c r="F25" s="1"/>
      <c r="G25" s="1"/>
      <c r="H25" s="1"/>
      <c r="I25" s="1"/>
      <c r="J25" s="1"/>
    </row>
    <row r="26" spans="3:10" ht="18" customHeight="1" x14ac:dyDescent="0.25">
      <c r="C26" s="6" t="s">
        <v>40</v>
      </c>
      <c r="D26" s="1" t="s">
        <v>41</v>
      </c>
      <c r="E26" s="1"/>
      <c r="F26" s="1"/>
      <c r="G26" s="1"/>
      <c r="H26" s="1"/>
      <c r="I26" s="1"/>
      <c r="J26" s="1"/>
    </row>
  </sheetData>
  <mergeCells count="7">
    <mergeCell ref="D25:J25"/>
    <mergeCell ref="D26:J26"/>
    <mergeCell ref="B2:J4"/>
    <mergeCell ref="I8:J12"/>
    <mergeCell ref="D22:J22"/>
    <mergeCell ref="D23:J23"/>
    <mergeCell ref="D24:J24"/>
  </mergeCells>
  <conditionalFormatting sqref="G11">
    <cfRule type="cellIs" dxfId="22" priority="6" operator="greaterThan">
      <formula>0</formula>
    </cfRule>
  </conditionalFormatting>
  <conditionalFormatting sqref="G13">
    <cfRule type="cellIs" dxfId="21" priority="5" operator="greaterThan">
      <formula>0</formula>
    </cfRule>
  </conditionalFormatting>
  <conditionalFormatting sqref="G17">
    <cfRule type="cellIs" dxfId="20" priority="7" operator="greaterThan">
      <formula>0</formula>
    </cfRule>
  </conditionalFormatting>
  <conditionalFormatting sqref="G19">
    <cfRule type="cellIs" dxfId="19" priority="8" operator="greaterThan">
      <formula>0</formula>
    </cfRule>
  </conditionalFormatting>
  <conditionalFormatting sqref="I8:J12">
    <cfRule type="expression" dxfId="18" priority="2">
      <formula>$I$8="HANDLUNGSBEDARF"</formula>
    </cfRule>
    <cfRule type="expression" dxfId="17" priority="3">
      <formula>$I$8="BEOBACHTEN"</formula>
    </cfRule>
    <cfRule type="expression" dxfId="16" priority="4">
      <formula>$I$8="STABIL"</formula>
    </cfRule>
  </conditionalFormatting>
  <pageMargins left="0.75" right="0.75" top="1" bottom="1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9C0B4"/>
  </sheetPr>
  <dimension ref="A1:P13"/>
  <sheetViews>
    <sheetView showGridLines="0" zoomScaleNormal="100" workbookViewId="0"/>
  </sheetViews>
  <sheetFormatPr baseColWidth="10" defaultColWidth="8.7109375" defaultRowHeight="15" x14ac:dyDescent="0.25"/>
  <cols>
    <col min="1" max="1" width="26" customWidth="1"/>
    <col min="2" max="2" width="3" customWidth="1"/>
    <col min="3" max="3" width="26" customWidth="1"/>
    <col min="4" max="4" width="3" customWidth="1"/>
    <col min="5" max="6" width="26" customWidth="1"/>
    <col min="7" max="7" width="3" customWidth="1"/>
    <col min="8" max="8" width="20" customWidth="1"/>
    <col min="9" max="9" width="15" customWidth="1"/>
    <col min="10" max="10" width="3" customWidth="1"/>
    <col min="11" max="14" width="26" customWidth="1"/>
    <col min="15" max="15" width="3" customWidth="1"/>
    <col min="16" max="16" width="26" customWidth="1"/>
  </cols>
  <sheetData>
    <row r="1" spans="1:16" x14ac:dyDescent="0.25">
      <c r="A1" s="5" t="s">
        <v>42</v>
      </c>
    </row>
    <row r="3" spans="1:16" x14ac:dyDescent="0.25">
      <c r="A3" s="15" t="s">
        <v>43</v>
      </c>
      <c r="C3" s="15" t="s">
        <v>44</v>
      </c>
      <c r="E3" s="15" t="s">
        <v>45</v>
      </c>
      <c r="F3" s="15" t="s">
        <v>46</v>
      </c>
      <c r="H3" s="15" t="s">
        <v>47</v>
      </c>
      <c r="I3" s="15" t="s">
        <v>48</v>
      </c>
      <c r="K3" s="15" t="s">
        <v>49</v>
      </c>
      <c r="L3" s="15" t="s">
        <v>50</v>
      </c>
      <c r="M3" s="15" t="s">
        <v>51</v>
      </c>
      <c r="N3" s="15" t="s">
        <v>52</v>
      </c>
      <c r="P3" s="15" t="s">
        <v>53</v>
      </c>
    </row>
    <row r="4" spans="1:16" x14ac:dyDescent="0.25">
      <c r="A4" s="16" t="s">
        <v>54</v>
      </c>
      <c r="C4" s="16" t="s">
        <v>55</v>
      </c>
      <c r="E4" s="16" t="s">
        <v>56</v>
      </c>
      <c r="F4" s="16" t="s">
        <v>57</v>
      </c>
      <c r="H4" s="16" t="s">
        <v>58</v>
      </c>
      <c r="I4" s="17">
        <v>1</v>
      </c>
      <c r="K4" s="16" t="s">
        <v>59</v>
      </c>
      <c r="L4" s="16" t="s">
        <v>60</v>
      </c>
      <c r="M4" s="16" t="s">
        <v>61</v>
      </c>
      <c r="N4" s="16" t="s">
        <v>62</v>
      </c>
      <c r="P4" s="16" t="s">
        <v>63</v>
      </c>
    </row>
    <row r="5" spans="1:16" x14ac:dyDescent="0.25">
      <c r="A5" s="16" t="s">
        <v>64</v>
      </c>
      <c r="C5" s="16" t="s">
        <v>65</v>
      </c>
      <c r="E5" s="16" t="s">
        <v>66</v>
      </c>
      <c r="F5" s="16" t="s">
        <v>67</v>
      </c>
      <c r="H5" s="16" t="s">
        <v>68</v>
      </c>
      <c r="I5" s="17">
        <v>7</v>
      </c>
      <c r="K5" s="16" t="s">
        <v>69</v>
      </c>
      <c r="L5" s="16" t="s">
        <v>70</v>
      </c>
      <c r="M5" s="16" t="s">
        <v>71</v>
      </c>
      <c r="N5" s="16" t="s">
        <v>72</v>
      </c>
      <c r="P5" s="16" t="s">
        <v>73</v>
      </c>
    </row>
    <row r="6" spans="1:16" x14ac:dyDescent="0.25">
      <c r="A6" s="16" t="s">
        <v>74</v>
      </c>
      <c r="C6" s="16" t="s">
        <v>75</v>
      </c>
      <c r="E6" s="16" t="s">
        <v>76</v>
      </c>
      <c r="F6" s="16" t="s">
        <v>77</v>
      </c>
      <c r="H6" s="16" t="s">
        <v>63</v>
      </c>
      <c r="I6" s="17">
        <v>30</v>
      </c>
      <c r="L6" s="16" t="s">
        <v>76</v>
      </c>
      <c r="M6" s="16" t="s">
        <v>60</v>
      </c>
      <c r="N6" s="16" t="s">
        <v>78</v>
      </c>
      <c r="P6" s="16" t="s">
        <v>79</v>
      </c>
    </row>
    <row r="7" spans="1:16" x14ac:dyDescent="0.25">
      <c r="A7" s="16" t="s">
        <v>80</v>
      </c>
      <c r="C7" s="16" t="s">
        <v>81</v>
      </c>
      <c r="E7" s="16" t="s">
        <v>82</v>
      </c>
      <c r="F7" s="16" t="s">
        <v>83</v>
      </c>
      <c r="H7" s="16" t="s">
        <v>73</v>
      </c>
      <c r="I7" s="17">
        <v>91</v>
      </c>
      <c r="L7" s="16" t="s">
        <v>84</v>
      </c>
      <c r="N7" s="16" t="s">
        <v>85</v>
      </c>
      <c r="P7" s="16" t="s">
        <v>86</v>
      </c>
    </row>
    <row r="8" spans="1:16" x14ac:dyDescent="0.25">
      <c r="A8" s="16" t="s">
        <v>87</v>
      </c>
      <c r="C8" s="16" t="s">
        <v>88</v>
      </c>
      <c r="H8" s="16" t="s">
        <v>79</v>
      </c>
      <c r="I8" s="17">
        <v>182</v>
      </c>
      <c r="N8" s="16" t="s">
        <v>89</v>
      </c>
    </row>
    <row r="9" spans="1:16" x14ac:dyDescent="0.25">
      <c r="A9" s="16" t="s">
        <v>90</v>
      </c>
      <c r="C9" s="16" t="s">
        <v>91</v>
      </c>
      <c r="H9" s="16" t="s">
        <v>86</v>
      </c>
      <c r="I9" s="17">
        <v>365</v>
      </c>
      <c r="N9" s="16" t="s">
        <v>92</v>
      </c>
    </row>
    <row r="10" spans="1:16" x14ac:dyDescent="0.25">
      <c r="A10" s="16" t="s">
        <v>93</v>
      </c>
      <c r="C10" s="16" t="s">
        <v>94</v>
      </c>
      <c r="H10" s="16" t="s">
        <v>95</v>
      </c>
      <c r="I10" s="17">
        <v>30</v>
      </c>
      <c r="N10" s="16" t="s">
        <v>96</v>
      </c>
    </row>
    <row r="11" spans="1:16" x14ac:dyDescent="0.25">
      <c r="A11" s="16" t="s">
        <v>97</v>
      </c>
      <c r="C11" s="16" t="s">
        <v>98</v>
      </c>
    </row>
    <row r="12" spans="1:16" x14ac:dyDescent="0.25">
      <c r="A12" s="16" t="s">
        <v>99</v>
      </c>
      <c r="C12" s="16" t="s">
        <v>100</v>
      </c>
    </row>
    <row r="13" spans="1:16" x14ac:dyDescent="0.25">
      <c r="A13" s="16" t="s">
        <v>101</v>
      </c>
    </row>
  </sheetData>
  <pageMargins left="0.75" right="0.75" top="1" bottom="1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B26A33"/>
  </sheetPr>
  <dimension ref="B2:O32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baseColWidth="10" defaultColWidth="8.7109375" defaultRowHeight="15" x14ac:dyDescent="0.25"/>
  <cols>
    <col min="1" max="1" width="2" customWidth="1"/>
    <col min="2" max="2" width="10" customWidth="1"/>
    <col min="3" max="3" width="20" customWidth="1"/>
    <col min="4" max="4" width="34" customWidth="1"/>
    <col min="5" max="5" width="26" customWidth="1"/>
    <col min="6" max="6" width="9" customWidth="1"/>
    <col min="7" max="7" width="13" customWidth="1"/>
    <col min="8" max="9" width="11" customWidth="1"/>
    <col min="10" max="11" width="13" customWidth="1"/>
    <col min="12" max="12" width="24" customWidth="1"/>
    <col min="13" max="13" width="14" customWidth="1"/>
    <col min="14" max="14" width="15" customWidth="1"/>
    <col min="15" max="15" width="30" customWidth="1"/>
  </cols>
  <sheetData>
    <row r="2" spans="2:15" ht="21" x14ac:dyDescent="0.35">
      <c r="B2" s="18" t="s">
        <v>102</v>
      </c>
    </row>
    <row r="3" spans="2:15" x14ac:dyDescent="0.25">
      <c r="B3" s="19" t="s">
        <v>103</v>
      </c>
    </row>
    <row r="5" spans="2:15" ht="30" customHeight="1" x14ac:dyDescent="0.25">
      <c r="B5" s="20" t="s">
        <v>104</v>
      </c>
      <c r="C5" s="20" t="s">
        <v>43</v>
      </c>
      <c r="D5" s="20" t="s">
        <v>105</v>
      </c>
      <c r="E5" s="20" t="s">
        <v>106</v>
      </c>
      <c r="F5" s="20" t="s">
        <v>107</v>
      </c>
      <c r="G5" s="20" t="s">
        <v>49</v>
      </c>
      <c r="H5" s="20" t="s">
        <v>108</v>
      </c>
      <c r="I5" s="20" t="s">
        <v>109</v>
      </c>
      <c r="J5" s="20" t="s">
        <v>110</v>
      </c>
      <c r="K5" s="20" t="s">
        <v>111</v>
      </c>
      <c r="L5" s="20" t="s">
        <v>52</v>
      </c>
      <c r="M5" s="20" t="s">
        <v>112</v>
      </c>
      <c r="N5" s="20" t="s">
        <v>113</v>
      </c>
      <c r="O5" s="20" t="s">
        <v>114</v>
      </c>
    </row>
    <row r="6" spans="2:15" ht="25.5" x14ac:dyDescent="0.25">
      <c r="B6" s="21" t="s">
        <v>115</v>
      </c>
      <c r="C6" s="22" t="s">
        <v>64</v>
      </c>
      <c r="D6" s="23" t="s">
        <v>116</v>
      </c>
      <c r="E6" s="22" t="s">
        <v>117</v>
      </c>
      <c r="F6" s="24" t="s">
        <v>118</v>
      </c>
      <c r="G6" s="22" t="s">
        <v>59</v>
      </c>
      <c r="H6" s="25">
        <v>0.98</v>
      </c>
      <c r="I6" s="25">
        <v>0.96099999999999997</v>
      </c>
      <c r="J6" s="26">
        <f t="shared" ref="J6:J30" si="0">IF(OR(H6="",I6=""),"",IF(G6="Minimieren",IFERROR(H6/I6,0),IFERROR(I6/H6,0)))</f>
        <v>0.98061224489795917</v>
      </c>
      <c r="K6" s="27" t="str">
        <f>IF(J6="","",IF(J6&gt;=1,"Erreicht",IF(J6&gt;=Übersicht!$D$14,"Beobachten","Kritisch")))</f>
        <v>Beobachten</v>
      </c>
      <c r="L6" s="22" t="s">
        <v>92</v>
      </c>
      <c r="M6" s="22" t="s">
        <v>63</v>
      </c>
      <c r="N6" s="28">
        <v>46234</v>
      </c>
      <c r="O6" s="23" t="s">
        <v>119</v>
      </c>
    </row>
    <row r="7" spans="2:15" x14ac:dyDescent="0.25">
      <c r="B7" s="29" t="s">
        <v>120</v>
      </c>
      <c r="C7" s="30" t="s">
        <v>74</v>
      </c>
      <c r="D7" s="31" t="s">
        <v>121</v>
      </c>
      <c r="E7" s="30" t="s">
        <v>122</v>
      </c>
      <c r="F7" s="32" t="s">
        <v>118</v>
      </c>
      <c r="G7" s="30" t="s">
        <v>69</v>
      </c>
      <c r="H7" s="33">
        <v>1.4999999999999999E-2</v>
      </c>
      <c r="I7" s="33">
        <v>2.1000000000000001E-2</v>
      </c>
      <c r="J7" s="34">
        <f t="shared" si="0"/>
        <v>0.71428571428571419</v>
      </c>
      <c r="K7" s="35" t="str">
        <f>IF(J7="","",IF(J7&gt;=1,"Erreicht",IF(J7&gt;=Übersicht!$D$14,"Beobachten","Kritisch")))</f>
        <v>Kritisch</v>
      </c>
      <c r="L7" s="30" t="s">
        <v>89</v>
      </c>
      <c r="M7" s="30" t="s">
        <v>63</v>
      </c>
      <c r="N7" s="36">
        <v>46234</v>
      </c>
      <c r="O7" s="31" t="s">
        <v>123</v>
      </c>
    </row>
    <row r="8" spans="2:15" x14ac:dyDescent="0.25">
      <c r="B8" s="21" t="s">
        <v>124</v>
      </c>
      <c r="C8" s="22" t="s">
        <v>87</v>
      </c>
      <c r="D8" s="23" t="s">
        <v>125</v>
      </c>
      <c r="E8" s="22" t="s">
        <v>126</v>
      </c>
      <c r="F8" s="24" t="s">
        <v>118</v>
      </c>
      <c r="G8" s="22" t="s">
        <v>59</v>
      </c>
      <c r="H8" s="25">
        <v>0.95</v>
      </c>
      <c r="I8" s="25">
        <v>0.94699999999999995</v>
      </c>
      <c r="J8" s="26">
        <f t="shared" si="0"/>
        <v>0.99684210526315786</v>
      </c>
      <c r="K8" s="27" t="str">
        <f>IF(J8="","",IF(J8&gt;=1,"Erreicht",IF(J8&gt;=Übersicht!$D$14,"Beobachten","Kritisch")))</f>
        <v>Beobachten</v>
      </c>
      <c r="L8" s="22" t="s">
        <v>78</v>
      </c>
      <c r="M8" s="22" t="s">
        <v>63</v>
      </c>
      <c r="N8" s="28">
        <v>46234</v>
      </c>
      <c r="O8" s="23"/>
    </row>
    <row r="9" spans="2:15" x14ac:dyDescent="0.25">
      <c r="B9" s="29" t="s">
        <v>127</v>
      </c>
      <c r="C9" s="30" t="s">
        <v>90</v>
      </c>
      <c r="D9" s="31" t="s">
        <v>128</v>
      </c>
      <c r="E9" s="30" t="s">
        <v>129</v>
      </c>
      <c r="F9" s="32" t="s">
        <v>118</v>
      </c>
      <c r="G9" s="30" t="s">
        <v>59</v>
      </c>
      <c r="H9" s="33">
        <v>0.97</v>
      </c>
      <c r="I9" s="33">
        <v>0.98199999999999998</v>
      </c>
      <c r="J9" s="34">
        <f t="shared" si="0"/>
        <v>1.0123711340206185</v>
      </c>
      <c r="K9" s="35" t="str">
        <f>IF(J9="","",IF(J9&gt;=1,"Erreicht",IF(J9&gt;=Übersicht!$D$14,"Beobachten","Kritisch")))</f>
        <v>Erreicht</v>
      </c>
      <c r="L9" s="30" t="s">
        <v>72</v>
      </c>
      <c r="M9" s="30" t="s">
        <v>63</v>
      </c>
      <c r="N9" s="36">
        <v>46234</v>
      </c>
      <c r="O9" s="31" t="s">
        <v>130</v>
      </c>
    </row>
    <row r="10" spans="2:15" x14ac:dyDescent="0.25">
      <c r="B10" s="21" t="s">
        <v>131</v>
      </c>
      <c r="C10" s="22" t="s">
        <v>99</v>
      </c>
      <c r="D10" s="23" t="s">
        <v>132</v>
      </c>
      <c r="E10" s="22" t="s">
        <v>133</v>
      </c>
      <c r="F10" s="24" t="s">
        <v>134</v>
      </c>
      <c r="G10" s="22" t="s">
        <v>69</v>
      </c>
      <c r="H10" s="37">
        <v>3</v>
      </c>
      <c r="I10" s="37">
        <v>4.4000000000000004</v>
      </c>
      <c r="J10" s="26">
        <f t="shared" si="0"/>
        <v>0.68181818181818177</v>
      </c>
      <c r="K10" s="27" t="str">
        <f>IF(J10="","",IF(J10&gt;=1,"Erreicht",IF(J10&gt;=Übersicht!$D$14,"Beobachten","Kritisch")))</f>
        <v>Kritisch</v>
      </c>
      <c r="L10" s="22" t="s">
        <v>72</v>
      </c>
      <c r="M10" s="22" t="s">
        <v>73</v>
      </c>
      <c r="N10" s="28">
        <v>46295</v>
      </c>
      <c r="O10" s="23" t="s">
        <v>135</v>
      </c>
    </row>
    <row r="11" spans="2:15" x14ac:dyDescent="0.25">
      <c r="B11" s="29" t="s">
        <v>136</v>
      </c>
      <c r="C11" s="30" t="s">
        <v>99</v>
      </c>
      <c r="D11" s="31" t="s">
        <v>137</v>
      </c>
      <c r="E11" s="30" t="s">
        <v>138</v>
      </c>
      <c r="F11" s="32" t="s">
        <v>139</v>
      </c>
      <c r="G11" s="30" t="s">
        <v>59</v>
      </c>
      <c r="H11" s="38">
        <v>4.5</v>
      </c>
      <c r="I11" s="38">
        <v>4.3</v>
      </c>
      <c r="J11" s="34">
        <f t="shared" si="0"/>
        <v>0.95555555555555549</v>
      </c>
      <c r="K11" s="35" t="str">
        <f>IF(J11="","",IF(J11&gt;=1,"Erreicht",IF(J11&gt;=Übersicht!$D$14,"Beobachten","Kritisch")))</f>
        <v>Beobachten</v>
      </c>
      <c r="L11" s="30" t="s">
        <v>62</v>
      </c>
      <c r="M11" s="30" t="s">
        <v>79</v>
      </c>
      <c r="N11" s="36">
        <v>46371</v>
      </c>
      <c r="O11" s="31" t="s">
        <v>140</v>
      </c>
    </row>
    <row r="12" spans="2:15" x14ac:dyDescent="0.25">
      <c r="B12" s="21" t="s">
        <v>141</v>
      </c>
      <c r="C12" s="22" t="s">
        <v>97</v>
      </c>
      <c r="D12" s="23" t="s">
        <v>142</v>
      </c>
      <c r="E12" s="22" t="s">
        <v>143</v>
      </c>
      <c r="F12" s="24" t="s">
        <v>118</v>
      </c>
      <c r="G12" s="22" t="s">
        <v>59</v>
      </c>
      <c r="H12" s="25">
        <v>0.9</v>
      </c>
      <c r="I12" s="25">
        <v>0.91200000000000003</v>
      </c>
      <c r="J12" s="26">
        <f t="shared" si="0"/>
        <v>1.0133333333333334</v>
      </c>
      <c r="K12" s="27" t="str">
        <f>IF(J12="","",IF(J12&gt;=1,"Erreicht",IF(J12&gt;=Übersicht!$D$14,"Beobachten","Kritisch")))</f>
        <v>Erreicht</v>
      </c>
      <c r="L12" s="22" t="s">
        <v>85</v>
      </c>
      <c r="M12" s="22" t="s">
        <v>73</v>
      </c>
      <c r="N12" s="28">
        <v>46295</v>
      </c>
      <c r="O12" s="23"/>
    </row>
    <row r="13" spans="2:15" x14ac:dyDescent="0.25">
      <c r="B13" s="29" t="s">
        <v>144</v>
      </c>
      <c r="C13" s="30" t="s">
        <v>101</v>
      </c>
      <c r="D13" s="31" t="s">
        <v>145</v>
      </c>
      <c r="E13" s="30" t="s">
        <v>146</v>
      </c>
      <c r="F13" s="32" t="s">
        <v>118</v>
      </c>
      <c r="G13" s="30" t="s">
        <v>59</v>
      </c>
      <c r="H13" s="33">
        <v>1</v>
      </c>
      <c r="I13" s="33">
        <v>0.86</v>
      </c>
      <c r="J13" s="34">
        <f t="shared" si="0"/>
        <v>0.86</v>
      </c>
      <c r="K13" s="35" t="str">
        <f>IF(J13="","",IF(J13&gt;=1,"Erreicht",IF(J13&gt;=Übersicht!$D$14,"Beobachten","Kritisch")))</f>
        <v>Kritisch</v>
      </c>
      <c r="L13" s="30" t="s">
        <v>62</v>
      </c>
      <c r="M13" s="30" t="s">
        <v>73</v>
      </c>
      <c r="N13" s="36">
        <v>46295</v>
      </c>
      <c r="O13" s="31" t="s">
        <v>147</v>
      </c>
    </row>
    <row r="14" spans="2:15" x14ac:dyDescent="0.25">
      <c r="B14" s="21"/>
      <c r="C14" s="22"/>
      <c r="D14" s="23"/>
      <c r="E14" s="22"/>
      <c r="F14" s="24"/>
      <c r="G14" s="22"/>
      <c r="H14" s="24"/>
      <c r="I14" s="24"/>
      <c r="J14" s="26" t="str">
        <f t="shared" si="0"/>
        <v/>
      </c>
      <c r="K14" s="27" t="str">
        <f>IF(J14="","",IF(J14&gt;=1,"Erreicht",IF(J14&gt;=Übersicht!$D$14,"Beobachten","Kritisch")))</f>
        <v/>
      </c>
      <c r="L14" s="22"/>
      <c r="M14" s="22"/>
      <c r="N14" s="28"/>
      <c r="O14" s="23"/>
    </row>
    <row r="15" spans="2:15" x14ac:dyDescent="0.25">
      <c r="B15" s="29"/>
      <c r="C15" s="30"/>
      <c r="D15" s="31"/>
      <c r="E15" s="30"/>
      <c r="F15" s="32"/>
      <c r="G15" s="30"/>
      <c r="H15" s="32"/>
      <c r="I15" s="32"/>
      <c r="J15" s="34" t="str">
        <f t="shared" si="0"/>
        <v/>
      </c>
      <c r="K15" s="35" t="str">
        <f>IF(J15="","",IF(J15&gt;=1,"Erreicht",IF(J15&gt;=Übersicht!$D$14,"Beobachten","Kritisch")))</f>
        <v/>
      </c>
      <c r="L15" s="30"/>
      <c r="M15" s="30"/>
      <c r="N15" s="36"/>
      <c r="O15" s="31"/>
    </row>
    <row r="16" spans="2:15" x14ac:dyDescent="0.25">
      <c r="B16" s="21"/>
      <c r="C16" s="22"/>
      <c r="D16" s="23"/>
      <c r="E16" s="22"/>
      <c r="F16" s="24"/>
      <c r="G16" s="22"/>
      <c r="H16" s="24"/>
      <c r="I16" s="24"/>
      <c r="J16" s="26" t="str">
        <f t="shared" si="0"/>
        <v/>
      </c>
      <c r="K16" s="27" t="str">
        <f>IF(J16="","",IF(J16&gt;=1,"Erreicht",IF(J16&gt;=Übersicht!$D$14,"Beobachten","Kritisch")))</f>
        <v/>
      </c>
      <c r="L16" s="22"/>
      <c r="M16" s="22"/>
      <c r="N16" s="28"/>
      <c r="O16" s="23"/>
    </row>
    <row r="17" spans="2:15" x14ac:dyDescent="0.25">
      <c r="B17" s="29"/>
      <c r="C17" s="30"/>
      <c r="D17" s="31"/>
      <c r="E17" s="30"/>
      <c r="F17" s="32"/>
      <c r="G17" s="30"/>
      <c r="H17" s="32"/>
      <c r="I17" s="32"/>
      <c r="J17" s="34" t="str">
        <f t="shared" si="0"/>
        <v/>
      </c>
      <c r="K17" s="35" t="str">
        <f>IF(J17="","",IF(J17&gt;=1,"Erreicht",IF(J17&gt;=Übersicht!$D$14,"Beobachten","Kritisch")))</f>
        <v/>
      </c>
      <c r="L17" s="30"/>
      <c r="M17" s="30"/>
      <c r="N17" s="36"/>
      <c r="O17" s="31"/>
    </row>
    <row r="18" spans="2:15" x14ac:dyDescent="0.25">
      <c r="B18" s="21"/>
      <c r="C18" s="22"/>
      <c r="D18" s="23"/>
      <c r="E18" s="22"/>
      <c r="F18" s="24"/>
      <c r="G18" s="22"/>
      <c r="H18" s="24"/>
      <c r="I18" s="24"/>
      <c r="J18" s="26" t="str">
        <f t="shared" si="0"/>
        <v/>
      </c>
      <c r="K18" s="27" t="str">
        <f>IF(J18="","",IF(J18&gt;=1,"Erreicht",IF(J18&gt;=Übersicht!$D$14,"Beobachten","Kritisch")))</f>
        <v/>
      </c>
      <c r="L18" s="22"/>
      <c r="M18" s="22"/>
      <c r="N18" s="28"/>
      <c r="O18" s="23"/>
    </row>
    <row r="19" spans="2:15" x14ac:dyDescent="0.25">
      <c r="B19" s="29"/>
      <c r="C19" s="30"/>
      <c r="D19" s="31"/>
      <c r="E19" s="30"/>
      <c r="F19" s="32"/>
      <c r="G19" s="30"/>
      <c r="H19" s="32"/>
      <c r="I19" s="32"/>
      <c r="J19" s="34" t="str">
        <f t="shared" si="0"/>
        <v/>
      </c>
      <c r="K19" s="35" t="str">
        <f>IF(J19="","",IF(J19&gt;=1,"Erreicht",IF(J19&gt;=Übersicht!$D$14,"Beobachten","Kritisch")))</f>
        <v/>
      </c>
      <c r="L19" s="30"/>
      <c r="M19" s="30"/>
      <c r="N19" s="36"/>
      <c r="O19" s="31"/>
    </row>
    <row r="20" spans="2:15" x14ac:dyDescent="0.25">
      <c r="B20" s="21"/>
      <c r="C20" s="22"/>
      <c r="D20" s="23"/>
      <c r="E20" s="22"/>
      <c r="F20" s="24"/>
      <c r="G20" s="22"/>
      <c r="H20" s="24"/>
      <c r="I20" s="24"/>
      <c r="J20" s="26" t="str">
        <f t="shared" si="0"/>
        <v/>
      </c>
      <c r="K20" s="27" t="str">
        <f>IF(J20="","",IF(J20&gt;=1,"Erreicht",IF(J20&gt;=Übersicht!$D$14,"Beobachten","Kritisch")))</f>
        <v/>
      </c>
      <c r="L20" s="22"/>
      <c r="M20" s="22"/>
      <c r="N20" s="28"/>
      <c r="O20" s="23"/>
    </row>
    <row r="21" spans="2:15" x14ac:dyDescent="0.25">
      <c r="B21" s="29"/>
      <c r="C21" s="30"/>
      <c r="D21" s="31"/>
      <c r="E21" s="30"/>
      <c r="F21" s="32"/>
      <c r="G21" s="30"/>
      <c r="H21" s="32"/>
      <c r="I21" s="32"/>
      <c r="J21" s="34" t="str">
        <f t="shared" si="0"/>
        <v/>
      </c>
      <c r="K21" s="35" t="str">
        <f>IF(J21="","",IF(J21&gt;=1,"Erreicht",IF(J21&gt;=Übersicht!$D$14,"Beobachten","Kritisch")))</f>
        <v/>
      </c>
      <c r="L21" s="30"/>
      <c r="M21" s="30"/>
      <c r="N21" s="36"/>
      <c r="O21" s="31"/>
    </row>
    <row r="22" spans="2:15" x14ac:dyDescent="0.25">
      <c r="B22" s="21"/>
      <c r="C22" s="22"/>
      <c r="D22" s="23"/>
      <c r="E22" s="22"/>
      <c r="F22" s="24"/>
      <c r="G22" s="22"/>
      <c r="H22" s="24"/>
      <c r="I22" s="24"/>
      <c r="J22" s="26" t="str">
        <f t="shared" si="0"/>
        <v/>
      </c>
      <c r="K22" s="27" t="str">
        <f>IF(J22="","",IF(J22&gt;=1,"Erreicht",IF(J22&gt;=Übersicht!$D$14,"Beobachten","Kritisch")))</f>
        <v/>
      </c>
      <c r="L22" s="22"/>
      <c r="M22" s="22"/>
      <c r="N22" s="28"/>
      <c r="O22" s="23"/>
    </row>
    <row r="23" spans="2:15" x14ac:dyDescent="0.25">
      <c r="B23" s="29"/>
      <c r="C23" s="30"/>
      <c r="D23" s="31"/>
      <c r="E23" s="30"/>
      <c r="F23" s="32"/>
      <c r="G23" s="30"/>
      <c r="H23" s="32"/>
      <c r="I23" s="32"/>
      <c r="J23" s="34" t="str">
        <f t="shared" si="0"/>
        <v/>
      </c>
      <c r="K23" s="35" t="str">
        <f>IF(J23="","",IF(J23&gt;=1,"Erreicht",IF(J23&gt;=Übersicht!$D$14,"Beobachten","Kritisch")))</f>
        <v/>
      </c>
      <c r="L23" s="30"/>
      <c r="M23" s="30"/>
      <c r="N23" s="36"/>
      <c r="O23" s="31"/>
    </row>
    <row r="24" spans="2:15" x14ac:dyDescent="0.25">
      <c r="B24" s="21"/>
      <c r="C24" s="22"/>
      <c r="D24" s="23"/>
      <c r="E24" s="22"/>
      <c r="F24" s="24"/>
      <c r="G24" s="22"/>
      <c r="H24" s="24"/>
      <c r="I24" s="24"/>
      <c r="J24" s="26" t="str">
        <f t="shared" si="0"/>
        <v/>
      </c>
      <c r="K24" s="27" t="str">
        <f>IF(J24="","",IF(J24&gt;=1,"Erreicht",IF(J24&gt;=Übersicht!$D$14,"Beobachten","Kritisch")))</f>
        <v/>
      </c>
      <c r="L24" s="22"/>
      <c r="M24" s="22"/>
      <c r="N24" s="28"/>
      <c r="O24" s="23"/>
    </row>
    <row r="25" spans="2:15" x14ac:dyDescent="0.25">
      <c r="B25" s="29"/>
      <c r="C25" s="30"/>
      <c r="D25" s="31"/>
      <c r="E25" s="30"/>
      <c r="F25" s="32"/>
      <c r="G25" s="30"/>
      <c r="H25" s="32"/>
      <c r="I25" s="32"/>
      <c r="J25" s="34" t="str">
        <f t="shared" si="0"/>
        <v/>
      </c>
      <c r="K25" s="35" t="str">
        <f>IF(J25="","",IF(J25&gt;=1,"Erreicht",IF(J25&gt;=Übersicht!$D$14,"Beobachten","Kritisch")))</f>
        <v/>
      </c>
      <c r="L25" s="30"/>
      <c r="M25" s="30"/>
      <c r="N25" s="36"/>
      <c r="O25" s="31"/>
    </row>
    <row r="26" spans="2:15" x14ac:dyDescent="0.25">
      <c r="B26" s="21"/>
      <c r="C26" s="22"/>
      <c r="D26" s="23"/>
      <c r="E26" s="22"/>
      <c r="F26" s="24"/>
      <c r="G26" s="22"/>
      <c r="H26" s="24"/>
      <c r="I26" s="24"/>
      <c r="J26" s="26" t="str">
        <f t="shared" si="0"/>
        <v/>
      </c>
      <c r="K26" s="27" t="str">
        <f>IF(J26="","",IF(J26&gt;=1,"Erreicht",IF(J26&gt;=Übersicht!$D$14,"Beobachten","Kritisch")))</f>
        <v/>
      </c>
      <c r="L26" s="22"/>
      <c r="M26" s="22"/>
      <c r="N26" s="28"/>
      <c r="O26" s="23"/>
    </row>
    <row r="27" spans="2:15" x14ac:dyDescent="0.25">
      <c r="B27" s="29"/>
      <c r="C27" s="30"/>
      <c r="D27" s="31"/>
      <c r="E27" s="30"/>
      <c r="F27" s="32"/>
      <c r="G27" s="30"/>
      <c r="H27" s="32"/>
      <c r="I27" s="32"/>
      <c r="J27" s="34" t="str">
        <f t="shared" si="0"/>
        <v/>
      </c>
      <c r="K27" s="35" t="str">
        <f>IF(J27="","",IF(J27&gt;=1,"Erreicht",IF(J27&gt;=Übersicht!$D$14,"Beobachten","Kritisch")))</f>
        <v/>
      </c>
      <c r="L27" s="30"/>
      <c r="M27" s="30"/>
      <c r="N27" s="36"/>
      <c r="O27" s="31"/>
    </row>
    <row r="28" spans="2:15" x14ac:dyDescent="0.25">
      <c r="B28" s="21"/>
      <c r="C28" s="22"/>
      <c r="D28" s="23"/>
      <c r="E28" s="22"/>
      <c r="F28" s="24"/>
      <c r="G28" s="22"/>
      <c r="H28" s="24"/>
      <c r="I28" s="24"/>
      <c r="J28" s="26" t="str">
        <f t="shared" si="0"/>
        <v/>
      </c>
      <c r="K28" s="27" t="str">
        <f>IF(J28="","",IF(J28&gt;=1,"Erreicht",IF(J28&gt;=Übersicht!$D$14,"Beobachten","Kritisch")))</f>
        <v/>
      </c>
      <c r="L28" s="22"/>
      <c r="M28" s="22"/>
      <c r="N28" s="28"/>
      <c r="O28" s="23"/>
    </row>
    <row r="29" spans="2:15" x14ac:dyDescent="0.25">
      <c r="B29" s="29"/>
      <c r="C29" s="30"/>
      <c r="D29" s="31"/>
      <c r="E29" s="30"/>
      <c r="F29" s="32"/>
      <c r="G29" s="30"/>
      <c r="H29" s="32"/>
      <c r="I29" s="32"/>
      <c r="J29" s="34" t="str">
        <f t="shared" si="0"/>
        <v/>
      </c>
      <c r="K29" s="35" t="str">
        <f>IF(J29="","",IF(J29&gt;=1,"Erreicht",IF(J29&gt;=Übersicht!$D$14,"Beobachten","Kritisch")))</f>
        <v/>
      </c>
      <c r="L29" s="30"/>
      <c r="M29" s="30"/>
      <c r="N29" s="36"/>
      <c r="O29" s="31"/>
    </row>
    <row r="30" spans="2:15" x14ac:dyDescent="0.25">
      <c r="B30" s="21"/>
      <c r="C30" s="22"/>
      <c r="D30" s="23"/>
      <c r="E30" s="22"/>
      <c r="F30" s="24"/>
      <c r="G30" s="22"/>
      <c r="H30" s="24"/>
      <c r="I30" s="24"/>
      <c r="J30" s="26" t="str">
        <f t="shared" si="0"/>
        <v/>
      </c>
      <c r="K30" s="27" t="str">
        <f>IF(J30="","",IF(J30&gt;=1,"Erreicht",IF(J30&gt;=Übersicht!$D$14,"Beobachten","Kritisch")))</f>
        <v/>
      </c>
      <c r="L30" s="22"/>
      <c r="M30" s="22"/>
      <c r="N30" s="28"/>
      <c r="O30" s="23"/>
    </row>
    <row r="32" spans="2:15" x14ac:dyDescent="0.25">
      <c r="C32" s="39" t="s">
        <v>148</v>
      </c>
      <c r="D32" s="40">
        <f>COUNTA(B6:B30)</f>
        <v>8</v>
      </c>
      <c r="E32" s="39" t="s">
        <v>8</v>
      </c>
      <c r="F32" s="40">
        <f>COUNTIF(K6:K30,"Erreicht")</f>
        <v>2</v>
      </c>
      <c r="G32" s="39" t="s">
        <v>11</v>
      </c>
      <c r="I32" s="41">
        <f>IFERROR(AVERAGE(J6:J30),0)</f>
        <v>0.90185228364681513</v>
      </c>
    </row>
  </sheetData>
  <autoFilter ref="B5:O30" xr:uid="{00000000-0009-0000-0000-000002000000}"/>
  <conditionalFormatting sqref="J6:J30">
    <cfRule type="dataBar" priority="5">
      <dataBar>
        <cfvo type="num" val="0"/>
        <cfvo type="num" val="1.2"/>
        <color rgb="FFB26A33"/>
      </dataBar>
      <extLst>
        <ext xmlns:x14="http://schemas.microsoft.com/office/spreadsheetml/2009/9/main" uri="{B025F937-C7B1-47D3-B67F-A62EFF666E3E}">
          <x14:id>{AEAFC567-E570-4EAF-82C0-5BA7D4F48491}</x14:id>
        </ext>
      </extLst>
    </cfRule>
  </conditionalFormatting>
  <conditionalFormatting sqref="K6:K30">
    <cfRule type="cellIs" dxfId="15" priority="2" operator="equal">
      <formula>"Erreicht"</formula>
    </cfRule>
    <cfRule type="cellIs" dxfId="14" priority="3" operator="equal">
      <formula>"Beobachten"</formula>
    </cfRule>
    <cfRule type="cellIs" dxfId="13" priority="4" operator="equal">
      <formula>"Kritisch"</formula>
    </cfRule>
  </conditionalFormatting>
  <pageMargins left="0.75" right="0.75" top="1" bottom="1" header="0.511811023622047" footer="0.511811023622047"/>
  <pageSetup orientation="landscape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EAFC567-E570-4EAF-82C0-5BA7D4F48491}">
            <x14:dataBar axisPosition="none">
              <x14:cfvo type="num">
                <xm:f>0</xm:f>
              </x14:cfvo>
              <x14:cfvo type="num">
                <xm:f>1.2</xm:f>
              </x14:cfvo>
              <x14:negativeFillColor rgb="FFB26A33"/>
            </x14:dataBar>
          </x14:cfRule>
          <xm:sqref>J6:J30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00000000-0002-0000-0200-000000000000}">
          <x14:formula1>
            <xm:f>Listen!$A$4:$A$13</xm:f>
          </x14:formula1>
          <x14:formula2>
            <xm:f>0</xm:f>
          </x14:formula2>
          <xm:sqref>C6:C30</xm:sqref>
        </x14:dataValidation>
        <x14:dataValidation type="list" allowBlank="1" xr:uid="{00000000-0002-0000-0200-000001000000}">
          <x14:formula1>
            <xm:f>Listen!$K$4:$K$5</xm:f>
          </x14:formula1>
          <x14:formula2>
            <xm:f>0</xm:f>
          </x14:formula2>
          <xm:sqref>G6:G30</xm:sqref>
        </x14:dataValidation>
        <x14:dataValidation type="list" allowBlank="1" xr:uid="{00000000-0002-0000-0200-000002000000}">
          <x14:formula1>
            <xm:f>Listen!$N$4:$N$10</xm:f>
          </x14:formula1>
          <x14:formula2>
            <xm:f>0</xm:f>
          </x14:formula2>
          <xm:sqref>L6:L30</xm:sqref>
        </x14:dataValidation>
        <x14:dataValidation type="list" allowBlank="1" xr:uid="{00000000-0002-0000-0200-000003000000}">
          <x14:formula1>
            <xm:f>Listen!$P$4:$P$7</xm:f>
          </x14:formula1>
          <x14:formula2>
            <xm:f>0</xm:f>
          </x14:formula2>
          <xm:sqref>M6:M30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B26A33"/>
  </sheetPr>
  <dimension ref="B2:P37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baseColWidth="10" defaultColWidth="8.7109375" defaultRowHeight="15" x14ac:dyDescent="0.25"/>
  <cols>
    <col min="1" max="1" width="2" customWidth="1"/>
    <col min="2" max="2" width="9" customWidth="1"/>
    <col min="3" max="3" width="20" customWidth="1"/>
    <col min="4" max="4" width="26" customWidth="1"/>
    <col min="5" max="5" width="34" customWidth="1"/>
    <col min="6" max="7" width="20" customWidth="1"/>
    <col min="8" max="8" width="15" customWidth="1"/>
    <col min="9" max="9" width="17" customWidth="1"/>
    <col min="10" max="10" width="24" customWidth="1"/>
    <col min="11" max="12" width="14" customWidth="1"/>
    <col min="13" max="13" width="13" customWidth="1"/>
    <col min="14" max="14" width="16" customWidth="1"/>
    <col min="15" max="15" width="14" customWidth="1"/>
    <col min="16" max="16" width="26" customWidth="1"/>
  </cols>
  <sheetData>
    <row r="2" spans="2:16" ht="21" x14ac:dyDescent="0.35">
      <c r="B2" s="18" t="s">
        <v>149</v>
      </c>
    </row>
    <row r="3" spans="2:16" x14ac:dyDescent="0.25">
      <c r="B3" s="19" t="s">
        <v>150</v>
      </c>
    </row>
    <row r="5" spans="2:16" ht="30" customHeight="1" x14ac:dyDescent="0.25">
      <c r="B5" s="20" t="s">
        <v>151</v>
      </c>
      <c r="C5" s="20" t="s">
        <v>43</v>
      </c>
      <c r="D5" s="20" t="s">
        <v>152</v>
      </c>
      <c r="E5" s="20" t="s">
        <v>153</v>
      </c>
      <c r="F5" s="20" t="s">
        <v>44</v>
      </c>
      <c r="G5" s="20" t="s">
        <v>154</v>
      </c>
      <c r="H5" s="20" t="s">
        <v>155</v>
      </c>
      <c r="I5" s="20" t="s">
        <v>156</v>
      </c>
      <c r="J5" s="20" t="s">
        <v>52</v>
      </c>
      <c r="K5" s="20" t="s">
        <v>157</v>
      </c>
      <c r="L5" s="20" t="s">
        <v>158</v>
      </c>
      <c r="M5" s="20" t="s">
        <v>159</v>
      </c>
      <c r="N5" s="20" t="s">
        <v>160</v>
      </c>
      <c r="O5" s="20" t="s">
        <v>46</v>
      </c>
      <c r="P5" s="20" t="s">
        <v>114</v>
      </c>
    </row>
    <row r="6" spans="2:16" ht="25.5" x14ac:dyDescent="0.25">
      <c r="B6" s="21" t="s">
        <v>161</v>
      </c>
      <c r="C6" s="22" t="s">
        <v>64</v>
      </c>
      <c r="D6" s="22" t="s">
        <v>162</v>
      </c>
      <c r="E6" s="23" t="s">
        <v>163</v>
      </c>
      <c r="F6" s="22" t="s">
        <v>91</v>
      </c>
      <c r="G6" s="22" t="s">
        <v>164</v>
      </c>
      <c r="H6" s="22" t="s">
        <v>165</v>
      </c>
      <c r="I6" s="22" t="s">
        <v>95</v>
      </c>
      <c r="J6" s="22" t="s">
        <v>92</v>
      </c>
      <c r="K6" s="28">
        <v>46199</v>
      </c>
      <c r="L6" s="42">
        <f>IF(OR(K6="",I6=""),"",K6+IFERROR(VLOOKUP(I6,Listen!$H$4:$I$10,2,0),0))</f>
        <v>46229</v>
      </c>
      <c r="M6" s="27" t="str">
        <f>IF(L6="","",IF(N6="Abgeschlossen",IF(L6&lt;Übersicht!$D$13,"Überfällig",IF(L6-Übersicht!$D$13&lt;=14,"Bald fällig","Planmäßig")),IF(L6&lt;Übersicht!$D$13,"Überfällig","Planmäßig")))</f>
        <v>Planmäßig</v>
      </c>
      <c r="N6" s="24" t="s">
        <v>56</v>
      </c>
      <c r="O6" s="24" t="s">
        <v>57</v>
      </c>
      <c r="P6" s="22" t="s">
        <v>166</v>
      </c>
    </row>
    <row r="7" spans="2:16" x14ac:dyDescent="0.25">
      <c r="B7" s="29" t="s">
        <v>167</v>
      </c>
      <c r="C7" s="30" t="s">
        <v>64</v>
      </c>
      <c r="D7" s="30" t="s">
        <v>168</v>
      </c>
      <c r="E7" s="31" t="s">
        <v>169</v>
      </c>
      <c r="F7" s="30" t="s">
        <v>65</v>
      </c>
      <c r="G7" s="30" t="s">
        <v>170</v>
      </c>
      <c r="H7" s="30" t="s">
        <v>171</v>
      </c>
      <c r="I7" s="30" t="s">
        <v>95</v>
      </c>
      <c r="J7" s="30" t="s">
        <v>78</v>
      </c>
      <c r="K7" s="36">
        <v>46197</v>
      </c>
      <c r="L7" s="43">
        <f>IF(OR(K7="",I7=""),"",K7+IFERROR(VLOOKUP(I7,Listen!$H$4:$I$10,2,0),0))</f>
        <v>46227</v>
      </c>
      <c r="M7" s="35" t="str">
        <f>IF(L7="","",IF(N7="Abgeschlossen",IF(L7&lt;Übersicht!$D$13,"Überfällig",IF(L7-Übersicht!$D$13&lt;=14,"Bald fällig","Planmäßig")),IF(L7&lt;Übersicht!$D$13,"Überfällig","Planmäßig")))</f>
        <v>Planmäßig</v>
      </c>
      <c r="N7" s="32" t="s">
        <v>76</v>
      </c>
      <c r="O7" s="32" t="s">
        <v>67</v>
      </c>
      <c r="P7" s="30" t="s">
        <v>172</v>
      </c>
    </row>
    <row r="8" spans="2:16" x14ac:dyDescent="0.25">
      <c r="B8" s="21" t="s">
        <v>173</v>
      </c>
      <c r="C8" s="22" t="s">
        <v>74</v>
      </c>
      <c r="D8" s="22" t="s">
        <v>174</v>
      </c>
      <c r="E8" s="23" t="s">
        <v>175</v>
      </c>
      <c r="F8" s="22" t="s">
        <v>65</v>
      </c>
      <c r="G8" s="22" t="s">
        <v>176</v>
      </c>
      <c r="H8" s="22" t="s">
        <v>177</v>
      </c>
      <c r="I8" s="22" t="s">
        <v>68</v>
      </c>
      <c r="J8" s="22" t="s">
        <v>89</v>
      </c>
      <c r="K8" s="28">
        <v>46202</v>
      </c>
      <c r="L8" s="42">
        <f>IF(OR(K8="",I8=""),"",K8+IFERROR(VLOOKUP(I8,Listen!$H$4:$I$10,2,0),0))</f>
        <v>46209</v>
      </c>
      <c r="M8" s="27" t="str">
        <f>IF(L8="","",IF(N8="Abgeschlossen",IF(L8&lt;Übersicht!$D$13,"Überfällig",IF(L8-Übersicht!$D$13&lt;=14,"Bald fällig","Planmäßig")),IF(L8&lt;Übersicht!$D$13,"Überfällig","Planmäßig")))</f>
        <v>Überfällig</v>
      </c>
      <c r="N8" s="24" t="s">
        <v>66</v>
      </c>
      <c r="O8" s="24" t="s">
        <v>57</v>
      </c>
      <c r="P8" s="22" t="s">
        <v>166</v>
      </c>
    </row>
    <row r="9" spans="2:16" x14ac:dyDescent="0.25">
      <c r="B9" s="29" t="s">
        <v>178</v>
      </c>
      <c r="C9" s="30" t="s">
        <v>74</v>
      </c>
      <c r="D9" s="30" t="s">
        <v>179</v>
      </c>
      <c r="E9" s="31" t="s">
        <v>180</v>
      </c>
      <c r="F9" s="30" t="s">
        <v>55</v>
      </c>
      <c r="G9" s="30" t="s">
        <v>181</v>
      </c>
      <c r="H9" s="30" t="s">
        <v>182</v>
      </c>
      <c r="I9" s="30" t="s">
        <v>58</v>
      </c>
      <c r="J9" s="30" t="s">
        <v>89</v>
      </c>
      <c r="K9" s="36">
        <v>46210</v>
      </c>
      <c r="L9" s="43">
        <f>IF(OR(K9="",I9=""),"",K9+IFERROR(VLOOKUP(I9,Listen!$H$4:$I$10,2,0),0))</f>
        <v>46211</v>
      </c>
      <c r="M9" s="35" t="str">
        <f>IF(L9="","",IF(N9="Abgeschlossen",IF(L9&lt;Übersicht!$D$13,"Überfällig",IF(L9-Übersicht!$D$13&lt;=14,"Bald fällig","Planmäßig")),IF(L9&lt;Übersicht!$D$13,"Überfällig","Planmäßig")))</f>
        <v>Bald fällig</v>
      </c>
      <c r="N9" s="32" t="s">
        <v>76</v>
      </c>
      <c r="O9" s="32" t="s">
        <v>57</v>
      </c>
      <c r="P9" s="30" t="s">
        <v>166</v>
      </c>
    </row>
    <row r="10" spans="2:16" x14ac:dyDescent="0.25">
      <c r="B10" s="21" t="s">
        <v>183</v>
      </c>
      <c r="C10" s="22" t="s">
        <v>74</v>
      </c>
      <c r="D10" s="22" t="s">
        <v>184</v>
      </c>
      <c r="E10" s="23" t="s">
        <v>185</v>
      </c>
      <c r="F10" s="22" t="s">
        <v>75</v>
      </c>
      <c r="G10" s="22" t="s">
        <v>186</v>
      </c>
      <c r="H10" s="22" t="s">
        <v>187</v>
      </c>
      <c r="I10" s="22" t="s">
        <v>95</v>
      </c>
      <c r="J10" s="22" t="s">
        <v>78</v>
      </c>
      <c r="K10" s="28">
        <v>46195</v>
      </c>
      <c r="L10" s="42">
        <f>IF(OR(K10="",I10=""),"",K10+IFERROR(VLOOKUP(I10,Listen!$H$4:$I$10,2,0),0))</f>
        <v>46225</v>
      </c>
      <c r="M10" s="27" t="str">
        <f>IF(L10="","",IF(N10="Abgeschlossen",IF(L10&lt;Übersicht!$D$13,"Überfällig",IF(L10-Übersicht!$D$13&lt;=14,"Bald fällig","Planmäßig")),IF(L10&lt;Übersicht!$D$13,"Überfällig","Planmäßig")))</f>
        <v>Bald fällig</v>
      </c>
      <c r="N10" s="24" t="s">
        <v>76</v>
      </c>
      <c r="O10" s="24" t="s">
        <v>77</v>
      </c>
      <c r="P10" s="22" t="s">
        <v>188</v>
      </c>
    </row>
    <row r="11" spans="2:16" x14ac:dyDescent="0.25">
      <c r="B11" s="29" t="s">
        <v>189</v>
      </c>
      <c r="C11" s="30" t="s">
        <v>80</v>
      </c>
      <c r="D11" s="30" t="s">
        <v>190</v>
      </c>
      <c r="E11" s="31" t="s">
        <v>191</v>
      </c>
      <c r="F11" s="30" t="s">
        <v>65</v>
      </c>
      <c r="G11" s="30" t="s">
        <v>192</v>
      </c>
      <c r="H11" s="30" t="s">
        <v>193</v>
      </c>
      <c r="I11" s="30" t="s">
        <v>58</v>
      </c>
      <c r="J11" s="30" t="s">
        <v>89</v>
      </c>
      <c r="K11" s="36">
        <v>46210</v>
      </c>
      <c r="L11" s="43">
        <f>IF(OR(K11="",I11=""),"",K11+IFERROR(VLOOKUP(I11,Listen!$H$4:$I$10,2,0),0))</f>
        <v>46211</v>
      </c>
      <c r="M11" s="35" t="str">
        <f>IF(L11="","",IF(N11="Abgeschlossen",IF(L11&lt;Übersicht!$D$13,"Überfällig",IF(L11-Übersicht!$D$13&lt;=14,"Bald fällig","Planmäßig")),IF(L11&lt;Übersicht!$D$13,"Überfällig","Planmäßig")))</f>
        <v>Bald fällig</v>
      </c>
      <c r="N11" s="32" t="s">
        <v>76</v>
      </c>
      <c r="O11" s="32" t="s">
        <v>57</v>
      </c>
      <c r="P11" s="30" t="s">
        <v>166</v>
      </c>
    </row>
    <row r="12" spans="2:16" x14ac:dyDescent="0.25">
      <c r="B12" s="21" t="s">
        <v>194</v>
      </c>
      <c r="C12" s="22" t="s">
        <v>87</v>
      </c>
      <c r="D12" s="22" t="s">
        <v>195</v>
      </c>
      <c r="E12" s="23" t="s">
        <v>196</v>
      </c>
      <c r="F12" s="22" t="s">
        <v>75</v>
      </c>
      <c r="G12" s="22" t="s">
        <v>197</v>
      </c>
      <c r="H12" s="22" t="s">
        <v>165</v>
      </c>
      <c r="I12" s="22" t="s">
        <v>95</v>
      </c>
      <c r="J12" s="22" t="s">
        <v>78</v>
      </c>
      <c r="K12" s="28">
        <v>46204</v>
      </c>
      <c r="L12" s="42">
        <f>IF(OR(K12="",I12=""),"",K12+IFERROR(VLOOKUP(I12,Listen!$H$4:$I$10,2,0),0))</f>
        <v>46234</v>
      </c>
      <c r="M12" s="27" t="str">
        <f>IF(L12="","",IF(N12="Abgeschlossen",IF(L12&lt;Übersicht!$D$13,"Überfällig",IF(L12-Übersicht!$D$13&lt;=14,"Bald fällig","Planmäßig")),IF(L12&lt;Übersicht!$D$13,"Überfällig","Planmäßig")))</f>
        <v>Planmäßig</v>
      </c>
      <c r="N12" s="24" t="s">
        <v>66</v>
      </c>
      <c r="O12" s="24" t="s">
        <v>57</v>
      </c>
      <c r="P12" s="22" t="s">
        <v>166</v>
      </c>
    </row>
    <row r="13" spans="2:16" x14ac:dyDescent="0.25">
      <c r="B13" s="29" t="s">
        <v>198</v>
      </c>
      <c r="C13" s="30" t="s">
        <v>87</v>
      </c>
      <c r="D13" s="30" t="s">
        <v>199</v>
      </c>
      <c r="E13" s="31" t="s">
        <v>200</v>
      </c>
      <c r="F13" s="30" t="s">
        <v>100</v>
      </c>
      <c r="G13" s="30" t="s">
        <v>201</v>
      </c>
      <c r="H13" s="30" t="s">
        <v>202</v>
      </c>
      <c r="I13" s="30" t="s">
        <v>68</v>
      </c>
      <c r="J13" s="30" t="s">
        <v>78</v>
      </c>
      <c r="K13" s="36">
        <v>46198</v>
      </c>
      <c r="L13" s="43">
        <f>IF(OR(K13="",I13=""),"",K13+IFERROR(VLOOKUP(I13,Listen!$H$4:$I$10,2,0),0))</f>
        <v>46205</v>
      </c>
      <c r="M13" s="35" t="str">
        <f>IF(L13="","",IF(N13="Abgeschlossen",IF(L13&lt;Übersicht!$D$13,"Überfällig",IF(L13-Übersicht!$D$13&lt;=14,"Bald fällig","Planmäßig")),IF(L13&lt;Übersicht!$D$13,"Überfällig","Planmäßig")))</f>
        <v>Überfällig</v>
      </c>
      <c r="N13" s="32" t="s">
        <v>76</v>
      </c>
      <c r="O13" s="32" t="s">
        <v>57</v>
      </c>
      <c r="P13" s="30" t="s">
        <v>166</v>
      </c>
    </row>
    <row r="14" spans="2:16" x14ac:dyDescent="0.25">
      <c r="B14" s="21" t="s">
        <v>203</v>
      </c>
      <c r="C14" s="22" t="s">
        <v>90</v>
      </c>
      <c r="D14" s="22" t="s">
        <v>204</v>
      </c>
      <c r="E14" s="23" t="s">
        <v>205</v>
      </c>
      <c r="F14" s="22" t="s">
        <v>55</v>
      </c>
      <c r="G14" s="22" t="s">
        <v>206</v>
      </c>
      <c r="H14" s="22" t="s">
        <v>193</v>
      </c>
      <c r="I14" s="22" t="s">
        <v>58</v>
      </c>
      <c r="J14" s="22" t="s">
        <v>72</v>
      </c>
      <c r="K14" s="28">
        <v>46210</v>
      </c>
      <c r="L14" s="42">
        <f>IF(OR(K14="",I14=""),"",K14+IFERROR(VLOOKUP(I14,Listen!$H$4:$I$10,2,0),0))</f>
        <v>46211</v>
      </c>
      <c r="M14" s="27" t="str">
        <f>IF(L14="","",IF(N14="Abgeschlossen",IF(L14&lt;Übersicht!$D$13,"Überfällig",IF(L14-Übersicht!$D$13&lt;=14,"Bald fällig","Planmäßig")),IF(L14&lt;Übersicht!$D$13,"Überfällig","Planmäßig")))</f>
        <v>Bald fällig</v>
      </c>
      <c r="N14" s="24" t="s">
        <v>76</v>
      </c>
      <c r="O14" s="24" t="s">
        <v>57</v>
      </c>
      <c r="P14" s="22" t="s">
        <v>166</v>
      </c>
    </row>
    <row r="15" spans="2:16" x14ac:dyDescent="0.25">
      <c r="B15" s="29" t="s">
        <v>207</v>
      </c>
      <c r="C15" s="30" t="s">
        <v>54</v>
      </c>
      <c r="D15" s="30" t="s">
        <v>208</v>
      </c>
      <c r="E15" s="31" t="s">
        <v>209</v>
      </c>
      <c r="F15" s="30" t="s">
        <v>91</v>
      </c>
      <c r="G15" s="30" t="s">
        <v>210</v>
      </c>
      <c r="H15" s="30" t="s">
        <v>211</v>
      </c>
      <c r="I15" s="30" t="s">
        <v>79</v>
      </c>
      <c r="J15" s="30" t="s">
        <v>92</v>
      </c>
      <c r="K15" s="36">
        <v>46112</v>
      </c>
      <c r="L15" s="43">
        <f>IF(OR(K15="",I15=""),"",K15+IFERROR(VLOOKUP(I15,Listen!$H$4:$I$10,2,0),0))</f>
        <v>46294</v>
      </c>
      <c r="M15" s="35" t="str">
        <f>IF(L15="","",IF(N15="Abgeschlossen",IF(L15&lt;Übersicht!$D$13,"Überfällig",IF(L15-Übersicht!$D$13&lt;=14,"Bald fällig","Planmäßig")),IF(L15&lt;Übersicht!$D$13,"Überfällig","Planmäßig")))</f>
        <v>Planmäßig</v>
      </c>
      <c r="N15" s="32" t="s">
        <v>56</v>
      </c>
      <c r="O15" s="32" t="s">
        <v>83</v>
      </c>
      <c r="P15" s="30" t="s">
        <v>212</v>
      </c>
    </row>
    <row r="16" spans="2:16" x14ac:dyDescent="0.25">
      <c r="B16" s="21" t="s">
        <v>213</v>
      </c>
      <c r="C16" s="22" t="s">
        <v>97</v>
      </c>
      <c r="D16" s="22" t="s">
        <v>214</v>
      </c>
      <c r="E16" s="23" t="s">
        <v>215</v>
      </c>
      <c r="F16" s="22" t="s">
        <v>91</v>
      </c>
      <c r="G16" s="22" t="s">
        <v>216</v>
      </c>
      <c r="H16" s="22" t="s">
        <v>217</v>
      </c>
      <c r="I16" s="22" t="s">
        <v>63</v>
      </c>
      <c r="J16" s="22" t="s">
        <v>85</v>
      </c>
      <c r="K16" s="28">
        <v>46188</v>
      </c>
      <c r="L16" s="42">
        <f>IF(OR(K16="",I16=""),"",K16+IFERROR(VLOOKUP(I16,Listen!$H$4:$I$10,2,0),0))</f>
        <v>46218</v>
      </c>
      <c r="M16" s="27" t="str">
        <f>IF(L16="","",IF(N16="Abgeschlossen",IF(L16&lt;Übersicht!$D$13,"Überfällig",IF(L16-Übersicht!$D$13&lt;=14,"Bald fällig","Planmäßig")),IF(L16&lt;Übersicht!$D$13,"Überfällig","Planmäßig")))</f>
        <v>Bald fällig</v>
      </c>
      <c r="N16" s="24" t="s">
        <v>76</v>
      </c>
      <c r="O16" s="24" t="s">
        <v>67</v>
      </c>
      <c r="P16" s="22" t="s">
        <v>218</v>
      </c>
    </row>
    <row r="17" spans="2:16" x14ac:dyDescent="0.25">
      <c r="B17" s="29" t="s">
        <v>219</v>
      </c>
      <c r="C17" s="30" t="s">
        <v>101</v>
      </c>
      <c r="D17" s="30" t="s">
        <v>220</v>
      </c>
      <c r="E17" s="31" t="s">
        <v>221</v>
      </c>
      <c r="F17" s="30" t="s">
        <v>94</v>
      </c>
      <c r="G17" s="30" t="s">
        <v>222</v>
      </c>
      <c r="H17" s="30" t="s">
        <v>223</v>
      </c>
      <c r="I17" s="30" t="s">
        <v>79</v>
      </c>
      <c r="J17" s="30" t="s">
        <v>96</v>
      </c>
      <c r="K17" s="36">
        <v>46071</v>
      </c>
      <c r="L17" s="43">
        <f>IF(OR(K17="",I17=""),"",K17+IFERROR(VLOOKUP(I17,Listen!$H$4:$I$10,2,0),0))</f>
        <v>46253</v>
      </c>
      <c r="M17" s="35" t="str">
        <f>IF(L17="","",IF(N17="Abgeschlossen",IF(L17&lt;Übersicht!$D$13,"Überfällig",IF(L17-Übersicht!$D$13&lt;=14,"Bald fällig","Planmäßig")),IF(L17&lt;Übersicht!$D$13,"Überfällig","Planmäßig")))</f>
        <v>Planmäßig</v>
      </c>
      <c r="N17" s="32" t="s">
        <v>56</v>
      </c>
      <c r="O17" s="32" t="s">
        <v>83</v>
      </c>
      <c r="P17" s="30" t="s">
        <v>224</v>
      </c>
    </row>
    <row r="18" spans="2:16" x14ac:dyDescent="0.25">
      <c r="B18" s="21" t="s">
        <v>225</v>
      </c>
      <c r="C18" s="22" t="s">
        <v>99</v>
      </c>
      <c r="D18" s="22" t="s">
        <v>226</v>
      </c>
      <c r="E18" s="23" t="s">
        <v>227</v>
      </c>
      <c r="F18" s="22" t="s">
        <v>81</v>
      </c>
      <c r="G18" s="22" t="s">
        <v>228</v>
      </c>
      <c r="H18" s="22" t="s">
        <v>229</v>
      </c>
      <c r="I18" s="22" t="s">
        <v>63</v>
      </c>
      <c r="J18" s="22" t="s">
        <v>72</v>
      </c>
      <c r="K18" s="28">
        <v>46183</v>
      </c>
      <c r="L18" s="42">
        <f>IF(OR(K18="",I18=""),"",K18+IFERROR(VLOOKUP(I18,Listen!$H$4:$I$10,2,0),0))</f>
        <v>46213</v>
      </c>
      <c r="M18" s="27" t="str">
        <f>IF(L18="","",IF(N18="Abgeschlossen",IF(L18&lt;Übersicht!$D$13,"Überfällig",IF(L18-Übersicht!$D$13&lt;=14,"Bald fällig","Planmäßig")),IF(L18&lt;Übersicht!$D$13,"Überfällig","Planmäßig")))</f>
        <v>Bald fällig</v>
      </c>
      <c r="N18" s="24" t="s">
        <v>76</v>
      </c>
      <c r="O18" s="24" t="s">
        <v>77</v>
      </c>
      <c r="P18" s="22" t="s">
        <v>230</v>
      </c>
    </row>
    <row r="19" spans="2:16" x14ac:dyDescent="0.25">
      <c r="B19" s="29" t="s">
        <v>231</v>
      </c>
      <c r="C19" s="30" t="s">
        <v>99</v>
      </c>
      <c r="D19" s="30" t="s">
        <v>232</v>
      </c>
      <c r="E19" s="31" t="s">
        <v>233</v>
      </c>
      <c r="F19" s="30" t="s">
        <v>98</v>
      </c>
      <c r="G19" s="30" t="s">
        <v>234</v>
      </c>
      <c r="H19" s="30" t="s">
        <v>235</v>
      </c>
      <c r="I19" s="30" t="s">
        <v>79</v>
      </c>
      <c r="J19" s="30" t="s">
        <v>62</v>
      </c>
      <c r="K19" s="36">
        <v>46052</v>
      </c>
      <c r="L19" s="43">
        <f>IF(OR(K19="",I19=""),"",K19+IFERROR(VLOOKUP(I19,Listen!$H$4:$I$10,2,0),0))</f>
        <v>46234</v>
      </c>
      <c r="M19" s="35" t="str">
        <f>IF(L19="","",IF(N19="Abgeschlossen",IF(L19&lt;Übersicht!$D$13,"Überfällig",IF(L19-Übersicht!$D$13&lt;=14,"Bald fällig","Planmäßig")),IF(L19&lt;Übersicht!$D$13,"Überfällig","Planmäßig")))</f>
        <v>Planmäßig</v>
      </c>
      <c r="N19" s="32" t="s">
        <v>56</v>
      </c>
      <c r="O19" s="32" t="s">
        <v>83</v>
      </c>
      <c r="P19" s="30" t="s">
        <v>236</v>
      </c>
    </row>
    <row r="20" spans="2:16" x14ac:dyDescent="0.25">
      <c r="B20" s="21"/>
      <c r="C20" s="22"/>
      <c r="D20" s="22"/>
      <c r="E20" s="23"/>
      <c r="F20" s="22"/>
      <c r="G20" s="22"/>
      <c r="H20" s="22"/>
      <c r="I20" s="22"/>
      <c r="J20" s="22"/>
      <c r="K20" s="28"/>
      <c r="L20" s="42" t="str">
        <f>IF(OR(K20="",I20=""),"",K20+IFERROR(VLOOKUP(I20,Listen!$H$4:$I$10,2,0),0))</f>
        <v/>
      </c>
      <c r="M20" s="27" t="str">
        <f>IF(L20="","",IF(N20="Abgeschlossen",IF(L20&lt;Übersicht!$D$13,"Überfällig",IF(L20-Übersicht!$D$13&lt;=14,"Bald fällig","Planmäßig")),IF(L20&lt;Übersicht!$D$13,"Überfällig","Planmäßig")))</f>
        <v/>
      </c>
      <c r="N20" s="24"/>
      <c r="O20" s="24"/>
      <c r="P20" s="22"/>
    </row>
    <row r="21" spans="2:16" x14ac:dyDescent="0.25">
      <c r="B21" s="29"/>
      <c r="C21" s="30"/>
      <c r="D21" s="30"/>
      <c r="E21" s="31"/>
      <c r="F21" s="30"/>
      <c r="G21" s="30"/>
      <c r="H21" s="30"/>
      <c r="I21" s="30"/>
      <c r="J21" s="30"/>
      <c r="K21" s="36"/>
      <c r="L21" s="43" t="str">
        <f>IF(OR(K21="",I21=""),"",K21+IFERROR(VLOOKUP(I21,Listen!$H$4:$I$10,2,0),0))</f>
        <v/>
      </c>
      <c r="M21" s="35" t="str">
        <f>IF(L21="","",IF(N21="Abgeschlossen",IF(L21&lt;Übersicht!$D$13,"Überfällig",IF(L21-Übersicht!$D$13&lt;=14,"Bald fällig","Planmäßig")),IF(L21&lt;Übersicht!$D$13,"Überfällig","Planmäßig")))</f>
        <v/>
      </c>
      <c r="N21" s="32"/>
      <c r="O21" s="32"/>
      <c r="P21" s="30"/>
    </row>
    <row r="22" spans="2:16" x14ac:dyDescent="0.25">
      <c r="B22" s="21"/>
      <c r="C22" s="22"/>
      <c r="D22" s="22"/>
      <c r="E22" s="23"/>
      <c r="F22" s="22"/>
      <c r="G22" s="22"/>
      <c r="H22" s="22"/>
      <c r="I22" s="22"/>
      <c r="J22" s="22"/>
      <c r="K22" s="28"/>
      <c r="L22" s="42" t="str">
        <f>IF(OR(K22="",I22=""),"",K22+IFERROR(VLOOKUP(I22,Listen!$H$4:$I$10,2,0),0))</f>
        <v/>
      </c>
      <c r="M22" s="27" t="str">
        <f>IF(L22="","",IF(N22="Abgeschlossen",IF(L22&lt;Übersicht!$D$13,"Überfällig",IF(L22-Übersicht!$D$13&lt;=14,"Bald fällig","Planmäßig")),IF(L22&lt;Übersicht!$D$13,"Überfällig","Planmäßig")))</f>
        <v/>
      </c>
      <c r="N22" s="24"/>
      <c r="O22" s="24"/>
      <c r="P22" s="22"/>
    </row>
    <row r="23" spans="2:16" x14ac:dyDescent="0.25">
      <c r="B23" s="29"/>
      <c r="C23" s="30"/>
      <c r="D23" s="30"/>
      <c r="E23" s="31"/>
      <c r="F23" s="30"/>
      <c r="G23" s="30"/>
      <c r="H23" s="30"/>
      <c r="I23" s="30"/>
      <c r="J23" s="30"/>
      <c r="K23" s="36"/>
      <c r="L23" s="43" t="str">
        <f>IF(OR(K23="",I23=""),"",K23+IFERROR(VLOOKUP(I23,Listen!$H$4:$I$10,2,0),0))</f>
        <v/>
      </c>
      <c r="M23" s="35" t="str">
        <f>IF(L23="","",IF(N23="Abgeschlossen",IF(L23&lt;Übersicht!$D$13,"Überfällig",IF(L23-Übersicht!$D$13&lt;=14,"Bald fällig","Planmäßig")),IF(L23&lt;Übersicht!$D$13,"Überfällig","Planmäßig")))</f>
        <v/>
      </c>
      <c r="N23" s="32"/>
      <c r="O23" s="32"/>
      <c r="P23" s="30"/>
    </row>
    <row r="24" spans="2:16" x14ac:dyDescent="0.25">
      <c r="B24" s="21"/>
      <c r="C24" s="22"/>
      <c r="D24" s="22"/>
      <c r="E24" s="23"/>
      <c r="F24" s="22"/>
      <c r="G24" s="22"/>
      <c r="H24" s="22"/>
      <c r="I24" s="22"/>
      <c r="J24" s="22"/>
      <c r="K24" s="28"/>
      <c r="L24" s="42" t="str">
        <f>IF(OR(K24="",I24=""),"",K24+IFERROR(VLOOKUP(I24,Listen!$H$4:$I$10,2,0),0))</f>
        <v/>
      </c>
      <c r="M24" s="27" t="str">
        <f>IF(L24="","",IF(N24="Abgeschlossen",IF(L24&lt;Übersicht!$D$13,"Überfällig",IF(L24-Übersicht!$D$13&lt;=14,"Bald fällig","Planmäßig")),IF(L24&lt;Übersicht!$D$13,"Überfällig","Planmäßig")))</f>
        <v/>
      </c>
      <c r="N24" s="24"/>
      <c r="O24" s="24"/>
      <c r="P24" s="22"/>
    </row>
    <row r="25" spans="2:16" x14ac:dyDescent="0.25">
      <c r="B25" s="29"/>
      <c r="C25" s="30"/>
      <c r="D25" s="30"/>
      <c r="E25" s="31"/>
      <c r="F25" s="30"/>
      <c r="G25" s="30"/>
      <c r="H25" s="30"/>
      <c r="I25" s="30"/>
      <c r="J25" s="30"/>
      <c r="K25" s="36"/>
      <c r="L25" s="43" t="str">
        <f>IF(OR(K25="",I25=""),"",K25+IFERROR(VLOOKUP(I25,Listen!$H$4:$I$10,2,0),0))</f>
        <v/>
      </c>
      <c r="M25" s="35" t="str">
        <f>IF(L25="","",IF(N25="Abgeschlossen",IF(L25&lt;Übersicht!$D$13,"Überfällig",IF(L25-Übersicht!$D$13&lt;=14,"Bald fällig","Planmäßig")),IF(L25&lt;Übersicht!$D$13,"Überfällig","Planmäßig")))</f>
        <v/>
      </c>
      <c r="N25" s="32"/>
      <c r="O25" s="32"/>
      <c r="P25" s="30"/>
    </row>
    <row r="26" spans="2:16" x14ac:dyDescent="0.25">
      <c r="B26" s="21"/>
      <c r="C26" s="22"/>
      <c r="D26" s="22"/>
      <c r="E26" s="23"/>
      <c r="F26" s="22"/>
      <c r="G26" s="22"/>
      <c r="H26" s="22"/>
      <c r="I26" s="22"/>
      <c r="J26" s="22"/>
      <c r="K26" s="28"/>
      <c r="L26" s="42" t="str">
        <f>IF(OR(K26="",I26=""),"",K26+IFERROR(VLOOKUP(I26,Listen!$H$4:$I$10,2,0),0))</f>
        <v/>
      </c>
      <c r="M26" s="27" t="str">
        <f>IF(L26="","",IF(N26="Abgeschlossen",IF(L26&lt;Übersicht!$D$13,"Überfällig",IF(L26-Übersicht!$D$13&lt;=14,"Bald fällig","Planmäßig")),IF(L26&lt;Übersicht!$D$13,"Überfällig","Planmäßig")))</f>
        <v/>
      </c>
      <c r="N26" s="24"/>
      <c r="O26" s="24"/>
      <c r="P26" s="22"/>
    </row>
    <row r="27" spans="2:16" x14ac:dyDescent="0.25">
      <c r="B27" s="29"/>
      <c r="C27" s="30"/>
      <c r="D27" s="30"/>
      <c r="E27" s="31"/>
      <c r="F27" s="30"/>
      <c r="G27" s="30"/>
      <c r="H27" s="30"/>
      <c r="I27" s="30"/>
      <c r="J27" s="30"/>
      <c r="K27" s="36"/>
      <c r="L27" s="43" t="str">
        <f>IF(OR(K27="",I27=""),"",K27+IFERROR(VLOOKUP(I27,Listen!$H$4:$I$10,2,0),0))</f>
        <v/>
      </c>
      <c r="M27" s="35" t="str">
        <f>IF(L27="","",IF(N27="Abgeschlossen",IF(L27&lt;Übersicht!$D$13,"Überfällig",IF(L27-Übersicht!$D$13&lt;=14,"Bald fällig","Planmäßig")),IF(L27&lt;Übersicht!$D$13,"Überfällig","Planmäßig")))</f>
        <v/>
      </c>
      <c r="N27" s="32"/>
      <c r="O27" s="32"/>
      <c r="P27" s="30"/>
    </row>
    <row r="28" spans="2:16" x14ac:dyDescent="0.25">
      <c r="B28" s="21"/>
      <c r="C28" s="22"/>
      <c r="D28" s="22"/>
      <c r="E28" s="23"/>
      <c r="F28" s="22"/>
      <c r="G28" s="22"/>
      <c r="H28" s="22"/>
      <c r="I28" s="22"/>
      <c r="J28" s="22"/>
      <c r="K28" s="28"/>
      <c r="L28" s="42" t="str">
        <f>IF(OR(K28="",I28=""),"",K28+IFERROR(VLOOKUP(I28,Listen!$H$4:$I$10,2,0),0))</f>
        <v/>
      </c>
      <c r="M28" s="27" t="str">
        <f>IF(L28="","",IF(N28="Abgeschlossen",IF(L28&lt;Übersicht!$D$13,"Überfällig",IF(L28-Übersicht!$D$13&lt;=14,"Bald fällig","Planmäßig")),IF(L28&lt;Übersicht!$D$13,"Überfällig","Planmäßig")))</f>
        <v/>
      </c>
      <c r="N28" s="24"/>
      <c r="O28" s="24"/>
      <c r="P28" s="22"/>
    </row>
    <row r="29" spans="2:16" x14ac:dyDescent="0.25">
      <c r="B29" s="29"/>
      <c r="C29" s="30"/>
      <c r="D29" s="30"/>
      <c r="E29" s="31"/>
      <c r="F29" s="30"/>
      <c r="G29" s="30"/>
      <c r="H29" s="30"/>
      <c r="I29" s="30"/>
      <c r="J29" s="30"/>
      <c r="K29" s="36"/>
      <c r="L29" s="43" t="str">
        <f>IF(OR(K29="",I29=""),"",K29+IFERROR(VLOOKUP(I29,Listen!$H$4:$I$10,2,0),0))</f>
        <v/>
      </c>
      <c r="M29" s="35" t="str">
        <f>IF(L29="","",IF(N29="Abgeschlossen",IF(L29&lt;Übersicht!$D$13,"Überfällig",IF(L29-Übersicht!$D$13&lt;=14,"Bald fällig","Planmäßig")),IF(L29&lt;Übersicht!$D$13,"Überfällig","Planmäßig")))</f>
        <v/>
      </c>
      <c r="N29" s="32"/>
      <c r="O29" s="32"/>
      <c r="P29" s="30"/>
    </row>
    <row r="30" spans="2:16" x14ac:dyDescent="0.25">
      <c r="B30" s="21"/>
      <c r="C30" s="22"/>
      <c r="D30" s="22"/>
      <c r="E30" s="23"/>
      <c r="F30" s="22"/>
      <c r="G30" s="22"/>
      <c r="H30" s="22"/>
      <c r="I30" s="22"/>
      <c r="J30" s="22"/>
      <c r="K30" s="28"/>
      <c r="L30" s="42" t="str">
        <f>IF(OR(K30="",I30=""),"",K30+IFERROR(VLOOKUP(I30,Listen!$H$4:$I$10,2,0),0))</f>
        <v/>
      </c>
      <c r="M30" s="27" t="str">
        <f>IF(L30="","",IF(N30="Abgeschlossen",IF(L30&lt;Übersicht!$D$13,"Überfällig",IF(L30-Übersicht!$D$13&lt;=14,"Bald fällig","Planmäßig")),IF(L30&lt;Übersicht!$D$13,"Überfällig","Planmäßig")))</f>
        <v/>
      </c>
      <c r="N30" s="24"/>
      <c r="O30" s="24"/>
      <c r="P30" s="22"/>
    </row>
    <row r="31" spans="2:16" x14ac:dyDescent="0.25">
      <c r="B31" s="29"/>
      <c r="C31" s="30"/>
      <c r="D31" s="30"/>
      <c r="E31" s="31"/>
      <c r="F31" s="30"/>
      <c r="G31" s="30"/>
      <c r="H31" s="30"/>
      <c r="I31" s="30"/>
      <c r="J31" s="30"/>
      <c r="K31" s="36"/>
      <c r="L31" s="43" t="str">
        <f>IF(OR(K31="",I31=""),"",K31+IFERROR(VLOOKUP(I31,Listen!$H$4:$I$10,2,0),0))</f>
        <v/>
      </c>
      <c r="M31" s="35" t="str">
        <f>IF(L31="","",IF(N31="Abgeschlossen",IF(L31&lt;Übersicht!$D$13,"Überfällig",IF(L31-Übersicht!$D$13&lt;=14,"Bald fällig","Planmäßig")),IF(L31&lt;Übersicht!$D$13,"Überfällig","Planmäßig")))</f>
        <v/>
      </c>
      <c r="N31" s="32"/>
      <c r="O31" s="32"/>
      <c r="P31" s="30"/>
    </row>
    <row r="32" spans="2:16" x14ac:dyDescent="0.25">
      <c r="B32" s="21"/>
      <c r="C32" s="22"/>
      <c r="D32" s="22"/>
      <c r="E32" s="23"/>
      <c r="F32" s="22"/>
      <c r="G32" s="22"/>
      <c r="H32" s="22"/>
      <c r="I32" s="22"/>
      <c r="J32" s="22"/>
      <c r="K32" s="28"/>
      <c r="L32" s="42" t="str">
        <f>IF(OR(K32="",I32=""),"",K32+IFERROR(VLOOKUP(I32,Listen!$H$4:$I$10,2,0),0))</f>
        <v/>
      </c>
      <c r="M32" s="27" t="str">
        <f>IF(L32="","",IF(N32="Abgeschlossen",IF(L32&lt;Übersicht!$D$13,"Überfällig",IF(L32-Übersicht!$D$13&lt;=14,"Bald fällig","Planmäßig")),IF(L32&lt;Übersicht!$D$13,"Überfällig","Planmäßig")))</f>
        <v/>
      </c>
      <c r="N32" s="24"/>
      <c r="O32" s="24"/>
      <c r="P32" s="22"/>
    </row>
    <row r="33" spans="2:16" x14ac:dyDescent="0.25">
      <c r="B33" s="29"/>
      <c r="C33" s="30"/>
      <c r="D33" s="30"/>
      <c r="E33" s="31"/>
      <c r="F33" s="30"/>
      <c r="G33" s="30"/>
      <c r="H33" s="30"/>
      <c r="I33" s="30"/>
      <c r="J33" s="30"/>
      <c r="K33" s="36"/>
      <c r="L33" s="43" t="str">
        <f>IF(OR(K33="",I33=""),"",K33+IFERROR(VLOOKUP(I33,Listen!$H$4:$I$10,2,0),0))</f>
        <v/>
      </c>
      <c r="M33" s="35" t="str">
        <f>IF(L33="","",IF(N33="Abgeschlossen",IF(L33&lt;Übersicht!$D$13,"Überfällig",IF(L33-Übersicht!$D$13&lt;=14,"Bald fällig","Planmäßig")),IF(L33&lt;Übersicht!$D$13,"Überfällig","Planmäßig")))</f>
        <v/>
      </c>
      <c r="N33" s="32"/>
      <c r="O33" s="32"/>
      <c r="P33" s="30"/>
    </row>
    <row r="34" spans="2:16" x14ac:dyDescent="0.25">
      <c r="B34" s="21"/>
      <c r="C34" s="22"/>
      <c r="D34" s="22"/>
      <c r="E34" s="23"/>
      <c r="F34" s="22"/>
      <c r="G34" s="22"/>
      <c r="H34" s="22"/>
      <c r="I34" s="22"/>
      <c r="J34" s="22"/>
      <c r="K34" s="28"/>
      <c r="L34" s="42" t="str">
        <f>IF(OR(K34="",I34=""),"",K34+IFERROR(VLOOKUP(I34,Listen!$H$4:$I$10,2,0),0))</f>
        <v/>
      </c>
      <c r="M34" s="27" t="str">
        <f>IF(L34="","",IF(N34="Abgeschlossen",IF(L34&lt;Übersicht!$D$13,"Überfällig",IF(L34-Übersicht!$D$13&lt;=14,"Bald fällig","Planmäßig")),IF(L34&lt;Übersicht!$D$13,"Überfällig","Planmäßig")))</f>
        <v/>
      </c>
      <c r="N34" s="24"/>
      <c r="O34" s="24"/>
      <c r="P34" s="22"/>
    </row>
    <row r="35" spans="2:16" x14ac:dyDescent="0.25">
      <c r="B35" s="29"/>
      <c r="C35" s="30"/>
      <c r="D35" s="30"/>
      <c r="E35" s="31"/>
      <c r="F35" s="30"/>
      <c r="G35" s="30"/>
      <c r="H35" s="30"/>
      <c r="I35" s="30"/>
      <c r="J35" s="30"/>
      <c r="K35" s="36"/>
      <c r="L35" s="43" t="str">
        <f>IF(OR(K35="",I35=""),"",K35+IFERROR(VLOOKUP(I35,Listen!$H$4:$I$10,2,0),0))</f>
        <v/>
      </c>
      <c r="M35" s="35" t="str">
        <f>IF(L35="","",IF(N35="Abgeschlossen",IF(L35&lt;Übersicht!$D$13,"Überfällig",IF(L35-Übersicht!$D$13&lt;=14,"Bald fällig","Planmäßig")),IF(L35&lt;Übersicht!$D$13,"Überfällig","Planmäßig")))</f>
        <v/>
      </c>
      <c r="N35" s="32"/>
      <c r="O35" s="32"/>
      <c r="P35" s="30"/>
    </row>
    <row r="37" spans="2:16" x14ac:dyDescent="0.25">
      <c r="C37" s="39" t="s">
        <v>237</v>
      </c>
      <c r="E37" s="40">
        <f>COUNTA(B6:B35)</f>
        <v>14</v>
      </c>
      <c r="F37" s="39" t="s">
        <v>238</v>
      </c>
      <c r="H37" s="40">
        <f>COUNTIF(M6:M35,"Überfällig")</f>
        <v>2</v>
      </c>
      <c r="I37" s="39" t="s">
        <v>239</v>
      </c>
      <c r="K37" s="41">
        <f>IFERROR(COUNTIF(O6:O35,"i. O.")/(COUNTA(O6:O35)-COUNTIF(O6:O35,"offen")),0)</f>
        <v>0.63636363636363635</v>
      </c>
    </row>
  </sheetData>
  <autoFilter ref="B5:P35" xr:uid="{00000000-0009-0000-0000-000003000000}"/>
  <conditionalFormatting sqref="M6:M35">
    <cfRule type="cellIs" dxfId="12" priority="2" operator="equal">
      <formula>"Überfällig"</formula>
    </cfRule>
    <cfRule type="cellIs" dxfId="11" priority="3" operator="equal">
      <formula>"Bald fällig"</formula>
    </cfRule>
    <cfRule type="cellIs" dxfId="10" priority="4" operator="equal">
      <formula>"Planmäßig"</formula>
    </cfRule>
  </conditionalFormatting>
  <conditionalFormatting sqref="O6:O35">
    <cfRule type="cellIs" dxfId="9" priority="5" operator="equal">
      <formula>"n. i. O."</formula>
    </cfRule>
    <cfRule type="cellIs" dxfId="8" priority="6" operator="equal">
      <formula>"bedingt i. O."</formula>
    </cfRule>
    <cfRule type="cellIs" dxfId="7" priority="7" operator="equal">
      <formula>"i. O."</formula>
    </cfRule>
  </conditionalFormatting>
  <pageMargins left="0.75" right="0.75" top="1" bottom="1" header="0.511811023622047" footer="0.511811023622047"/>
  <pageSetup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xr:uid="{00000000-0002-0000-0300-000000000000}">
          <x14:formula1>
            <xm:f>Listen!$A$4:$A$13</xm:f>
          </x14:formula1>
          <x14:formula2>
            <xm:f>0</xm:f>
          </x14:formula2>
          <xm:sqref>C6:C35</xm:sqref>
        </x14:dataValidation>
        <x14:dataValidation type="list" allowBlank="1" xr:uid="{00000000-0002-0000-0300-000001000000}">
          <x14:formula1>
            <xm:f>Listen!$C$4:$C$12</xm:f>
          </x14:formula1>
          <x14:formula2>
            <xm:f>0</xm:f>
          </x14:formula2>
          <xm:sqref>F6:F35</xm:sqref>
        </x14:dataValidation>
        <x14:dataValidation type="list" allowBlank="1" xr:uid="{00000000-0002-0000-0300-000002000000}">
          <x14:formula1>
            <xm:f>Listen!$H$4:$H$10</xm:f>
          </x14:formula1>
          <x14:formula2>
            <xm:f>0</xm:f>
          </x14:formula2>
          <xm:sqref>I6:I35</xm:sqref>
        </x14:dataValidation>
        <x14:dataValidation type="list" allowBlank="1" xr:uid="{00000000-0002-0000-0300-000003000000}">
          <x14:formula1>
            <xm:f>Listen!$N$4:$N$10</xm:f>
          </x14:formula1>
          <x14:formula2>
            <xm:f>0</xm:f>
          </x14:formula2>
          <xm:sqref>J6:J35</xm:sqref>
        </x14:dataValidation>
        <x14:dataValidation type="list" allowBlank="1" xr:uid="{00000000-0002-0000-0300-000004000000}">
          <x14:formula1>
            <xm:f>Listen!$E$4:$E$7</xm:f>
          </x14:formula1>
          <x14:formula2>
            <xm:f>0</xm:f>
          </x14:formula2>
          <xm:sqref>N6:N35</xm:sqref>
        </x14:dataValidation>
        <x14:dataValidation type="list" allowBlank="1" xr:uid="{00000000-0002-0000-0300-000005000000}">
          <x14:formula1>
            <xm:f>Listen!$F$4:$F$7</xm:f>
          </x14:formula1>
          <x14:formula2>
            <xm:f>0</xm:f>
          </x14:formula2>
          <xm:sqref>O6:O35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B26A33"/>
  </sheetPr>
  <dimension ref="B2:Q32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baseColWidth="10" defaultColWidth="8.7109375" defaultRowHeight="15" x14ac:dyDescent="0.25"/>
  <cols>
    <col min="1" max="1" width="2" customWidth="1"/>
    <col min="2" max="2" width="10" customWidth="1"/>
    <col min="3" max="3" width="12" customWidth="1"/>
    <col min="4" max="4" width="13" customWidth="1"/>
    <col min="5" max="5" width="20" customWidth="1"/>
    <col min="6" max="6" width="38" customWidth="1"/>
    <col min="7" max="8" width="9" customWidth="1"/>
    <col min="9" max="9" width="11" customWidth="1"/>
    <col min="10" max="10" width="13" customWidth="1"/>
    <col min="11" max="11" width="30" customWidth="1"/>
    <col min="12" max="12" width="34" customWidth="1"/>
    <col min="13" max="13" width="24" customWidth="1"/>
    <col min="14" max="14" width="12" customWidth="1"/>
    <col min="15" max="15" width="16" customWidth="1"/>
    <col min="16" max="16" width="14" customWidth="1"/>
    <col min="17" max="17" width="13" customWidth="1"/>
  </cols>
  <sheetData>
    <row r="2" spans="2:17" ht="21" x14ac:dyDescent="0.35">
      <c r="B2" s="18" t="s">
        <v>240</v>
      </c>
    </row>
    <row r="3" spans="2:17" x14ac:dyDescent="0.25">
      <c r="B3" s="19" t="s">
        <v>241</v>
      </c>
    </row>
    <row r="5" spans="2:17" ht="30" customHeight="1" x14ac:dyDescent="0.25">
      <c r="B5" s="20" t="s">
        <v>242</v>
      </c>
      <c r="C5" s="20" t="s">
        <v>243</v>
      </c>
      <c r="D5" s="20" t="s">
        <v>244</v>
      </c>
      <c r="E5" s="20" t="s">
        <v>43</v>
      </c>
      <c r="F5" s="20" t="s">
        <v>245</v>
      </c>
      <c r="G5" s="20" t="s">
        <v>246</v>
      </c>
      <c r="H5" s="20" t="s">
        <v>247</v>
      </c>
      <c r="I5" s="20" t="s">
        <v>248</v>
      </c>
      <c r="J5" s="20" t="s">
        <v>249</v>
      </c>
      <c r="K5" s="20" t="s">
        <v>250</v>
      </c>
      <c r="L5" s="20" t="s">
        <v>251</v>
      </c>
      <c r="M5" s="20" t="s">
        <v>52</v>
      </c>
      <c r="N5" s="20" t="s">
        <v>252</v>
      </c>
      <c r="O5" s="20" t="s">
        <v>160</v>
      </c>
      <c r="P5" s="20" t="s">
        <v>253</v>
      </c>
      <c r="Q5" s="20" t="s">
        <v>51</v>
      </c>
    </row>
    <row r="6" spans="2:17" ht="25.5" x14ac:dyDescent="0.25">
      <c r="B6" s="21" t="s">
        <v>254</v>
      </c>
      <c r="C6" s="28">
        <v>46126</v>
      </c>
      <c r="D6" s="24" t="s">
        <v>167</v>
      </c>
      <c r="E6" s="22" t="s">
        <v>64</v>
      </c>
      <c r="F6" s="23" t="s">
        <v>255</v>
      </c>
      <c r="G6" s="24">
        <v>3</v>
      </c>
      <c r="H6" s="24">
        <v>4</v>
      </c>
      <c r="I6" s="27">
        <f t="shared" ref="I6:I30" si="0">IF(OR(G6="",H6=""),"",G6*H6)</f>
        <v>12</v>
      </c>
      <c r="J6" s="27" t="str">
        <f t="shared" ref="J6:J30" si="1">IF(I6="","",IF(I6&gt;=15,"Hoch",IF(I6&gt;=8,"Mittel","Gering")))</f>
        <v>Mittel</v>
      </c>
      <c r="K6" s="23" t="s">
        <v>256</v>
      </c>
      <c r="L6" s="23" t="s">
        <v>257</v>
      </c>
      <c r="M6" s="22" t="s">
        <v>92</v>
      </c>
      <c r="N6" s="28">
        <v>46218</v>
      </c>
      <c r="O6" s="24" t="s">
        <v>70</v>
      </c>
      <c r="P6" s="44">
        <f>IF(N6="","",IF(O6="Abgeschlossen","erledigt",IF(O6="Verworfen","—",N6-Übersicht!$D$13)))</f>
        <v>7</v>
      </c>
      <c r="Q6" s="24" t="s">
        <v>60</v>
      </c>
    </row>
    <row r="7" spans="2:17" ht="25.5" x14ac:dyDescent="0.25">
      <c r="B7" s="29" t="s">
        <v>258</v>
      </c>
      <c r="C7" s="36">
        <v>46146</v>
      </c>
      <c r="D7" s="32" t="s">
        <v>183</v>
      </c>
      <c r="E7" s="30" t="s">
        <v>74</v>
      </c>
      <c r="F7" s="31" t="s">
        <v>259</v>
      </c>
      <c r="G7" s="32">
        <v>4</v>
      </c>
      <c r="H7" s="32">
        <v>3</v>
      </c>
      <c r="I7" s="35">
        <f t="shared" si="0"/>
        <v>12</v>
      </c>
      <c r="J7" s="35" t="str">
        <f t="shared" si="1"/>
        <v>Mittel</v>
      </c>
      <c r="K7" s="31" t="s">
        <v>260</v>
      </c>
      <c r="L7" s="31" t="s">
        <v>261</v>
      </c>
      <c r="M7" s="30" t="s">
        <v>78</v>
      </c>
      <c r="N7" s="36">
        <v>46203</v>
      </c>
      <c r="O7" s="32" t="s">
        <v>76</v>
      </c>
      <c r="P7" s="45" t="str">
        <f>IF(N7="","",IF(O7="Abgeschlossen","erledigt",IF(O7="Verworfen","—",N7-Übersicht!$D$13)))</f>
        <v>erledigt</v>
      </c>
      <c r="Q7" s="32" t="s">
        <v>61</v>
      </c>
    </row>
    <row r="8" spans="2:17" ht="25.5" x14ac:dyDescent="0.25">
      <c r="B8" s="21" t="s">
        <v>262</v>
      </c>
      <c r="C8" s="28">
        <v>46154</v>
      </c>
      <c r="D8" s="24" t="s">
        <v>173</v>
      </c>
      <c r="E8" s="22" t="s">
        <v>74</v>
      </c>
      <c r="F8" s="23" t="s">
        <v>263</v>
      </c>
      <c r="G8" s="24">
        <v>4</v>
      </c>
      <c r="H8" s="24">
        <v>4</v>
      </c>
      <c r="I8" s="27">
        <f t="shared" si="0"/>
        <v>16</v>
      </c>
      <c r="J8" s="27" t="str">
        <f t="shared" si="1"/>
        <v>Hoch</v>
      </c>
      <c r="K8" s="23" t="s">
        <v>264</v>
      </c>
      <c r="L8" s="23" t="s">
        <v>265</v>
      </c>
      <c r="M8" s="22" t="s">
        <v>89</v>
      </c>
      <c r="N8" s="28">
        <v>46265</v>
      </c>
      <c r="O8" s="24" t="s">
        <v>70</v>
      </c>
      <c r="P8" s="44">
        <f>IF(N8="","",IF(O8="Abgeschlossen","erledigt",IF(O8="Verworfen","—",N8-Übersicht!$D$13)))</f>
        <v>54</v>
      </c>
      <c r="Q8" s="24" t="s">
        <v>60</v>
      </c>
    </row>
    <row r="9" spans="2:17" ht="25.5" x14ac:dyDescent="0.25">
      <c r="B9" s="29" t="s">
        <v>266</v>
      </c>
      <c r="C9" s="36">
        <v>46162</v>
      </c>
      <c r="D9" s="32" t="s">
        <v>198</v>
      </c>
      <c r="E9" s="30" t="s">
        <v>87</v>
      </c>
      <c r="F9" s="31" t="s">
        <v>267</v>
      </c>
      <c r="G9" s="32">
        <v>5</v>
      </c>
      <c r="H9" s="32">
        <v>2</v>
      </c>
      <c r="I9" s="35">
        <f t="shared" si="0"/>
        <v>10</v>
      </c>
      <c r="J9" s="35" t="str">
        <f t="shared" si="1"/>
        <v>Mittel</v>
      </c>
      <c r="K9" s="31" t="s">
        <v>268</v>
      </c>
      <c r="L9" s="31" t="s">
        <v>269</v>
      </c>
      <c r="M9" s="30" t="s">
        <v>62</v>
      </c>
      <c r="N9" s="36">
        <v>46193</v>
      </c>
      <c r="O9" s="32" t="s">
        <v>76</v>
      </c>
      <c r="P9" s="45" t="str">
        <f>IF(N9="","",IF(O9="Abgeschlossen","erledigt",IF(O9="Verworfen","—",N9-Übersicht!$D$13)))</f>
        <v>erledigt</v>
      </c>
      <c r="Q9" s="32" t="s">
        <v>61</v>
      </c>
    </row>
    <row r="10" spans="2:17" ht="25.5" x14ac:dyDescent="0.25">
      <c r="B10" s="21" t="s">
        <v>270</v>
      </c>
      <c r="C10" s="28">
        <v>46175</v>
      </c>
      <c r="D10" s="24" t="s">
        <v>213</v>
      </c>
      <c r="E10" s="22" t="s">
        <v>97</v>
      </c>
      <c r="F10" s="23" t="s">
        <v>271</v>
      </c>
      <c r="G10" s="24">
        <v>3</v>
      </c>
      <c r="H10" s="24">
        <v>3</v>
      </c>
      <c r="I10" s="27">
        <f t="shared" si="0"/>
        <v>9</v>
      </c>
      <c r="J10" s="27" t="str">
        <f t="shared" si="1"/>
        <v>Mittel</v>
      </c>
      <c r="K10" s="23" t="s">
        <v>272</v>
      </c>
      <c r="L10" s="23" t="s">
        <v>273</v>
      </c>
      <c r="M10" s="22" t="s">
        <v>85</v>
      </c>
      <c r="N10" s="28">
        <v>46223</v>
      </c>
      <c r="O10" s="24" t="s">
        <v>60</v>
      </c>
      <c r="P10" s="44">
        <f>IF(N10="","",IF(O10="Abgeschlossen","erledigt",IF(O10="Verworfen","—",N10-Übersicht!$D$13)))</f>
        <v>12</v>
      </c>
      <c r="Q10" s="24" t="s">
        <v>60</v>
      </c>
    </row>
    <row r="11" spans="2:17" ht="25.5" x14ac:dyDescent="0.25">
      <c r="B11" s="29" t="s">
        <v>274</v>
      </c>
      <c r="C11" s="36">
        <v>46181</v>
      </c>
      <c r="D11" s="32" t="s">
        <v>225</v>
      </c>
      <c r="E11" s="30" t="s">
        <v>99</v>
      </c>
      <c r="F11" s="31" t="s">
        <v>275</v>
      </c>
      <c r="G11" s="32">
        <v>2</v>
      </c>
      <c r="H11" s="32">
        <v>4</v>
      </c>
      <c r="I11" s="35">
        <f t="shared" si="0"/>
        <v>8</v>
      </c>
      <c r="J11" s="35" t="str">
        <f t="shared" si="1"/>
        <v>Mittel</v>
      </c>
      <c r="K11" s="31" t="s">
        <v>276</v>
      </c>
      <c r="L11" s="31" t="s">
        <v>277</v>
      </c>
      <c r="M11" s="30" t="s">
        <v>72</v>
      </c>
      <c r="N11" s="36">
        <v>46213</v>
      </c>
      <c r="O11" s="32" t="s">
        <v>70</v>
      </c>
      <c r="P11" s="45">
        <f>IF(N11="","",IF(O11="Abgeschlossen","erledigt",IF(O11="Verworfen","—",N11-Übersicht!$D$13)))</f>
        <v>2</v>
      </c>
      <c r="Q11" s="32" t="s">
        <v>60</v>
      </c>
    </row>
    <row r="12" spans="2:17" ht="25.5" x14ac:dyDescent="0.25">
      <c r="B12" s="21" t="s">
        <v>278</v>
      </c>
      <c r="C12" s="28">
        <v>46184</v>
      </c>
      <c r="D12" s="24" t="s">
        <v>203</v>
      </c>
      <c r="E12" s="22" t="s">
        <v>90</v>
      </c>
      <c r="F12" s="23" t="s">
        <v>279</v>
      </c>
      <c r="G12" s="24">
        <v>3</v>
      </c>
      <c r="H12" s="24">
        <v>2</v>
      </c>
      <c r="I12" s="27">
        <f t="shared" si="0"/>
        <v>6</v>
      </c>
      <c r="J12" s="27" t="str">
        <f t="shared" si="1"/>
        <v>Gering</v>
      </c>
      <c r="K12" s="23" t="s">
        <v>280</v>
      </c>
      <c r="L12" s="23" t="s">
        <v>281</v>
      </c>
      <c r="M12" s="22" t="s">
        <v>72</v>
      </c>
      <c r="N12" s="28">
        <v>46280</v>
      </c>
      <c r="O12" s="24" t="s">
        <v>60</v>
      </c>
      <c r="P12" s="44">
        <f>IF(N12="","",IF(O12="Abgeschlossen","erledigt",IF(O12="Verworfen","—",N12-Übersicht!$D$13)))</f>
        <v>69</v>
      </c>
      <c r="Q12" s="24" t="s">
        <v>60</v>
      </c>
    </row>
    <row r="13" spans="2:17" ht="25.5" x14ac:dyDescent="0.25">
      <c r="B13" s="29" t="s">
        <v>282</v>
      </c>
      <c r="C13" s="36">
        <v>46190</v>
      </c>
      <c r="D13" s="32" t="s">
        <v>161</v>
      </c>
      <c r="E13" s="30" t="s">
        <v>54</v>
      </c>
      <c r="F13" s="31" t="s">
        <v>283</v>
      </c>
      <c r="G13" s="32">
        <v>2</v>
      </c>
      <c r="H13" s="32">
        <v>3</v>
      </c>
      <c r="I13" s="35">
        <f t="shared" si="0"/>
        <v>6</v>
      </c>
      <c r="J13" s="35" t="str">
        <f t="shared" si="1"/>
        <v>Gering</v>
      </c>
      <c r="K13" s="31" t="s">
        <v>284</v>
      </c>
      <c r="L13" s="31" t="s">
        <v>285</v>
      </c>
      <c r="M13" s="30" t="s">
        <v>92</v>
      </c>
      <c r="N13" s="36">
        <v>46201</v>
      </c>
      <c r="O13" s="32" t="s">
        <v>60</v>
      </c>
      <c r="P13" s="45">
        <f>IF(N13="","",IF(O13="Abgeschlossen","erledigt",IF(O13="Verworfen","—",N13-Übersicht!$D$13)))</f>
        <v>-10</v>
      </c>
      <c r="Q13" s="32" t="s">
        <v>60</v>
      </c>
    </row>
    <row r="14" spans="2:17" ht="25.5" x14ac:dyDescent="0.25">
      <c r="B14" s="21" t="s">
        <v>286</v>
      </c>
      <c r="C14" s="28">
        <v>46196</v>
      </c>
      <c r="D14" s="24" t="s">
        <v>219</v>
      </c>
      <c r="E14" s="22" t="s">
        <v>101</v>
      </c>
      <c r="F14" s="23" t="s">
        <v>287</v>
      </c>
      <c r="G14" s="24">
        <v>2</v>
      </c>
      <c r="H14" s="24">
        <v>2</v>
      </c>
      <c r="I14" s="27">
        <f t="shared" si="0"/>
        <v>4</v>
      </c>
      <c r="J14" s="27" t="str">
        <f t="shared" si="1"/>
        <v>Gering</v>
      </c>
      <c r="K14" s="23" t="s">
        <v>288</v>
      </c>
      <c r="L14" s="23" t="s">
        <v>289</v>
      </c>
      <c r="M14" s="22" t="s">
        <v>62</v>
      </c>
      <c r="N14" s="28">
        <v>46248</v>
      </c>
      <c r="O14" s="24" t="s">
        <v>70</v>
      </c>
      <c r="P14" s="44">
        <f>IF(N14="","",IF(O14="Abgeschlossen","erledigt",IF(O14="Verworfen","—",N14-Übersicht!$D$13)))</f>
        <v>37</v>
      </c>
      <c r="Q14" s="24" t="s">
        <v>60</v>
      </c>
    </row>
    <row r="15" spans="2:17" ht="25.5" x14ac:dyDescent="0.25">
      <c r="B15" s="29" t="s">
        <v>290</v>
      </c>
      <c r="C15" s="36">
        <v>46203</v>
      </c>
      <c r="D15" s="32" t="s">
        <v>189</v>
      </c>
      <c r="E15" s="30" t="s">
        <v>80</v>
      </c>
      <c r="F15" s="31" t="s">
        <v>291</v>
      </c>
      <c r="G15" s="32">
        <v>4</v>
      </c>
      <c r="H15" s="32">
        <v>2</v>
      </c>
      <c r="I15" s="35">
        <f t="shared" si="0"/>
        <v>8</v>
      </c>
      <c r="J15" s="35" t="str">
        <f t="shared" si="1"/>
        <v>Mittel</v>
      </c>
      <c r="K15" s="31" t="s">
        <v>292</v>
      </c>
      <c r="L15" s="31" t="s">
        <v>293</v>
      </c>
      <c r="M15" s="30" t="s">
        <v>89</v>
      </c>
      <c r="N15" s="36">
        <v>46234</v>
      </c>
      <c r="O15" s="32" t="s">
        <v>60</v>
      </c>
      <c r="P15" s="45">
        <f>IF(N15="","",IF(O15="Abgeschlossen","erledigt",IF(O15="Verworfen","—",N15-Übersicht!$D$13)))</f>
        <v>23</v>
      </c>
      <c r="Q15" s="32" t="s">
        <v>60</v>
      </c>
    </row>
    <row r="16" spans="2:17" x14ac:dyDescent="0.25">
      <c r="B16" s="21"/>
      <c r="C16" s="28"/>
      <c r="D16" s="24"/>
      <c r="E16" s="22"/>
      <c r="F16" s="23"/>
      <c r="G16" s="24"/>
      <c r="H16" s="24"/>
      <c r="I16" s="27" t="str">
        <f t="shared" si="0"/>
        <v/>
      </c>
      <c r="J16" s="27" t="str">
        <f t="shared" si="1"/>
        <v/>
      </c>
      <c r="K16" s="23"/>
      <c r="L16" s="23"/>
      <c r="M16" s="22"/>
      <c r="N16" s="28"/>
      <c r="O16" s="24"/>
      <c r="P16" s="44" t="str">
        <f>IF(N16="","",IF(O16="Abgeschlossen","erledigt",IF(O16="Verworfen","—",N16-Übersicht!$D$13)))</f>
        <v/>
      </c>
      <c r="Q16" s="24"/>
    </row>
    <row r="17" spans="2:17" x14ac:dyDescent="0.25">
      <c r="B17" s="29"/>
      <c r="C17" s="36"/>
      <c r="D17" s="32"/>
      <c r="E17" s="30"/>
      <c r="F17" s="31"/>
      <c r="G17" s="32"/>
      <c r="H17" s="32"/>
      <c r="I17" s="35" t="str">
        <f t="shared" si="0"/>
        <v/>
      </c>
      <c r="J17" s="35" t="str">
        <f t="shared" si="1"/>
        <v/>
      </c>
      <c r="K17" s="31"/>
      <c r="L17" s="31"/>
      <c r="M17" s="30"/>
      <c r="N17" s="36"/>
      <c r="O17" s="32"/>
      <c r="P17" s="45" t="str">
        <f>IF(N17="","",IF(O17="Abgeschlossen","erledigt",IF(O17="Verworfen","—",N17-Übersicht!$D$13)))</f>
        <v/>
      </c>
      <c r="Q17" s="32"/>
    </row>
    <row r="18" spans="2:17" x14ac:dyDescent="0.25">
      <c r="B18" s="21"/>
      <c r="C18" s="28"/>
      <c r="D18" s="24"/>
      <c r="E18" s="22"/>
      <c r="F18" s="23"/>
      <c r="G18" s="24"/>
      <c r="H18" s="24"/>
      <c r="I18" s="27" t="str">
        <f t="shared" si="0"/>
        <v/>
      </c>
      <c r="J18" s="27" t="str">
        <f t="shared" si="1"/>
        <v/>
      </c>
      <c r="K18" s="23"/>
      <c r="L18" s="23"/>
      <c r="M18" s="22"/>
      <c r="N18" s="28"/>
      <c r="O18" s="24"/>
      <c r="P18" s="44" t="str">
        <f>IF(N18="","",IF(O18="Abgeschlossen","erledigt",IF(O18="Verworfen","—",N18-Übersicht!$D$13)))</f>
        <v/>
      </c>
      <c r="Q18" s="24"/>
    </row>
    <row r="19" spans="2:17" x14ac:dyDescent="0.25">
      <c r="B19" s="29"/>
      <c r="C19" s="36"/>
      <c r="D19" s="32"/>
      <c r="E19" s="30"/>
      <c r="F19" s="31"/>
      <c r="G19" s="32"/>
      <c r="H19" s="32"/>
      <c r="I19" s="35" t="str">
        <f t="shared" si="0"/>
        <v/>
      </c>
      <c r="J19" s="35" t="str">
        <f t="shared" si="1"/>
        <v/>
      </c>
      <c r="K19" s="31"/>
      <c r="L19" s="31"/>
      <c r="M19" s="30"/>
      <c r="N19" s="36"/>
      <c r="O19" s="32"/>
      <c r="P19" s="45" t="str">
        <f>IF(N19="","",IF(O19="Abgeschlossen","erledigt",IF(O19="Verworfen","—",N19-Übersicht!$D$13)))</f>
        <v/>
      </c>
      <c r="Q19" s="32"/>
    </row>
    <row r="20" spans="2:17" x14ac:dyDescent="0.25">
      <c r="B20" s="21"/>
      <c r="C20" s="28"/>
      <c r="D20" s="24"/>
      <c r="E20" s="22"/>
      <c r="F20" s="23"/>
      <c r="G20" s="24"/>
      <c r="H20" s="24"/>
      <c r="I20" s="27" t="str">
        <f t="shared" si="0"/>
        <v/>
      </c>
      <c r="J20" s="27" t="str">
        <f t="shared" si="1"/>
        <v/>
      </c>
      <c r="K20" s="23"/>
      <c r="L20" s="23"/>
      <c r="M20" s="22"/>
      <c r="N20" s="28"/>
      <c r="O20" s="24"/>
      <c r="P20" s="44" t="str">
        <f>IF(N20="","",IF(O20="Abgeschlossen","erledigt",IF(O20="Verworfen","—",N20-Übersicht!$D$13)))</f>
        <v/>
      </c>
      <c r="Q20" s="24"/>
    </row>
    <row r="21" spans="2:17" x14ac:dyDescent="0.25">
      <c r="B21" s="29"/>
      <c r="C21" s="36"/>
      <c r="D21" s="32"/>
      <c r="E21" s="30"/>
      <c r="F21" s="31"/>
      <c r="G21" s="32"/>
      <c r="H21" s="32"/>
      <c r="I21" s="35" t="str">
        <f t="shared" si="0"/>
        <v/>
      </c>
      <c r="J21" s="35" t="str">
        <f t="shared" si="1"/>
        <v/>
      </c>
      <c r="K21" s="31"/>
      <c r="L21" s="31"/>
      <c r="M21" s="30"/>
      <c r="N21" s="36"/>
      <c r="O21" s="32"/>
      <c r="P21" s="45" t="str">
        <f>IF(N21="","",IF(O21="Abgeschlossen","erledigt",IF(O21="Verworfen","—",N21-Übersicht!$D$13)))</f>
        <v/>
      </c>
      <c r="Q21" s="32"/>
    </row>
    <row r="22" spans="2:17" x14ac:dyDescent="0.25">
      <c r="B22" s="21"/>
      <c r="C22" s="28"/>
      <c r="D22" s="24"/>
      <c r="E22" s="22"/>
      <c r="F22" s="23"/>
      <c r="G22" s="24"/>
      <c r="H22" s="24"/>
      <c r="I22" s="27" t="str">
        <f t="shared" si="0"/>
        <v/>
      </c>
      <c r="J22" s="27" t="str">
        <f t="shared" si="1"/>
        <v/>
      </c>
      <c r="K22" s="23"/>
      <c r="L22" s="23"/>
      <c r="M22" s="22"/>
      <c r="N22" s="28"/>
      <c r="O22" s="24"/>
      <c r="P22" s="44" t="str">
        <f>IF(N22="","",IF(O22="Abgeschlossen","erledigt",IF(O22="Verworfen","—",N22-Übersicht!$D$13)))</f>
        <v/>
      </c>
      <c r="Q22" s="24"/>
    </row>
    <row r="23" spans="2:17" x14ac:dyDescent="0.25">
      <c r="B23" s="29"/>
      <c r="C23" s="36"/>
      <c r="D23" s="32"/>
      <c r="E23" s="30"/>
      <c r="F23" s="31"/>
      <c r="G23" s="32"/>
      <c r="H23" s="32"/>
      <c r="I23" s="35" t="str">
        <f t="shared" si="0"/>
        <v/>
      </c>
      <c r="J23" s="35" t="str">
        <f t="shared" si="1"/>
        <v/>
      </c>
      <c r="K23" s="31"/>
      <c r="L23" s="31"/>
      <c r="M23" s="30"/>
      <c r="N23" s="36"/>
      <c r="O23" s="32"/>
      <c r="P23" s="45" t="str">
        <f>IF(N23="","",IF(O23="Abgeschlossen","erledigt",IF(O23="Verworfen","—",N23-Übersicht!$D$13)))</f>
        <v/>
      </c>
      <c r="Q23" s="32"/>
    </row>
    <row r="24" spans="2:17" x14ac:dyDescent="0.25">
      <c r="B24" s="21"/>
      <c r="C24" s="28"/>
      <c r="D24" s="24"/>
      <c r="E24" s="22"/>
      <c r="F24" s="23"/>
      <c r="G24" s="24"/>
      <c r="H24" s="24"/>
      <c r="I24" s="27" t="str">
        <f t="shared" si="0"/>
        <v/>
      </c>
      <c r="J24" s="27" t="str">
        <f t="shared" si="1"/>
        <v/>
      </c>
      <c r="K24" s="23"/>
      <c r="L24" s="23"/>
      <c r="M24" s="22"/>
      <c r="N24" s="28"/>
      <c r="O24" s="24"/>
      <c r="P24" s="44" t="str">
        <f>IF(N24="","",IF(O24="Abgeschlossen","erledigt",IF(O24="Verworfen","—",N24-Übersicht!$D$13)))</f>
        <v/>
      </c>
      <c r="Q24" s="24"/>
    </row>
    <row r="25" spans="2:17" x14ac:dyDescent="0.25">
      <c r="B25" s="29"/>
      <c r="C25" s="36"/>
      <c r="D25" s="32"/>
      <c r="E25" s="30"/>
      <c r="F25" s="31"/>
      <c r="G25" s="32"/>
      <c r="H25" s="32"/>
      <c r="I25" s="35" t="str">
        <f t="shared" si="0"/>
        <v/>
      </c>
      <c r="J25" s="35" t="str">
        <f t="shared" si="1"/>
        <v/>
      </c>
      <c r="K25" s="31"/>
      <c r="L25" s="31"/>
      <c r="M25" s="30"/>
      <c r="N25" s="36"/>
      <c r="O25" s="32"/>
      <c r="P25" s="45" t="str">
        <f>IF(N25="","",IF(O25="Abgeschlossen","erledigt",IF(O25="Verworfen","—",N25-Übersicht!$D$13)))</f>
        <v/>
      </c>
      <c r="Q25" s="32"/>
    </row>
    <row r="26" spans="2:17" x14ac:dyDescent="0.25">
      <c r="B26" s="21"/>
      <c r="C26" s="28"/>
      <c r="D26" s="24"/>
      <c r="E26" s="22"/>
      <c r="F26" s="23"/>
      <c r="G26" s="24"/>
      <c r="H26" s="24"/>
      <c r="I26" s="27" t="str">
        <f t="shared" si="0"/>
        <v/>
      </c>
      <c r="J26" s="27" t="str">
        <f t="shared" si="1"/>
        <v/>
      </c>
      <c r="K26" s="23"/>
      <c r="L26" s="23"/>
      <c r="M26" s="22"/>
      <c r="N26" s="28"/>
      <c r="O26" s="24"/>
      <c r="P26" s="44" t="str">
        <f>IF(N26="","",IF(O26="Abgeschlossen","erledigt",IF(O26="Verworfen","—",N26-Übersicht!$D$13)))</f>
        <v/>
      </c>
      <c r="Q26" s="24"/>
    </row>
    <row r="27" spans="2:17" x14ac:dyDescent="0.25">
      <c r="B27" s="29"/>
      <c r="C27" s="36"/>
      <c r="D27" s="32"/>
      <c r="E27" s="30"/>
      <c r="F27" s="31"/>
      <c r="G27" s="32"/>
      <c r="H27" s="32"/>
      <c r="I27" s="35" t="str">
        <f t="shared" si="0"/>
        <v/>
      </c>
      <c r="J27" s="35" t="str">
        <f t="shared" si="1"/>
        <v/>
      </c>
      <c r="K27" s="31"/>
      <c r="L27" s="31"/>
      <c r="M27" s="30"/>
      <c r="N27" s="36"/>
      <c r="O27" s="32"/>
      <c r="P27" s="45" t="str">
        <f>IF(N27="","",IF(O27="Abgeschlossen","erledigt",IF(O27="Verworfen","—",N27-Übersicht!$D$13)))</f>
        <v/>
      </c>
      <c r="Q27" s="32"/>
    </row>
    <row r="28" spans="2:17" x14ac:dyDescent="0.25">
      <c r="B28" s="21"/>
      <c r="C28" s="28"/>
      <c r="D28" s="24"/>
      <c r="E28" s="22"/>
      <c r="F28" s="23"/>
      <c r="G28" s="24"/>
      <c r="H28" s="24"/>
      <c r="I28" s="27" t="str">
        <f t="shared" si="0"/>
        <v/>
      </c>
      <c r="J28" s="27" t="str">
        <f t="shared" si="1"/>
        <v/>
      </c>
      <c r="K28" s="23"/>
      <c r="L28" s="23"/>
      <c r="M28" s="22"/>
      <c r="N28" s="28"/>
      <c r="O28" s="24"/>
      <c r="P28" s="44" t="str">
        <f>IF(N28="","",IF(O28="Abgeschlossen","erledigt",IF(O28="Verworfen","—",N28-Übersicht!$D$13)))</f>
        <v/>
      </c>
      <c r="Q28" s="24"/>
    </row>
    <row r="29" spans="2:17" x14ac:dyDescent="0.25">
      <c r="B29" s="29"/>
      <c r="C29" s="36"/>
      <c r="D29" s="32"/>
      <c r="E29" s="30"/>
      <c r="F29" s="31"/>
      <c r="G29" s="32"/>
      <c r="H29" s="32"/>
      <c r="I29" s="35" t="str">
        <f t="shared" si="0"/>
        <v/>
      </c>
      <c r="J29" s="35" t="str">
        <f t="shared" si="1"/>
        <v/>
      </c>
      <c r="K29" s="31"/>
      <c r="L29" s="31"/>
      <c r="M29" s="30"/>
      <c r="N29" s="36"/>
      <c r="O29" s="32"/>
      <c r="P29" s="45" t="str">
        <f>IF(N29="","",IF(O29="Abgeschlossen","erledigt",IF(O29="Verworfen","—",N29-Übersicht!$D$13)))</f>
        <v/>
      </c>
      <c r="Q29" s="32"/>
    </row>
    <row r="30" spans="2:17" x14ac:dyDescent="0.25">
      <c r="B30" s="21"/>
      <c r="C30" s="28"/>
      <c r="D30" s="24"/>
      <c r="E30" s="22"/>
      <c r="F30" s="23"/>
      <c r="G30" s="24"/>
      <c r="H30" s="24"/>
      <c r="I30" s="27" t="str">
        <f t="shared" si="0"/>
        <v/>
      </c>
      <c r="J30" s="27" t="str">
        <f t="shared" si="1"/>
        <v/>
      </c>
      <c r="K30" s="23"/>
      <c r="L30" s="23"/>
      <c r="M30" s="22"/>
      <c r="N30" s="28"/>
      <c r="O30" s="24"/>
      <c r="P30" s="44" t="str">
        <f>IF(N30="","",IF(O30="Abgeschlossen","erledigt",IF(O30="Verworfen","—",N30-Übersicht!$D$13)))</f>
        <v/>
      </c>
      <c r="Q30" s="24"/>
    </row>
    <row r="32" spans="2:17" x14ac:dyDescent="0.25">
      <c r="D32" s="39" t="s">
        <v>24</v>
      </c>
      <c r="G32" s="40">
        <f>COUNTA(B6:B30)</f>
        <v>10</v>
      </c>
      <c r="H32" s="39" t="s">
        <v>83</v>
      </c>
      <c r="J32" s="40">
        <f>COUNTIF(O6:O30,"Offen")+COUNTIF(O6:O30,"In Bearbeitung")</f>
        <v>8</v>
      </c>
      <c r="K32" s="39" t="s">
        <v>30</v>
      </c>
      <c r="M32" s="46">
        <f>IFERROR(AVERAGE(I6:I30),0)</f>
        <v>9.1</v>
      </c>
    </row>
  </sheetData>
  <autoFilter ref="B5:Q30" xr:uid="{00000000-0009-0000-0000-000004000000}"/>
  <conditionalFormatting sqref="I6:I30">
    <cfRule type="cellIs" dxfId="6" priority="8" operator="greaterThanOrEqual">
      <formula>15</formula>
    </cfRule>
  </conditionalFormatting>
  <conditionalFormatting sqref="J6:J30">
    <cfRule type="cellIs" dxfId="5" priority="2" operator="equal">
      <formula>"Hoch"</formula>
    </cfRule>
    <cfRule type="cellIs" dxfId="4" priority="3" operator="equal">
      <formula>"Mittel"</formula>
    </cfRule>
    <cfRule type="cellIs" dxfId="3" priority="4" operator="equal">
      <formula>"Gering"</formula>
    </cfRule>
  </conditionalFormatting>
  <conditionalFormatting sqref="O6:O30">
    <cfRule type="cellIs" dxfId="2" priority="5" operator="equal">
      <formula>"Abgeschlossen"</formula>
    </cfRule>
    <cfRule type="cellIs" dxfId="1" priority="6" operator="equal">
      <formula>"Offen"</formula>
    </cfRule>
  </conditionalFormatting>
  <conditionalFormatting sqref="P6:P30">
    <cfRule type="cellIs" dxfId="0" priority="7" operator="lessThan">
      <formula>0</formula>
    </cfRule>
  </conditionalFormatting>
  <dataValidations count="1">
    <dataValidation type="whole" allowBlank="1" sqref="G6:H30" xr:uid="{00000000-0002-0000-0400-000004000000}">
      <formula1>1</formula1>
      <formula2>5</formula2>
    </dataValidation>
  </dataValidations>
  <pageMargins left="0.75" right="0.75" top="1" bottom="1" header="0.511811023622047" footer="0.511811023622047"/>
  <pageSetup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00000000-0002-0000-0400-000000000000}">
          <x14:formula1>
            <xm:f>Listen!$A$4:$A$13</xm:f>
          </x14:formula1>
          <x14:formula2>
            <xm:f>0</xm:f>
          </x14:formula2>
          <xm:sqref>E6:E30</xm:sqref>
        </x14:dataValidation>
        <x14:dataValidation type="list" allowBlank="1" xr:uid="{00000000-0002-0000-0400-000001000000}">
          <x14:formula1>
            <xm:f>Listen!$N$4:$N$10</xm:f>
          </x14:formula1>
          <x14:formula2>
            <xm:f>0</xm:f>
          </x14:formula2>
          <xm:sqref>M6:M30</xm:sqref>
        </x14:dataValidation>
        <x14:dataValidation type="list" allowBlank="1" xr:uid="{00000000-0002-0000-0400-000002000000}">
          <x14:formula1>
            <xm:f>Listen!$L$4:$L$7</xm:f>
          </x14:formula1>
          <x14:formula2>
            <xm:f>0</xm:f>
          </x14:formula2>
          <xm:sqref>O6:O30</xm:sqref>
        </x14:dataValidation>
        <x14:dataValidation type="list" allowBlank="1" xr:uid="{00000000-0002-0000-0400-000003000000}">
          <x14:formula1>
            <xm:f>Listen!$M$4:$M$6</xm:f>
          </x14:formula1>
          <x14:formula2>
            <xm:f>0</xm:f>
          </x14:formula2>
          <xm:sqref>Q6:Q30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Übersicht</vt:lpstr>
      <vt:lpstr>Listen</vt:lpstr>
      <vt:lpstr>Qualitätsziele</vt:lpstr>
      <vt:lpstr>Prüfplan</vt:lpstr>
      <vt:lpstr>Abweichungen &amp; Maßnahmen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2026-07-08T05:12:27Z</dcterms:created>
  <dcterms:modified xsi:type="dcterms:W3CDTF">2026-07-08T06:16:41Z</dcterms:modified>
  <dc:language>en-US</dc:language>
</cp:coreProperties>
</file>