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Zeiterfassung" sheetId="2" state="visible" r:id="rId4"/>
    <sheet name="Stammdaten" sheetId="3" state="visible" r:id="rId5"/>
  </sheets>
  <definedNames>
    <definedName function="false" hidden="true" localSheetId="1" name="_xlnm._FilterDatabase" vbProcedure="false">Zeiterfassung!$A$7:$M$7</definedName>
    <definedName function="false" hidden="false" name="JaNein" vbProcedure="false">Stammdaten!$H$6:$H$7</definedName>
    <definedName function="false" hidden="false" name="Mitarbeiter_Namen" vbProcedure="false">Stammdaten!$A$18:$A$23</definedName>
    <definedName function="false" hidden="false" name="Projekte_Namen" vbProcedure="false">Stammdaten!$B$6:$B$13</definedName>
    <definedName function="false" hidden="false" name="Projekte_Tab" vbProcedure="false">Stammdaten!$B$6:$F$13</definedName>
    <definedName function="false" hidden="false" name="Taetigkeiten" vbProcedure="false">Stammdaten!$A$28:$A$35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7" authorId="0">
      <text>
        <r>
          <rPr>
            <sz val="10"/>
            <rFont val="Arial"/>
            <family val="2"/>
          </rPr>
          <t xml:space="preserve">Automatisch berechnet: (Ende − Beginn) × 24 − Pause.</t>
        </r>
      </text>
    </comment>
    <comment ref="K7" authorId="0">
      <text>
        <r>
          <rPr>
            <sz val="10"/>
            <rFont val="Arial"/>
            <family val="2"/>
          </rPr>
          <t xml:space="preserve">Automatisch aus den Stammdaten (Projekt-Stundensatz).</t>
        </r>
      </text>
    </comment>
  </commentList>
</comments>
</file>

<file path=xl/sharedStrings.xml><?xml version="1.0" encoding="utf-8"?>
<sst xmlns="http://schemas.openxmlformats.org/spreadsheetml/2006/main" count="285" uniqueCount="115">
  <si>
    <t xml:space="preserve">Projektstundenerfassung</t>
  </si>
  <si>
    <t xml:space="preserve">Übersicht &amp; Auswertung · Geschäftsjahr 2026</t>
  </si>
  <si>
    <t xml:space="preserve">Erfasste Stunden gesamt</t>
  </si>
  <si>
    <t xml:space="preserve">Abrechenbare Stunden</t>
  </si>
  <si>
    <t xml:space="preserve">Umsatz (abrechenbar)</t>
  </si>
  <si>
    <t xml:space="preserve">Abrechnungsquote</t>
  </si>
  <si>
    <t xml:space="preserve">  Auswertung nach Projekt</t>
  </si>
  <si>
    <t xml:space="preserve">Projekt</t>
  </si>
  <si>
    <t xml:space="preserve">Kunde</t>
  </si>
  <si>
    <t xml:space="preserve">Budget (Std.)</t>
  </si>
  <si>
    <t xml:space="preserve">Ist (Std.)</t>
  </si>
  <si>
    <t xml:space="preserve">Rest (Std.)</t>
  </si>
  <si>
    <t xml:space="preserve">Auslastung</t>
  </si>
  <si>
    <t xml:space="preserve">Umsatz (€)</t>
  </si>
  <si>
    <t xml:space="preserve">Status</t>
  </si>
  <si>
    <t xml:space="preserve">Gesamt</t>
  </si>
  <si>
    <t xml:space="preserve">  Auswertung nach Mitarbeiter</t>
  </si>
  <si>
    <t xml:space="preserve">Mitarbeiter</t>
  </si>
  <si>
    <t xml:space="preserve">Rolle</t>
  </si>
  <si>
    <t xml:space="preserve">Erfasste Std.</t>
  </si>
  <si>
    <t xml:space="preserve">Abrechenbar Std.</t>
  </si>
  <si>
    <t xml:space="preserve">  Auswertung nach Tätigkeit</t>
  </si>
  <si>
    <t xml:space="preserve">Tätigkeit</t>
  </si>
  <si>
    <t xml:space="preserve">Stunden</t>
  </si>
  <si>
    <t xml:space="preserve">Anteil</t>
  </si>
  <si>
    <t xml:space="preserve">Datenquelle: Blatt „Zeiterfassung". Auswahllisten und Stundensätze werden im Blatt „Stammdaten" gepflegt.</t>
  </si>
  <si>
    <t xml:space="preserve">Zeiterfassung</t>
  </si>
  <si>
    <t xml:space="preserve">Erfassung der Projektstunden · Geschäftsjahr 2026</t>
  </si>
  <si>
    <t xml:space="preserve">Datum, Mitarbeiter, Projekt, Tätigkeit und Zeiten eintragen – Stunden, Stundensatz und Betrag werden automatisch berechnet. Auswahlfelder greifen auf die Stammdaten zu.</t>
  </si>
  <si>
    <t xml:space="preserve">Einträge:</t>
  </si>
  <si>
    <t xml:space="preserve">Summe Stunden:</t>
  </si>
  <si>
    <t xml:space="preserve">Summe Betrag:</t>
  </si>
  <si>
    <t xml:space="preserve">Datum</t>
  </si>
  <si>
    <t xml:space="preserve">KW</t>
  </si>
  <si>
    <t xml:space="preserve">Beginn</t>
  </si>
  <si>
    <t xml:space="preserve">Ende</t>
  </si>
  <si>
    <t xml:space="preserve">Pause (Std.)</t>
  </si>
  <si>
    <t xml:space="preserve">Abrechenbar</t>
  </si>
  <si>
    <t xml:space="preserve">Stundensatz</t>
  </si>
  <si>
    <t xml:space="preserve">Betrag (€)</t>
  </si>
  <si>
    <t xml:space="preserve">Bemerkung</t>
  </si>
  <si>
    <t xml:space="preserve">Anna Bergmann</t>
  </si>
  <si>
    <t xml:space="preserve">ERP-Einführung</t>
  </si>
  <si>
    <t xml:space="preserve">Projektmanagement</t>
  </si>
  <si>
    <t xml:space="preserve">Nein</t>
  </si>
  <si>
    <t xml:space="preserve">Kick-off Q1</t>
  </si>
  <si>
    <t xml:space="preserve">Tobias Frank</t>
  </si>
  <si>
    <t xml:space="preserve">Website-Relaunch</t>
  </si>
  <si>
    <t xml:space="preserve">Konzeption</t>
  </si>
  <si>
    <t xml:space="preserve">Ja</t>
  </si>
  <si>
    <t xml:space="preserve">Wireframes</t>
  </si>
  <si>
    <t xml:space="preserve">Lena Hoffmann</t>
  </si>
  <si>
    <t xml:space="preserve">Produktentwicklung</t>
  </si>
  <si>
    <t xml:space="preserve">Entwicklung</t>
  </si>
  <si>
    <t xml:space="preserve">Markus Weber</t>
  </si>
  <si>
    <t xml:space="preserve">Frontend-Setup</t>
  </si>
  <si>
    <t xml:space="preserve">Sophie Klein</t>
  </si>
  <si>
    <t xml:space="preserve">Marketing-Kampagne</t>
  </si>
  <si>
    <t xml:space="preserve">Kampagnenplan</t>
  </si>
  <si>
    <t xml:space="preserve">Jonas Richter</t>
  </si>
  <si>
    <t xml:space="preserve">Prozessoptimierung</t>
  </si>
  <si>
    <t xml:space="preserve">Dokumentation</t>
  </si>
  <si>
    <t xml:space="preserve">Meeting / Abstimmung</t>
  </si>
  <si>
    <t xml:space="preserve">Status Kunde</t>
  </si>
  <si>
    <t xml:space="preserve">Schulung &amp; Support</t>
  </si>
  <si>
    <t xml:space="preserve">Schulung</t>
  </si>
  <si>
    <t xml:space="preserve">Onboarding</t>
  </si>
  <si>
    <t xml:space="preserve">Datenmigration</t>
  </si>
  <si>
    <t xml:space="preserve">Test / QA</t>
  </si>
  <si>
    <t xml:space="preserve">Vertrieb &amp; Akquise</t>
  </si>
  <si>
    <t xml:space="preserve">Neukunde</t>
  </si>
  <si>
    <t xml:space="preserve">Reisezeit</t>
  </si>
  <si>
    <t xml:space="preserve">Anfahrt Kunde</t>
  </si>
  <si>
    <t xml:space="preserve">Abnahme</t>
  </si>
  <si>
    <t xml:space="preserve">Stammdaten</t>
  </si>
  <si>
    <t xml:space="preserve">Zentrale Listen für Projekte, Mitarbeiter und Tätigkeiten · Basis der Auswahlfelder</t>
  </si>
  <si>
    <t xml:space="preserve">  Projekte</t>
  </si>
  <si>
    <t xml:space="preserve">Projekt-Nr.</t>
  </si>
  <si>
    <t xml:space="preserve">Projektname</t>
  </si>
  <si>
    <t xml:space="preserve">Stundensatz (€)</t>
  </si>
  <si>
    <t xml:space="preserve">P-2601</t>
  </si>
  <si>
    <t xml:space="preserve">Alpha GmbH</t>
  </si>
  <si>
    <t xml:space="preserve">Aktiv</t>
  </si>
  <si>
    <t xml:space="preserve">P-2602</t>
  </si>
  <si>
    <t xml:space="preserve">Beta AG</t>
  </si>
  <si>
    <t xml:space="preserve">P-2603</t>
  </si>
  <si>
    <t xml:space="preserve">Interne Projekte</t>
  </si>
  <si>
    <t xml:space="preserve">P-2604</t>
  </si>
  <si>
    <t xml:space="preserve">Gamma KG</t>
  </si>
  <si>
    <t xml:space="preserve">P-2605</t>
  </si>
  <si>
    <t xml:space="preserve">Delta GmbH</t>
  </si>
  <si>
    <t xml:space="preserve">P-2606</t>
  </si>
  <si>
    <t xml:space="preserve">P-2607</t>
  </si>
  <si>
    <t xml:space="preserve">Epsilon SE</t>
  </si>
  <si>
    <t xml:space="preserve">Pausiert</t>
  </si>
  <si>
    <t xml:space="preserve">P-2608</t>
  </si>
  <si>
    <t xml:space="preserve">  Mitarbeiter</t>
  </si>
  <si>
    <t xml:space="preserve">Kürzel</t>
  </si>
  <si>
    <t xml:space="preserve">Abteilung</t>
  </si>
  <si>
    <t xml:space="preserve">Std./Woche</t>
  </si>
  <si>
    <t xml:space="preserve">AB</t>
  </si>
  <si>
    <t xml:space="preserve">Projektleiterin</t>
  </si>
  <si>
    <t xml:space="preserve">Consulting</t>
  </si>
  <si>
    <t xml:space="preserve">TF</t>
  </si>
  <si>
    <t xml:space="preserve">Senior Consultant</t>
  </si>
  <si>
    <t xml:space="preserve">LH</t>
  </si>
  <si>
    <t xml:space="preserve">Developer</t>
  </si>
  <si>
    <t xml:space="preserve">IT</t>
  </si>
  <si>
    <t xml:space="preserve">MW</t>
  </si>
  <si>
    <t xml:space="preserve">SK</t>
  </si>
  <si>
    <t xml:space="preserve">Marketing Manager</t>
  </si>
  <si>
    <t xml:space="preserve">Marketing</t>
  </si>
  <si>
    <t xml:space="preserve">JR</t>
  </si>
  <si>
    <t xml:space="preserve">Junior Consultant</t>
  </si>
  <si>
    <t xml:space="preserve">  Tätigkeiten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</si>
</sst>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&quot; h&quot;"/>
    <numFmt numFmtId="166" formatCode="#,##0&quot; €&quot;;\-#,##0&quot; €&quot;;\–"/>
    <numFmt numFmtId="167" formatCode="0.0%"/>
    <numFmt numFmtId="168" formatCode="0"/>
    <numFmt numFmtId="169" formatCode="0.00"/>
    <numFmt numFmtId="170" formatCode="dd\.mm\.yyyy"/>
    <numFmt numFmtId="171" formatCode="hh:mm"/>
    <numFmt numFmtId="172" formatCode="#,##0.00&quot; €&quot;;\-#,##0.00&quot; €&quot;;\–"/>
    <numFmt numFmtId="173" formatCode="#,##0&quot; €&quot;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20"/>
      <color rgb="FF14343B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B2B2E"/>
      <name val="Calibri"/>
      <family val="0"/>
      <charset val="1"/>
    </font>
    <font>
      <b val="true"/>
      <sz val="10"/>
      <color rgb="FF14343B"/>
      <name val="Calibri"/>
      <family val="0"/>
      <charset val="1"/>
    </font>
    <font>
      <i val="true"/>
      <sz val="9"/>
      <color rgb="FF5A6B6E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i val="true"/>
      <sz val="9"/>
      <color rgb="FF3C4C4F"/>
      <name val="Calibri"/>
      <family val="0"/>
      <charset val="1"/>
    </font>
    <font>
      <b val="true"/>
      <sz val="9"/>
      <color rgb="FF1D6A73"/>
      <name val="Calibri"/>
      <family val="0"/>
      <charset val="1"/>
    </font>
    <font>
      <b val="true"/>
      <sz val="11"/>
      <color rgb="FF14343B"/>
      <name val="Calibri"/>
      <family val="0"/>
      <charset val="1"/>
    </font>
    <font>
      <sz val="10"/>
      <name val="Arial"/>
      <family val="2"/>
    </font>
    <font>
      <b val="true"/>
      <sz val="18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4343B"/>
        <bgColor rgb="FF1B2B2E"/>
      </patternFill>
    </fill>
    <fill>
      <patternFill patternType="solid">
        <fgColor rgb="FF1D6A73"/>
        <bgColor rgb="FF008080"/>
      </patternFill>
    </fill>
    <fill>
      <patternFill patternType="solid">
        <fgColor rgb="FFEAF0F0"/>
        <bgColor rgb="FFF4F7F7"/>
      </patternFill>
    </fill>
    <fill>
      <patternFill patternType="solid">
        <fgColor rgb="FFC8763C"/>
        <bgColor rgb="FFFF8080"/>
      </patternFill>
    </fill>
    <fill>
      <patternFill patternType="solid">
        <fgColor rgb="FFFFFFFF"/>
        <bgColor rgb="FFF4F7F7"/>
      </patternFill>
    </fill>
    <fill>
      <patternFill patternType="solid">
        <fgColor rgb="FFF4F7F7"/>
        <bgColor rgb="FFEAF0F0"/>
      </patternFill>
    </fill>
    <fill>
      <patternFill patternType="solid">
        <fgColor rgb="FFD5E2E2"/>
        <bgColor rgb="FFEAF0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3D0D2"/>
      </left>
      <right/>
      <top style="thin">
        <color rgb="FFC3D0D2"/>
      </top>
      <bottom style="thin">
        <color rgb="FFC3D0D2"/>
      </bottom>
      <diagonal/>
    </border>
    <border diagonalUp="false" diagonalDown="false">
      <left style="thin">
        <color rgb="FFC3D0D2"/>
      </left>
      <right style="thin">
        <color rgb="FFC3D0D2"/>
      </right>
      <top style="thin">
        <color rgb="FFC3D0D2"/>
      </top>
      <bottom style="thin">
        <color rgb="FFC3D0D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D6A73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D6A73"/>
      <rgbColor rgb="FFC3D0D2"/>
      <rgbColor rgb="FF808080"/>
      <rgbColor rgb="FF9999FF"/>
      <rgbColor rgb="FF993366"/>
      <rgbColor rgb="FFF4F7F7"/>
      <rgbColor rgb="FFEAF0F0"/>
      <rgbColor rgb="FF660066"/>
      <rgbColor rgb="FFFF8080"/>
      <rgbColor rgb="FF0066CC"/>
      <rgbColor rgb="FFD5E2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63C"/>
      <rgbColor rgb="FF5A6B6E"/>
      <rgbColor rgb="FF969696"/>
      <rgbColor rgb="FF14343B"/>
      <rgbColor rgb="FF339966"/>
      <rgbColor rgb="FF003300"/>
      <rgbColor rgb="FF333300"/>
      <rgbColor rgb="FF993300"/>
      <rgbColor rgb="FF993366"/>
      <rgbColor rgb="FF3C4C4F"/>
      <rgbColor rgb="FF1B2B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343B"/>
    <pageSetUpPr fitToPage="false"/>
  </sheetPr>
  <dimension ref="A1:H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0"/>
    <col collapsed="false" customWidth="true" hidden="false" outlineLevel="0" max="3" min="3" style="0" width="13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3"/>
    <col collapsed="false" customWidth="true" hidden="false" outlineLevel="0" max="7" min="7" style="0" width="15"/>
    <col collapsed="false" customWidth="true" hidden="false" outlineLevel="0" max="8" min="8" style="0" width="12"/>
  </cols>
  <sheetData>
    <row r="1" customFormat="false" ht="6" hidden="false" customHeight="true" outlineLevel="0" collapsed="false"/>
    <row r="2" customFormat="false" ht="36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4" customFormat="false" ht="6" hidden="false" customHeight="true" outlineLevel="0" collapsed="false"/>
    <row r="5" customFormat="false" ht="18" hidden="false" customHeight="true" outlineLevel="0" collapsed="false">
      <c r="A5" s="3" t="s">
        <v>2</v>
      </c>
      <c r="B5" s="3"/>
      <c r="C5" s="3" t="s">
        <v>3</v>
      </c>
      <c r="D5" s="3"/>
      <c r="E5" s="3" t="s">
        <v>4</v>
      </c>
      <c r="F5" s="3"/>
      <c r="G5" s="3" t="s">
        <v>5</v>
      </c>
      <c r="H5" s="3"/>
    </row>
    <row r="6" customFormat="false" ht="39.75" hidden="false" customHeight="true" outlineLevel="0" collapsed="false">
      <c r="A6" s="4" t="n">
        <f aca="false">SUM(Zeiterfassung!$I$8:$I$67)</f>
        <v>212.25</v>
      </c>
      <c r="B6" s="4"/>
      <c r="C6" s="4" t="n">
        <f aca="false">SUMIF(Zeiterfassung!$J$8:$J$67,"Ja",Zeiterfassung!$I$8:$I$67)</f>
        <v>181.5</v>
      </c>
      <c r="D6" s="4"/>
      <c r="E6" s="5" t="n">
        <f aca="false">SUM(Zeiterfassung!$L$8:$L$67)</f>
        <v>17457.5</v>
      </c>
      <c r="F6" s="5"/>
      <c r="G6" s="6" t="n">
        <f aca="false">IF(A6=0,0,C6/A6)</f>
        <v>0.855123674911661</v>
      </c>
      <c r="H6" s="6"/>
    </row>
    <row r="8" customFormat="false" ht="24" hidden="false" customHeight="true" outlineLevel="0" collapsed="false">
      <c r="A8" s="7" t="s">
        <v>6</v>
      </c>
      <c r="B8" s="7"/>
      <c r="C8" s="7"/>
      <c r="D8" s="7"/>
      <c r="E8" s="7"/>
      <c r="F8" s="7"/>
      <c r="G8" s="7"/>
      <c r="H8" s="7"/>
    </row>
    <row r="9" customFormat="false" ht="15" hidden="false" customHeight="false" outlineLevel="0" collapsed="false">
      <c r="A9" s="8" t="s">
        <v>7</v>
      </c>
      <c r="B9" s="8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</row>
    <row r="10" customFormat="false" ht="15" hidden="false" customHeight="false" outlineLevel="0" collapsed="false">
      <c r="A10" s="10" t="str">
        <f aca="false">Stammdaten!$B$6</f>
        <v>Website-Relaunch</v>
      </c>
      <c r="B10" s="10" t="str">
        <f aca="false">Stammdaten!$C$6</f>
        <v>Alpha GmbH</v>
      </c>
      <c r="C10" s="11" t="n">
        <f aca="false">Stammdaten!$D$6</f>
        <v>120</v>
      </c>
      <c r="D10" s="12" t="n">
        <f aca="false">SUMIF(Zeiterfassung!$D$8:$D$67,$A10,Zeiterfassung!$I$8:$I$67)</f>
        <v>72.75</v>
      </c>
      <c r="E10" s="12" t="n">
        <f aca="false">$C10-$D10</f>
        <v>47.25</v>
      </c>
      <c r="F10" s="13" t="n">
        <f aca="false">IF($C10=0,0,$D10/$C10)</f>
        <v>0.60625</v>
      </c>
      <c r="G10" s="14" t="n">
        <f aca="false">SUMIF(Zeiterfassung!$D$8:$D$67,$A10,Zeiterfassung!$L$8:$L$67)</f>
        <v>6911.25</v>
      </c>
      <c r="H10" s="15" t="str">
        <f aca="false">Stammdaten!$F$6</f>
        <v>Aktiv</v>
      </c>
    </row>
    <row r="11" customFormat="false" ht="15" hidden="false" customHeight="false" outlineLevel="0" collapsed="false">
      <c r="A11" s="16" t="str">
        <f aca="false">Stammdaten!$B$7</f>
        <v>Marketing-Kampagne</v>
      </c>
      <c r="B11" s="16" t="str">
        <f aca="false">Stammdaten!$C$7</f>
        <v>Beta AG</v>
      </c>
      <c r="C11" s="17" t="n">
        <f aca="false">Stammdaten!$D$7</f>
        <v>80</v>
      </c>
      <c r="D11" s="18" t="n">
        <f aca="false">SUMIF(Zeiterfassung!$D$8:$D$67,$A11,Zeiterfassung!$I$8:$I$67)</f>
        <v>30.25</v>
      </c>
      <c r="E11" s="18" t="n">
        <f aca="false">$C11-$D11</f>
        <v>49.75</v>
      </c>
      <c r="F11" s="19" t="n">
        <f aca="false">IF($C11=0,0,$D11/$C11)</f>
        <v>0.378125</v>
      </c>
      <c r="G11" s="20" t="n">
        <f aca="false">SUMIF(Zeiterfassung!$D$8:$D$67,$A11,Zeiterfassung!$L$8:$L$67)</f>
        <v>2571.25</v>
      </c>
      <c r="H11" s="21" t="str">
        <f aca="false">Stammdaten!$F$7</f>
        <v>Aktiv</v>
      </c>
    </row>
    <row r="12" customFormat="false" ht="15" hidden="false" customHeight="false" outlineLevel="0" collapsed="false">
      <c r="A12" s="10" t="str">
        <f aca="false">Stammdaten!$B$8</f>
        <v>ERP-Einführung</v>
      </c>
      <c r="B12" s="10" t="str">
        <f aca="false">Stammdaten!$C$8</f>
        <v>Interne Projekte</v>
      </c>
      <c r="C12" s="11" t="n">
        <f aca="false">Stammdaten!$D$8</f>
        <v>200</v>
      </c>
      <c r="D12" s="12" t="n">
        <f aca="false">SUMIF(Zeiterfassung!$D$8:$D$67,$A12,Zeiterfassung!$I$8:$I$67)</f>
        <v>19.75</v>
      </c>
      <c r="E12" s="12" t="n">
        <f aca="false">$C12-$D12</f>
        <v>180.25</v>
      </c>
      <c r="F12" s="13" t="n">
        <f aca="false">IF($C12=0,0,$D12/$C12)</f>
        <v>0.09875</v>
      </c>
      <c r="G12" s="14" t="n">
        <f aca="false">SUMIF(Zeiterfassung!$D$8:$D$67,$A12,Zeiterfassung!$L$8:$L$67)</f>
        <v>0</v>
      </c>
      <c r="H12" s="15" t="str">
        <f aca="false">Stammdaten!$F$8</f>
        <v>Aktiv</v>
      </c>
    </row>
    <row r="13" customFormat="false" ht="15" hidden="false" customHeight="false" outlineLevel="0" collapsed="false">
      <c r="A13" s="16" t="str">
        <f aca="false">Stammdaten!$B$9</f>
        <v>Produktentwicklung</v>
      </c>
      <c r="B13" s="16" t="str">
        <f aca="false">Stammdaten!$C$9</f>
        <v>Gamma KG</v>
      </c>
      <c r="C13" s="17" t="n">
        <f aca="false">Stammdaten!$D$9</f>
        <v>150</v>
      </c>
      <c r="D13" s="18" t="n">
        <f aca="false">SUMIF(Zeiterfassung!$D$8:$D$67,$A13,Zeiterfassung!$I$8:$I$67)</f>
        <v>56</v>
      </c>
      <c r="E13" s="18" t="n">
        <f aca="false">$C13-$D13</f>
        <v>94</v>
      </c>
      <c r="F13" s="19" t="n">
        <f aca="false">IF($C13=0,0,$D13/$C13)</f>
        <v>0.373333333333333</v>
      </c>
      <c r="G13" s="20" t="n">
        <f aca="false">SUMIF(Zeiterfassung!$D$8:$D$67,$A13,Zeiterfassung!$L$8:$L$67)</f>
        <v>5880</v>
      </c>
      <c r="H13" s="21" t="str">
        <f aca="false">Stammdaten!$F$9</f>
        <v>Aktiv</v>
      </c>
    </row>
    <row r="14" customFormat="false" ht="15" hidden="false" customHeight="false" outlineLevel="0" collapsed="false">
      <c r="A14" s="10" t="str">
        <f aca="false">Stammdaten!$B$10</f>
        <v>Prozessoptimierung</v>
      </c>
      <c r="B14" s="10" t="str">
        <f aca="false">Stammdaten!$C$10</f>
        <v>Delta GmbH</v>
      </c>
      <c r="C14" s="11" t="n">
        <f aca="false">Stammdaten!$D$10</f>
        <v>60</v>
      </c>
      <c r="D14" s="12" t="n">
        <f aca="false">SUMIF(Zeiterfassung!$D$8:$D$67,$A14,Zeiterfassung!$I$8:$I$67)</f>
        <v>15.5</v>
      </c>
      <c r="E14" s="12" t="n">
        <f aca="false">$C14-$D14</f>
        <v>44.5</v>
      </c>
      <c r="F14" s="13" t="n">
        <f aca="false">IF($C14=0,0,$D14/$C14)</f>
        <v>0.258333333333333</v>
      </c>
      <c r="G14" s="14" t="n">
        <f aca="false">SUMIF(Zeiterfassung!$D$8:$D$67,$A14,Zeiterfassung!$L$8:$L$67)</f>
        <v>1395</v>
      </c>
      <c r="H14" s="15" t="str">
        <f aca="false">Stammdaten!$F$10</f>
        <v>Aktiv</v>
      </c>
    </row>
    <row r="15" customFormat="false" ht="15" hidden="false" customHeight="false" outlineLevel="0" collapsed="false">
      <c r="A15" s="16" t="str">
        <f aca="false">Stammdaten!$B$11</f>
        <v>Schulung &amp; Support</v>
      </c>
      <c r="B15" s="16" t="str">
        <f aca="false">Stammdaten!$C$11</f>
        <v>Interne Projekte</v>
      </c>
      <c r="C15" s="17" t="n">
        <f aca="false">Stammdaten!$D$11</f>
        <v>40</v>
      </c>
      <c r="D15" s="18" t="n">
        <f aca="false">SUMIF(Zeiterfassung!$D$8:$D$67,$A15,Zeiterfassung!$I$8:$I$67)</f>
        <v>7</v>
      </c>
      <c r="E15" s="18" t="n">
        <f aca="false">$C15-$D15</f>
        <v>33</v>
      </c>
      <c r="F15" s="19" t="n">
        <f aca="false">IF($C15=0,0,$D15/$C15)</f>
        <v>0.175</v>
      </c>
      <c r="G15" s="20" t="n">
        <f aca="false">SUMIF(Zeiterfassung!$D$8:$D$67,$A15,Zeiterfassung!$L$8:$L$67)</f>
        <v>0</v>
      </c>
      <c r="H15" s="21" t="str">
        <f aca="false">Stammdaten!$F$11</f>
        <v>Aktiv</v>
      </c>
    </row>
    <row r="16" customFormat="false" ht="15" hidden="false" customHeight="false" outlineLevel="0" collapsed="false">
      <c r="A16" s="10" t="str">
        <f aca="false">Stammdaten!$B$12</f>
        <v>Datenmigration</v>
      </c>
      <c r="B16" s="10" t="str">
        <f aca="false">Stammdaten!$C$12</f>
        <v>Epsilon SE</v>
      </c>
      <c r="C16" s="11" t="n">
        <f aca="false">Stammdaten!$D$12</f>
        <v>100</v>
      </c>
      <c r="D16" s="12" t="n">
        <f aca="false">SUMIF(Zeiterfassung!$D$8:$D$67,$A16,Zeiterfassung!$I$8:$I$67)</f>
        <v>9</v>
      </c>
      <c r="E16" s="12" t="n">
        <f aca="false">$C16-$D16</f>
        <v>91</v>
      </c>
      <c r="F16" s="13" t="n">
        <f aca="false">IF($C16=0,0,$D16/$C16)</f>
        <v>0.09</v>
      </c>
      <c r="G16" s="14" t="n">
        <f aca="false">SUMIF(Zeiterfassung!$D$8:$D$67,$A16,Zeiterfassung!$L$8:$L$67)</f>
        <v>700</v>
      </c>
      <c r="H16" s="15" t="str">
        <f aca="false">Stammdaten!$F$12</f>
        <v>Pausiert</v>
      </c>
    </row>
    <row r="17" customFormat="false" ht="15" hidden="false" customHeight="false" outlineLevel="0" collapsed="false">
      <c r="A17" s="16" t="str">
        <f aca="false">Stammdaten!$B$13</f>
        <v>Vertrieb &amp; Akquise</v>
      </c>
      <c r="B17" s="16" t="str">
        <f aca="false">Stammdaten!$C$13</f>
        <v>Interne Projekte</v>
      </c>
      <c r="C17" s="17" t="n">
        <f aca="false">Stammdaten!$D$13</f>
        <v>50</v>
      </c>
      <c r="D17" s="18" t="n">
        <f aca="false">SUMIF(Zeiterfassung!$D$8:$D$67,$A17,Zeiterfassung!$I$8:$I$67)</f>
        <v>2</v>
      </c>
      <c r="E17" s="18" t="n">
        <f aca="false">$C17-$D17</f>
        <v>48</v>
      </c>
      <c r="F17" s="19" t="n">
        <f aca="false">IF($C17=0,0,$D17/$C17)</f>
        <v>0.04</v>
      </c>
      <c r="G17" s="20" t="n">
        <f aca="false">SUMIF(Zeiterfassung!$D$8:$D$67,$A17,Zeiterfassung!$L$8:$L$67)</f>
        <v>0</v>
      </c>
      <c r="H17" s="21" t="str">
        <f aca="false">Stammdaten!$F$13</f>
        <v>Aktiv</v>
      </c>
    </row>
    <row r="18" customFormat="false" ht="15" hidden="false" customHeight="false" outlineLevel="0" collapsed="false">
      <c r="A18" s="22" t="s">
        <v>15</v>
      </c>
      <c r="B18" s="23"/>
      <c r="C18" s="24" t="n">
        <f aca="false">SUM(C10:C17)</f>
        <v>800</v>
      </c>
      <c r="D18" s="25" t="n">
        <f aca="false">SUM(D10:D17)</f>
        <v>212.25</v>
      </c>
      <c r="E18" s="25" t="n">
        <f aca="false">SUM(E10:E17)</f>
        <v>587.75</v>
      </c>
      <c r="F18" s="26" t="n">
        <f aca="false">IF(C18=0,0,D18/C18)</f>
        <v>0.2653125</v>
      </c>
      <c r="G18" s="27" t="n">
        <f aca="false">SUM(G10:G17)</f>
        <v>17457.5</v>
      </c>
      <c r="H18" s="23"/>
    </row>
    <row r="20" customFormat="false" ht="24" hidden="false" customHeight="true" outlineLevel="0" collapsed="false">
      <c r="A20" s="7" t="s">
        <v>16</v>
      </c>
      <c r="B20" s="7"/>
      <c r="C20" s="7"/>
      <c r="D20" s="7"/>
      <c r="E20" s="7"/>
      <c r="F20" s="7"/>
      <c r="G20" s="7"/>
      <c r="H20" s="7"/>
    </row>
    <row r="21" customFormat="false" ht="15" hidden="false" customHeight="false" outlineLevel="0" collapsed="false">
      <c r="A21" s="8" t="s">
        <v>17</v>
      </c>
      <c r="B21" s="8" t="s">
        <v>18</v>
      </c>
      <c r="C21" s="9" t="s">
        <v>19</v>
      </c>
      <c r="D21" s="9" t="s">
        <v>20</v>
      </c>
      <c r="E21" s="9" t="s">
        <v>13</v>
      </c>
      <c r="F21" s="9"/>
      <c r="G21" s="9"/>
      <c r="H21" s="9"/>
    </row>
    <row r="22" customFormat="false" ht="15" hidden="false" customHeight="false" outlineLevel="0" collapsed="false">
      <c r="A22" s="10" t="str">
        <f aca="false">Stammdaten!$A$18</f>
        <v>Anna Bergmann</v>
      </c>
      <c r="B22" s="10" t="str">
        <f aca="false">Stammdaten!$C$18</f>
        <v>Projektleiterin</v>
      </c>
      <c r="C22" s="12" t="n">
        <f aca="false">SUMIF(Zeiterfassung!$C$8:$C$67,$A22,Zeiterfassung!$I$8:$I$67)</f>
        <v>29.75</v>
      </c>
      <c r="D22" s="12" t="n">
        <f aca="false">SUMIFS(Zeiterfassung!$I$8:$I$67,Zeiterfassung!$C$8:$C$67,$A22,Zeiterfassung!$J$8:$J$67,"Ja")</f>
        <v>16.5</v>
      </c>
      <c r="E22" s="14" t="n">
        <f aca="false">SUMIF(Zeiterfassung!$C$8:$C$67,$A22,Zeiterfassung!$L$8:$L$67)</f>
        <v>1567.5</v>
      </c>
    </row>
    <row r="23" customFormat="false" ht="15" hidden="false" customHeight="false" outlineLevel="0" collapsed="false">
      <c r="A23" s="16" t="str">
        <f aca="false">Stammdaten!$A$19</f>
        <v>Tobias Frank</v>
      </c>
      <c r="B23" s="16" t="str">
        <f aca="false">Stammdaten!$C$19</f>
        <v>Senior Consultant</v>
      </c>
      <c r="C23" s="18" t="n">
        <f aca="false">SUMIF(Zeiterfassung!$C$8:$C$67,$A23,Zeiterfassung!$I$8:$I$67)</f>
        <v>46.25</v>
      </c>
      <c r="D23" s="18" t="n">
        <f aca="false">SUMIFS(Zeiterfassung!$I$8:$I$67,Zeiterfassung!$C$8:$C$67,$A23,Zeiterfassung!$J$8:$J$67,"Ja")</f>
        <v>37.75</v>
      </c>
      <c r="E23" s="20" t="n">
        <f aca="false">SUMIF(Zeiterfassung!$C$8:$C$67,$A23,Zeiterfassung!$L$8:$L$67)</f>
        <v>3468.75</v>
      </c>
    </row>
    <row r="24" customFormat="false" ht="15" hidden="false" customHeight="false" outlineLevel="0" collapsed="false">
      <c r="A24" s="10" t="str">
        <f aca="false">Stammdaten!$A$20</f>
        <v>Lena Hoffmann</v>
      </c>
      <c r="B24" s="10" t="str">
        <f aca="false">Stammdaten!$C$20</f>
        <v>Developer</v>
      </c>
      <c r="C24" s="12" t="n">
        <f aca="false">SUMIF(Zeiterfassung!$C$8:$C$67,$A24,Zeiterfassung!$I$8:$I$67)</f>
        <v>47.75</v>
      </c>
      <c r="D24" s="12" t="n">
        <f aca="false">SUMIFS(Zeiterfassung!$I$8:$I$67,Zeiterfassung!$C$8:$C$67,$A24,Zeiterfassung!$J$8:$J$67,"Ja")</f>
        <v>47.75</v>
      </c>
      <c r="E24" s="14" t="n">
        <f aca="false">SUMIF(Zeiterfassung!$C$8:$C$67,$A24,Zeiterfassung!$L$8:$L$67)</f>
        <v>4856.25</v>
      </c>
    </row>
    <row r="25" customFormat="false" ht="15" hidden="false" customHeight="false" outlineLevel="0" collapsed="false">
      <c r="A25" s="16" t="str">
        <f aca="false">Stammdaten!$A$21</f>
        <v>Markus Weber</v>
      </c>
      <c r="B25" s="16" t="str">
        <f aca="false">Stammdaten!$C$21</f>
        <v>Developer</v>
      </c>
      <c r="C25" s="18" t="n">
        <f aca="false">SUMIF(Zeiterfassung!$C$8:$C$67,$A25,Zeiterfassung!$I$8:$I$67)</f>
        <v>49</v>
      </c>
      <c r="D25" s="18" t="n">
        <f aca="false">SUMIFS(Zeiterfassung!$I$8:$I$67,Zeiterfassung!$C$8:$C$67,$A25,Zeiterfassung!$J$8:$J$67,"Ja")</f>
        <v>49</v>
      </c>
      <c r="E25" s="20" t="n">
        <f aca="false">SUMIF(Zeiterfassung!$C$8:$C$67,$A25,Zeiterfassung!$L$8:$L$67)</f>
        <v>4895</v>
      </c>
    </row>
    <row r="26" customFormat="false" ht="15" hidden="false" customHeight="false" outlineLevel="0" collapsed="false">
      <c r="A26" s="10" t="str">
        <f aca="false">Stammdaten!$A$22</f>
        <v>Sophie Klein</v>
      </c>
      <c r="B26" s="10" t="str">
        <f aca="false">Stammdaten!$C$22</f>
        <v>Marketing Manager</v>
      </c>
      <c r="C26" s="12" t="n">
        <f aca="false">SUMIF(Zeiterfassung!$C$8:$C$67,$A26,Zeiterfassung!$I$8:$I$67)</f>
        <v>19.5</v>
      </c>
      <c r="D26" s="12" t="n">
        <f aca="false">SUMIFS(Zeiterfassung!$I$8:$I$67,Zeiterfassung!$C$8:$C$67,$A26,Zeiterfassung!$J$8:$J$67,"Ja")</f>
        <v>19.5</v>
      </c>
      <c r="E26" s="14" t="n">
        <f aca="false">SUMIF(Zeiterfassung!$C$8:$C$67,$A26,Zeiterfassung!$L$8:$L$67)</f>
        <v>1680</v>
      </c>
    </row>
    <row r="27" customFormat="false" ht="15" hidden="false" customHeight="false" outlineLevel="0" collapsed="false">
      <c r="A27" s="16" t="str">
        <f aca="false">Stammdaten!$A$23</f>
        <v>Jonas Richter</v>
      </c>
      <c r="B27" s="16" t="str">
        <f aca="false">Stammdaten!$C$23</f>
        <v>Junior Consultant</v>
      </c>
      <c r="C27" s="18" t="n">
        <f aca="false">SUMIF(Zeiterfassung!$C$8:$C$67,$A27,Zeiterfassung!$I$8:$I$67)</f>
        <v>20</v>
      </c>
      <c r="D27" s="18" t="n">
        <f aca="false">SUMIFS(Zeiterfassung!$I$8:$I$67,Zeiterfassung!$C$8:$C$67,$A27,Zeiterfassung!$J$8:$J$67,"Ja")</f>
        <v>11</v>
      </c>
      <c r="E27" s="20" t="n">
        <f aca="false">SUMIF(Zeiterfassung!$C$8:$C$67,$A27,Zeiterfassung!$L$8:$L$67)</f>
        <v>990</v>
      </c>
    </row>
    <row r="28" customFormat="false" ht="15" hidden="false" customHeight="false" outlineLevel="0" collapsed="false">
      <c r="A28" s="22" t="s">
        <v>15</v>
      </c>
      <c r="B28" s="23"/>
      <c r="C28" s="25" t="n">
        <f aca="false">SUM(C22:C27)</f>
        <v>212.25</v>
      </c>
      <c r="D28" s="25" t="n">
        <f aca="false">SUM(D22:D27)</f>
        <v>181.5</v>
      </c>
      <c r="E28" s="27" t="n">
        <f aca="false">SUM(E22:E27)</f>
        <v>17457.5</v>
      </c>
    </row>
    <row r="30" customFormat="false" ht="24" hidden="false" customHeight="true" outlineLevel="0" collapsed="false">
      <c r="A30" s="7" t="s">
        <v>21</v>
      </c>
      <c r="B30" s="7"/>
      <c r="C30" s="7"/>
      <c r="D30" s="7"/>
      <c r="E30" s="7"/>
      <c r="F30" s="7"/>
      <c r="G30" s="7"/>
      <c r="H30" s="7"/>
    </row>
    <row r="31" customFormat="false" ht="15" hidden="false" customHeight="false" outlineLevel="0" collapsed="false">
      <c r="A31" s="8" t="s">
        <v>22</v>
      </c>
      <c r="B31" s="9" t="s">
        <v>23</v>
      </c>
      <c r="C31" s="9" t="s">
        <v>24</v>
      </c>
      <c r="D31" s="9"/>
      <c r="E31" s="9"/>
      <c r="F31" s="9"/>
      <c r="G31" s="9"/>
      <c r="H31" s="9"/>
    </row>
    <row r="32" customFormat="false" ht="15" hidden="false" customHeight="false" outlineLevel="0" collapsed="false">
      <c r="A32" s="10" t="str">
        <f aca="false">Stammdaten!$A$28</f>
        <v>Konzeption</v>
      </c>
      <c r="B32" s="12" t="n">
        <f aca="false">SUMIF(Zeiterfassung!$E$8:$E$67,$A32,Zeiterfassung!$I$8:$I$67)</f>
        <v>32.75</v>
      </c>
      <c r="C32" s="13" t="n">
        <f aca="false">IF($B$40=0,0,$B32/$B$40)</f>
        <v>0.154299175500589</v>
      </c>
    </row>
    <row r="33" customFormat="false" ht="15" hidden="false" customHeight="false" outlineLevel="0" collapsed="false">
      <c r="A33" s="16" t="str">
        <f aca="false">Stammdaten!$A$29</f>
        <v>Entwicklung</v>
      </c>
      <c r="B33" s="18" t="n">
        <f aca="false">SUMIF(Zeiterfassung!$E$8:$E$67,$A33,Zeiterfassung!$I$8:$I$67)</f>
        <v>82.25</v>
      </c>
      <c r="C33" s="19" t="n">
        <f aca="false">IF($B$40=0,0,$B33/$B$40)</f>
        <v>0.387514723203769</v>
      </c>
    </row>
    <row r="34" customFormat="false" ht="15" hidden="false" customHeight="false" outlineLevel="0" collapsed="false">
      <c r="A34" s="10" t="str">
        <f aca="false">Stammdaten!$A$30</f>
        <v>Meeting / Abstimmung</v>
      </c>
      <c r="B34" s="12" t="n">
        <f aca="false">SUMIF(Zeiterfassung!$E$8:$E$67,$A34,Zeiterfassung!$I$8:$I$67)</f>
        <v>10.5</v>
      </c>
      <c r="C34" s="13" t="n">
        <f aca="false">IF($B$40=0,0,$B34/$B$40)</f>
        <v>0.049469964664311</v>
      </c>
    </row>
    <row r="35" customFormat="false" ht="15" hidden="false" customHeight="false" outlineLevel="0" collapsed="false">
      <c r="A35" s="16" t="str">
        <f aca="false">Stammdaten!$A$31</f>
        <v>Dokumentation</v>
      </c>
      <c r="B35" s="18" t="n">
        <f aca="false">SUMIF(Zeiterfassung!$E$8:$E$67,$A35,Zeiterfassung!$I$8:$I$67)</f>
        <v>23.5</v>
      </c>
      <c r="C35" s="19" t="n">
        <f aca="false">IF($B$40=0,0,$B35/$B$40)</f>
        <v>0.110718492343934</v>
      </c>
    </row>
    <row r="36" customFormat="false" ht="15" hidden="false" customHeight="false" outlineLevel="0" collapsed="false">
      <c r="A36" s="10" t="str">
        <f aca="false">Stammdaten!$A$32</f>
        <v>Test / QA</v>
      </c>
      <c r="B36" s="12" t="n">
        <f aca="false">SUMIF(Zeiterfassung!$E$8:$E$67,$A36,Zeiterfassung!$I$8:$I$67)</f>
        <v>29.5</v>
      </c>
      <c r="C36" s="13" t="n">
        <f aca="false">IF($B$40=0,0,$B36/$B$40)</f>
        <v>0.138987043580683</v>
      </c>
    </row>
    <row r="37" customFormat="false" ht="15" hidden="false" customHeight="false" outlineLevel="0" collapsed="false">
      <c r="A37" s="16" t="str">
        <f aca="false">Stammdaten!$A$33</f>
        <v>Projektmanagement</v>
      </c>
      <c r="B37" s="18" t="n">
        <f aca="false">SUMIF(Zeiterfassung!$E$8:$E$67,$A37,Zeiterfassung!$I$8:$I$67)</f>
        <v>24.75</v>
      </c>
      <c r="C37" s="19" t="n">
        <f aca="false">IF($B$40=0,0,$B37/$B$40)</f>
        <v>0.11660777385159</v>
      </c>
    </row>
    <row r="38" customFormat="false" ht="15" hidden="false" customHeight="false" outlineLevel="0" collapsed="false">
      <c r="A38" s="10" t="str">
        <f aca="false">Stammdaten!$A$34</f>
        <v>Schulung</v>
      </c>
      <c r="B38" s="12" t="n">
        <f aca="false">SUMIF(Zeiterfassung!$E$8:$E$67,$A38,Zeiterfassung!$I$8:$I$67)</f>
        <v>7</v>
      </c>
      <c r="C38" s="13" t="n">
        <f aca="false">IF($B$40=0,0,$B38/$B$40)</f>
        <v>0.032979976442874</v>
      </c>
    </row>
    <row r="39" customFormat="false" ht="15" hidden="false" customHeight="false" outlineLevel="0" collapsed="false">
      <c r="A39" s="16" t="str">
        <f aca="false">Stammdaten!$A$35</f>
        <v>Reisezeit</v>
      </c>
      <c r="B39" s="18" t="n">
        <f aca="false">SUMIF(Zeiterfassung!$E$8:$E$67,$A39,Zeiterfassung!$I$8:$I$67)</f>
        <v>2</v>
      </c>
      <c r="C39" s="19" t="n">
        <f aca="false">IF($B$40=0,0,$B39/$B$40)</f>
        <v>0.00942285041224971</v>
      </c>
    </row>
    <row r="40" customFormat="false" ht="15" hidden="false" customHeight="false" outlineLevel="0" collapsed="false">
      <c r="A40" s="22" t="s">
        <v>15</v>
      </c>
      <c r="B40" s="25" t="n">
        <f aca="false">SUM(B32:B39)</f>
        <v>212.25</v>
      </c>
      <c r="C40" s="26" t="n">
        <f aca="false">SUM(C32:C39)</f>
        <v>1</v>
      </c>
    </row>
    <row r="42" customFormat="false" ht="15" hidden="false" customHeight="false" outlineLevel="0" collapsed="false">
      <c r="A42" s="28" t="s">
        <v>25</v>
      </c>
      <c r="B42" s="28"/>
      <c r="C42" s="28"/>
      <c r="D42" s="28"/>
      <c r="E42" s="28"/>
      <c r="F42" s="28"/>
      <c r="G42" s="28"/>
      <c r="H42" s="28"/>
    </row>
  </sheetData>
  <mergeCells count="14">
    <mergeCell ref="A2:H2"/>
    <mergeCell ref="A3:H3"/>
    <mergeCell ref="A5:B5"/>
    <mergeCell ref="C5:D5"/>
    <mergeCell ref="E5:F5"/>
    <mergeCell ref="G5:H5"/>
    <mergeCell ref="A6:B6"/>
    <mergeCell ref="C6:D6"/>
    <mergeCell ref="E6:F6"/>
    <mergeCell ref="G6:H6"/>
    <mergeCell ref="A8:H8"/>
    <mergeCell ref="A20:H20"/>
    <mergeCell ref="A30:H30"/>
    <mergeCell ref="A42:H42"/>
  </mergeCells>
  <conditionalFormatting sqref="F10:F17">
    <cfRule type="dataBar" priority="2">
      <dataBar showValue="1" minLength="10" maxLength="90">
        <cfvo type="num" val="0"/>
        <cfvo type="num" val="1"/>
        <color rgb="FF1D6A73"/>
      </dataBar>
      <extLst>
        <ext xmlns:x14="http://schemas.microsoft.com/office/spreadsheetml/2009/9/main" uri="{B025F937-C7B1-47D3-B67F-A62EFF666E3E}">
          <x14:id>{5775F056-2B53-4E49-AAB6-68C38D1E14AE}</x14:id>
        </ext>
      </extLst>
    </cfRule>
  </conditionalFormatting>
  <conditionalFormatting sqref="C32:C39">
    <cfRule type="dataBar" priority="3">
      <dataBar showValue="1" minLength="10" maxLength="90">
        <cfvo type="num" val="0"/>
        <cfvo type="num" val="0.5"/>
        <color rgb="FFC8763C"/>
      </dataBar>
      <extLst>
        <ext xmlns:x14="http://schemas.microsoft.com/office/spreadsheetml/2009/9/main" uri="{B025F937-C7B1-47D3-B67F-A62EFF666E3E}">
          <x14:id>{78EE1026-A0E4-436D-86F1-87C77081F23F}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75F056-2B53-4E49-AAB6-68C38D1E14AE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1D6A73"/>
              <x14:axisColor rgb="FF000000"/>
            </x14:dataBar>
          </x14:cfRule>
          <xm:sqref>F10:F17</xm:sqref>
        </x14:conditionalFormatting>
        <x14:conditionalFormatting xmlns:xm="http://schemas.microsoft.com/office/excel/2006/main">
          <x14:cfRule type="dataBar" id="{78EE1026-A0E4-436D-86F1-87C77081F23F}">
            <x14:dataBar minLength="10" maxLength="90" axisPosition="none" gradient="true">
              <x14:cfvo type="num">
                <xm:f>0</xm:f>
              </x14:cfvo>
              <x14:cfvo type="num">
                <xm:f>0.5</xm:f>
              </x14:cfvo>
              <x14:negativeFillColor rgb="FFC8763C"/>
              <x14:axisColor rgb="FF000000"/>
            </x14:dataBar>
          </x14:cfRule>
          <xm:sqref>C32:C39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6A73"/>
    <pageSetUpPr fitToPage="false"/>
  </sheetPr>
  <dimension ref="A1:M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6"/>
    <col collapsed="false" customWidth="true" hidden="false" outlineLevel="0" max="3" min="3" style="0" width="18"/>
    <col collapsed="false" customWidth="true" hidden="false" outlineLevel="0" max="5" min="4" style="0" width="21"/>
    <col collapsed="false" customWidth="true" hidden="false" outlineLevel="0" max="7" min="6" style="0" width="9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0" min="10" style="0" width="13"/>
    <col collapsed="false" customWidth="true" hidden="false" outlineLevel="0" max="12" min="11" style="0" width="14"/>
    <col collapsed="false" customWidth="true" hidden="false" outlineLevel="0" max="13" min="13" style="0" width="28"/>
  </cols>
  <sheetData>
    <row r="1" customFormat="false" ht="31.5" hidden="false" customHeight="true" outlineLevel="0" collapsed="false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customFormat="false" ht="19.5" hidden="false" customHeight="true" outlineLevel="0" collapsed="false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customFormat="false" ht="19.5" hidden="false" customHeight="true" outlineLevel="0" collapsed="false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customFormat="false" ht="19.5" hidden="false" customHeight="true" outlineLevel="0" collapsed="false">
      <c r="A5" s="32" t="s">
        <v>29</v>
      </c>
      <c r="B5" s="33" t="n">
        <f aca="false">COUNTA($A$8:$A$67)</f>
        <v>36</v>
      </c>
      <c r="D5" s="32" t="s">
        <v>30</v>
      </c>
      <c r="E5" s="34" t="n">
        <f aca="false">SUM($I$8:$I$67)</f>
        <v>212.25</v>
      </c>
      <c r="G5" s="32" t="s">
        <v>31</v>
      </c>
      <c r="H5" s="35" t="n">
        <f aca="false">SUM($L$8:$L$67)</f>
        <v>17457.5</v>
      </c>
    </row>
    <row r="7" customFormat="false" ht="24" hidden="false" customHeight="true" outlineLevel="0" collapsed="false">
      <c r="A7" s="9" t="s">
        <v>32</v>
      </c>
      <c r="B7" s="9" t="s">
        <v>33</v>
      </c>
      <c r="C7" s="9" t="s">
        <v>17</v>
      </c>
      <c r="D7" s="9" t="s">
        <v>7</v>
      </c>
      <c r="E7" s="9" t="s">
        <v>22</v>
      </c>
      <c r="F7" s="9" t="s">
        <v>34</v>
      </c>
      <c r="G7" s="9" t="s">
        <v>35</v>
      </c>
      <c r="H7" s="9" t="s">
        <v>36</v>
      </c>
      <c r="I7" s="9" t="s">
        <v>23</v>
      </c>
      <c r="J7" s="9" t="s">
        <v>37</v>
      </c>
      <c r="K7" s="9" t="s">
        <v>38</v>
      </c>
      <c r="L7" s="9" t="s">
        <v>39</v>
      </c>
      <c r="M7" s="9" t="s">
        <v>40</v>
      </c>
    </row>
    <row r="8" customFormat="false" ht="15" hidden="false" customHeight="false" outlineLevel="0" collapsed="false">
      <c r="A8" s="36" t="n">
        <v>46027</v>
      </c>
      <c r="B8" s="11" t="n">
        <f aca="false">IF($A8="","",WEEKNUM($A8,21))</f>
        <v>2</v>
      </c>
      <c r="C8" s="10" t="s">
        <v>41</v>
      </c>
      <c r="D8" s="10" t="s">
        <v>42</v>
      </c>
      <c r="E8" s="10" t="s">
        <v>43</v>
      </c>
      <c r="F8" s="37" t="n">
        <v>0.333333333333333</v>
      </c>
      <c r="G8" s="37" t="n">
        <v>0.5</v>
      </c>
      <c r="H8" s="12" t="n">
        <v>0</v>
      </c>
      <c r="I8" s="12" t="n">
        <f aca="false">IF(OR($F8="",$G8=""),"",($G8-$F8)*24-N($H8))</f>
        <v>4</v>
      </c>
      <c r="J8" s="15" t="s">
        <v>44</v>
      </c>
      <c r="K8" s="38" t="n">
        <f aca="false">IF($D8="","",VLOOKUP($D8,Projekte_Tab,4,0))</f>
        <v>110</v>
      </c>
      <c r="L8" s="38" t="n">
        <f aca="false">IF($A8="","",IF($J8="Ja",N($I8)*N($K8),0))</f>
        <v>0</v>
      </c>
      <c r="M8" s="39" t="s">
        <v>45</v>
      </c>
    </row>
    <row r="9" customFormat="false" ht="15" hidden="false" customHeight="false" outlineLevel="0" collapsed="false">
      <c r="A9" s="40" t="n">
        <v>46027</v>
      </c>
      <c r="B9" s="17" t="n">
        <f aca="false">IF($A9="","",WEEKNUM($A9,21))</f>
        <v>2</v>
      </c>
      <c r="C9" s="16" t="s">
        <v>46</v>
      </c>
      <c r="D9" s="16" t="s">
        <v>47</v>
      </c>
      <c r="E9" s="16" t="s">
        <v>48</v>
      </c>
      <c r="F9" s="41" t="n">
        <v>0.375</v>
      </c>
      <c r="G9" s="41" t="n">
        <v>0.729166666666667</v>
      </c>
      <c r="H9" s="18" t="n">
        <v>0.75</v>
      </c>
      <c r="I9" s="18" t="n">
        <f aca="false">IF(OR($F9="",$G9=""),"",($G9-$F9)*24-N($H9))</f>
        <v>7.75</v>
      </c>
      <c r="J9" s="21" t="s">
        <v>49</v>
      </c>
      <c r="K9" s="42" t="n">
        <f aca="false">IF($D9="","",VLOOKUP($D9,Projekte_Tab,4,0))</f>
        <v>95</v>
      </c>
      <c r="L9" s="42" t="n">
        <f aca="false">IF($A9="","",IF($J9="Ja",N($I9)*N($K9),0))</f>
        <v>736.25</v>
      </c>
      <c r="M9" s="43" t="s">
        <v>50</v>
      </c>
    </row>
    <row r="10" customFormat="false" ht="15" hidden="false" customHeight="false" outlineLevel="0" collapsed="false">
      <c r="A10" s="36" t="n">
        <v>46027</v>
      </c>
      <c r="B10" s="11" t="n">
        <f aca="false">IF($A10="","",WEEKNUM($A10,21))</f>
        <v>2</v>
      </c>
      <c r="C10" s="10" t="s">
        <v>51</v>
      </c>
      <c r="D10" s="10" t="s">
        <v>52</v>
      </c>
      <c r="E10" s="10" t="s">
        <v>53</v>
      </c>
      <c r="F10" s="37" t="n">
        <v>0.354166666666667</v>
      </c>
      <c r="G10" s="37" t="n">
        <v>0.708333333333333</v>
      </c>
      <c r="H10" s="12" t="n">
        <v>0.5</v>
      </c>
      <c r="I10" s="12" t="n">
        <f aca="false">IF(OR($F10="",$G10=""),"",($G10-$F10)*24-N($H10))</f>
        <v>8</v>
      </c>
      <c r="J10" s="15" t="s">
        <v>49</v>
      </c>
      <c r="K10" s="38" t="n">
        <f aca="false">IF($D10="","",VLOOKUP($D10,Projekte_Tab,4,0))</f>
        <v>105</v>
      </c>
      <c r="L10" s="38" t="n">
        <f aca="false">IF($A10="","",IF($J10="Ja",N($I10)*N($K10),0))</f>
        <v>840</v>
      </c>
      <c r="M10" s="39"/>
    </row>
    <row r="11" customFormat="false" ht="15" hidden="false" customHeight="false" outlineLevel="0" collapsed="false">
      <c r="A11" s="40" t="n">
        <v>46028</v>
      </c>
      <c r="B11" s="17" t="n">
        <f aca="false">IF($A11="","",WEEKNUM($A11,21))</f>
        <v>2</v>
      </c>
      <c r="C11" s="16" t="s">
        <v>54</v>
      </c>
      <c r="D11" s="16" t="s">
        <v>47</v>
      </c>
      <c r="E11" s="16" t="s">
        <v>53</v>
      </c>
      <c r="F11" s="41" t="n">
        <v>0.333333333333333</v>
      </c>
      <c r="G11" s="41" t="n">
        <v>0.6875</v>
      </c>
      <c r="H11" s="18" t="n">
        <v>0.5</v>
      </c>
      <c r="I11" s="18" t="n">
        <f aca="false">IF(OR($F11="",$G11=""),"",($G11-$F11)*24-N($H11))</f>
        <v>8</v>
      </c>
      <c r="J11" s="21" t="s">
        <v>49</v>
      </c>
      <c r="K11" s="42" t="n">
        <f aca="false">IF($D11="","",VLOOKUP($D11,Projekte_Tab,4,0))</f>
        <v>95</v>
      </c>
      <c r="L11" s="42" t="n">
        <f aca="false">IF($A11="","",IF($J11="Ja",N($I11)*N($K11),0))</f>
        <v>760</v>
      </c>
      <c r="M11" s="43" t="s">
        <v>55</v>
      </c>
    </row>
    <row r="12" customFormat="false" ht="15" hidden="false" customHeight="false" outlineLevel="0" collapsed="false">
      <c r="A12" s="36" t="n">
        <v>46028</v>
      </c>
      <c r="B12" s="11" t="n">
        <f aca="false">IF($A12="","",WEEKNUM($A12,21))</f>
        <v>2</v>
      </c>
      <c r="C12" s="10" t="s">
        <v>56</v>
      </c>
      <c r="D12" s="10" t="s">
        <v>57</v>
      </c>
      <c r="E12" s="10" t="s">
        <v>48</v>
      </c>
      <c r="F12" s="37" t="n">
        <v>0.375</v>
      </c>
      <c r="G12" s="37" t="n">
        <v>0.625</v>
      </c>
      <c r="H12" s="12" t="n">
        <v>0.5</v>
      </c>
      <c r="I12" s="12" t="n">
        <f aca="false">IF(OR($F12="",$G12=""),"",($G12-$F12)*24-N($H12))</f>
        <v>5.5</v>
      </c>
      <c r="J12" s="15" t="s">
        <v>49</v>
      </c>
      <c r="K12" s="38" t="n">
        <f aca="false">IF($D12="","",VLOOKUP($D12,Projekte_Tab,4,0))</f>
        <v>85</v>
      </c>
      <c r="L12" s="38" t="n">
        <f aca="false">IF($A12="","",IF($J12="Ja",N($I12)*N($K12),0))</f>
        <v>467.5</v>
      </c>
      <c r="M12" s="39" t="s">
        <v>58</v>
      </c>
    </row>
    <row r="13" customFormat="false" ht="15" hidden="false" customHeight="false" outlineLevel="0" collapsed="false">
      <c r="A13" s="40" t="n">
        <v>46028</v>
      </c>
      <c r="B13" s="17" t="n">
        <f aca="false">IF($A13="","",WEEKNUM($A13,21))</f>
        <v>2</v>
      </c>
      <c r="C13" s="16" t="s">
        <v>59</v>
      </c>
      <c r="D13" s="16" t="s">
        <v>60</v>
      </c>
      <c r="E13" s="16" t="s">
        <v>61</v>
      </c>
      <c r="F13" s="41" t="n">
        <v>0.416666666666667</v>
      </c>
      <c r="G13" s="41" t="n">
        <v>0.666666666666667</v>
      </c>
      <c r="H13" s="18" t="n">
        <v>0.5</v>
      </c>
      <c r="I13" s="18" t="n">
        <f aca="false">IF(OR($F13="",$G13=""),"",($G13-$F13)*24-N($H13))</f>
        <v>5.5</v>
      </c>
      <c r="J13" s="21" t="s">
        <v>49</v>
      </c>
      <c r="K13" s="42" t="n">
        <f aca="false">IF($D13="","",VLOOKUP($D13,Projekte_Tab,4,0))</f>
        <v>90</v>
      </c>
      <c r="L13" s="42" t="n">
        <f aca="false">IF($A13="","",IF($J13="Ja",N($I13)*N($K13),0))</f>
        <v>495</v>
      </c>
      <c r="M13" s="43"/>
    </row>
    <row r="14" customFormat="false" ht="15" hidden="false" customHeight="false" outlineLevel="0" collapsed="false">
      <c r="A14" s="36" t="n">
        <v>46029</v>
      </c>
      <c r="B14" s="11" t="n">
        <f aca="false">IF($A14="","",WEEKNUM($A14,21))</f>
        <v>2</v>
      </c>
      <c r="C14" s="10" t="s">
        <v>41</v>
      </c>
      <c r="D14" s="10" t="s">
        <v>47</v>
      </c>
      <c r="E14" s="10" t="s">
        <v>62</v>
      </c>
      <c r="F14" s="37" t="n">
        <v>0.416666666666667</v>
      </c>
      <c r="G14" s="37" t="n">
        <v>0.479166666666667</v>
      </c>
      <c r="H14" s="12" t="n">
        <v>0</v>
      </c>
      <c r="I14" s="12" t="n">
        <f aca="false">IF(OR($F14="",$G14=""),"",($G14-$F14)*24-N($H14))</f>
        <v>1.5</v>
      </c>
      <c r="J14" s="15" t="s">
        <v>49</v>
      </c>
      <c r="K14" s="38" t="n">
        <f aca="false">IF($D14="","",VLOOKUP($D14,Projekte_Tab,4,0))</f>
        <v>95</v>
      </c>
      <c r="L14" s="38" t="n">
        <f aca="false">IF($A14="","",IF($J14="Ja",N($I14)*N($K14),0))</f>
        <v>142.5</v>
      </c>
      <c r="M14" s="39" t="s">
        <v>63</v>
      </c>
    </row>
    <row r="15" customFormat="false" ht="15" hidden="false" customHeight="false" outlineLevel="0" collapsed="false">
      <c r="A15" s="40" t="n">
        <v>46029</v>
      </c>
      <c r="B15" s="17" t="n">
        <f aca="false">IF($A15="","",WEEKNUM($A15,21))</f>
        <v>2</v>
      </c>
      <c r="C15" s="16" t="s">
        <v>46</v>
      </c>
      <c r="D15" s="16" t="s">
        <v>47</v>
      </c>
      <c r="E15" s="16" t="s">
        <v>48</v>
      </c>
      <c r="F15" s="41" t="n">
        <v>0.354166666666667</v>
      </c>
      <c r="G15" s="41" t="n">
        <v>0.708333333333333</v>
      </c>
      <c r="H15" s="18" t="n">
        <v>0.75</v>
      </c>
      <c r="I15" s="18" t="n">
        <f aca="false">IF(OR($F15="",$G15=""),"",($G15-$F15)*24-N($H15))</f>
        <v>7.75</v>
      </c>
      <c r="J15" s="21" t="s">
        <v>49</v>
      </c>
      <c r="K15" s="42" t="n">
        <f aca="false">IF($D15="","",VLOOKUP($D15,Projekte_Tab,4,0))</f>
        <v>95</v>
      </c>
      <c r="L15" s="42" t="n">
        <f aca="false">IF($A15="","",IF($J15="Ja",N($I15)*N($K15),0))</f>
        <v>736.25</v>
      </c>
      <c r="M15" s="43"/>
    </row>
    <row r="16" customFormat="false" ht="15" hidden="false" customHeight="false" outlineLevel="0" collapsed="false">
      <c r="A16" s="36" t="n">
        <v>46029</v>
      </c>
      <c r="B16" s="11" t="n">
        <f aca="false">IF($A16="","",WEEKNUM($A16,21))</f>
        <v>2</v>
      </c>
      <c r="C16" s="10" t="s">
        <v>51</v>
      </c>
      <c r="D16" s="10" t="s">
        <v>52</v>
      </c>
      <c r="E16" s="10" t="s">
        <v>53</v>
      </c>
      <c r="F16" s="37" t="n">
        <v>0.333333333333333</v>
      </c>
      <c r="G16" s="37" t="n">
        <v>0.708333333333333</v>
      </c>
      <c r="H16" s="12" t="n">
        <v>0.5</v>
      </c>
      <c r="I16" s="12" t="n">
        <f aca="false">IF(OR($F16="",$G16=""),"",($G16-$F16)*24-N($H16))</f>
        <v>8.5</v>
      </c>
      <c r="J16" s="15" t="s">
        <v>49</v>
      </c>
      <c r="K16" s="38" t="n">
        <f aca="false">IF($D16="","",VLOOKUP($D16,Projekte_Tab,4,0))</f>
        <v>105</v>
      </c>
      <c r="L16" s="38" t="n">
        <f aca="false">IF($A16="","",IF($J16="Ja",N($I16)*N($K16),0))</f>
        <v>892.5</v>
      </c>
      <c r="M16" s="39"/>
    </row>
    <row r="17" customFormat="false" ht="15" hidden="false" customHeight="false" outlineLevel="0" collapsed="false">
      <c r="A17" s="40" t="n">
        <v>46030</v>
      </c>
      <c r="B17" s="17" t="n">
        <f aca="false">IF($A17="","",WEEKNUM($A17,21))</f>
        <v>2</v>
      </c>
      <c r="C17" s="16" t="s">
        <v>54</v>
      </c>
      <c r="D17" s="16" t="s">
        <v>47</v>
      </c>
      <c r="E17" s="16" t="s">
        <v>53</v>
      </c>
      <c r="F17" s="41" t="n">
        <v>0.354166666666667</v>
      </c>
      <c r="G17" s="41" t="n">
        <v>0.729166666666667</v>
      </c>
      <c r="H17" s="18" t="n">
        <v>0.5</v>
      </c>
      <c r="I17" s="18" t="n">
        <f aca="false">IF(OR($F17="",$G17=""),"",($G17-$F17)*24-N($H17))</f>
        <v>8.5</v>
      </c>
      <c r="J17" s="21" t="s">
        <v>49</v>
      </c>
      <c r="K17" s="42" t="n">
        <f aca="false">IF($D17="","",VLOOKUP($D17,Projekte_Tab,4,0))</f>
        <v>95</v>
      </c>
      <c r="L17" s="42" t="n">
        <f aca="false">IF($A17="","",IF($J17="Ja",N($I17)*N($K17),0))</f>
        <v>807.5</v>
      </c>
      <c r="M17" s="43"/>
    </row>
    <row r="18" customFormat="false" ht="15" hidden="false" customHeight="false" outlineLevel="0" collapsed="false">
      <c r="A18" s="36" t="n">
        <v>46030</v>
      </c>
      <c r="B18" s="11" t="n">
        <f aca="false">IF($A18="","",WEEKNUM($A18,21))</f>
        <v>2</v>
      </c>
      <c r="C18" s="10" t="s">
        <v>56</v>
      </c>
      <c r="D18" s="10" t="s">
        <v>57</v>
      </c>
      <c r="E18" s="10" t="s">
        <v>62</v>
      </c>
      <c r="F18" s="37" t="n">
        <v>0.458333333333333</v>
      </c>
      <c r="G18" s="37" t="n">
        <v>0.520833333333333</v>
      </c>
      <c r="H18" s="12" t="n">
        <v>0</v>
      </c>
      <c r="I18" s="12" t="n">
        <f aca="false">IF(OR($F18="",$G18=""),"",($G18-$F18)*24-N($H18))</f>
        <v>1.5</v>
      </c>
      <c r="J18" s="15" t="s">
        <v>49</v>
      </c>
      <c r="K18" s="38" t="n">
        <f aca="false">IF($D18="","",VLOOKUP($D18,Projekte_Tab,4,0))</f>
        <v>85</v>
      </c>
      <c r="L18" s="38" t="n">
        <f aca="false">IF($A18="","",IF($J18="Ja",N($I18)*N($K18),0))</f>
        <v>127.5</v>
      </c>
      <c r="M18" s="39"/>
    </row>
    <row r="19" customFormat="false" ht="15" hidden="false" customHeight="false" outlineLevel="0" collapsed="false">
      <c r="A19" s="40" t="n">
        <v>46030</v>
      </c>
      <c r="B19" s="17" t="n">
        <f aca="false">IF($A19="","",WEEKNUM($A19,21))</f>
        <v>2</v>
      </c>
      <c r="C19" s="16" t="s">
        <v>59</v>
      </c>
      <c r="D19" s="16" t="s">
        <v>64</v>
      </c>
      <c r="E19" s="16" t="s">
        <v>65</v>
      </c>
      <c r="F19" s="41" t="n">
        <v>0.375</v>
      </c>
      <c r="G19" s="41" t="n">
        <v>0.541666666666667</v>
      </c>
      <c r="H19" s="18" t="n">
        <v>0</v>
      </c>
      <c r="I19" s="18" t="n">
        <f aca="false">IF(OR($F19="",$G19=""),"",($G19-$F19)*24-N($H19))</f>
        <v>4</v>
      </c>
      <c r="J19" s="21" t="s">
        <v>44</v>
      </c>
      <c r="K19" s="42" t="n">
        <f aca="false">IF($D19="","",VLOOKUP($D19,Projekte_Tab,4,0))</f>
        <v>75</v>
      </c>
      <c r="L19" s="42" t="n">
        <f aca="false">IF($A19="","",IF($J19="Ja",N($I19)*N($K19),0))</f>
        <v>0</v>
      </c>
      <c r="M19" s="43" t="s">
        <v>66</v>
      </c>
    </row>
    <row r="20" customFormat="false" ht="15" hidden="false" customHeight="false" outlineLevel="0" collapsed="false">
      <c r="A20" s="36" t="n">
        <v>46031</v>
      </c>
      <c r="B20" s="11" t="n">
        <f aca="false">IF($A20="","",WEEKNUM($A20,21))</f>
        <v>2</v>
      </c>
      <c r="C20" s="10" t="s">
        <v>41</v>
      </c>
      <c r="D20" s="10" t="s">
        <v>42</v>
      </c>
      <c r="E20" s="10" t="s">
        <v>43</v>
      </c>
      <c r="F20" s="37" t="n">
        <v>0.333333333333333</v>
      </c>
      <c r="G20" s="37" t="n">
        <v>0.666666666666667</v>
      </c>
      <c r="H20" s="12" t="n">
        <v>0.75</v>
      </c>
      <c r="I20" s="12" t="n">
        <f aca="false">IF(OR($F20="",$G20=""),"",($G20-$F20)*24-N($H20))</f>
        <v>7.25</v>
      </c>
      <c r="J20" s="15" t="s">
        <v>44</v>
      </c>
      <c r="K20" s="38" t="n">
        <f aca="false">IF($D20="","",VLOOKUP($D20,Projekte_Tab,4,0))</f>
        <v>110</v>
      </c>
      <c r="L20" s="38" t="n">
        <f aca="false">IF($A20="","",IF($J20="Ja",N($I20)*N($K20),0))</f>
        <v>0</v>
      </c>
      <c r="M20" s="39"/>
    </row>
    <row r="21" customFormat="false" ht="15" hidden="false" customHeight="false" outlineLevel="0" collapsed="false">
      <c r="A21" s="40" t="n">
        <v>46031</v>
      </c>
      <c r="B21" s="17" t="n">
        <f aca="false">IF($A21="","",WEEKNUM($A21,21))</f>
        <v>2</v>
      </c>
      <c r="C21" s="16" t="s">
        <v>46</v>
      </c>
      <c r="D21" s="16" t="s">
        <v>67</v>
      </c>
      <c r="E21" s="16" t="s">
        <v>68</v>
      </c>
      <c r="F21" s="41" t="n">
        <v>0.375</v>
      </c>
      <c r="G21" s="41" t="n">
        <v>0.6875</v>
      </c>
      <c r="H21" s="18" t="n">
        <v>0.5</v>
      </c>
      <c r="I21" s="18" t="n">
        <f aca="false">IF(OR($F21="",$G21=""),"",($G21-$F21)*24-N($H21))</f>
        <v>7</v>
      </c>
      <c r="J21" s="21" t="s">
        <v>49</v>
      </c>
      <c r="K21" s="42" t="n">
        <f aca="false">IF($D21="","",VLOOKUP($D21,Projekte_Tab,4,0))</f>
        <v>100</v>
      </c>
      <c r="L21" s="42" t="n">
        <f aca="false">IF($A21="","",IF($J21="Ja",N($I21)*N($K21),0))</f>
        <v>700</v>
      </c>
      <c r="M21" s="43"/>
    </row>
    <row r="22" customFormat="false" ht="15" hidden="false" customHeight="false" outlineLevel="0" collapsed="false">
      <c r="A22" s="36" t="n">
        <v>46031</v>
      </c>
      <c r="B22" s="11" t="n">
        <f aca="false">IF($A22="","",WEEKNUM($A22,21))</f>
        <v>2</v>
      </c>
      <c r="C22" s="10" t="s">
        <v>51</v>
      </c>
      <c r="D22" s="10" t="s">
        <v>52</v>
      </c>
      <c r="E22" s="10" t="s">
        <v>68</v>
      </c>
      <c r="F22" s="37" t="n">
        <v>0.354166666666667</v>
      </c>
      <c r="G22" s="37" t="n">
        <v>0.6875</v>
      </c>
      <c r="H22" s="12" t="n">
        <v>0.5</v>
      </c>
      <c r="I22" s="12" t="n">
        <f aca="false">IF(OR($F22="",$G22=""),"",($G22-$F22)*24-N($H22))</f>
        <v>7.5</v>
      </c>
      <c r="J22" s="15" t="s">
        <v>49</v>
      </c>
      <c r="K22" s="38" t="n">
        <f aca="false">IF($D22="","",VLOOKUP($D22,Projekte_Tab,4,0))</f>
        <v>105</v>
      </c>
      <c r="L22" s="38" t="n">
        <f aca="false">IF($A22="","",IF($J22="Ja",N($I22)*N($K22),0))</f>
        <v>787.5</v>
      </c>
      <c r="M22" s="39"/>
    </row>
    <row r="23" customFormat="false" ht="15" hidden="false" customHeight="false" outlineLevel="0" collapsed="false">
      <c r="A23" s="40" t="n">
        <v>46034</v>
      </c>
      <c r="B23" s="17" t="n">
        <f aca="false">IF($A23="","",WEEKNUM($A23,21))</f>
        <v>3</v>
      </c>
      <c r="C23" s="16" t="s">
        <v>41</v>
      </c>
      <c r="D23" s="16" t="s">
        <v>47</v>
      </c>
      <c r="E23" s="16" t="s">
        <v>43</v>
      </c>
      <c r="F23" s="41" t="n">
        <v>0.354166666666667</v>
      </c>
      <c r="G23" s="41" t="n">
        <v>0.645833333333333</v>
      </c>
      <c r="H23" s="18" t="n">
        <v>0.5</v>
      </c>
      <c r="I23" s="18" t="n">
        <f aca="false">IF(OR($F23="",$G23=""),"",($G23-$F23)*24-N($H23))</f>
        <v>6.5</v>
      </c>
      <c r="J23" s="21" t="s">
        <v>49</v>
      </c>
      <c r="K23" s="42" t="n">
        <f aca="false">IF($D23="","",VLOOKUP($D23,Projekte_Tab,4,0))</f>
        <v>95</v>
      </c>
      <c r="L23" s="42" t="n">
        <f aca="false">IF($A23="","",IF($J23="Ja",N($I23)*N($K23),0))</f>
        <v>617.5</v>
      </c>
      <c r="M23" s="43"/>
    </row>
    <row r="24" customFormat="false" ht="15" hidden="false" customHeight="false" outlineLevel="0" collapsed="false">
      <c r="A24" s="36" t="n">
        <v>46034</v>
      </c>
      <c r="B24" s="11" t="n">
        <f aca="false">IF($A24="","",WEEKNUM($A24,21))</f>
        <v>3</v>
      </c>
      <c r="C24" s="10" t="s">
        <v>46</v>
      </c>
      <c r="D24" s="10" t="s">
        <v>57</v>
      </c>
      <c r="E24" s="10" t="s">
        <v>48</v>
      </c>
      <c r="F24" s="37" t="n">
        <v>0.375</v>
      </c>
      <c r="G24" s="37" t="n">
        <v>0.708333333333333</v>
      </c>
      <c r="H24" s="12" t="n">
        <v>0.75</v>
      </c>
      <c r="I24" s="12" t="n">
        <f aca="false">IF(OR($F24="",$G24=""),"",($G24-$F24)*24-N($H24))</f>
        <v>7.25</v>
      </c>
      <c r="J24" s="15" t="s">
        <v>49</v>
      </c>
      <c r="K24" s="38" t="n">
        <f aca="false">IF($D24="","",VLOOKUP($D24,Projekte_Tab,4,0))</f>
        <v>85</v>
      </c>
      <c r="L24" s="38" t="n">
        <f aca="false">IF($A24="","",IF($J24="Ja",N($I24)*N($K24),0))</f>
        <v>616.25</v>
      </c>
      <c r="M24" s="39"/>
    </row>
    <row r="25" customFormat="false" ht="15" hidden="false" customHeight="false" outlineLevel="0" collapsed="false">
      <c r="A25" s="40" t="n">
        <v>46034</v>
      </c>
      <c r="B25" s="17" t="n">
        <f aca="false">IF($A25="","",WEEKNUM($A25,21))</f>
        <v>3</v>
      </c>
      <c r="C25" s="16" t="s">
        <v>54</v>
      </c>
      <c r="D25" s="16" t="s">
        <v>52</v>
      </c>
      <c r="E25" s="16" t="s">
        <v>53</v>
      </c>
      <c r="F25" s="41" t="n">
        <v>0.333333333333333</v>
      </c>
      <c r="G25" s="41" t="n">
        <v>0.708333333333333</v>
      </c>
      <c r="H25" s="18" t="n">
        <v>0.5</v>
      </c>
      <c r="I25" s="18" t="n">
        <f aca="false">IF(OR($F25="",$G25=""),"",($G25-$F25)*24-N($H25))</f>
        <v>8.5</v>
      </c>
      <c r="J25" s="21" t="s">
        <v>49</v>
      </c>
      <c r="K25" s="42" t="n">
        <f aca="false">IF($D25="","",VLOOKUP($D25,Projekte_Tab,4,0))</f>
        <v>105</v>
      </c>
      <c r="L25" s="42" t="n">
        <f aca="false">IF($A25="","",IF($J25="Ja",N($I25)*N($K25),0))</f>
        <v>892.5</v>
      </c>
      <c r="M25" s="43"/>
    </row>
    <row r="26" customFormat="false" ht="15" hidden="false" customHeight="false" outlineLevel="0" collapsed="false">
      <c r="A26" s="36" t="n">
        <v>46035</v>
      </c>
      <c r="B26" s="11" t="n">
        <f aca="false">IF($A26="","",WEEKNUM($A26,21))</f>
        <v>3</v>
      </c>
      <c r="C26" s="10" t="s">
        <v>56</v>
      </c>
      <c r="D26" s="10" t="s">
        <v>57</v>
      </c>
      <c r="E26" s="10" t="s">
        <v>61</v>
      </c>
      <c r="F26" s="37" t="n">
        <v>0.395833333333333</v>
      </c>
      <c r="G26" s="37" t="n">
        <v>0.666666666666667</v>
      </c>
      <c r="H26" s="12" t="n">
        <v>0.5</v>
      </c>
      <c r="I26" s="12" t="n">
        <f aca="false">IF(OR($F26="",$G26=""),"",($G26-$F26)*24-N($H26))</f>
        <v>6</v>
      </c>
      <c r="J26" s="15" t="s">
        <v>49</v>
      </c>
      <c r="K26" s="38" t="n">
        <f aca="false">IF($D26="","",VLOOKUP($D26,Projekte_Tab,4,0))</f>
        <v>85</v>
      </c>
      <c r="L26" s="38" t="n">
        <f aca="false">IF($A26="","",IF($J26="Ja",N($I26)*N($K26),0))</f>
        <v>510</v>
      </c>
      <c r="M26" s="39"/>
    </row>
    <row r="27" customFormat="false" ht="15" hidden="false" customHeight="false" outlineLevel="0" collapsed="false">
      <c r="A27" s="40" t="n">
        <v>46035</v>
      </c>
      <c r="B27" s="17" t="n">
        <f aca="false">IF($A27="","",WEEKNUM($A27,21))</f>
        <v>3</v>
      </c>
      <c r="C27" s="16" t="s">
        <v>51</v>
      </c>
      <c r="D27" s="16" t="s">
        <v>47</v>
      </c>
      <c r="E27" s="16" t="s">
        <v>53</v>
      </c>
      <c r="F27" s="41" t="n">
        <v>0.354166666666667</v>
      </c>
      <c r="G27" s="41" t="n">
        <v>0.729166666666667</v>
      </c>
      <c r="H27" s="18" t="n">
        <v>0.75</v>
      </c>
      <c r="I27" s="18" t="n">
        <f aca="false">IF(OR($F27="",$G27=""),"",($G27-$F27)*24-N($H27))</f>
        <v>8.25</v>
      </c>
      <c r="J27" s="21" t="s">
        <v>49</v>
      </c>
      <c r="K27" s="42" t="n">
        <f aca="false">IF($D27="","",VLOOKUP($D27,Projekte_Tab,4,0))</f>
        <v>95</v>
      </c>
      <c r="L27" s="42" t="n">
        <f aca="false">IF($A27="","",IF($J27="Ja",N($I27)*N($K27),0))</f>
        <v>783.75</v>
      </c>
      <c r="M27" s="43"/>
    </row>
    <row r="28" customFormat="false" ht="15" hidden="false" customHeight="false" outlineLevel="0" collapsed="false">
      <c r="A28" s="36" t="n">
        <v>46035</v>
      </c>
      <c r="B28" s="11" t="n">
        <f aca="false">IF($A28="","",WEEKNUM($A28,21))</f>
        <v>3</v>
      </c>
      <c r="C28" s="10" t="s">
        <v>59</v>
      </c>
      <c r="D28" s="10" t="s">
        <v>69</v>
      </c>
      <c r="E28" s="10" t="s">
        <v>62</v>
      </c>
      <c r="F28" s="37" t="n">
        <v>0.416666666666667</v>
      </c>
      <c r="G28" s="37" t="n">
        <v>0.5</v>
      </c>
      <c r="H28" s="12" t="n">
        <v>0</v>
      </c>
      <c r="I28" s="12" t="n">
        <f aca="false">IF(OR($F28="",$G28=""),"",($G28-$F28)*24-N($H28))</f>
        <v>2</v>
      </c>
      <c r="J28" s="15" t="s">
        <v>44</v>
      </c>
      <c r="K28" s="38" t="n">
        <f aca="false">IF($D28="","",VLOOKUP($D28,Projekte_Tab,4,0))</f>
        <v>80</v>
      </c>
      <c r="L28" s="38" t="n">
        <f aca="false">IF($A28="","",IF($J28="Ja",N($I28)*N($K28),0))</f>
        <v>0</v>
      </c>
      <c r="M28" s="39" t="s">
        <v>70</v>
      </c>
    </row>
    <row r="29" customFormat="false" ht="15" hidden="false" customHeight="false" outlineLevel="0" collapsed="false">
      <c r="A29" s="40" t="n">
        <v>46036</v>
      </c>
      <c r="B29" s="17" t="n">
        <f aca="false">IF($A29="","",WEEKNUM($A29,21))</f>
        <v>3</v>
      </c>
      <c r="C29" s="16" t="s">
        <v>41</v>
      </c>
      <c r="D29" s="16" t="s">
        <v>42</v>
      </c>
      <c r="E29" s="16" t="s">
        <v>62</v>
      </c>
      <c r="F29" s="41" t="n">
        <v>0.375</v>
      </c>
      <c r="G29" s="41" t="n">
        <v>0.458333333333333</v>
      </c>
      <c r="H29" s="18" t="n">
        <v>0</v>
      </c>
      <c r="I29" s="18" t="n">
        <f aca="false">IF(OR($F29="",$G29=""),"",($G29-$F29)*24-N($H29))</f>
        <v>2</v>
      </c>
      <c r="J29" s="21" t="s">
        <v>44</v>
      </c>
      <c r="K29" s="42" t="n">
        <f aca="false">IF($D29="","",VLOOKUP($D29,Projekte_Tab,4,0))</f>
        <v>110</v>
      </c>
      <c r="L29" s="42" t="n">
        <f aca="false">IF($A29="","",IF($J29="Ja",N($I29)*N($K29),0))</f>
        <v>0</v>
      </c>
      <c r="M29" s="43"/>
    </row>
    <row r="30" customFormat="false" ht="15" hidden="false" customHeight="false" outlineLevel="0" collapsed="false">
      <c r="A30" s="36" t="n">
        <v>46036</v>
      </c>
      <c r="B30" s="11" t="n">
        <f aca="false">IF($A30="","",WEEKNUM($A30,21))</f>
        <v>3</v>
      </c>
      <c r="C30" s="10" t="s">
        <v>46</v>
      </c>
      <c r="D30" s="10" t="s">
        <v>57</v>
      </c>
      <c r="E30" s="10" t="s">
        <v>53</v>
      </c>
      <c r="F30" s="37" t="n">
        <v>0.354166666666667</v>
      </c>
      <c r="G30" s="37" t="n">
        <v>0.708333333333333</v>
      </c>
      <c r="H30" s="12" t="n">
        <v>0.5</v>
      </c>
      <c r="I30" s="12" t="n">
        <f aca="false">IF(OR($F30="",$G30=""),"",($G30-$F30)*24-N($H30))</f>
        <v>8</v>
      </c>
      <c r="J30" s="15" t="s">
        <v>49</v>
      </c>
      <c r="K30" s="38" t="n">
        <f aca="false">IF($D30="","",VLOOKUP($D30,Projekte_Tab,4,0))</f>
        <v>85</v>
      </c>
      <c r="L30" s="38" t="n">
        <f aca="false">IF($A30="","",IF($J30="Ja",N($I30)*N($K30),0))</f>
        <v>680</v>
      </c>
      <c r="M30" s="39"/>
    </row>
    <row r="31" customFormat="false" ht="15" hidden="false" customHeight="false" outlineLevel="0" collapsed="false">
      <c r="A31" s="40" t="n">
        <v>46036</v>
      </c>
      <c r="B31" s="17" t="n">
        <f aca="false">IF($A31="","",WEEKNUM($A31,21))</f>
        <v>3</v>
      </c>
      <c r="C31" s="16" t="s">
        <v>54</v>
      </c>
      <c r="D31" s="16" t="s">
        <v>52</v>
      </c>
      <c r="E31" s="16" t="s">
        <v>53</v>
      </c>
      <c r="F31" s="41" t="n">
        <v>0.333333333333333</v>
      </c>
      <c r="G31" s="41" t="n">
        <v>0.6875</v>
      </c>
      <c r="H31" s="18" t="n">
        <v>0.5</v>
      </c>
      <c r="I31" s="18" t="n">
        <f aca="false">IF(OR($F31="",$G31=""),"",($G31-$F31)*24-N($H31))</f>
        <v>8</v>
      </c>
      <c r="J31" s="21" t="s">
        <v>49</v>
      </c>
      <c r="K31" s="42" t="n">
        <f aca="false">IF($D31="","",VLOOKUP($D31,Projekte_Tab,4,0))</f>
        <v>105</v>
      </c>
      <c r="L31" s="42" t="n">
        <f aca="false">IF($A31="","",IF($J31="Ja",N($I31)*N($K31),0))</f>
        <v>840</v>
      </c>
      <c r="M31" s="43"/>
    </row>
    <row r="32" customFormat="false" ht="15" hidden="false" customHeight="false" outlineLevel="0" collapsed="false">
      <c r="A32" s="36" t="n">
        <v>46037</v>
      </c>
      <c r="B32" s="11" t="n">
        <f aca="false">IF($A32="","",WEEKNUM($A32,21))</f>
        <v>3</v>
      </c>
      <c r="C32" s="10" t="s">
        <v>51</v>
      </c>
      <c r="D32" s="10" t="s">
        <v>47</v>
      </c>
      <c r="E32" s="10" t="s">
        <v>68</v>
      </c>
      <c r="F32" s="37" t="n">
        <v>0.375</v>
      </c>
      <c r="G32" s="37" t="n">
        <v>0.708333333333333</v>
      </c>
      <c r="H32" s="12" t="n">
        <v>0.5</v>
      </c>
      <c r="I32" s="12" t="n">
        <f aca="false">IF(OR($F32="",$G32=""),"",($G32-$F32)*24-N($H32))</f>
        <v>7.5</v>
      </c>
      <c r="J32" s="15" t="s">
        <v>49</v>
      </c>
      <c r="K32" s="38" t="n">
        <f aca="false">IF($D32="","",VLOOKUP($D32,Projekte_Tab,4,0))</f>
        <v>95</v>
      </c>
      <c r="L32" s="38" t="n">
        <f aca="false">IF($A32="","",IF($J32="Ja",N($I32)*N($K32),0))</f>
        <v>712.5</v>
      </c>
      <c r="M32" s="39"/>
    </row>
    <row r="33" customFormat="false" ht="15" hidden="false" customHeight="false" outlineLevel="0" collapsed="false">
      <c r="A33" s="40" t="n">
        <v>46037</v>
      </c>
      <c r="B33" s="17" t="n">
        <f aca="false">IF($A33="","",WEEKNUM($A33,21))</f>
        <v>3</v>
      </c>
      <c r="C33" s="16" t="s">
        <v>56</v>
      </c>
      <c r="D33" s="16" t="s">
        <v>60</v>
      </c>
      <c r="E33" s="16" t="s">
        <v>48</v>
      </c>
      <c r="F33" s="41" t="n">
        <v>0.375</v>
      </c>
      <c r="G33" s="41" t="n">
        <v>0.583333333333333</v>
      </c>
      <c r="H33" s="18" t="n">
        <v>0.5</v>
      </c>
      <c r="I33" s="18" t="n">
        <f aca="false">IF(OR($F33="",$G33=""),"",($G33-$F33)*24-N($H33))</f>
        <v>4.5</v>
      </c>
      <c r="J33" s="21" t="s">
        <v>49</v>
      </c>
      <c r="K33" s="42" t="n">
        <f aca="false">IF($D33="","",VLOOKUP($D33,Projekte_Tab,4,0))</f>
        <v>90</v>
      </c>
      <c r="L33" s="42" t="n">
        <f aca="false">IF($A33="","",IF($J33="Ja",N($I33)*N($K33),0))</f>
        <v>405</v>
      </c>
      <c r="M33" s="43"/>
    </row>
    <row r="34" customFormat="false" ht="15" hidden="false" customHeight="false" outlineLevel="0" collapsed="false">
      <c r="A34" s="36" t="n">
        <v>46038</v>
      </c>
      <c r="B34" s="11" t="n">
        <f aca="false">IF($A34="","",WEEKNUM($A34,21))</f>
        <v>3</v>
      </c>
      <c r="C34" s="10" t="s">
        <v>59</v>
      </c>
      <c r="D34" s="10" t="s">
        <v>60</v>
      </c>
      <c r="E34" s="10" t="s">
        <v>61</v>
      </c>
      <c r="F34" s="37" t="n">
        <v>0.375</v>
      </c>
      <c r="G34" s="37" t="n">
        <v>0.625</v>
      </c>
      <c r="H34" s="12" t="n">
        <v>0.5</v>
      </c>
      <c r="I34" s="12" t="n">
        <f aca="false">IF(OR($F34="",$G34=""),"",($G34-$F34)*24-N($H34))</f>
        <v>5.5</v>
      </c>
      <c r="J34" s="15" t="s">
        <v>49</v>
      </c>
      <c r="K34" s="38" t="n">
        <f aca="false">IF($D34="","",VLOOKUP($D34,Projekte_Tab,4,0))</f>
        <v>90</v>
      </c>
      <c r="L34" s="38" t="n">
        <f aca="false">IF($A34="","",IF($J34="Ja",N($I34)*N($K34),0))</f>
        <v>495</v>
      </c>
      <c r="M34" s="39"/>
    </row>
    <row r="35" customFormat="false" ht="15" hidden="false" customHeight="false" outlineLevel="0" collapsed="false">
      <c r="A35" s="40" t="n">
        <v>46038</v>
      </c>
      <c r="B35" s="17" t="n">
        <f aca="false">IF($A35="","",WEEKNUM($A35,21))</f>
        <v>3</v>
      </c>
      <c r="C35" s="16" t="s">
        <v>46</v>
      </c>
      <c r="D35" s="16" t="s">
        <v>67</v>
      </c>
      <c r="E35" s="16" t="s">
        <v>71</v>
      </c>
      <c r="F35" s="41" t="n">
        <v>0.291666666666667</v>
      </c>
      <c r="G35" s="41" t="n">
        <v>0.375</v>
      </c>
      <c r="H35" s="18" t="n">
        <v>0</v>
      </c>
      <c r="I35" s="18" t="n">
        <f aca="false">IF(OR($F35="",$G35=""),"",($G35-$F35)*24-N($H35))</f>
        <v>2</v>
      </c>
      <c r="J35" s="21" t="s">
        <v>44</v>
      </c>
      <c r="K35" s="42" t="n">
        <f aca="false">IF($D35="","",VLOOKUP($D35,Projekte_Tab,4,0))</f>
        <v>100</v>
      </c>
      <c r="L35" s="42" t="n">
        <f aca="false">IF($A35="","",IF($J35="Ja",N($I35)*N($K35),0))</f>
        <v>0</v>
      </c>
      <c r="M35" s="43" t="s">
        <v>72</v>
      </c>
    </row>
    <row r="36" customFormat="false" ht="15" hidden="false" customHeight="false" outlineLevel="0" collapsed="false">
      <c r="A36" s="36" t="n">
        <v>46041</v>
      </c>
      <c r="B36" s="11" t="n">
        <f aca="false">IF($A36="","",WEEKNUM($A36,21))</f>
        <v>4</v>
      </c>
      <c r="C36" s="10" t="s">
        <v>41</v>
      </c>
      <c r="D36" s="10" t="s">
        <v>47</v>
      </c>
      <c r="E36" s="10" t="s">
        <v>43</v>
      </c>
      <c r="F36" s="37" t="n">
        <v>0.354166666666667</v>
      </c>
      <c r="G36" s="37" t="n">
        <v>0.666666666666667</v>
      </c>
      <c r="H36" s="12" t="n">
        <v>0.5</v>
      </c>
      <c r="I36" s="12" t="n">
        <f aca="false">IF(OR($F36="",$G36=""),"",($G36-$F36)*24-N($H36))</f>
        <v>7</v>
      </c>
      <c r="J36" s="15" t="s">
        <v>49</v>
      </c>
      <c r="K36" s="38" t="n">
        <f aca="false">IF($D36="","",VLOOKUP($D36,Projekte_Tab,4,0))</f>
        <v>95</v>
      </c>
      <c r="L36" s="38" t="n">
        <f aca="false">IF($A36="","",IF($J36="Ja",N($I36)*N($K36),0))</f>
        <v>665</v>
      </c>
      <c r="M36" s="39"/>
    </row>
    <row r="37" customFormat="false" ht="15" hidden="false" customHeight="false" outlineLevel="0" collapsed="false">
      <c r="A37" s="40" t="n">
        <v>46041</v>
      </c>
      <c r="B37" s="17" t="n">
        <f aca="false">IF($A37="","",WEEKNUM($A37,21))</f>
        <v>4</v>
      </c>
      <c r="C37" s="16" t="s">
        <v>54</v>
      </c>
      <c r="D37" s="16" t="s">
        <v>47</v>
      </c>
      <c r="E37" s="16" t="s">
        <v>53</v>
      </c>
      <c r="F37" s="41" t="n">
        <v>0.333333333333333</v>
      </c>
      <c r="G37" s="41" t="n">
        <v>0.708333333333333</v>
      </c>
      <c r="H37" s="18" t="n">
        <v>0.5</v>
      </c>
      <c r="I37" s="18" t="n">
        <f aca="false">IF(OR($F37="",$G37=""),"",($G37-$F37)*24-N($H37))</f>
        <v>8.5</v>
      </c>
      <c r="J37" s="21" t="s">
        <v>49</v>
      </c>
      <c r="K37" s="42" t="n">
        <f aca="false">IF($D37="","",VLOOKUP($D37,Projekte_Tab,4,0))</f>
        <v>95</v>
      </c>
      <c r="L37" s="42" t="n">
        <f aca="false">IF($A37="","",IF($J37="Ja",N($I37)*N($K37),0))</f>
        <v>807.5</v>
      </c>
      <c r="M37" s="43"/>
    </row>
    <row r="38" customFormat="false" ht="15" hidden="false" customHeight="false" outlineLevel="0" collapsed="false">
      <c r="A38" s="36" t="n">
        <v>46042</v>
      </c>
      <c r="B38" s="11" t="n">
        <f aca="false">IF($A38="","",WEEKNUM($A38,21))</f>
        <v>4</v>
      </c>
      <c r="C38" s="10" t="s">
        <v>51</v>
      </c>
      <c r="D38" s="10" t="s">
        <v>52</v>
      </c>
      <c r="E38" s="10" t="s">
        <v>53</v>
      </c>
      <c r="F38" s="37" t="n">
        <v>0.354166666666667</v>
      </c>
      <c r="G38" s="37" t="n">
        <v>0.708333333333333</v>
      </c>
      <c r="H38" s="12" t="n">
        <v>0.5</v>
      </c>
      <c r="I38" s="12" t="n">
        <f aca="false">IF(OR($F38="",$G38=""),"",($G38-$F38)*24-N($H38))</f>
        <v>8</v>
      </c>
      <c r="J38" s="15" t="s">
        <v>49</v>
      </c>
      <c r="K38" s="38" t="n">
        <f aca="false">IF($D38="","",VLOOKUP($D38,Projekte_Tab,4,0))</f>
        <v>105</v>
      </c>
      <c r="L38" s="38" t="n">
        <f aca="false">IF($A38="","",IF($J38="Ja",N($I38)*N($K38),0))</f>
        <v>840</v>
      </c>
      <c r="M38" s="39"/>
    </row>
    <row r="39" customFormat="false" ht="15" hidden="false" customHeight="false" outlineLevel="0" collapsed="false">
      <c r="A39" s="40" t="n">
        <v>46042</v>
      </c>
      <c r="B39" s="17" t="n">
        <f aca="false">IF($A39="","",WEEKNUM($A39,21))</f>
        <v>4</v>
      </c>
      <c r="C39" s="16" t="s">
        <v>56</v>
      </c>
      <c r="D39" s="16" t="s">
        <v>57</v>
      </c>
      <c r="E39" s="16" t="s">
        <v>62</v>
      </c>
      <c r="F39" s="41" t="n">
        <v>0.416666666666667</v>
      </c>
      <c r="G39" s="41" t="n">
        <v>0.5</v>
      </c>
      <c r="H39" s="18" t="n">
        <v>0</v>
      </c>
      <c r="I39" s="18" t="n">
        <f aca="false">IF(OR($F39="",$G39=""),"",($G39-$F39)*24-N($H39))</f>
        <v>2</v>
      </c>
      <c r="J39" s="21" t="s">
        <v>49</v>
      </c>
      <c r="K39" s="42" t="n">
        <f aca="false">IF($D39="","",VLOOKUP($D39,Projekte_Tab,4,0))</f>
        <v>85</v>
      </c>
      <c r="L39" s="42" t="n">
        <f aca="false">IF($A39="","",IF($J39="Ja",N($I39)*N($K39),0))</f>
        <v>170</v>
      </c>
      <c r="M39" s="43"/>
    </row>
    <row r="40" customFormat="false" ht="15" hidden="false" customHeight="false" outlineLevel="0" collapsed="false">
      <c r="A40" s="36" t="n">
        <v>46043</v>
      </c>
      <c r="B40" s="11" t="n">
        <f aca="false">IF($A40="","",WEEKNUM($A40,21))</f>
        <v>4</v>
      </c>
      <c r="C40" s="10" t="s">
        <v>46</v>
      </c>
      <c r="D40" s="10" t="s">
        <v>42</v>
      </c>
      <c r="E40" s="10" t="s">
        <v>61</v>
      </c>
      <c r="F40" s="37" t="n">
        <v>0.375</v>
      </c>
      <c r="G40" s="37" t="n">
        <v>0.666666666666667</v>
      </c>
      <c r="H40" s="12" t="n">
        <v>0.5</v>
      </c>
      <c r="I40" s="12" t="n">
        <f aca="false">IF(OR($F40="",$G40=""),"",($G40-$F40)*24-N($H40))</f>
        <v>6.5</v>
      </c>
      <c r="J40" s="15" t="s">
        <v>44</v>
      </c>
      <c r="K40" s="38" t="n">
        <f aca="false">IF($D40="","",VLOOKUP($D40,Projekte_Tab,4,0))</f>
        <v>110</v>
      </c>
      <c r="L40" s="38" t="n">
        <f aca="false">IF($A40="","",IF($J40="Ja",N($I40)*N($K40),0))</f>
        <v>0</v>
      </c>
      <c r="M40" s="39"/>
    </row>
    <row r="41" customFormat="false" ht="15" hidden="false" customHeight="false" outlineLevel="0" collapsed="false">
      <c r="A41" s="40" t="n">
        <v>46044</v>
      </c>
      <c r="B41" s="17" t="n">
        <f aca="false">IF($A41="","",WEEKNUM($A41,21))</f>
        <v>4</v>
      </c>
      <c r="C41" s="16" t="s">
        <v>59</v>
      </c>
      <c r="D41" s="16" t="s">
        <v>64</v>
      </c>
      <c r="E41" s="16" t="s">
        <v>65</v>
      </c>
      <c r="F41" s="41" t="n">
        <v>0.375</v>
      </c>
      <c r="G41" s="41" t="n">
        <v>0.5</v>
      </c>
      <c r="H41" s="18" t="n">
        <v>0</v>
      </c>
      <c r="I41" s="18" t="n">
        <f aca="false">IF(OR($F41="",$G41=""),"",($G41-$F41)*24-N($H41))</f>
        <v>3</v>
      </c>
      <c r="J41" s="21" t="s">
        <v>44</v>
      </c>
      <c r="K41" s="42" t="n">
        <f aca="false">IF($D41="","",VLOOKUP($D41,Projekte_Tab,4,0))</f>
        <v>75</v>
      </c>
      <c r="L41" s="42" t="n">
        <f aca="false">IF($A41="","",IF($J41="Ja",N($I41)*N($K41),0))</f>
        <v>0</v>
      </c>
      <c r="M41" s="43"/>
    </row>
    <row r="42" customFormat="false" ht="15" hidden="false" customHeight="false" outlineLevel="0" collapsed="false">
      <c r="A42" s="36" t="n">
        <v>46045</v>
      </c>
      <c r="B42" s="11" t="n">
        <f aca="false">IF($A42="","",WEEKNUM($A42,21))</f>
        <v>4</v>
      </c>
      <c r="C42" s="10" t="s">
        <v>41</v>
      </c>
      <c r="D42" s="10" t="s">
        <v>47</v>
      </c>
      <c r="E42" s="10" t="s">
        <v>62</v>
      </c>
      <c r="F42" s="37" t="n">
        <v>0.416666666666667</v>
      </c>
      <c r="G42" s="37" t="n">
        <v>0.479166666666667</v>
      </c>
      <c r="H42" s="12" t="n">
        <v>0</v>
      </c>
      <c r="I42" s="12" t="n">
        <f aca="false">IF(OR($F42="",$G42=""),"",($G42-$F42)*24-N($H42))</f>
        <v>1.5</v>
      </c>
      <c r="J42" s="15" t="s">
        <v>49</v>
      </c>
      <c r="K42" s="38" t="n">
        <f aca="false">IF($D42="","",VLOOKUP($D42,Projekte_Tab,4,0))</f>
        <v>95</v>
      </c>
      <c r="L42" s="38" t="n">
        <f aca="false">IF($A42="","",IF($J42="Ja",N($I42)*N($K42),0))</f>
        <v>142.5</v>
      </c>
      <c r="M42" s="39" t="s">
        <v>73</v>
      </c>
    </row>
    <row r="43" customFormat="false" ht="15" hidden="false" customHeight="false" outlineLevel="0" collapsed="false">
      <c r="A43" s="40" t="n">
        <v>46045</v>
      </c>
      <c r="B43" s="17" t="n">
        <f aca="false">IF($A43="","",WEEKNUM($A43,21))</f>
        <v>4</v>
      </c>
      <c r="C43" s="16" t="s">
        <v>54</v>
      </c>
      <c r="D43" s="16" t="s">
        <v>52</v>
      </c>
      <c r="E43" s="16" t="s">
        <v>68</v>
      </c>
      <c r="F43" s="41" t="n">
        <v>0.354166666666667</v>
      </c>
      <c r="G43" s="41" t="n">
        <v>0.6875</v>
      </c>
      <c r="H43" s="18" t="n">
        <v>0.5</v>
      </c>
      <c r="I43" s="18" t="n">
        <f aca="false">IF(OR($F43="",$G43=""),"",($G43-$F43)*24-N($H43))</f>
        <v>7.5</v>
      </c>
      <c r="J43" s="21" t="s">
        <v>49</v>
      </c>
      <c r="K43" s="42" t="n">
        <f aca="false">IF($D43="","",VLOOKUP($D43,Projekte_Tab,4,0))</f>
        <v>105</v>
      </c>
      <c r="L43" s="42" t="n">
        <f aca="false">IF($A43="","",IF($J43="Ja",N($I43)*N($K43),0))</f>
        <v>787.5</v>
      </c>
      <c r="M43" s="43"/>
    </row>
    <row r="44" customFormat="false" ht="15" hidden="false" customHeight="false" outlineLevel="0" collapsed="false">
      <c r="A44" s="15"/>
      <c r="B44" s="11" t="str">
        <f aca="false">IF($A44="","",WEEKNUM($A44,21))</f>
        <v/>
      </c>
      <c r="C44" s="10"/>
      <c r="D44" s="10"/>
      <c r="E44" s="10"/>
      <c r="F44" s="15"/>
      <c r="G44" s="15"/>
      <c r="H44" s="15"/>
      <c r="I44" s="12" t="str">
        <f aca="false">IF(OR($F44="",$G44=""),"",($G44-$F44)*24-N($H44))</f>
        <v/>
      </c>
      <c r="J44" s="15"/>
      <c r="K44" s="38" t="str">
        <f aca="false">IF($D44="","",VLOOKUP($D44,Projekte_Tab,4,0))</f>
        <v/>
      </c>
      <c r="L44" s="38" t="str">
        <f aca="false">IF($A44="","",IF($J44="Ja",N($I44)*N($K44),0))</f>
        <v/>
      </c>
      <c r="M44" s="39"/>
    </row>
    <row r="45" customFormat="false" ht="15" hidden="false" customHeight="false" outlineLevel="0" collapsed="false">
      <c r="A45" s="21"/>
      <c r="B45" s="17" t="str">
        <f aca="false">IF($A45="","",WEEKNUM($A45,21))</f>
        <v/>
      </c>
      <c r="C45" s="16"/>
      <c r="D45" s="16"/>
      <c r="E45" s="16"/>
      <c r="F45" s="21"/>
      <c r="G45" s="21"/>
      <c r="H45" s="21"/>
      <c r="I45" s="18" t="str">
        <f aca="false">IF(OR($F45="",$G45=""),"",($G45-$F45)*24-N($H45))</f>
        <v/>
      </c>
      <c r="J45" s="21"/>
      <c r="K45" s="42" t="str">
        <f aca="false">IF($D45="","",VLOOKUP($D45,Projekte_Tab,4,0))</f>
        <v/>
      </c>
      <c r="L45" s="42" t="str">
        <f aca="false">IF($A45="","",IF($J45="Ja",N($I45)*N($K45),0))</f>
        <v/>
      </c>
      <c r="M45" s="43"/>
    </row>
    <row r="46" customFormat="false" ht="15" hidden="false" customHeight="false" outlineLevel="0" collapsed="false">
      <c r="A46" s="15"/>
      <c r="B46" s="11" t="str">
        <f aca="false">IF($A46="","",WEEKNUM($A46,21))</f>
        <v/>
      </c>
      <c r="C46" s="10"/>
      <c r="D46" s="10"/>
      <c r="E46" s="10"/>
      <c r="F46" s="15"/>
      <c r="G46" s="15"/>
      <c r="H46" s="15"/>
      <c r="I46" s="12" t="str">
        <f aca="false">IF(OR($F46="",$G46=""),"",($G46-$F46)*24-N($H46))</f>
        <v/>
      </c>
      <c r="J46" s="15"/>
      <c r="K46" s="38" t="str">
        <f aca="false">IF($D46="","",VLOOKUP($D46,Projekte_Tab,4,0))</f>
        <v/>
      </c>
      <c r="L46" s="38" t="str">
        <f aca="false">IF($A46="","",IF($J46="Ja",N($I46)*N($K46),0))</f>
        <v/>
      </c>
      <c r="M46" s="39"/>
    </row>
    <row r="47" customFormat="false" ht="15" hidden="false" customHeight="false" outlineLevel="0" collapsed="false">
      <c r="A47" s="21"/>
      <c r="B47" s="17" t="str">
        <f aca="false">IF($A47="","",WEEKNUM($A47,21))</f>
        <v/>
      </c>
      <c r="C47" s="16"/>
      <c r="D47" s="16"/>
      <c r="E47" s="16"/>
      <c r="F47" s="21"/>
      <c r="G47" s="21"/>
      <c r="H47" s="21"/>
      <c r="I47" s="18" t="str">
        <f aca="false">IF(OR($F47="",$G47=""),"",($G47-$F47)*24-N($H47))</f>
        <v/>
      </c>
      <c r="J47" s="21"/>
      <c r="K47" s="42" t="str">
        <f aca="false">IF($D47="","",VLOOKUP($D47,Projekte_Tab,4,0))</f>
        <v/>
      </c>
      <c r="L47" s="42" t="str">
        <f aca="false">IF($A47="","",IF($J47="Ja",N($I47)*N($K47),0))</f>
        <v/>
      </c>
      <c r="M47" s="43"/>
    </row>
    <row r="48" customFormat="false" ht="15" hidden="false" customHeight="false" outlineLevel="0" collapsed="false">
      <c r="A48" s="15"/>
      <c r="B48" s="11" t="str">
        <f aca="false">IF($A48="","",WEEKNUM($A48,21))</f>
        <v/>
      </c>
      <c r="C48" s="10"/>
      <c r="D48" s="10"/>
      <c r="E48" s="10"/>
      <c r="F48" s="15"/>
      <c r="G48" s="15"/>
      <c r="H48" s="15"/>
      <c r="I48" s="12" t="str">
        <f aca="false">IF(OR($F48="",$G48=""),"",($G48-$F48)*24-N($H48))</f>
        <v/>
      </c>
      <c r="J48" s="15"/>
      <c r="K48" s="38" t="str">
        <f aca="false">IF($D48="","",VLOOKUP($D48,Projekte_Tab,4,0))</f>
        <v/>
      </c>
      <c r="L48" s="38" t="str">
        <f aca="false">IF($A48="","",IF($J48="Ja",N($I48)*N($K48),0))</f>
        <v/>
      </c>
      <c r="M48" s="39"/>
    </row>
    <row r="49" customFormat="false" ht="15" hidden="false" customHeight="false" outlineLevel="0" collapsed="false">
      <c r="A49" s="21"/>
      <c r="B49" s="17" t="str">
        <f aca="false">IF($A49="","",WEEKNUM($A49,21))</f>
        <v/>
      </c>
      <c r="C49" s="16"/>
      <c r="D49" s="16"/>
      <c r="E49" s="16"/>
      <c r="F49" s="21"/>
      <c r="G49" s="21"/>
      <c r="H49" s="21"/>
      <c r="I49" s="18" t="str">
        <f aca="false">IF(OR($F49="",$G49=""),"",($G49-$F49)*24-N($H49))</f>
        <v/>
      </c>
      <c r="J49" s="21"/>
      <c r="K49" s="42" t="str">
        <f aca="false">IF($D49="","",VLOOKUP($D49,Projekte_Tab,4,0))</f>
        <v/>
      </c>
      <c r="L49" s="42" t="str">
        <f aca="false">IF($A49="","",IF($J49="Ja",N($I49)*N($K49),0))</f>
        <v/>
      </c>
      <c r="M49" s="43"/>
    </row>
    <row r="50" customFormat="false" ht="15" hidden="false" customHeight="false" outlineLevel="0" collapsed="false">
      <c r="A50" s="15"/>
      <c r="B50" s="11" t="str">
        <f aca="false">IF($A50="","",WEEKNUM($A50,21))</f>
        <v/>
      </c>
      <c r="C50" s="10"/>
      <c r="D50" s="10"/>
      <c r="E50" s="10"/>
      <c r="F50" s="15"/>
      <c r="G50" s="15"/>
      <c r="H50" s="15"/>
      <c r="I50" s="12" t="str">
        <f aca="false">IF(OR($F50="",$G50=""),"",($G50-$F50)*24-N($H50))</f>
        <v/>
      </c>
      <c r="J50" s="15"/>
      <c r="K50" s="38" t="str">
        <f aca="false">IF($D50="","",VLOOKUP($D50,Projekte_Tab,4,0))</f>
        <v/>
      </c>
      <c r="L50" s="38" t="str">
        <f aca="false">IF($A50="","",IF($J50="Ja",N($I50)*N($K50),0))</f>
        <v/>
      </c>
      <c r="M50" s="39"/>
    </row>
    <row r="51" customFormat="false" ht="15" hidden="false" customHeight="false" outlineLevel="0" collapsed="false">
      <c r="A51" s="21"/>
      <c r="B51" s="17" t="str">
        <f aca="false">IF($A51="","",WEEKNUM($A51,21))</f>
        <v/>
      </c>
      <c r="C51" s="16"/>
      <c r="D51" s="16"/>
      <c r="E51" s="16"/>
      <c r="F51" s="21"/>
      <c r="G51" s="21"/>
      <c r="H51" s="21"/>
      <c r="I51" s="18" t="str">
        <f aca="false">IF(OR($F51="",$G51=""),"",($G51-$F51)*24-N($H51))</f>
        <v/>
      </c>
      <c r="J51" s="21"/>
      <c r="K51" s="42" t="str">
        <f aca="false">IF($D51="","",VLOOKUP($D51,Projekte_Tab,4,0))</f>
        <v/>
      </c>
      <c r="L51" s="42" t="str">
        <f aca="false">IF($A51="","",IF($J51="Ja",N($I51)*N($K51),0))</f>
        <v/>
      </c>
      <c r="M51" s="43"/>
    </row>
    <row r="52" customFormat="false" ht="15" hidden="false" customHeight="false" outlineLevel="0" collapsed="false">
      <c r="A52" s="15"/>
      <c r="B52" s="11" t="str">
        <f aca="false">IF($A52="","",WEEKNUM($A52,21))</f>
        <v/>
      </c>
      <c r="C52" s="10"/>
      <c r="D52" s="10"/>
      <c r="E52" s="10"/>
      <c r="F52" s="15"/>
      <c r="G52" s="15"/>
      <c r="H52" s="15"/>
      <c r="I52" s="12" t="str">
        <f aca="false">IF(OR($F52="",$G52=""),"",($G52-$F52)*24-N($H52))</f>
        <v/>
      </c>
      <c r="J52" s="15"/>
      <c r="K52" s="38" t="str">
        <f aca="false">IF($D52="","",VLOOKUP($D52,Projekte_Tab,4,0))</f>
        <v/>
      </c>
      <c r="L52" s="38" t="str">
        <f aca="false">IF($A52="","",IF($J52="Ja",N($I52)*N($K52),0))</f>
        <v/>
      </c>
      <c r="M52" s="39"/>
    </row>
    <row r="53" customFormat="false" ht="15" hidden="false" customHeight="false" outlineLevel="0" collapsed="false">
      <c r="A53" s="21"/>
      <c r="B53" s="17" t="str">
        <f aca="false">IF($A53="","",WEEKNUM($A53,21))</f>
        <v/>
      </c>
      <c r="C53" s="16"/>
      <c r="D53" s="16"/>
      <c r="E53" s="16"/>
      <c r="F53" s="21"/>
      <c r="G53" s="21"/>
      <c r="H53" s="21"/>
      <c r="I53" s="18" t="str">
        <f aca="false">IF(OR($F53="",$G53=""),"",($G53-$F53)*24-N($H53))</f>
        <v/>
      </c>
      <c r="J53" s="21"/>
      <c r="K53" s="42" t="str">
        <f aca="false">IF($D53="","",VLOOKUP($D53,Projekte_Tab,4,0))</f>
        <v/>
      </c>
      <c r="L53" s="42" t="str">
        <f aca="false">IF($A53="","",IF($J53="Ja",N($I53)*N($K53),0))</f>
        <v/>
      </c>
      <c r="M53" s="43"/>
    </row>
    <row r="54" customFormat="false" ht="15" hidden="false" customHeight="false" outlineLevel="0" collapsed="false">
      <c r="A54" s="15"/>
      <c r="B54" s="11" t="str">
        <f aca="false">IF($A54="","",WEEKNUM($A54,21))</f>
        <v/>
      </c>
      <c r="C54" s="10"/>
      <c r="D54" s="10"/>
      <c r="E54" s="10"/>
      <c r="F54" s="15"/>
      <c r="G54" s="15"/>
      <c r="H54" s="15"/>
      <c r="I54" s="12" t="str">
        <f aca="false">IF(OR($F54="",$G54=""),"",($G54-$F54)*24-N($H54))</f>
        <v/>
      </c>
      <c r="J54" s="15"/>
      <c r="K54" s="38" t="str">
        <f aca="false">IF($D54="","",VLOOKUP($D54,Projekte_Tab,4,0))</f>
        <v/>
      </c>
      <c r="L54" s="38" t="str">
        <f aca="false">IF($A54="","",IF($J54="Ja",N($I54)*N($K54),0))</f>
        <v/>
      </c>
      <c r="M54" s="39"/>
    </row>
    <row r="55" customFormat="false" ht="15" hidden="false" customHeight="false" outlineLevel="0" collapsed="false">
      <c r="A55" s="21"/>
      <c r="B55" s="17" t="str">
        <f aca="false">IF($A55="","",WEEKNUM($A55,21))</f>
        <v/>
      </c>
      <c r="C55" s="16"/>
      <c r="D55" s="16"/>
      <c r="E55" s="16"/>
      <c r="F55" s="21"/>
      <c r="G55" s="21"/>
      <c r="H55" s="21"/>
      <c r="I55" s="18" t="str">
        <f aca="false">IF(OR($F55="",$G55=""),"",($G55-$F55)*24-N($H55))</f>
        <v/>
      </c>
      <c r="J55" s="21"/>
      <c r="K55" s="42" t="str">
        <f aca="false">IF($D55="","",VLOOKUP($D55,Projekte_Tab,4,0))</f>
        <v/>
      </c>
      <c r="L55" s="42" t="str">
        <f aca="false">IF($A55="","",IF($J55="Ja",N($I55)*N($K55),0))</f>
        <v/>
      </c>
      <c r="M55" s="43"/>
    </row>
    <row r="56" customFormat="false" ht="15" hidden="false" customHeight="false" outlineLevel="0" collapsed="false">
      <c r="A56" s="15"/>
      <c r="B56" s="11" t="str">
        <f aca="false">IF($A56="","",WEEKNUM($A56,21))</f>
        <v/>
      </c>
      <c r="C56" s="10"/>
      <c r="D56" s="10"/>
      <c r="E56" s="10"/>
      <c r="F56" s="15"/>
      <c r="G56" s="15"/>
      <c r="H56" s="15"/>
      <c r="I56" s="12" t="str">
        <f aca="false">IF(OR($F56="",$G56=""),"",($G56-$F56)*24-N($H56))</f>
        <v/>
      </c>
      <c r="J56" s="15"/>
      <c r="K56" s="38" t="str">
        <f aca="false">IF($D56="","",VLOOKUP($D56,Projekte_Tab,4,0))</f>
        <v/>
      </c>
      <c r="L56" s="38" t="str">
        <f aca="false">IF($A56="","",IF($J56="Ja",N($I56)*N($K56),0))</f>
        <v/>
      </c>
      <c r="M56" s="39"/>
    </row>
    <row r="57" customFormat="false" ht="15" hidden="false" customHeight="false" outlineLevel="0" collapsed="false">
      <c r="A57" s="21"/>
      <c r="B57" s="17" t="str">
        <f aca="false">IF($A57="","",WEEKNUM($A57,21))</f>
        <v/>
      </c>
      <c r="C57" s="16"/>
      <c r="D57" s="16"/>
      <c r="E57" s="16"/>
      <c r="F57" s="21"/>
      <c r="G57" s="21"/>
      <c r="H57" s="21"/>
      <c r="I57" s="18" t="str">
        <f aca="false">IF(OR($F57="",$G57=""),"",($G57-$F57)*24-N($H57))</f>
        <v/>
      </c>
      <c r="J57" s="21"/>
      <c r="K57" s="42" t="str">
        <f aca="false">IF($D57="","",VLOOKUP($D57,Projekte_Tab,4,0))</f>
        <v/>
      </c>
      <c r="L57" s="42" t="str">
        <f aca="false">IF($A57="","",IF($J57="Ja",N($I57)*N($K57),0))</f>
        <v/>
      </c>
      <c r="M57" s="43"/>
    </row>
    <row r="58" customFormat="false" ht="15" hidden="false" customHeight="false" outlineLevel="0" collapsed="false">
      <c r="A58" s="15"/>
      <c r="B58" s="11" t="str">
        <f aca="false">IF($A58="","",WEEKNUM($A58,21))</f>
        <v/>
      </c>
      <c r="C58" s="10"/>
      <c r="D58" s="10"/>
      <c r="E58" s="10"/>
      <c r="F58" s="15"/>
      <c r="G58" s="15"/>
      <c r="H58" s="15"/>
      <c r="I58" s="12" t="str">
        <f aca="false">IF(OR($F58="",$G58=""),"",($G58-$F58)*24-N($H58))</f>
        <v/>
      </c>
      <c r="J58" s="15"/>
      <c r="K58" s="38" t="str">
        <f aca="false">IF($D58="","",VLOOKUP($D58,Projekte_Tab,4,0))</f>
        <v/>
      </c>
      <c r="L58" s="38" t="str">
        <f aca="false">IF($A58="","",IF($J58="Ja",N($I58)*N($K58),0))</f>
        <v/>
      </c>
      <c r="M58" s="39"/>
    </row>
    <row r="59" customFormat="false" ht="15" hidden="false" customHeight="false" outlineLevel="0" collapsed="false">
      <c r="A59" s="21"/>
      <c r="B59" s="17" t="str">
        <f aca="false">IF($A59="","",WEEKNUM($A59,21))</f>
        <v/>
      </c>
      <c r="C59" s="16"/>
      <c r="D59" s="16"/>
      <c r="E59" s="16"/>
      <c r="F59" s="21"/>
      <c r="G59" s="21"/>
      <c r="H59" s="21"/>
      <c r="I59" s="18" t="str">
        <f aca="false">IF(OR($F59="",$G59=""),"",($G59-$F59)*24-N($H59))</f>
        <v/>
      </c>
      <c r="J59" s="21"/>
      <c r="K59" s="42" t="str">
        <f aca="false">IF($D59="","",VLOOKUP($D59,Projekte_Tab,4,0))</f>
        <v/>
      </c>
      <c r="L59" s="42" t="str">
        <f aca="false">IF($A59="","",IF($J59="Ja",N($I59)*N($K59),0))</f>
        <v/>
      </c>
      <c r="M59" s="43"/>
    </row>
    <row r="60" customFormat="false" ht="15" hidden="false" customHeight="false" outlineLevel="0" collapsed="false">
      <c r="A60" s="15"/>
      <c r="B60" s="11" t="str">
        <f aca="false">IF($A60="","",WEEKNUM($A60,21))</f>
        <v/>
      </c>
      <c r="C60" s="10"/>
      <c r="D60" s="10"/>
      <c r="E60" s="10"/>
      <c r="F60" s="15"/>
      <c r="G60" s="15"/>
      <c r="H60" s="15"/>
      <c r="I60" s="12" t="str">
        <f aca="false">IF(OR($F60="",$G60=""),"",($G60-$F60)*24-N($H60))</f>
        <v/>
      </c>
      <c r="J60" s="15"/>
      <c r="K60" s="38" t="str">
        <f aca="false">IF($D60="","",VLOOKUP($D60,Projekte_Tab,4,0))</f>
        <v/>
      </c>
      <c r="L60" s="38" t="str">
        <f aca="false">IF($A60="","",IF($J60="Ja",N($I60)*N($K60),0))</f>
        <v/>
      </c>
      <c r="M60" s="39"/>
    </row>
    <row r="61" customFormat="false" ht="15" hidden="false" customHeight="false" outlineLevel="0" collapsed="false">
      <c r="A61" s="21"/>
      <c r="B61" s="17" t="str">
        <f aca="false">IF($A61="","",WEEKNUM($A61,21))</f>
        <v/>
      </c>
      <c r="C61" s="16"/>
      <c r="D61" s="16"/>
      <c r="E61" s="16"/>
      <c r="F61" s="21"/>
      <c r="G61" s="21"/>
      <c r="H61" s="21"/>
      <c r="I61" s="18" t="str">
        <f aca="false">IF(OR($F61="",$G61=""),"",($G61-$F61)*24-N($H61))</f>
        <v/>
      </c>
      <c r="J61" s="21"/>
      <c r="K61" s="42" t="str">
        <f aca="false">IF($D61="","",VLOOKUP($D61,Projekte_Tab,4,0))</f>
        <v/>
      </c>
      <c r="L61" s="42" t="str">
        <f aca="false">IF($A61="","",IF($J61="Ja",N($I61)*N($K61),0))</f>
        <v/>
      </c>
      <c r="M61" s="43"/>
    </row>
    <row r="62" customFormat="false" ht="15" hidden="false" customHeight="false" outlineLevel="0" collapsed="false">
      <c r="A62" s="15"/>
      <c r="B62" s="11" t="str">
        <f aca="false">IF($A62="","",WEEKNUM($A62,21))</f>
        <v/>
      </c>
      <c r="C62" s="10"/>
      <c r="D62" s="10"/>
      <c r="E62" s="10"/>
      <c r="F62" s="15"/>
      <c r="G62" s="15"/>
      <c r="H62" s="15"/>
      <c r="I62" s="12" t="str">
        <f aca="false">IF(OR($F62="",$G62=""),"",($G62-$F62)*24-N($H62))</f>
        <v/>
      </c>
      <c r="J62" s="15"/>
      <c r="K62" s="38" t="str">
        <f aca="false">IF($D62="","",VLOOKUP($D62,Projekte_Tab,4,0))</f>
        <v/>
      </c>
      <c r="L62" s="38" t="str">
        <f aca="false">IF($A62="","",IF($J62="Ja",N($I62)*N($K62),0))</f>
        <v/>
      </c>
      <c r="M62" s="39"/>
    </row>
    <row r="63" customFormat="false" ht="15" hidden="false" customHeight="false" outlineLevel="0" collapsed="false">
      <c r="A63" s="21"/>
      <c r="B63" s="17" t="str">
        <f aca="false">IF($A63="","",WEEKNUM($A63,21))</f>
        <v/>
      </c>
      <c r="C63" s="16"/>
      <c r="D63" s="16"/>
      <c r="E63" s="16"/>
      <c r="F63" s="21"/>
      <c r="G63" s="21"/>
      <c r="H63" s="21"/>
      <c r="I63" s="18" t="str">
        <f aca="false">IF(OR($F63="",$G63=""),"",($G63-$F63)*24-N($H63))</f>
        <v/>
      </c>
      <c r="J63" s="21"/>
      <c r="K63" s="42" t="str">
        <f aca="false">IF($D63="","",VLOOKUP($D63,Projekte_Tab,4,0))</f>
        <v/>
      </c>
      <c r="L63" s="42" t="str">
        <f aca="false">IF($A63="","",IF($J63="Ja",N($I63)*N($K63),0))</f>
        <v/>
      </c>
      <c r="M63" s="43"/>
    </row>
    <row r="64" customFormat="false" ht="15" hidden="false" customHeight="false" outlineLevel="0" collapsed="false">
      <c r="A64" s="15"/>
      <c r="B64" s="11" t="str">
        <f aca="false">IF($A64="","",WEEKNUM($A64,21))</f>
        <v/>
      </c>
      <c r="C64" s="10"/>
      <c r="D64" s="10"/>
      <c r="E64" s="10"/>
      <c r="F64" s="15"/>
      <c r="G64" s="15"/>
      <c r="H64" s="15"/>
      <c r="I64" s="12" t="str">
        <f aca="false">IF(OR($F64="",$G64=""),"",($G64-$F64)*24-N($H64))</f>
        <v/>
      </c>
      <c r="J64" s="15"/>
      <c r="K64" s="38" t="str">
        <f aca="false">IF($D64="","",VLOOKUP($D64,Projekte_Tab,4,0))</f>
        <v/>
      </c>
      <c r="L64" s="38" t="str">
        <f aca="false">IF($A64="","",IF($J64="Ja",N($I64)*N($K64),0))</f>
        <v/>
      </c>
      <c r="M64" s="39"/>
    </row>
    <row r="65" customFormat="false" ht="15" hidden="false" customHeight="false" outlineLevel="0" collapsed="false">
      <c r="A65" s="21"/>
      <c r="B65" s="17" t="str">
        <f aca="false">IF($A65="","",WEEKNUM($A65,21))</f>
        <v/>
      </c>
      <c r="C65" s="16"/>
      <c r="D65" s="16"/>
      <c r="E65" s="16"/>
      <c r="F65" s="21"/>
      <c r="G65" s="21"/>
      <c r="H65" s="21"/>
      <c r="I65" s="18" t="str">
        <f aca="false">IF(OR($F65="",$G65=""),"",($G65-$F65)*24-N($H65))</f>
        <v/>
      </c>
      <c r="J65" s="21"/>
      <c r="K65" s="42" t="str">
        <f aca="false">IF($D65="","",VLOOKUP($D65,Projekte_Tab,4,0))</f>
        <v/>
      </c>
      <c r="L65" s="42" t="str">
        <f aca="false">IF($A65="","",IF($J65="Ja",N($I65)*N($K65),0))</f>
        <v/>
      </c>
      <c r="M65" s="43"/>
    </row>
    <row r="66" customFormat="false" ht="15" hidden="false" customHeight="false" outlineLevel="0" collapsed="false">
      <c r="A66" s="15"/>
      <c r="B66" s="11" t="str">
        <f aca="false">IF($A66="","",WEEKNUM($A66,21))</f>
        <v/>
      </c>
      <c r="C66" s="10"/>
      <c r="D66" s="10"/>
      <c r="E66" s="10"/>
      <c r="F66" s="15"/>
      <c r="G66" s="15"/>
      <c r="H66" s="15"/>
      <c r="I66" s="12" t="str">
        <f aca="false">IF(OR($F66="",$G66=""),"",($G66-$F66)*24-N($H66))</f>
        <v/>
      </c>
      <c r="J66" s="15"/>
      <c r="K66" s="38" t="str">
        <f aca="false">IF($D66="","",VLOOKUP($D66,Projekte_Tab,4,0))</f>
        <v/>
      </c>
      <c r="L66" s="38" t="str">
        <f aca="false">IF($A66="","",IF($J66="Ja",N($I66)*N($K66),0))</f>
        <v/>
      </c>
      <c r="M66" s="39"/>
    </row>
    <row r="67" customFormat="false" ht="15" hidden="false" customHeight="false" outlineLevel="0" collapsed="false">
      <c r="A67" s="21"/>
      <c r="B67" s="17" t="str">
        <f aca="false">IF($A67="","",WEEKNUM($A67,21))</f>
        <v/>
      </c>
      <c r="C67" s="16"/>
      <c r="D67" s="16"/>
      <c r="E67" s="16"/>
      <c r="F67" s="21"/>
      <c r="G67" s="21"/>
      <c r="H67" s="21"/>
      <c r="I67" s="18" t="str">
        <f aca="false">IF(OR($F67="",$G67=""),"",($G67-$F67)*24-N($H67))</f>
        <v/>
      </c>
      <c r="J67" s="21"/>
      <c r="K67" s="42" t="str">
        <f aca="false">IF($D67="","",VLOOKUP($D67,Projekte_Tab,4,0))</f>
        <v/>
      </c>
      <c r="L67" s="42" t="str">
        <f aca="false">IF($A67="","",IF($J67="Ja",N($I67)*N($K67),0))</f>
        <v/>
      </c>
      <c r="M67" s="43"/>
    </row>
  </sheetData>
  <autoFilter ref="A7:M7"/>
  <mergeCells count="3">
    <mergeCell ref="A1:M1"/>
    <mergeCell ref="A2:M2"/>
    <mergeCell ref="A3:M3"/>
  </mergeCells>
  <dataValidations count="4">
    <dataValidation allowBlank="true" errorStyle="stop" operator="between" showDropDown="false" showErrorMessage="false" showInputMessage="false" sqref="C8:C67" type="list">
      <formula1>Mitarbeiter_Namen</formula1>
      <formula2>0</formula2>
    </dataValidation>
    <dataValidation allowBlank="true" errorStyle="stop" operator="between" showDropDown="false" showErrorMessage="false" showInputMessage="false" sqref="D8:D67" type="list">
      <formula1>Projekte_Namen</formula1>
      <formula2>0</formula2>
    </dataValidation>
    <dataValidation allowBlank="true" errorStyle="stop" operator="between" showDropDown="false" showErrorMessage="false" showInputMessage="false" sqref="E8:E67" type="list">
      <formula1>Taetigkeiten</formula1>
      <formula2>0</formula2>
    </dataValidation>
    <dataValidation allowBlank="true" errorStyle="stop" operator="between" showDropDown="false" showErrorMessage="false" showInputMessage="false" sqref="J8:J67" type="list">
      <formula1>JaNein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763C"/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4" min="4" style="0" width="15"/>
    <col collapsed="false" customWidth="true" hidden="false" outlineLevel="0" max="5" min="5" style="0" width="17"/>
    <col collapsed="false" customWidth="true" hidden="false" outlineLevel="0" max="6" min="6" style="0" width="12"/>
    <col collapsed="false" customWidth="true" hidden="false" outlineLevel="0" max="7" min="7" style="0" width="3"/>
    <col collapsed="false" customWidth="true" hidden="false" outlineLevel="0" max="8" min="8" style="0" width="15"/>
  </cols>
  <sheetData>
    <row r="1" customFormat="false" ht="30" hidden="false" customHeight="true" outlineLevel="0" collapsed="false">
      <c r="A1" s="44" t="s">
        <v>74</v>
      </c>
      <c r="B1" s="44"/>
      <c r="C1" s="44"/>
      <c r="D1" s="44"/>
      <c r="E1" s="44"/>
      <c r="F1" s="44"/>
    </row>
    <row r="2" customFormat="false" ht="19.5" hidden="false" customHeight="true" outlineLevel="0" collapsed="false">
      <c r="A2" s="30" t="s">
        <v>75</v>
      </c>
      <c r="B2" s="30"/>
      <c r="C2" s="30"/>
      <c r="D2" s="30"/>
      <c r="E2" s="30"/>
      <c r="F2" s="30"/>
    </row>
    <row r="4" customFormat="false" ht="21.75" hidden="false" customHeight="true" outlineLevel="0" collapsed="false">
      <c r="A4" s="45" t="s">
        <v>76</v>
      </c>
      <c r="B4" s="45"/>
      <c r="C4" s="45"/>
      <c r="D4" s="45"/>
      <c r="E4" s="45"/>
      <c r="F4" s="45"/>
    </row>
    <row r="5" customFormat="false" ht="15" hidden="false" customHeight="false" outlineLevel="0" collapsed="false">
      <c r="A5" s="9" t="s">
        <v>77</v>
      </c>
      <c r="B5" s="9" t="s">
        <v>78</v>
      </c>
      <c r="C5" s="9" t="s">
        <v>8</v>
      </c>
      <c r="D5" s="9" t="s">
        <v>9</v>
      </c>
      <c r="E5" s="9" t="s">
        <v>79</v>
      </c>
      <c r="F5" s="9" t="s">
        <v>14</v>
      </c>
      <c r="H5" s="9" t="s">
        <v>37</v>
      </c>
    </row>
    <row r="6" customFormat="false" ht="15" hidden="false" customHeight="false" outlineLevel="0" collapsed="false">
      <c r="A6" s="15" t="s">
        <v>80</v>
      </c>
      <c r="B6" s="10" t="s">
        <v>47</v>
      </c>
      <c r="C6" s="10" t="s">
        <v>81</v>
      </c>
      <c r="D6" s="11" t="n">
        <v>120</v>
      </c>
      <c r="E6" s="46" t="n">
        <v>95</v>
      </c>
      <c r="F6" s="15" t="s">
        <v>82</v>
      </c>
      <c r="H6" s="15" t="s">
        <v>49</v>
      </c>
    </row>
    <row r="7" customFormat="false" ht="15" hidden="false" customHeight="false" outlineLevel="0" collapsed="false">
      <c r="A7" s="21" t="s">
        <v>83</v>
      </c>
      <c r="B7" s="16" t="s">
        <v>57</v>
      </c>
      <c r="C7" s="16" t="s">
        <v>84</v>
      </c>
      <c r="D7" s="17" t="n">
        <v>80</v>
      </c>
      <c r="E7" s="47" t="n">
        <v>85</v>
      </c>
      <c r="F7" s="21" t="s">
        <v>82</v>
      </c>
      <c r="H7" s="15" t="s">
        <v>44</v>
      </c>
    </row>
    <row r="8" customFormat="false" ht="15" hidden="false" customHeight="false" outlineLevel="0" collapsed="false">
      <c r="A8" s="15" t="s">
        <v>85</v>
      </c>
      <c r="B8" s="10" t="s">
        <v>42</v>
      </c>
      <c r="C8" s="10" t="s">
        <v>86</v>
      </c>
      <c r="D8" s="11" t="n">
        <v>200</v>
      </c>
      <c r="E8" s="46" t="n">
        <v>110</v>
      </c>
      <c r="F8" s="15" t="s">
        <v>82</v>
      </c>
    </row>
    <row r="9" customFormat="false" ht="15" hidden="false" customHeight="false" outlineLevel="0" collapsed="false">
      <c r="A9" s="21" t="s">
        <v>87</v>
      </c>
      <c r="B9" s="16" t="s">
        <v>52</v>
      </c>
      <c r="C9" s="16" t="s">
        <v>88</v>
      </c>
      <c r="D9" s="17" t="n">
        <v>150</v>
      </c>
      <c r="E9" s="47" t="n">
        <v>105</v>
      </c>
      <c r="F9" s="21" t="s">
        <v>82</v>
      </c>
    </row>
    <row r="10" customFormat="false" ht="15" hidden="false" customHeight="false" outlineLevel="0" collapsed="false">
      <c r="A10" s="15" t="s">
        <v>89</v>
      </c>
      <c r="B10" s="10" t="s">
        <v>60</v>
      </c>
      <c r="C10" s="10" t="s">
        <v>90</v>
      </c>
      <c r="D10" s="11" t="n">
        <v>60</v>
      </c>
      <c r="E10" s="46" t="n">
        <v>90</v>
      </c>
      <c r="F10" s="15" t="s">
        <v>82</v>
      </c>
    </row>
    <row r="11" customFormat="false" ht="15" hidden="false" customHeight="false" outlineLevel="0" collapsed="false">
      <c r="A11" s="21" t="s">
        <v>91</v>
      </c>
      <c r="B11" s="16" t="s">
        <v>64</v>
      </c>
      <c r="C11" s="16" t="s">
        <v>86</v>
      </c>
      <c r="D11" s="17" t="n">
        <v>40</v>
      </c>
      <c r="E11" s="47" t="n">
        <v>75</v>
      </c>
      <c r="F11" s="21" t="s">
        <v>82</v>
      </c>
    </row>
    <row r="12" customFormat="false" ht="15" hidden="false" customHeight="false" outlineLevel="0" collapsed="false">
      <c r="A12" s="15" t="s">
        <v>92</v>
      </c>
      <c r="B12" s="10" t="s">
        <v>67</v>
      </c>
      <c r="C12" s="10" t="s">
        <v>93</v>
      </c>
      <c r="D12" s="11" t="n">
        <v>100</v>
      </c>
      <c r="E12" s="46" t="n">
        <v>100</v>
      </c>
      <c r="F12" s="15" t="s">
        <v>94</v>
      </c>
    </row>
    <row r="13" customFormat="false" ht="15" hidden="false" customHeight="false" outlineLevel="0" collapsed="false">
      <c r="A13" s="21" t="s">
        <v>95</v>
      </c>
      <c r="B13" s="16" t="s">
        <v>69</v>
      </c>
      <c r="C13" s="16" t="s">
        <v>86</v>
      </c>
      <c r="D13" s="17" t="n">
        <v>50</v>
      </c>
      <c r="E13" s="47" t="n">
        <v>80</v>
      </c>
      <c r="F13" s="21" t="s">
        <v>82</v>
      </c>
    </row>
    <row r="16" customFormat="false" ht="21.75" hidden="false" customHeight="true" outlineLevel="0" collapsed="false">
      <c r="A16" s="45" t="s">
        <v>96</v>
      </c>
      <c r="B16" s="45"/>
      <c r="C16" s="45"/>
      <c r="D16" s="45"/>
      <c r="E16" s="45"/>
      <c r="F16" s="45"/>
    </row>
    <row r="17" customFormat="false" ht="15" hidden="false" customHeight="false" outlineLevel="0" collapsed="false">
      <c r="A17" s="9" t="s">
        <v>17</v>
      </c>
      <c r="B17" s="9" t="s">
        <v>97</v>
      </c>
      <c r="C17" s="9" t="s">
        <v>18</v>
      </c>
      <c r="D17" s="9" t="s">
        <v>98</v>
      </c>
      <c r="E17" s="9" t="s">
        <v>99</v>
      </c>
    </row>
    <row r="18" customFormat="false" ht="15" hidden="false" customHeight="false" outlineLevel="0" collapsed="false">
      <c r="A18" s="10" t="s">
        <v>41</v>
      </c>
      <c r="B18" s="15" t="s">
        <v>100</v>
      </c>
      <c r="C18" s="10" t="s">
        <v>101</v>
      </c>
      <c r="D18" s="10" t="s">
        <v>102</v>
      </c>
      <c r="E18" s="11" t="n">
        <v>40</v>
      </c>
    </row>
    <row r="19" customFormat="false" ht="15" hidden="false" customHeight="false" outlineLevel="0" collapsed="false">
      <c r="A19" s="16" t="s">
        <v>46</v>
      </c>
      <c r="B19" s="21" t="s">
        <v>103</v>
      </c>
      <c r="C19" s="16" t="s">
        <v>104</v>
      </c>
      <c r="D19" s="16" t="s">
        <v>102</v>
      </c>
      <c r="E19" s="17" t="n">
        <v>40</v>
      </c>
    </row>
    <row r="20" customFormat="false" ht="15" hidden="false" customHeight="false" outlineLevel="0" collapsed="false">
      <c r="A20" s="10" t="s">
        <v>51</v>
      </c>
      <c r="B20" s="15" t="s">
        <v>105</v>
      </c>
      <c r="C20" s="10" t="s">
        <v>106</v>
      </c>
      <c r="D20" s="10" t="s">
        <v>107</v>
      </c>
      <c r="E20" s="11" t="n">
        <v>40</v>
      </c>
    </row>
    <row r="21" customFormat="false" ht="15" hidden="false" customHeight="false" outlineLevel="0" collapsed="false">
      <c r="A21" s="16" t="s">
        <v>54</v>
      </c>
      <c r="B21" s="21" t="s">
        <v>108</v>
      </c>
      <c r="C21" s="16" t="s">
        <v>106</v>
      </c>
      <c r="D21" s="16" t="s">
        <v>107</v>
      </c>
      <c r="E21" s="17" t="n">
        <v>40</v>
      </c>
    </row>
    <row r="22" customFormat="false" ht="15" hidden="false" customHeight="false" outlineLevel="0" collapsed="false">
      <c r="A22" s="10" t="s">
        <v>56</v>
      </c>
      <c r="B22" s="15" t="s">
        <v>109</v>
      </c>
      <c r="C22" s="10" t="s">
        <v>110</v>
      </c>
      <c r="D22" s="10" t="s">
        <v>111</v>
      </c>
      <c r="E22" s="11" t="n">
        <v>32</v>
      </c>
    </row>
    <row r="23" customFormat="false" ht="15" hidden="false" customHeight="false" outlineLevel="0" collapsed="false">
      <c r="A23" s="16" t="s">
        <v>59</v>
      </c>
      <c r="B23" s="21" t="s">
        <v>112</v>
      </c>
      <c r="C23" s="16" t="s">
        <v>113</v>
      </c>
      <c r="D23" s="16" t="s">
        <v>102</v>
      </c>
      <c r="E23" s="17" t="n">
        <v>40</v>
      </c>
    </row>
    <row r="26" customFormat="false" ht="21.75" hidden="false" customHeight="true" outlineLevel="0" collapsed="false">
      <c r="A26" s="45" t="s">
        <v>114</v>
      </c>
      <c r="B26" s="45"/>
    </row>
    <row r="27" customFormat="false" ht="15" hidden="false" customHeight="false" outlineLevel="0" collapsed="false">
      <c r="A27" s="9" t="s">
        <v>22</v>
      </c>
      <c r="B27" s="48"/>
    </row>
    <row r="28" customFormat="false" ht="15" hidden="false" customHeight="false" outlineLevel="0" collapsed="false">
      <c r="A28" s="10" t="s">
        <v>48</v>
      </c>
      <c r="B28" s="49"/>
    </row>
    <row r="29" customFormat="false" ht="15" hidden="false" customHeight="false" outlineLevel="0" collapsed="false">
      <c r="A29" s="16" t="s">
        <v>53</v>
      </c>
      <c r="B29" s="50"/>
    </row>
    <row r="30" customFormat="false" ht="15" hidden="false" customHeight="false" outlineLevel="0" collapsed="false">
      <c r="A30" s="10" t="s">
        <v>62</v>
      </c>
      <c r="B30" s="49"/>
    </row>
    <row r="31" customFormat="false" ht="15" hidden="false" customHeight="false" outlineLevel="0" collapsed="false">
      <c r="A31" s="16" t="s">
        <v>61</v>
      </c>
      <c r="B31" s="50"/>
    </row>
    <row r="32" customFormat="false" ht="15" hidden="false" customHeight="false" outlineLevel="0" collapsed="false">
      <c r="A32" s="10" t="s">
        <v>68</v>
      </c>
      <c r="B32" s="49"/>
    </row>
    <row r="33" customFormat="false" ht="15" hidden="false" customHeight="false" outlineLevel="0" collapsed="false">
      <c r="A33" s="16" t="s">
        <v>43</v>
      </c>
      <c r="B33" s="50"/>
    </row>
    <row r="34" customFormat="false" ht="15" hidden="false" customHeight="false" outlineLevel="0" collapsed="false">
      <c r="A34" s="10" t="s">
        <v>65</v>
      </c>
      <c r="B34" s="49"/>
    </row>
    <row r="35" customFormat="false" ht="15" hidden="false" customHeight="false" outlineLevel="0" collapsed="false">
      <c r="A35" s="16" t="s">
        <v>71</v>
      </c>
      <c r="B35" s="50"/>
    </row>
  </sheetData>
  <mergeCells count="5">
    <mergeCell ref="A1:F1"/>
    <mergeCell ref="A2:F2"/>
    <mergeCell ref="A4:F4"/>
    <mergeCell ref="A16:F16"/>
    <mergeCell ref="A26:B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2026-07-07T08:44:30Z</dcterms:created>
  <dc:creator>openpyxl</dc:creator>
  <dc:description/>
  <dc:language>en-US</dc:language>
  <cp:lastModifiedBy/>
  <dcterms:modified xsi:type="dcterms:W3CDTF">2026-07-07T08:44:30Z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