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Kalkulation" sheetId="2" state="visible" r:id="rId4"/>
    <sheet name="Stammdat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<sst xmlns="http://schemas.openxmlformats.org/spreadsheetml/2006/main" count="151" uniqueCount="103">
  <si>
    <t xml:space="preserve">PROJEKTKALKULATION</t>
  </si>
  <si>
    <t xml:space="preserve">Kosten- und Angebotskalkulation  ·  Vorlage 2026</t>
  </si>
  <si>
    <t xml:space="preserve">PROJEKTDATEN</t>
  </si>
  <si>
    <t xml:space="preserve">ECKDATEN</t>
  </si>
  <si>
    <t xml:space="preserve">Projektname</t>
  </si>
  <si>
    <t xml:space="preserve">Digitalisierung Kundenportal</t>
  </si>
  <si>
    <t xml:space="preserve">Kalkuliert am</t>
  </si>
  <si>
    <t xml:space="preserve">07.01.2026</t>
  </si>
  <si>
    <t xml:space="preserve">Projektnummer</t>
  </si>
  <si>
    <t xml:space="preserve">PRJ-2026-014</t>
  </si>
  <si>
    <t xml:space="preserve">Währung</t>
  </si>
  <si>
    <t xml:space="preserve">EUR (€)</t>
  </si>
  <si>
    <t xml:space="preserve">Auftraggeber</t>
  </si>
  <si>
    <t xml:space="preserve">Muster GmbH</t>
  </si>
  <si>
    <t xml:space="preserve">USt-Satz</t>
  </si>
  <si>
    <t xml:space="preserve">19,0 %</t>
  </si>
  <si>
    <t xml:space="preserve">Projektleitung</t>
  </si>
  <si>
    <t xml:space="preserve">K. Bergmann</t>
  </si>
  <si>
    <t xml:space="preserve">Status</t>
  </si>
  <si>
    <t xml:space="preserve">In Kalkulation</t>
  </si>
  <si>
    <t xml:space="preserve">Startdatum</t>
  </si>
  <si>
    <t xml:space="preserve">01.04.2026</t>
  </si>
  <si>
    <t xml:space="preserve">Enddatum</t>
  </si>
  <si>
    <t xml:space="preserve">30.09.2026</t>
  </si>
  <si>
    <t xml:space="preserve">PLANKOSTEN (SOLL)</t>
  </si>
  <si>
    <t xml:space="preserve">ISTKOSTEN</t>
  </si>
  <si>
    <t xml:space="preserve">ABWEICHUNG</t>
  </si>
  <si>
    <t xml:space="preserve">BUDGETAUSLASTUNG</t>
  </si>
  <si>
    <t xml:space="preserve">KOSTENÜBERSICHT NACH KATEGORIE</t>
  </si>
  <si>
    <t xml:space="preserve">PREISKALKULATION</t>
  </si>
  <si>
    <t xml:space="preserve">Kategorie</t>
  </si>
  <si>
    <t xml:space="preserve">Plankosten</t>
  </si>
  <si>
    <t xml:space="preserve">Istkosten</t>
  </si>
  <si>
    <t xml:space="preserve">Abweichung</t>
  </si>
  <si>
    <t xml:space="preserve">Anteil</t>
  </si>
  <si>
    <t xml:space="preserve">Personal</t>
  </si>
  <si>
    <t xml:space="preserve">Selbstkosten (Projektkosten)</t>
  </si>
  <si>
    <t xml:space="preserve">Material</t>
  </si>
  <si>
    <t xml:space="preserve">Gemeinkostenzuschlag</t>
  </si>
  <si>
    <t xml:space="preserve">Externe Dienstleistung</t>
  </si>
  <si>
    <t xml:space="preserve"> = Selbstkosten inkl. GK</t>
  </si>
  <si>
    <t xml:space="preserve">Reisekosten</t>
  </si>
  <si>
    <t xml:space="preserve">Gewinnaufschlag / Marge</t>
  </si>
  <si>
    <t xml:space="preserve">Sonstiges</t>
  </si>
  <si>
    <t xml:space="preserve"> = Listenpreis (netto)</t>
  </si>
  <si>
    <t xml:space="preserve">GESAMT</t>
  </si>
  <si>
    <t xml:space="preserve">Rabatt</t>
  </si>
  <si>
    <t xml:space="preserve"> = Angebotspreis (netto)</t>
  </si>
  <si>
    <t xml:space="preserve">BUDGETKONTROLLE</t>
  </si>
  <si>
    <t xml:space="preserve">zzgl. USt</t>
  </si>
  <si>
    <t xml:space="preserve">Gesamtbudget</t>
  </si>
  <si>
    <t xml:space="preserve"> = Angebotspreis (brutto)</t>
  </si>
  <si>
    <t xml:space="preserve">Plankosten (SOLL)</t>
  </si>
  <si>
    <t xml:space="preserve">Skonto (bei Zahlung ≤ 14 Tage)</t>
  </si>
  <si>
    <t xml:space="preserve"> = Zahlbetrag mit Skonto</t>
  </si>
  <si>
    <t xml:space="preserve">Verfügbar (Budget − Ist)</t>
  </si>
  <si>
    <t xml:space="preserve">Auslastung / Status</t>
  </si>
  <si>
    <t xml:space="preserve">Blau hinterlegte Felder sind Eingabefelder. Alle übrigen Werte werden automatisch berechnet. Positionen werden im Tabellenblatt „Kalkulation“ erfasst.</t>
  </si>
  <si>
    <t xml:space="preserve">KALKULATION – PROJEKTPOSITIONEN</t>
  </si>
  <si>
    <t xml:space="preserve">SOLL-/IST-Vergleich je Position  ·  Beträge in EUR</t>
  </si>
  <si>
    <t xml:space="preserve">SOLL (Plan)</t>
  </si>
  <si>
    <t xml:space="preserve">IST (tatsächlich)</t>
  </si>
  <si>
    <t xml:space="preserve">Pos.</t>
  </si>
  <si>
    <t xml:space="preserve">Aufgabe / Beschreibung</t>
  </si>
  <si>
    <t xml:space="preserve">Einheit</t>
  </si>
  <si>
    <t xml:space="preserve">Menge</t>
  </si>
  <si>
    <t xml:space="preserve">Einzelpr.</t>
  </si>
  <si>
    <t xml:space="preserve">€</t>
  </si>
  <si>
    <t xml:space="preserve">%</t>
  </si>
  <si>
    <t xml:space="preserve">Projektleitung &amp; Steuerung</t>
  </si>
  <si>
    <t xml:space="preserve">Std</t>
  </si>
  <si>
    <t xml:space="preserve">Abgeschlossen</t>
  </si>
  <si>
    <t xml:space="preserve">Anforderungsanalyse</t>
  </si>
  <si>
    <t xml:space="preserve">Konzeption &amp; Design</t>
  </si>
  <si>
    <t xml:space="preserve">In Arbeit</t>
  </si>
  <si>
    <t xml:space="preserve">Umsetzung / Entwicklung</t>
  </si>
  <si>
    <t xml:space="preserve">Testing &amp; Qualitätssicherung</t>
  </si>
  <si>
    <t xml:space="preserve">Softwarelizenzen</t>
  </si>
  <si>
    <t xml:space="preserve">Pauschal</t>
  </si>
  <si>
    <t xml:space="preserve">Hardware / Ausstattung</t>
  </si>
  <si>
    <t xml:space="preserve">Stück</t>
  </si>
  <si>
    <t xml:space="preserve">Externe Fachberatung</t>
  </si>
  <si>
    <t xml:space="preserve">Tag</t>
  </si>
  <si>
    <t xml:space="preserve">Schulung &amp; Einführung</t>
  </si>
  <si>
    <t xml:space="preserve">Offen</t>
  </si>
  <si>
    <t xml:space="preserve">Fahrt- &amp; Reisekosten</t>
  </si>
  <si>
    <t xml:space="preserve">km</t>
  </si>
  <si>
    <t xml:space="preserve">Projektmaterial &amp; Sonstiges</t>
  </si>
  <si>
    <t xml:space="preserve">GESAMTKOSTEN</t>
  </si>
  <si>
    <t xml:space="preserve">STAMMDATEN &amp; PARAMETER</t>
  </si>
  <si>
    <t xml:space="preserve">Auswahllisten für die Kalkulation – hier Werte anpassen oder ergänzen</t>
  </si>
  <si>
    <t xml:space="preserve">Kostenkategorien</t>
  </si>
  <si>
    <t xml:space="preserve">Einheiten</t>
  </si>
  <si>
    <t xml:space="preserve">Stundensätze (Referenz)</t>
  </si>
  <si>
    <t xml:space="preserve">€ / Std</t>
  </si>
  <si>
    <t xml:space="preserve">Senior Consultant</t>
  </si>
  <si>
    <t xml:space="preserve">Consultant</t>
  </si>
  <si>
    <t xml:space="preserve">Entwicklung</t>
  </si>
  <si>
    <t xml:space="preserve">Junior</t>
  </si>
  <si>
    <t xml:space="preserve">Monat</t>
  </si>
  <si>
    <t xml:space="preserve">Design</t>
  </si>
  <si>
    <t xml:space="preserve">QS / Test</t>
  </si>
  <si>
    <t xml:space="preserve">Hinweis: Die Kostenkategorien, Einheiten und Status-Werte speisen die Auswahlfelder im Tabellenblatt „Kalkulation“. Die Stundensätze dienen als Orientierung für die Preiseingabe.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</si>
</sst>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[RED]\-#,##0.00&quot; €&quot;"/>
    <numFmt numFmtId="166" formatCode="0.0%"/>
    <numFmt numFmtId="167" formatCode="#,##0.##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6E7680"/>
      <name val="Calibri"/>
      <family val="0"/>
      <charset val="1"/>
    </font>
    <font>
      <sz val="10"/>
      <color rgb="FF1F4E79"/>
      <name val="Calibri"/>
      <family val="0"/>
      <charset val="1"/>
    </font>
    <font>
      <sz val="10"/>
      <color rgb="FF26313B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6"/>
      <color rgb="FF26313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F4E79"/>
      <name val="Calibri"/>
      <family val="0"/>
      <charset val="1"/>
    </font>
    <font>
      <b val="true"/>
      <sz val="10"/>
      <color rgb="FF26313B"/>
      <name val="Calibri"/>
      <family val="0"/>
      <charset val="1"/>
    </font>
    <font>
      <b val="true"/>
      <sz val="11"/>
      <color rgb="FF1F4E79"/>
      <name val="Calibri"/>
      <family val="0"/>
      <charset val="1"/>
    </font>
    <font>
      <sz val="11"/>
      <color rgb="FF26313B"/>
      <name val="Calibri"/>
      <family val="0"/>
      <charset val="1"/>
    </font>
    <font>
      <i val="true"/>
      <sz val="9"/>
      <color rgb="FF6E7680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sz val="9"/>
      <color rgb="FF6E7680"/>
      <name val="Calibri"/>
      <family val="0"/>
      <charset val="1"/>
    </font>
    <font>
      <b val="true"/>
      <sz val="16"/>
      <color rgb="FFFFFFFF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26313B"/>
        <bgColor rgb="FF3C4B58"/>
      </patternFill>
    </fill>
    <fill>
      <patternFill patternType="solid">
        <fgColor rgb="FFC07A2B"/>
        <bgColor rgb="FF9A5E1D"/>
      </patternFill>
    </fill>
    <fill>
      <patternFill patternType="solid">
        <fgColor rgb="FF3C4B58"/>
        <bgColor rgb="FF1F4E79"/>
      </patternFill>
    </fill>
    <fill>
      <patternFill patternType="solid">
        <fgColor rgb="FFFAF8F3"/>
        <bgColor rgb="FFFBF4E7"/>
      </patternFill>
    </fill>
    <fill>
      <patternFill patternType="solid">
        <fgColor rgb="FFFBF4E7"/>
        <bgColor rgb="FFFAF8F3"/>
      </patternFill>
    </fill>
    <fill>
      <patternFill patternType="solid">
        <fgColor rgb="FFFFFFFF"/>
        <bgColor rgb="FFFAF8F3"/>
      </patternFill>
    </fill>
    <fill>
      <patternFill patternType="solid">
        <fgColor rgb="FF9A5E1D"/>
        <bgColor rgb="FFC07A2B"/>
      </patternFill>
    </fill>
    <fill>
      <patternFill patternType="solid">
        <fgColor rgb="FFF3F1EC"/>
        <bgColor rgb="FFFBF4E7"/>
      </patternFill>
    </fill>
    <fill>
      <patternFill patternType="solid">
        <fgColor rgb="FF5A6B78"/>
        <bgColor rgb="FF6E768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D8D3C8"/>
      </left>
      <right style="thin">
        <color rgb="FFD8D3C8"/>
      </right>
      <top style="thin">
        <color rgb="FFD8D3C8"/>
      </top>
      <bottom style="thin">
        <color rgb="FFD8D3C8"/>
      </bottom>
      <diagonal/>
    </border>
    <border diagonalUp="false" diagonalDown="false">
      <left style="thin">
        <color rgb="FFD8D3C8"/>
      </left>
      <right style="thin">
        <color rgb="FFD8D3C8"/>
      </right>
      <top/>
      <bottom style="medium">
        <color rgb="FF26313B"/>
      </bottom>
      <diagonal/>
    </border>
    <border diagonalUp="false" diagonalDown="false">
      <left style="thin">
        <color rgb="FFD8D3C8"/>
      </left>
      <right style="thin">
        <color rgb="FFD8D3C8"/>
      </right>
      <top/>
      <bottom style="medium">
        <color rgb="FF3C4B58"/>
      </bottom>
      <diagonal/>
    </border>
    <border diagonalUp="false" diagonalDown="false">
      <left style="thin">
        <color rgb="FFD8D3C8"/>
      </left>
      <right style="thin">
        <color rgb="FFD8D3C8"/>
      </right>
      <top/>
      <bottom style="medium">
        <color rgb="FF9A5E1D"/>
      </bottom>
      <diagonal/>
    </border>
    <border diagonalUp="false" diagonalDown="false">
      <left style="thin">
        <color rgb="FFD8D3C8"/>
      </left>
      <right style="thin">
        <color rgb="FFD8D3C8"/>
      </right>
      <top/>
      <bottom style="medium">
        <color rgb="FFC07A2B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9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1" fillId="9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1" fillId="9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1" fillId="9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Calibri"/>
        <charset val="1"/>
        <family val="0"/>
        <b val="1"/>
        <color rgb="FFB23A34"/>
      </font>
    </dxf>
    <dxf>
      <font>
        <name val="Calibri"/>
        <charset val="1"/>
        <family val="0"/>
        <b val="1"/>
        <color rgb="FF3E7D4F"/>
      </font>
    </dxf>
    <dxf>
      <font>
        <name val="Calibri"/>
        <charset val="1"/>
        <family val="0"/>
        <color rgb="FFB23A34"/>
      </font>
    </dxf>
    <dxf>
      <font>
        <name val="Calibri"/>
        <charset val="1"/>
        <family val="0"/>
        <color rgb="FF3E7D4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5E1D"/>
      <rgbColor rgb="FF800080"/>
      <rgbColor rgb="FF008080"/>
      <rgbColor rgb="FFD8D3C8"/>
      <rgbColor rgb="FF6E7680"/>
      <rgbColor rgb="FF9999FF"/>
      <rgbColor rgb="FFB23A34"/>
      <rgbColor rgb="FFFBF4E7"/>
      <rgbColor rgb="FFF3F1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8F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07A2B"/>
      <rgbColor rgb="FF5A6B78"/>
      <rgbColor rgb="FF969696"/>
      <rgbColor rgb="FF003366"/>
      <rgbColor rgb="FF3E7D4F"/>
      <rgbColor rgb="FF003300"/>
      <rgbColor rgb="FF3C4B58"/>
      <rgbColor rgb="FF993300"/>
      <rgbColor rgb="FF993366"/>
      <rgbColor rgb="FF1F4E79"/>
      <rgbColor rgb="FF2631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35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26"/>
    <col collapsed="false" customWidth="true" hidden="false" outlineLevel="0" max="6" min="3" style="0" width="16"/>
    <col collapsed="false" customWidth="true" hidden="false" outlineLevel="0" max="7" min="7" style="0" width="3"/>
    <col collapsed="false" customWidth="true" hidden="false" outlineLevel="0" max="8" min="8" style="0" width="22"/>
    <col collapsed="false" customWidth="true" hidden="false" outlineLevel="0" max="9" min="9" style="0" width="15"/>
    <col collapsed="false" customWidth="true" hidden="false" outlineLevel="0" max="10" min="10" style="0" width="3"/>
  </cols>
  <sheetData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</row>
    <row r="4" customFormat="false" ht="6" hidden="false" customHeight="true" outlineLevel="0" collapsed="false"/>
    <row r="6" customFormat="false" ht="15" hidden="false" customHeight="false" outlineLevel="0" collapsed="false">
      <c r="B6" s="3" t="s">
        <v>2</v>
      </c>
      <c r="C6" s="3"/>
      <c r="D6" s="3"/>
      <c r="E6" s="3"/>
      <c r="H6" s="3" t="s">
        <v>3</v>
      </c>
      <c r="I6" s="3"/>
    </row>
    <row r="7" customFormat="false" ht="15" hidden="false" customHeight="false" outlineLevel="0" collapsed="false">
      <c r="B7" s="4" t="s">
        <v>4</v>
      </c>
      <c r="C7" s="5" t="s">
        <v>5</v>
      </c>
      <c r="D7" s="5"/>
      <c r="E7" s="5"/>
      <c r="H7" s="4" t="s">
        <v>6</v>
      </c>
      <c r="I7" s="6" t="s">
        <v>7</v>
      </c>
    </row>
    <row r="8" customFormat="false" ht="15" hidden="false" customHeight="false" outlineLevel="0" collapsed="false">
      <c r="B8" s="4" t="s">
        <v>8</v>
      </c>
      <c r="C8" s="5" t="s">
        <v>9</v>
      </c>
      <c r="D8" s="5"/>
      <c r="E8" s="5"/>
      <c r="H8" s="4" t="s">
        <v>10</v>
      </c>
      <c r="I8" s="6" t="s">
        <v>11</v>
      </c>
    </row>
    <row r="9" customFormat="false" ht="15" hidden="false" customHeight="false" outlineLevel="0" collapsed="false">
      <c r="B9" s="4" t="s">
        <v>12</v>
      </c>
      <c r="C9" s="5" t="s">
        <v>13</v>
      </c>
      <c r="D9" s="5"/>
      <c r="E9" s="5"/>
      <c r="H9" s="4" t="s">
        <v>14</v>
      </c>
      <c r="I9" s="6" t="s">
        <v>15</v>
      </c>
    </row>
    <row r="10" customFormat="false" ht="15" hidden="false" customHeight="false" outlineLevel="0" collapsed="false">
      <c r="B10" s="4" t="s">
        <v>16</v>
      </c>
      <c r="C10" s="5" t="s">
        <v>17</v>
      </c>
      <c r="D10" s="5"/>
      <c r="E10" s="5"/>
      <c r="H10" s="4" t="s">
        <v>18</v>
      </c>
      <c r="I10" s="6" t="s">
        <v>19</v>
      </c>
    </row>
    <row r="11" customFormat="false" ht="15" hidden="false" customHeight="false" outlineLevel="0" collapsed="false">
      <c r="B11" s="4" t="s">
        <v>20</v>
      </c>
      <c r="C11" s="5" t="s">
        <v>21</v>
      </c>
      <c r="D11" s="5"/>
      <c r="E11" s="5"/>
    </row>
    <row r="12" customFormat="false" ht="15" hidden="false" customHeight="false" outlineLevel="0" collapsed="false">
      <c r="B12" s="4" t="s">
        <v>22</v>
      </c>
      <c r="C12" s="5" t="s">
        <v>23</v>
      </c>
      <c r="D12" s="5"/>
      <c r="E12" s="5"/>
    </row>
    <row r="13" customFormat="false" ht="6" hidden="false" customHeight="true" outlineLevel="0" collapsed="false"/>
    <row r="14" customFormat="false" ht="6" hidden="false" customHeight="true" outlineLevel="0" collapsed="false"/>
    <row r="15" customFormat="false" ht="18" hidden="false" customHeight="true" outlineLevel="0" collapsed="false">
      <c r="B15" s="7" t="s">
        <v>24</v>
      </c>
      <c r="C15" s="7"/>
      <c r="D15" s="8" t="s">
        <v>25</v>
      </c>
      <c r="E15" s="8"/>
      <c r="F15" s="9" t="s">
        <v>26</v>
      </c>
      <c r="G15" s="9"/>
      <c r="H15" s="10" t="s">
        <v>27</v>
      </c>
      <c r="I15" s="10"/>
    </row>
    <row r="17" customFormat="false" ht="30" hidden="false" customHeight="true" outlineLevel="0" collapsed="false">
      <c r="B17" s="11" t="n">
        <f aca="false">Kalkulation!G26</f>
        <v>58710</v>
      </c>
      <c r="C17" s="11"/>
      <c r="D17" s="12" t="n">
        <f aca="false">Kalkulation!J26</f>
        <v>61079</v>
      </c>
      <c r="E17" s="12"/>
      <c r="F17" s="13" t="n">
        <f aca="false">Kalkulation!K26</f>
        <v>2369</v>
      </c>
      <c r="G17" s="13"/>
      <c r="H17" s="14" t="n">
        <f aca="false">IFERROR(Kalkulation!J26/D33,0)</f>
        <v>0</v>
      </c>
      <c r="I17" s="14"/>
    </row>
    <row r="18" customFormat="false" ht="7.5" hidden="false" customHeight="true" outlineLevel="0" collapsed="false"/>
    <row r="19" customFormat="false" ht="15" hidden="false" customHeight="false" outlineLevel="0" collapsed="false">
      <c r="B19" s="3" t="s">
        <v>28</v>
      </c>
      <c r="C19" s="3"/>
      <c r="D19" s="3"/>
      <c r="E19" s="3"/>
      <c r="F19" s="3"/>
      <c r="H19" s="3" t="s">
        <v>29</v>
      </c>
      <c r="I19" s="3"/>
    </row>
    <row r="20" customFormat="false" ht="15" hidden="false" customHeight="false" outlineLevel="0" collapsed="false">
      <c r="B20" s="15" t="s">
        <v>30</v>
      </c>
      <c r="C20" s="16" t="s">
        <v>31</v>
      </c>
      <c r="D20" s="16" t="s">
        <v>32</v>
      </c>
      <c r="E20" s="16" t="s">
        <v>33</v>
      </c>
      <c r="F20" s="16" t="s">
        <v>34</v>
      </c>
    </row>
    <row r="21" customFormat="false" ht="15" hidden="false" customHeight="false" outlineLevel="0" collapsed="false">
      <c r="B21" s="17" t="s">
        <v>35</v>
      </c>
      <c r="C21" s="18" t="n">
        <f aca="false">SUMIF(Kalkulation!$B$5:$B$24,$B21,Kalkulation!$G$5:$G$24)</f>
        <v>41350</v>
      </c>
      <c r="D21" s="18" t="n">
        <f aca="false">SUMIF(Kalkulation!$B$5:$B$24,$B21,Kalkulation!$J$5:$J$24)</f>
        <v>42700</v>
      </c>
      <c r="E21" s="18" t="n">
        <f aca="false">D21-C21</f>
        <v>1350</v>
      </c>
      <c r="F21" s="19" t="n">
        <f aca="false">IFERROR(C21/$C$26,0)</f>
        <v>0.704309316981775</v>
      </c>
      <c r="H21" s="17" t="s">
        <v>36</v>
      </c>
      <c r="I21" s="18" t="n">
        <f aca="false">Kalkulation!G26</f>
        <v>58710</v>
      </c>
    </row>
    <row r="22" customFormat="false" ht="15" hidden="false" customHeight="false" outlineLevel="0" collapsed="false">
      <c r="B22" s="20" t="s">
        <v>37</v>
      </c>
      <c r="C22" s="21" t="n">
        <f aca="false">SUMIF(Kalkulation!$B$5:$B$24,$B22,Kalkulation!$G$5:$G$24)</f>
        <v>8100</v>
      </c>
      <c r="D22" s="21" t="n">
        <f aca="false">SUMIF(Kalkulation!$B$5:$B$24,$B22,Kalkulation!$J$5:$J$24)</f>
        <v>8040</v>
      </c>
      <c r="E22" s="21" t="n">
        <f aca="false">D22-C22</f>
        <v>-60</v>
      </c>
      <c r="F22" s="22" t="n">
        <f aca="false">IFERROR(C22/$C$26,0)</f>
        <v>0.137966274910577</v>
      </c>
      <c r="H22" s="23" t="s">
        <v>38</v>
      </c>
      <c r="I22" s="24" t="n">
        <v>0.12</v>
      </c>
    </row>
    <row r="23" customFormat="false" ht="15" hidden="false" customHeight="false" outlineLevel="0" collapsed="false">
      <c r="B23" s="17" t="s">
        <v>39</v>
      </c>
      <c r="C23" s="18" t="n">
        <f aca="false">SUMIF(Kalkulation!$B$5:$B$24,$B23,Kalkulation!$G$5:$G$24)</f>
        <v>7550</v>
      </c>
      <c r="D23" s="18" t="n">
        <f aca="false">SUMIF(Kalkulation!$B$5:$B$24,$B23,Kalkulation!$J$5:$J$24)</f>
        <v>8500</v>
      </c>
      <c r="E23" s="18" t="n">
        <f aca="false">D23-C23</f>
        <v>950</v>
      </c>
      <c r="F23" s="19" t="n">
        <f aca="false">IFERROR(C23/$C$26,0)</f>
        <v>0.128598194515415</v>
      </c>
      <c r="H23" s="25" t="s">
        <v>40</v>
      </c>
      <c r="I23" s="26" t="n">
        <f aca="false">I21*(1+I22)</f>
        <v>65755.2</v>
      </c>
    </row>
    <row r="24" customFormat="false" ht="15" hidden="false" customHeight="false" outlineLevel="0" collapsed="false">
      <c r="B24" s="20" t="s">
        <v>41</v>
      </c>
      <c r="C24" s="21" t="n">
        <f aca="false">SUMIF(Kalkulation!$B$5:$B$24,$B24,Kalkulation!$G$5:$G$24)</f>
        <v>210</v>
      </c>
      <c r="D24" s="21" t="n">
        <f aca="false">SUMIF(Kalkulation!$B$5:$B$24,$B24,Kalkulation!$J$5:$J$24)</f>
        <v>189</v>
      </c>
      <c r="E24" s="21" t="n">
        <f aca="false">D24-C24</f>
        <v>-21</v>
      </c>
      <c r="F24" s="22" t="n">
        <f aca="false">IFERROR(C24/$C$26,0)</f>
        <v>0.00357690342360756</v>
      </c>
      <c r="H24" s="23" t="s">
        <v>42</v>
      </c>
      <c r="I24" s="24" t="n">
        <v>0.15</v>
      </c>
    </row>
    <row r="25" customFormat="false" ht="15" hidden="false" customHeight="false" outlineLevel="0" collapsed="false">
      <c r="B25" s="17" t="s">
        <v>43</v>
      </c>
      <c r="C25" s="18" t="n">
        <f aca="false">SUMIF(Kalkulation!$B$5:$B$24,$B25,Kalkulation!$G$5:$G$24)</f>
        <v>1500</v>
      </c>
      <c r="D25" s="18" t="n">
        <f aca="false">SUMIF(Kalkulation!$B$5:$B$24,$B25,Kalkulation!$J$5:$J$24)</f>
        <v>1650</v>
      </c>
      <c r="E25" s="18" t="n">
        <f aca="false">D25-C25</f>
        <v>150</v>
      </c>
      <c r="F25" s="19" t="n">
        <f aca="false">IFERROR(C25/$C$26,0)</f>
        <v>0.0255493101686254</v>
      </c>
      <c r="H25" s="25" t="s">
        <v>44</v>
      </c>
      <c r="I25" s="26" t="n">
        <f aca="false">I23*(1+I24)</f>
        <v>75618.48</v>
      </c>
    </row>
    <row r="26" customFormat="false" ht="15" hidden="false" customHeight="false" outlineLevel="0" collapsed="false">
      <c r="B26" s="27" t="s">
        <v>45</v>
      </c>
      <c r="C26" s="28" t="n">
        <f aca="false">SUM(C21:C25)</f>
        <v>58710</v>
      </c>
      <c r="D26" s="28" t="n">
        <f aca="false">SUM(D21:D25)</f>
        <v>61079</v>
      </c>
      <c r="E26" s="28" t="n">
        <f aca="false">SUM(E21:E25)</f>
        <v>2369</v>
      </c>
      <c r="F26" s="29" t="n">
        <f aca="false">SUM(F21:F25)</f>
        <v>1</v>
      </c>
      <c r="H26" s="23" t="s">
        <v>46</v>
      </c>
      <c r="I26" s="24" t="n">
        <v>0.05</v>
      </c>
    </row>
    <row r="27" customFormat="false" ht="15" hidden="false" customHeight="false" outlineLevel="0" collapsed="false">
      <c r="H27" s="25" t="s">
        <v>47</v>
      </c>
      <c r="I27" s="26" t="n">
        <f aca="false">I25*(1-I26)</f>
        <v>71837.556</v>
      </c>
    </row>
    <row r="28" customFormat="false" ht="15" hidden="false" customHeight="false" outlineLevel="0" collapsed="false">
      <c r="B28" s="3" t="s">
        <v>48</v>
      </c>
      <c r="C28" s="3"/>
      <c r="D28" s="3"/>
      <c r="E28" s="3"/>
      <c r="F28" s="3"/>
      <c r="H28" s="23" t="s">
        <v>49</v>
      </c>
      <c r="I28" s="24" t="n">
        <v>0.19</v>
      </c>
    </row>
    <row r="29" customFormat="false" ht="15" hidden="false" customHeight="false" outlineLevel="0" collapsed="false">
      <c r="B29" s="30" t="s">
        <v>50</v>
      </c>
      <c r="C29" s="30"/>
      <c r="D29" s="31" t="n">
        <v>60000</v>
      </c>
      <c r="E29" s="31"/>
      <c r="F29" s="31"/>
      <c r="H29" s="25" t="s">
        <v>51</v>
      </c>
      <c r="I29" s="26" t="n">
        <f aca="false">I27*(1+I28)</f>
        <v>85486.69164</v>
      </c>
    </row>
    <row r="30" customFormat="false" ht="15" hidden="false" customHeight="false" outlineLevel="0" collapsed="false">
      <c r="B30" s="17" t="s">
        <v>52</v>
      </c>
      <c r="C30" s="17"/>
      <c r="D30" s="32" t="n">
        <f aca="false">Kalkulation!G26</f>
        <v>58710</v>
      </c>
      <c r="E30" s="32"/>
      <c r="F30" s="32"/>
      <c r="H30" s="23" t="s">
        <v>53</v>
      </c>
      <c r="I30" s="24" t="n">
        <v>0.02</v>
      </c>
    </row>
    <row r="31" customFormat="false" ht="15" hidden="false" customHeight="false" outlineLevel="0" collapsed="false">
      <c r="B31" s="17" t="s">
        <v>32</v>
      </c>
      <c r="C31" s="17"/>
      <c r="D31" s="32" t="n">
        <f aca="false">Kalkulation!J26</f>
        <v>61079</v>
      </c>
      <c r="E31" s="32"/>
      <c r="F31" s="32"/>
      <c r="H31" s="25" t="s">
        <v>54</v>
      </c>
      <c r="I31" s="26" t="n">
        <f aca="false">I29*(1-I30)</f>
        <v>83776.9578072</v>
      </c>
    </row>
    <row r="32" customFormat="false" ht="15" hidden="false" customHeight="false" outlineLevel="0" collapsed="false">
      <c r="B32" s="17" t="s">
        <v>55</v>
      </c>
      <c r="C32" s="17"/>
      <c r="D32" s="32" t="n">
        <f aca="false">D29-D31</f>
        <v>-1079</v>
      </c>
      <c r="E32" s="32"/>
      <c r="F32" s="32"/>
    </row>
    <row r="33" customFormat="false" ht="15" hidden="false" customHeight="false" outlineLevel="0" collapsed="false">
      <c r="B33" s="27" t="s">
        <v>56</v>
      </c>
      <c r="C33" s="27"/>
      <c r="D33" s="33" t="str">
        <f aca="false">IFERROR(TEXT(D31/D29,"0,0%"),"–")&amp;"  ·  "&amp;IF(D31&gt;D29,"Überschritten",IF(D31&gt;=D29*0.8,"Beobachten","Im Rahmen"))</f>
        <v>102%  ·  Überschritten</v>
      </c>
      <c r="E33" s="33"/>
      <c r="F33" s="33"/>
    </row>
    <row r="35" customFormat="false" ht="15" hidden="false" customHeight="false" outlineLevel="0" collapsed="false">
      <c r="B35" s="34" t="s">
        <v>57</v>
      </c>
      <c r="C35" s="34"/>
      <c r="D35" s="34"/>
      <c r="E35" s="34"/>
      <c r="F35" s="34"/>
      <c r="G35" s="34"/>
      <c r="H35" s="34"/>
      <c r="I35" s="34"/>
    </row>
  </sheetData>
  <mergeCells count="32">
    <mergeCell ref="B2:I2"/>
    <mergeCell ref="B3:I3"/>
    <mergeCell ref="B6:E6"/>
    <mergeCell ref="H6:I6"/>
    <mergeCell ref="C7:E7"/>
    <mergeCell ref="C8:E8"/>
    <mergeCell ref="C9:E9"/>
    <mergeCell ref="C10:E10"/>
    <mergeCell ref="C11:E11"/>
    <mergeCell ref="C12:E12"/>
    <mergeCell ref="B15:C15"/>
    <mergeCell ref="D15:E15"/>
    <mergeCell ref="F15:G15"/>
    <mergeCell ref="H15:I15"/>
    <mergeCell ref="B17:C17"/>
    <mergeCell ref="D17:E17"/>
    <mergeCell ref="F17:G17"/>
    <mergeCell ref="H17:I17"/>
    <mergeCell ref="B19:F19"/>
    <mergeCell ref="H19:I19"/>
    <mergeCell ref="B28:F28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D33:F33"/>
    <mergeCell ref="B35:I35"/>
  </mergeCells>
  <conditionalFormatting sqref="F21:F25">
    <cfRule type="dataBar" priority="2">
      <dataBar showValue="1" minLength="10" maxLength="90">
        <cfvo type="num" val="0"/>
        <cfvo type="num" val="1"/>
        <color rgb="FFC07A2B"/>
      </dataBar>
      <extLst>
        <ext xmlns:x14="http://schemas.microsoft.com/office/spreadsheetml/2009/9/main" uri="{B025F937-C7B1-47D3-B67F-A62EFF666E3E}">
          <x14:id>{1235C8FC-15E4-4DC0-A624-947CCF8C1DD6}</x14:id>
        </ext>
      </extLst>
    </cfRule>
  </conditionalFormatting>
  <conditionalFormatting sqref="E21:E25">
    <cfRule type="cellIs" priority="3" operator="greaterThan" aboveAverage="0" equalAverage="0" bottom="0" percent="0" rank="0" text="" dxfId="0">
      <formula>0</formula>
    </cfRule>
    <cfRule type="cellIs" priority="4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35C8FC-15E4-4DC0-A624-947CCF8C1DD6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C07A2B"/>
              <x14:axisColor rgb="FF000000"/>
            </x14:dataBar>
          </x14:cfRule>
          <xm:sqref>F21:F25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2"/>
    <col collapsed="false" customWidth="true" hidden="false" outlineLevel="0" max="3" min="3" style="0" width="34"/>
    <col collapsed="false" customWidth="true" hidden="false" outlineLevel="0" max="4" min="4" style="0" width="10"/>
    <col collapsed="false" customWidth="true" hidden="false" outlineLevel="0" max="5" min="5" style="0" width="11"/>
    <col collapsed="false" customWidth="true" hidden="false" outlineLevel="0" max="6" min="6" style="0" width="13"/>
    <col collapsed="false" customWidth="true" hidden="false" outlineLevel="0" max="7" min="7" style="0" width="14"/>
    <col collapsed="false" customWidth="true" hidden="false" outlineLevel="0" max="8" min="8" style="0" width="11"/>
    <col collapsed="false" customWidth="true" hidden="false" outlineLevel="0" max="9" min="9" style="0" width="13"/>
    <col collapsed="false" customWidth="true" hidden="false" outlineLevel="0" max="11" min="10" style="0" width="14"/>
    <col collapsed="false" customWidth="true" hidden="false" outlineLevel="0" max="12" min="12" style="0" width="11"/>
    <col collapsed="false" customWidth="true" hidden="false" outlineLevel="0" max="13" min="13" style="0" width="15"/>
  </cols>
  <sheetData>
    <row r="1" customFormat="false" ht="33.75" hidden="false" customHeight="true" outlineLevel="0" collapsed="false">
      <c r="A1" s="35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customFormat="false" ht="15.75" hidden="false" customHeight="true" outlineLevel="0" collapsed="false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6" hidden="false" customHeight="true" outlineLevel="0" collapsed="false">
      <c r="E3" s="36" t="s">
        <v>60</v>
      </c>
      <c r="F3" s="36"/>
      <c r="G3" s="36"/>
      <c r="H3" s="37" t="s">
        <v>61</v>
      </c>
      <c r="I3" s="37"/>
      <c r="J3" s="37"/>
      <c r="K3" s="38" t="s">
        <v>26</v>
      </c>
      <c r="L3" s="38"/>
    </row>
    <row r="4" customFormat="false" ht="25.5" hidden="false" customHeight="true" outlineLevel="0" collapsed="false">
      <c r="A4" s="39" t="s">
        <v>62</v>
      </c>
      <c r="B4" s="40" t="s">
        <v>30</v>
      </c>
      <c r="C4" s="40" t="s">
        <v>63</v>
      </c>
      <c r="D4" s="40" t="s">
        <v>64</v>
      </c>
      <c r="E4" s="39" t="s">
        <v>65</v>
      </c>
      <c r="F4" s="39" t="s">
        <v>66</v>
      </c>
      <c r="G4" s="39" t="s">
        <v>31</v>
      </c>
      <c r="H4" s="39" t="s">
        <v>65</v>
      </c>
      <c r="I4" s="39" t="s">
        <v>66</v>
      </c>
      <c r="J4" s="39" t="s">
        <v>32</v>
      </c>
      <c r="K4" s="39" t="s">
        <v>67</v>
      </c>
      <c r="L4" s="39" t="s">
        <v>68</v>
      </c>
      <c r="M4" s="40" t="s">
        <v>18</v>
      </c>
    </row>
    <row r="5" customFormat="false" ht="15" hidden="false" customHeight="false" outlineLevel="0" collapsed="false">
      <c r="A5" s="41" t="n">
        <v>1</v>
      </c>
      <c r="B5" s="17" t="s">
        <v>35</v>
      </c>
      <c r="C5" s="17" t="s">
        <v>69</v>
      </c>
      <c r="D5" s="42" t="s">
        <v>70</v>
      </c>
      <c r="E5" s="43" t="n">
        <v>80</v>
      </c>
      <c r="F5" s="44" t="n">
        <v>95</v>
      </c>
      <c r="G5" s="45" t="n">
        <f aca="false">IF($E5="","",E5*F5)</f>
        <v>7600</v>
      </c>
      <c r="H5" s="43" t="n">
        <v>78</v>
      </c>
      <c r="I5" s="44" t="n">
        <v>95</v>
      </c>
      <c r="J5" s="45" t="n">
        <f aca="false">IF($H5="","",H5*I5)</f>
        <v>7410</v>
      </c>
      <c r="K5" s="18" t="n">
        <f aca="false">IF(OR($G5="",$J5=""),"",J5-G5)</f>
        <v>-190</v>
      </c>
      <c r="L5" s="19" t="n">
        <f aca="false">IF(OR($G5="",$J5=""),"",IFERROR((J5-G5)/G5,0))</f>
        <v>-0.025</v>
      </c>
      <c r="M5" s="42" t="s">
        <v>71</v>
      </c>
    </row>
    <row r="6" customFormat="false" ht="15" hidden="false" customHeight="false" outlineLevel="0" collapsed="false">
      <c r="A6" s="46" t="n">
        <v>2</v>
      </c>
      <c r="B6" s="20" t="s">
        <v>35</v>
      </c>
      <c r="C6" s="20" t="s">
        <v>72</v>
      </c>
      <c r="D6" s="47" t="s">
        <v>70</v>
      </c>
      <c r="E6" s="43" t="n">
        <v>60</v>
      </c>
      <c r="F6" s="44" t="n">
        <v>85</v>
      </c>
      <c r="G6" s="48" t="n">
        <f aca="false">IF($E6="","",E6*F6)</f>
        <v>5100</v>
      </c>
      <c r="H6" s="43" t="n">
        <v>66</v>
      </c>
      <c r="I6" s="44" t="n">
        <v>85</v>
      </c>
      <c r="J6" s="48" t="n">
        <f aca="false">IF($H6="","",H6*I6)</f>
        <v>5610</v>
      </c>
      <c r="K6" s="21" t="n">
        <f aca="false">IF(OR($G6="",$J6=""),"",J6-G6)</f>
        <v>510</v>
      </c>
      <c r="L6" s="22" t="n">
        <f aca="false">IF(OR($G6="",$J6=""),"",IFERROR((J6-G6)/G6,0))</f>
        <v>0.1</v>
      </c>
      <c r="M6" s="47" t="s">
        <v>71</v>
      </c>
    </row>
    <row r="7" customFormat="false" ht="15" hidden="false" customHeight="false" outlineLevel="0" collapsed="false">
      <c r="A7" s="41" t="n">
        <v>3</v>
      </c>
      <c r="B7" s="17" t="s">
        <v>35</v>
      </c>
      <c r="C7" s="17" t="s">
        <v>73</v>
      </c>
      <c r="D7" s="42" t="s">
        <v>70</v>
      </c>
      <c r="E7" s="43" t="n">
        <v>90</v>
      </c>
      <c r="F7" s="44" t="n">
        <v>75</v>
      </c>
      <c r="G7" s="45" t="n">
        <f aca="false">IF($E7="","",E7*F7)</f>
        <v>6750</v>
      </c>
      <c r="H7" s="43" t="n">
        <v>84</v>
      </c>
      <c r="I7" s="44" t="n">
        <v>75</v>
      </c>
      <c r="J7" s="45" t="n">
        <f aca="false">IF($H7="","",H7*I7)</f>
        <v>6300</v>
      </c>
      <c r="K7" s="18" t="n">
        <f aca="false">IF(OR($G7="",$J7=""),"",J7-G7)</f>
        <v>-450</v>
      </c>
      <c r="L7" s="19" t="n">
        <f aca="false">IF(OR($G7="",$J7=""),"",IFERROR((J7-G7)/G7,0))</f>
        <v>-0.0666666666666667</v>
      </c>
      <c r="M7" s="42" t="s">
        <v>74</v>
      </c>
    </row>
    <row r="8" customFormat="false" ht="15" hidden="false" customHeight="false" outlineLevel="0" collapsed="false">
      <c r="A8" s="46" t="n">
        <v>4</v>
      </c>
      <c r="B8" s="20" t="s">
        <v>35</v>
      </c>
      <c r="C8" s="20" t="s">
        <v>75</v>
      </c>
      <c r="D8" s="47" t="s">
        <v>70</v>
      </c>
      <c r="E8" s="43" t="n">
        <v>200</v>
      </c>
      <c r="F8" s="44" t="n">
        <v>85</v>
      </c>
      <c r="G8" s="48" t="n">
        <f aca="false">IF($E8="","",E8*F8)</f>
        <v>17000</v>
      </c>
      <c r="H8" s="43" t="n">
        <v>224</v>
      </c>
      <c r="I8" s="44" t="n">
        <v>85</v>
      </c>
      <c r="J8" s="48" t="n">
        <f aca="false">IF($H8="","",H8*I8)</f>
        <v>19040</v>
      </c>
      <c r="K8" s="21" t="n">
        <f aca="false">IF(OR($G8="",$J8=""),"",J8-G8)</f>
        <v>2040</v>
      </c>
      <c r="L8" s="22" t="n">
        <f aca="false">IF(OR($G8="",$J8=""),"",IFERROR((J8-G8)/G8,0))</f>
        <v>0.12</v>
      </c>
      <c r="M8" s="47" t="s">
        <v>74</v>
      </c>
    </row>
    <row r="9" customFormat="false" ht="15" hidden="false" customHeight="false" outlineLevel="0" collapsed="false">
      <c r="A9" s="41" t="n">
        <v>5</v>
      </c>
      <c r="B9" s="17" t="s">
        <v>35</v>
      </c>
      <c r="C9" s="17" t="s">
        <v>76</v>
      </c>
      <c r="D9" s="42" t="s">
        <v>70</v>
      </c>
      <c r="E9" s="43" t="n">
        <v>70</v>
      </c>
      <c r="F9" s="44" t="n">
        <v>70</v>
      </c>
      <c r="G9" s="45" t="n">
        <f aca="false">IF($E9="","",E9*F9)</f>
        <v>4900</v>
      </c>
      <c r="H9" s="43" t="n">
        <v>62</v>
      </c>
      <c r="I9" s="44" t="n">
        <v>70</v>
      </c>
      <c r="J9" s="45" t="n">
        <f aca="false">IF($H9="","",H9*I9)</f>
        <v>4340</v>
      </c>
      <c r="K9" s="18" t="n">
        <f aca="false">IF(OR($G9="",$J9=""),"",J9-G9)</f>
        <v>-560</v>
      </c>
      <c r="L9" s="19" t="n">
        <f aca="false">IF(OR($G9="",$J9=""),"",IFERROR((J9-G9)/G9,0))</f>
        <v>-0.114285714285714</v>
      </c>
      <c r="M9" s="42" t="s">
        <v>74</v>
      </c>
    </row>
    <row r="10" customFormat="false" ht="15" hidden="false" customHeight="false" outlineLevel="0" collapsed="false">
      <c r="A10" s="46" t="n">
        <v>6</v>
      </c>
      <c r="B10" s="20" t="s">
        <v>37</v>
      </c>
      <c r="C10" s="20" t="s">
        <v>77</v>
      </c>
      <c r="D10" s="47" t="s">
        <v>78</v>
      </c>
      <c r="E10" s="43" t="n">
        <v>1</v>
      </c>
      <c r="F10" s="44" t="n">
        <v>4500</v>
      </c>
      <c r="G10" s="48" t="n">
        <f aca="false">IF($E10="","",E10*F10)</f>
        <v>4500</v>
      </c>
      <c r="H10" s="43" t="n">
        <v>1</v>
      </c>
      <c r="I10" s="44" t="n">
        <v>4500</v>
      </c>
      <c r="J10" s="48" t="n">
        <f aca="false">IF($H10="","",H10*I10)</f>
        <v>4500</v>
      </c>
      <c r="K10" s="21" t="n">
        <f aca="false">IF(OR($G10="",$J10=""),"",J10-G10)</f>
        <v>0</v>
      </c>
      <c r="L10" s="22" t="n">
        <f aca="false">IF(OR($G10="",$J10=""),"",IFERROR((J10-G10)/G10,0))</f>
        <v>0</v>
      </c>
      <c r="M10" s="47" t="s">
        <v>71</v>
      </c>
    </row>
    <row r="11" customFormat="false" ht="15" hidden="false" customHeight="false" outlineLevel="0" collapsed="false">
      <c r="A11" s="41" t="n">
        <v>7</v>
      </c>
      <c r="B11" s="17" t="s">
        <v>37</v>
      </c>
      <c r="C11" s="17" t="s">
        <v>79</v>
      </c>
      <c r="D11" s="42" t="s">
        <v>80</v>
      </c>
      <c r="E11" s="43" t="n">
        <v>3</v>
      </c>
      <c r="F11" s="44" t="n">
        <v>1200</v>
      </c>
      <c r="G11" s="45" t="n">
        <f aca="false">IF($E11="","",E11*F11)</f>
        <v>3600</v>
      </c>
      <c r="H11" s="43" t="n">
        <v>3</v>
      </c>
      <c r="I11" s="44" t="n">
        <v>1180</v>
      </c>
      <c r="J11" s="45" t="n">
        <f aca="false">IF($H11="","",H11*I11)</f>
        <v>3540</v>
      </c>
      <c r="K11" s="18" t="n">
        <f aca="false">IF(OR($G11="",$J11=""),"",J11-G11)</f>
        <v>-60</v>
      </c>
      <c r="L11" s="19" t="n">
        <f aca="false">IF(OR($G11="",$J11=""),"",IFERROR((J11-G11)/G11,0))</f>
        <v>-0.0166666666666667</v>
      </c>
      <c r="M11" s="42" t="s">
        <v>71</v>
      </c>
    </row>
    <row r="12" customFormat="false" ht="15" hidden="false" customHeight="false" outlineLevel="0" collapsed="false">
      <c r="A12" s="46" t="n">
        <v>8</v>
      </c>
      <c r="B12" s="20" t="s">
        <v>39</v>
      </c>
      <c r="C12" s="20" t="s">
        <v>81</v>
      </c>
      <c r="D12" s="47" t="s">
        <v>82</v>
      </c>
      <c r="E12" s="43" t="n">
        <v>5</v>
      </c>
      <c r="F12" s="44" t="n">
        <v>950</v>
      </c>
      <c r="G12" s="48" t="n">
        <f aca="false">IF($E12="","",E12*F12)</f>
        <v>4750</v>
      </c>
      <c r="H12" s="43" t="n">
        <v>6</v>
      </c>
      <c r="I12" s="44" t="n">
        <v>950</v>
      </c>
      <c r="J12" s="48" t="n">
        <f aca="false">IF($H12="","",H12*I12)</f>
        <v>5700</v>
      </c>
      <c r="K12" s="21" t="n">
        <f aca="false">IF(OR($G12="",$J12=""),"",J12-G12)</f>
        <v>950</v>
      </c>
      <c r="L12" s="22" t="n">
        <f aca="false">IF(OR($G12="",$J12=""),"",IFERROR((J12-G12)/G12,0))</f>
        <v>0.2</v>
      </c>
      <c r="M12" s="47" t="s">
        <v>74</v>
      </c>
    </row>
    <row r="13" customFormat="false" ht="15" hidden="false" customHeight="false" outlineLevel="0" collapsed="false">
      <c r="A13" s="41" t="n">
        <v>9</v>
      </c>
      <c r="B13" s="17" t="s">
        <v>39</v>
      </c>
      <c r="C13" s="17" t="s">
        <v>83</v>
      </c>
      <c r="D13" s="42" t="s">
        <v>78</v>
      </c>
      <c r="E13" s="43" t="n">
        <v>1</v>
      </c>
      <c r="F13" s="44" t="n">
        <v>2800</v>
      </c>
      <c r="G13" s="45" t="n">
        <f aca="false">IF($E13="","",E13*F13)</f>
        <v>2800</v>
      </c>
      <c r="H13" s="43" t="n">
        <v>1</v>
      </c>
      <c r="I13" s="44" t="n">
        <v>2800</v>
      </c>
      <c r="J13" s="45" t="n">
        <f aca="false">IF($H13="","",H13*I13)</f>
        <v>2800</v>
      </c>
      <c r="K13" s="18" t="n">
        <f aca="false">IF(OR($G13="",$J13=""),"",J13-G13)</f>
        <v>0</v>
      </c>
      <c r="L13" s="19" t="n">
        <f aca="false">IF(OR($G13="",$J13=""),"",IFERROR((J13-G13)/G13,0))</f>
        <v>0</v>
      </c>
      <c r="M13" s="42" t="s">
        <v>84</v>
      </c>
    </row>
    <row r="14" customFormat="false" ht="15" hidden="false" customHeight="false" outlineLevel="0" collapsed="false">
      <c r="A14" s="46" t="n">
        <v>10</v>
      </c>
      <c r="B14" s="20" t="s">
        <v>41</v>
      </c>
      <c r="C14" s="20" t="s">
        <v>85</v>
      </c>
      <c r="D14" s="47" t="s">
        <v>86</v>
      </c>
      <c r="E14" s="43" t="n">
        <v>600</v>
      </c>
      <c r="F14" s="44" t="n">
        <v>0.35</v>
      </c>
      <c r="G14" s="48" t="n">
        <f aca="false">IF($E14="","",E14*F14)</f>
        <v>210</v>
      </c>
      <c r="H14" s="43" t="n">
        <v>540</v>
      </c>
      <c r="I14" s="44" t="n">
        <v>0.35</v>
      </c>
      <c r="J14" s="48" t="n">
        <f aca="false">IF($H14="","",H14*I14)</f>
        <v>189</v>
      </c>
      <c r="K14" s="21" t="n">
        <f aca="false">IF(OR($G14="",$J14=""),"",J14-G14)</f>
        <v>-21</v>
      </c>
      <c r="L14" s="22" t="n">
        <f aca="false">IF(OR($G14="",$J14=""),"",IFERROR((J14-G14)/G14,0))</f>
        <v>-0.1</v>
      </c>
      <c r="M14" s="47" t="s">
        <v>74</v>
      </c>
    </row>
    <row r="15" customFormat="false" ht="15" hidden="false" customHeight="false" outlineLevel="0" collapsed="false">
      <c r="A15" s="41" t="n">
        <v>11</v>
      </c>
      <c r="B15" s="17" t="s">
        <v>43</v>
      </c>
      <c r="C15" s="17" t="s">
        <v>87</v>
      </c>
      <c r="D15" s="42" t="s">
        <v>78</v>
      </c>
      <c r="E15" s="43" t="n">
        <v>1</v>
      </c>
      <c r="F15" s="44" t="n">
        <v>1500</v>
      </c>
      <c r="G15" s="45" t="n">
        <f aca="false">IF($E15="","",E15*F15)</f>
        <v>1500</v>
      </c>
      <c r="H15" s="43" t="n">
        <v>1</v>
      </c>
      <c r="I15" s="44" t="n">
        <v>1650</v>
      </c>
      <c r="J15" s="45" t="n">
        <f aca="false">IF($H15="","",H15*I15)</f>
        <v>1650</v>
      </c>
      <c r="K15" s="18" t="n">
        <f aca="false">IF(OR($G15="",$J15=""),"",J15-G15)</f>
        <v>150</v>
      </c>
      <c r="L15" s="19" t="n">
        <f aca="false">IF(OR($G15="",$J15=""),"",IFERROR((J15-G15)/G15,0))</f>
        <v>0.1</v>
      </c>
      <c r="M15" s="42" t="s">
        <v>84</v>
      </c>
    </row>
    <row r="16" customFormat="false" ht="15" hidden="false" customHeight="false" outlineLevel="0" collapsed="false">
      <c r="A16" s="46"/>
      <c r="B16" s="20"/>
      <c r="C16" s="20"/>
      <c r="D16" s="47"/>
      <c r="E16" s="49"/>
      <c r="F16" s="50"/>
      <c r="G16" s="48" t="str">
        <f aca="false">IF($E16="","",E16*F16)</f>
        <v/>
      </c>
      <c r="H16" s="49"/>
      <c r="I16" s="50"/>
      <c r="J16" s="48" t="str">
        <f aca="false">IF($H16="","",H16*I16)</f>
        <v/>
      </c>
      <c r="K16" s="21" t="str">
        <f aca="false">IF(OR($G16="",$J16=""),"",J16-G16)</f>
        <v/>
      </c>
      <c r="L16" s="22" t="str">
        <f aca="false">IF(OR($G16="",$J16=""),"",IFERROR((J16-G16)/G16,0))</f>
        <v/>
      </c>
      <c r="M16" s="47"/>
    </row>
    <row r="17" customFormat="false" ht="15" hidden="false" customHeight="false" outlineLevel="0" collapsed="false">
      <c r="A17" s="41"/>
      <c r="B17" s="17"/>
      <c r="C17" s="17"/>
      <c r="D17" s="42"/>
      <c r="E17" s="51"/>
      <c r="F17" s="52"/>
      <c r="G17" s="45" t="str">
        <f aca="false">IF($E17="","",E17*F17)</f>
        <v/>
      </c>
      <c r="H17" s="51"/>
      <c r="I17" s="52"/>
      <c r="J17" s="45" t="str">
        <f aca="false">IF($H17="","",H17*I17)</f>
        <v/>
      </c>
      <c r="K17" s="18" t="str">
        <f aca="false">IF(OR($G17="",$J17=""),"",J17-G17)</f>
        <v/>
      </c>
      <c r="L17" s="19" t="str">
        <f aca="false">IF(OR($G17="",$J17=""),"",IFERROR((J17-G17)/G17,0))</f>
        <v/>
      </c>
      <c r="M17" s="42"/>
    </row>
    <row r="18" customFormat="false" ht="15" hidden="false" customHeight="false" outlineLevel="0" collapsed="false">
      <c r="A18" s="46"/>
      <c r="B18" s="20"/>
      <c r="C18" s="20"/>
      <c r="D18" s="47"/>
      <c r="E18" s="49"/>
      <c r="F18" s="50"/>
      <c r="G18" s="48" t="str">
        <f aca="false">IF($E18="","",E18*F18)</f>
        <v/>
      </c>
      <c r="H18" s="49"/>
      <c r="I18" s="50"/>
      <c r="J18" s="48" t="str">
        <f aca="false">IF($H18="","",H18*I18)</f>
        <v/>
      </c>
      <c r="K18" s="21" t="str">
        <f aca="false">IF(OR($G18="",$J18=""),"",J18-G18)</f>
        <v/>
      </c>
      <c r="L18" s="22" t="str">
        <f aca="false">IF(OR($G18="",$J18=""),"",IFERROR((J18-G18)/G18,0))</f>
        <v/>
      </c>
      <c r="M18" s="47"/>
    </row>
    <row r="19" customFormat="false" ht="15" hidden="false" customHeight="false" outlineLevel="0" collapsed="false">
      <c r="A19" s="41"/>
      <c r="B19" s="17"/>
      <c r="C19" s="17"/>
      <c r="D19" s="42"/>
      <c r="E19" s="51"/>
      <c r="F19" s="52"/>
      <c r="G19" s="45" t="str">
        <f aca="false">IF($E19="","",E19*F19)</f>
        <v/>
      </c>
      <c r="H19" s="51"/>
      <c r="I19" s="52"/>
      <c r="J19" s="45" t="str">
        <f aca="false">IF($H19="","",H19*I19)</f>
        <v/>
      </c>
      <c r="K19" s="18" t="str">
        <f aca="false">IF(OR($G19="",$J19=""),"",J19-G19)</f>
        <v/>
      </c>
      <c r="L19" s="19" t="str">
        <f aca="false">IF(OR($G19="",$J19=""),"",IFERROR((J19-G19)/G19,0))</f>
        <v/>
      </c>
      <c r="M19" s="42"/>
    </row>
    <row r="20" customFormat="false" ht="15" hidden="false" customHeight="false" outlineLevel="0" collapsed="false">
      <c r="A20" s="46"/>
      <c r="B20" s="20"/>
      <c r="C20" s="20"/>
      <c r="D20" s="47"/>
      <c r="E20" s="49"/>
      <c r="F20" s="50"/>
      <c r="G20" s="48" t="str">
        <f aca="false">IF($E20="","",E20*F20)</f>
        <v/>
      </c>
      <c r="H20" s="49"/>
      <c r="I20" s="50"/>
      <c r="J20" s="48" t="str">
        <f aca="false">IF($H20="","",H20*I20)</f>
        <v/>
      </c>
      <c r="K20" s="21" t="str">
        <f aca="false">IF(OR($G20="",$J20=""),"",J20-G20)</f>
        <v/>
      </c>
      <c r="L20" s="22" t="str">
        <f aca="false">IF(OR($G20="",$J20=""),"",IFERROR((J20-G20)/G20,0))</f>
        <v/>
      </c>
      <c r="M20" s="47"/>
    </row>
    <row r="21" customFormat="false" ht="15" hidden="false" customHeight="false" outlineLevel="0" collapsed="false">
      <c r="A21" s="41"/>
      <c r="B21" s="17"/>
      <c r="C21" s="17"/>
      <c r="D21" s="42"/>
      <c r="E21" s="51"/>
      <c r="F21" s="52"/>
      <c r="G21" s="45" t="str">
        <f aca="false">IF($E21="","",E21*F21)</f>
        <v/>
      </c>
      <c r="H21" s="51"/>
      <c r="I21" s="52"/>
      <c r="J21" s="45" t="str">
        <f aca="false">IF($H21="","",H21*I21)</f>
        <v/>
      </c>
      <c r="K21" s="18" t="str">
        <f aca="false">IF(OR($G21="",$J21=""),"",J21-G21)</f>
        <v/>
      </c>
      <c r="L21" s="19" t="str">
        <f aca="false">IF(OR($G21="",$J21=""),"",IFERROR((J21-G21)/G21,0))</f>
        <v/>
      </c>
      <c r="M21" s="42"/>
    </row>
    <row r="22" customFormat="false" ht="15" hidden="false" customHeight="false" outlineLevel="0" collapsed="false">
      <c r="A22" s="46"/>
      <c r="B22" s="20"/>
      <c r="C22" s="20"/>
      <c r="D22" s="47"/>
      <c r="E22" s="49"/>
      <c r="F22" s="50"/>
      <c r="G22" s="48" t="str">
        <f aca="false">IF($E22="","",E22*F22)</f>
        <v/>
      </c>
      <c r="H22" s="49"/>
      <c r="I22" s="50"/>
      <c r="J22" s="48" t="str">
        <f aca="false">IF($H22="","",H22*I22)</f>
        <v/>
      </c>
      <c r="K22" s="21" t="str">
        <f aca="false">IF(OR($G22="",$J22=""),"",J22-G22)</f>
        <v/>
      </c>
      <c r="L22" s="22" t="str">
        <f aca="false">IF(OR($G22="",$J22=""),"",IFERROR((J22-G22)/G22,0))</f>
        <v/>
      </c>
      <c r="M22" s="47"/>
    </row>
    <row r="23" customFormat="false" ht="15" hidden="false" customHeight="false" outlineLevel="0" collapsed="false">
      <c r="A23" s="41"/>
      <c r="B23" s="17"/>
      <c r="C23" s="17"/>
      <c r="D23" s="42"/>
      <c r="E23" s="51"/>
      <c r="F23" s="52"/>
      <c r="G23" s="45" t="str">
        <f aca="false">IF($E23="","",E23*F23)</f>
        <v/>
      </c>
      <c r="H23" s="51"/>
      <c r="I23" s="52"/>
      <c r="J23" s="45" t="str">
        <f aca="false">IF($H23="","",H23*I23)</f>
        <v/>
      </c>
      <c r="K23" s="18" t="str">
        <f aca="false">IF(OR($G23="",$J23=""),"",J23-G23)</f>
        <v/>
      </c>
      <c r="L23" s="19" t="str">
        <f aca="false">IF(OR($G23="",$J23=""),"",IFERROR((J23-G23)/G23,0))</f>
        <v/>
      </c>
      <c r="M23" s="42"/>
    </row>
    <row r="24" customFormat="false" ht="15" hidden="false" customHeight="false" outlineLevel="0" collapsed="false">
      <c r="A24" s="46"/>
      <c r="B24" s="20"/>
      <c r="C24" s="20"/>
      <c r="D24" s="47"/>
      <c r="E24" s="49"/>
      <c r="F24" s="50"/>
      <c r="G24" s="48" t="str">
        <f aca="false">IF($E24="","",E24*F24)</f>
        <v/>
      </c>
      <c r="H24" s="49"/>
      <c r="I24" s="50"/>
      <c r="J24" s="48" t="str">
        <f aca="false">IF($H24="","",H24*I24)</f>
        <v/>
      </c>
      <c r="K24" s="21" t="str">
        <f aca="false">IF(OR($G24="",$J24=""),"",J24-G24)</f>
        <v/>
      </c>
      <c r="L24" s="22" t="str">
        <f aca="false">IF(OR($G24="",$J24=""),"",IFERROR((J24-G24)/G24,0))</f>
        <v/>
      </c>
      <c r="M24" s="47"/>
    </row>
    <row r="25" customFormat="false" ht="3.75" hidden="false" customHeight="true" outlineLevel="0" collapsed="false"/>
    <row r="26" customFormat="false" ht="24" hidden="false" customHeight="true" outlineLevel="0" collapsed="false">
      <c r="A26" s="53" t="s">
        <v>88</v>
      </c>
      <c r="B26" s="53"/>
      <c r="C26" s="53"/>
      <c r="D26" s="53"/>
      <c r="E26" s="54"/>
      <c r="F26" s="54"/>
      <c r="G26" s="55" t="n">
        <f aca="false">SUM(G5:G24)</f>
        <v>58710</v>
      </c>
      <c r="H26" s="54"/>
      <c r="I26" s="54"/>
      <c r="J26" s="55" t="n">
        <f aca="false">SUM(J5:J24)</f>
        <v>61079</v>
      </c>
      <c r="K26" s="56" t="n">
        <f aca="false">SUM(K5:K24)</f>
        <v>2369</v>
      </c>
      <c r="L26" s="57" t="n">
        <f aca="false">IFERROR(K26/G26,0)</f>
        <v>0.0403508771929825</v>
      </c>
      <c r="M26" s="54"/>
    </row>
  </sheetData>
  <mergeCells count="6">
    <mergeCell ref="A1:M1"/>
    <mergeCell ref="A2:M2"/>
    <mergeCell ref="E3:G3"/>
    <mergeCell ref="H3:J3"/>
    <mergeCell ref="K3:L3"/>
    <mergeCell ref="A26:D26"/>
  </mergeCells>
  <conditionalFormatting sqref="K5:K24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L5:L24">
    <cfRule type="cellIs" priority="4" operator="greaterThan" aboveAverage="0" equalAverage="0" bottom="0" percent="0" rank="0" text="" dxfId="2">
      <formula>0</formula>
    </cfRule>
    <cfRule type="cellIs" priority="5" operator="lessThan" aboveAverage="0" equalAverage="0" bottom="0" percent="0" rank="0" text="" dxfId="3">
      <formula>0</formula>
    </cfRule>
  </conditionalFormatting>
  <dataValidations count="3">
    <dataValidation allowBlank="true" errorStyle="stop" operator="between" showDropDown="false" showErrorMessage="false" showInputMessage="false" sqref="B5:B24" type="list">
      <formula1>Stammdaten!$B$5:$B$9</formula1>
      <formula2>0</formula2>
    </dataValidation>
    <dataValidation allowBlank="true" errorStyle="stop" operator="between" showDropDown="false" showErrorMessage="false" showInputMessage="false" sqref="D5:D24" type="list">
      <formula1>Stammdaten!$D$5:$D$10</formula1>
      <formula2>0</formula2>
    </dataValidation>
    <dataValidation allowBlank="true" errorStyle="stop" operator="between" showDropDown="false" showErrorMessage="false" showInputMessage="false" sqref="M5:M24" type="list">
      <formula1>Stammdaten!$F$5:$F$7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26"/>
    <col collapsed="false" customWidth="true" hidden="false" outlineLevel="0" max="3" min="3" style="0" width="4"/>
    <col collapsed="false" customWidth="true" hidden="false" outlineLevel="0" max="4" min="4" style="0" width="16"/>
    <col collapsed="false" customWidth="true" hidden="false" outlineLevel="0" max="5" min="5" style="0" width="4"/>
    <col collapsed="false" customWidth="true" hidden="false" outlineLevel="0" max="6" min="6" style="0" width="18"/>
    <col collapsed="false" customWidth="true" hidden="false" outlineLevel="0" max="7" min="7" style="0" width="4"/>
    <col collapsed="false" customWidth="true" hidden="false" outlineLevel="0" max="8" min="8" style="0" width="24"/>
    <col collapsed="false" customWidth="true" hidden="false" outlineLevel="0" max="9" min="9" style="0" width="14"/>
  </cols>
  <sheetData>
    <row r="2" customFormat="false" ht="30" hidden="false" customHeight="true" outlineLevel="0" collapsed="false">
      <c r="B2" s="58" t="s">
        <v>89</v>
      </c>
      <c r="C2" s="58"/>
      <c r="D2" s="58"/>
      <c r="E2" s="58"/>
      <c r="F2" s="58"/>
      <c r="G2" s="58"/>
      <c r="H2" s="58"/>
    </row>
    <row r="3" customFormat="false" ht="15.75" hidden="false" customHeight="true" outlineLevel="0" collapsed="false">
      <c r="B3" s="2" t="s">
        <v>90</v>
      </c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B4" s="25" t="s">
        <v>91</v>
      </c>
      <c r="D4" s="25" t="s">
        <v>92</v>
      </c>
      <c r="F4" s="25" t="s">
        <v>18</v>
      </c>
      <c r="H4" s="59" t="s">
        <v>93</v>
      </c>
      <c r="I4" s="60" t="s">
        <v>94</v>
      </c>
    </row>
    <row r="5" customFormat="false" ht="15" hidden="false" customHeight="false" outlineLevel="0" collapsed="false">
      <c r="B5" s="17" t="s">
        <v>35</v>
      </c>
      <c r="D5" s="17" t="s">
        <v>70</v>
      </c>
      <c r="F5" s="17" t="s">
        <v>84</v>
      </c>
      <c r="H5" s="17" t="s">
        <v>16</v>
      </c>
      <c r="I5" s="44" t="n">
        <v>95</v>
      </c>
    </row>
    <row r="6" customFormat="false" ht="15" hidden="false" customHeight="false" outlineLevel="0" collapsed="false">
      <c r="B6" s="20" t="s">
        <v>37</v>
      </c>
      <c r="D6" s="20" t="s">
        <v>82</v>
      </c>
      <c r="F6" s="20" t="s">
        <v>74</v>
      </c>
      <c r="H6" s="20" t="s">
        <v>95</v>
      </c>
      <c r="I6" s="44" t="n">
        <v>120</v>
      </c>
    </row>
    <row r="7" customFormat="false" ht="15" hidden="false" customHeight="false" outlineLevel="0" collapsed="false">
      <c r="B7" s="17" t="s">
        <v>39</v>
      </c>
      <c r="D7" s="17" t="s">
        <v>80</v>
      </c>
      <c r="F7" s="17" t="s">
        <v>71</v>
      </c>
      <c r="H7" s="17" t="s">
        <v>96</v>
      </c>
      <c r="I7" s="44" t="n">
        <v>85</v>
      </c>
    </row>
    <row r="8" customFormat="false" ht="15" hidden="false" customHeight="false" outlineLevel="0" collapsed="false">
      <c r="B8" s="20" t="s">
        <v>41</v>
      </c>
      <c r="D8" s="20" t="s">
        <v>78</v>
      </c>
      <c r="H8" s="20" t="s">
        <v>97</v>
      </c>
      <c r="I8" s="44" t="n">
        <v>85</v>
      </c>
    </row>
    <row r="9" customFormat="false" ht="15" hidden="false" customHeight="false" outlineLevel="0" collapsed="false">
      <c r="B9" s="17" t="s">
        <v>43</v>
      </c>
      <c r="D9" s="17" t="s">
        <v>86</v>
      </c>
      <c r="H9" s="17" t="s">
        <v>98</v>
      </c>
      <c r="I9" s="44" t="n">
        <v>65</v>
      </c>
    </row>
    <row r="10" customFormat="false" ht="15" hidden="false" customHeight="false" outlineLevel="0" collapsed="false">
      <c r="D10" s="20" t="s">
        <v>99</v>
      </c>
      <c r="H10" s="20" t="s">
        <v>100</v>
      </c>
      <c r="I10" s="44" t="n">
        <v>75</v>
      </c>
    </row>
    <row r="11" customFormat="false" ht="15" hidden="false" customHeight="false" outlineLevel="0" collapsed="false">
      <c r="H11" s="17" t="s">
        <v>101</v>
      </c>
      <c r="I11" s="44" t="n">
        <v>70</v>
      </c>
    </row>
    <row r="15" customFormat="false" ht="30" hidden="false" customHeight="true" outlineLevel="0" collapsed="false">
      <c r="B15" s="61" t="s">
        <v>102</v>
      </c>
      <c r="C15" s="61"/>
      <c r="D15" s="61"/>
      <c r="E15" s="61"/>
      <c r="F15" s="61"/>
      <c r="G15" s="61"/>
      <c r="H15" s="61"/>
      <c r="I15" s="61"/>
    </row>
  </sheetData>
  <mergeCells count="3">
    <mergeCell ref="B2:H2"/>
    <mergeCell ref="B3:H3"/>
    <mergeCell ref="B15:I15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2026-07-07T05:52:02Z</dcterms:created>
  <dc:creator>openpyxl</dc:creator>
  <dc:description/>
  <dc:language>en-US</dc:language>
  <cp:lastModifiedBy/>
  <dcterms:modified xsi:type="dcterms:W3CDTF">2026-07-07T05:52:03Z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