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DD5F64F-EA11-4E36-888E-6D1AB48FB9F9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Kalkulation" sheetId="2" r:id="rId2"/>
    <sheet name="Parameter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2" l="1"/>
  <c r="I23" i="2"/>
  <c r="G23" i="2"/>
  <c r="F23" i="2"/>
  <c r="E22" i="2"/>
  <c r="H22" i="2" s="1"/>
  <c r="N22" i="2" s="1"/>
  <c r="E21" i="2"/>
  <c r="K21" i="2" s="1"/>
  <c r="E20" i="2"/>
  <c r="K20" i="2" s="1"/>
  <c r="E19" i="2"/>
  <c r="K19" i="2" s="1"/>
  <c r="E18" i="2"/>
  <c r="K18" i="2" s="1"/>
  <c r="E17" i="2"/>
  <c r="K17" i="2" s="1"/>
  <c r="E16" i="2"/>
  <c r="K16" i="2" s="1"/>
  <c r="E15" i="2"/>
  <c r="K15" i="2" s="1"/>
  <c r="E14" i="2"/>
  <c r="H14" i="2" s="1"/>
  <c r="E13" i="2"/>
  <c r="K13" i="2" s="1"/>
  <c r="E12" i="2"/>
  <c r="K12" i="2" s="1"/>
  <c r="E11" i="2"/>
  <c r="K11" i="2" s="1"/>
  <c r="E10" i="2"/>
  <c r="H10" i="2" s="1"/>
  <c r="E9" i="2"/>
  <c r="K9" i="2" s="1"/>
  <c r="E8" i="2"/>
  <c r="K8" i="2" s="1"/>
  <c r="E7" i="2"/>
  <c r="K7" i="2" s="1"/>
  <c r="E6" i="2"/>
  <c r="H6" i="2" s="1"/>
  <c r="C18" i="1" l="1"/>
  <c r="M8" i="2"/>
  <c r="B17" i="1"/>
  <c r="N10" i="2"/>
  <c r="M12" i="2"/>
  <c r="M16" i="2"/>
  <c r="C19" i="1"/>
  <c r="M18" i="2"/>
  <c r="B16" i="1"/>
  <c r="H23" i="2"/>
  <c r="H18" i="2"/>
  <c r="K6" i="2"/>
  <c r="K10" i="2"/>
  <c r="K14" i="2"/>
  <c r="M14" i="2" s="1"/>
  <c r="K22" i="2"/>
  <c r="M22" i="2" s="1"/>
  <c r="H8" i="2"/>
  <c r="N8" i="2" s="1"/>
  <c r="H12" i="2"/>
  <c r="N12" i="2" s="1"/>
  <c r="H16" i="2"/>
  <c r="N16" i="2" s="1"/>
  <c r="H20" i="2"/>
  <c r="N20" i="2" s="1"/>
  <c r="H7" i="2"/>
  <c r="N7" i="2" s="1"/>
  <c r="H11" i="2"/>
  <c r="N11" i="2" s="1"/>
  <c r="H15" i="2"/>
  <c r="M15" i="2" s="1"/>
  <c r="H9" i="2"/>
  <c r="N9" i="2" s="1"/>
  <c r="H13" i="2"/>
  <c r="N13" i="2" s="1"/>
  <c r="H17" i="2"/>
  <c r="N17" i="2" s="1"/>
  <c r="H21" i="2"/>
  <c r="N21" i="2" s="1"/>
  <c r="H19" i="2"/>
  <c r="N19" i="2" s="1"/>
  <c r="H26" i="2" l="1"/>
  <c r="M7" i="2"/>
  <c r="M21" i="2"/>
  <c r="M20" i="2"/>
  <c r="C16" i="1"/>
  <c r="K23" i="2"/>
  <c r="M6" i="2"/>
  <c r="M9" i="2"/>
  <c r="M17" i="2"/>
  <c r="B18" i="1"/>
  <c r="D18" i="1" s="1"/>
  <c r="N15" i="2"/>
  <c r="M19" i="2"/>
  <c r="M13" i="2"/>
  <c r="M10" i="2"/>
  <c r="C17" i="1"/>
  <c r="D17" i="1" s="1"/>
  <c r="M11" i="2"/>
  <c r="B19" i="1"/>
  <c r="D19" i="1" s="1"/>
  <c r="N18" i="2"/>
  <c r="N6" i="2"/>
  <c r="N14" i="2"/>
  <c r="B20" i="1" l="1"/>
  <c r="M23" i="2"/>
  <c r="E10" i="1"/>
  <c r="C20" i="1"/>
  <c r="D16" i="1"/>
  <c r="D20" i="1" s="1"/>
  <c r="N23" i="2"/>
  <c r="H27" i="2"/>
  <c r="H28" i="2" s="1"/>
  <c r="E7" i="1" l="1"/>
  <c r="H29" i="2"/>
  <c r="H30" i="2" s="1"/>
  <c r="H31" i="2" l="1"/>
  <c r="H32" i="2" s="1"/>
  <c r="H33" i="2" l="1"/>
  <c r="H34" i="2" s="1"/>
  <c r="E13" i="1" l="1"/>
  <c r="H35" i="2"/>
  <c r="H36" i="2" s="1"/>
  <c r="G10" i="1" s="1"/>
  <c r="G7" i="1"/>
  <c r="G13" i="1"/>
</calcChain>
</file>

<file path=xl/sharedStrings.xml><?xml version="1.0" encoding="utf-8"?>
<sst xmlns="http://schemas.openxmlformats.org/spreadsheetml/2006/main" count="135" uniqueCount="97">
  <si>
    <t>PROJEKTKALKULATION</t>
  </si>
  <si>
    <t>Kalkulation · Controlling · Nachkalkulation   |   Vorlage 2026</t>
  </si>
  <si>
    <t>PROJEKTDATEN</t>
  </si>
  <si>
    <t>KENNZAHLEN</t>
  </si>
  <si>
    <t>Projektname</t>
  </si>
  <si>
    <t>Musterprojekt 2026 – Systemeinführung</t>
  </si>
  <si>
    <t>Selbstkosten inkl. GK</t>
  </si>
  <si>
    <t>Angebotspreis netto</t>
  </si>
  <si>
    <t>Projektnummer</t>
  </si>
  <si>
    <t>PRJ-2026-014</t>
  </si>
  <si>
    <t>Kunde / Auftraggeber</t>
  </si>
  <si>
    <t>Beispielkunde GmbH</t>
  </si>
  <si>
    <t>Projektleitung</t>
  </si>
  <si>
    <t>M. Musterfrau</t>
  </si>
  <si>
    <t>Ist-Kosten (gesamt)</t>
  </si>
  <si>
    <t>Angebotspreis brutto</t>
  </si>
  <si>
    <t>Startdatum</t>
  </si>
  <si>
    <t>12.01.2026</t>
  </si>
  <si>
    <t>Enddatum (geplant)</t>
  </si>
  <si>
    <t>30.04.2026</t>
  </si>
  <si>
    <t>Status</t>
  </si>
  <si>
    <t>In Umsetzung</t>
  </si>
  <si>
    <t>Geplantes Ergebnis</t>
  </si>
  <si>
    <t>Marge (Plan)</t>
  </si>
  <si>
    <t>KOSTEN JE PHASE – PLAN / IST</t>
  </si>
  <si>
    <t>Phase</t>
  </si>
  <si>
    <t>Plan (€)</t>
  </si>
  <si>
    <t>Ist (€)</t>
  </si>
  <si>
    <t>Δ (€)</t>
  </si>
  <si>
    <t>1 – Konzeption</t>
  </si>
  <si>
    <t>2 – Umsetzung</t>
  </si>
  <si>
    <t>3 – Test &amp; Abnahme</t>
  </si>
  <si>
    <t>4 – Projektabschluss</t>
  </si>
  <si>
    <t>Gesamt</t>
  </si>
  <si>
    <t>Blaue Felder sind Eingaben. Alle übrigen Werte werden automatisch aus dem Blatt „Kalkulation“ berechnet. Prozentsätze zur Preisbildung im Blatt „Kalkulation“ anpassbar.</t>
  </si>
  <si>
    <t>PROJEKTKALKULATION – PLAN / IST</t>
  </si>
  <si>
    <t>Aufgabenbezogene Kalkulation nach Phasen – geplante Kosten, Ist-Erfassung und Abweichungsanalyse</t>
  </si>
  <si>
    <t>AUFGABE</t>
  </si>
  <si>
    <t>RESSOURCE</t>
  </si>
  <si>
    <t>PLAN (SOLL)</t>
  </si>
  <si>
    <t>IST</t>
  </si>
  <si>
    <t>FORTSCHRITT</t>
  </si>
  <si>
    <t>ABWEICHUNG</t>
  </si>
  <si>
    <t>Pos.</t>
  </si>
  <si>
    <t>Aufgabe / Position</t>
  </si>
  <si>
    <t>Rolle / Ressource</t>
  </si>
  <si>
    <t>Satz
(€/h)</t>
  </si>
  <si>
    <t>Plan-
Std.</t>
  </si>
  <si>
    <t>Plan-
Sachk.</t>
  </si>
  <si>
    <t>Plan-
kosten</t>
  </si>
  <si>
    <t>Ist-
Std.</t>
  </si>
  <si>
    <t>Ist-
Sachk.</t>
  </si>
  <si>
    <t>Ist-
kosten</t>
  </si>
  <si>
    <t>Fertig
%</t>
  </si>
  <si>
    <t>Δ (%)</t>
  </si>
  <si>
    <t>Anforderungsanalyse &amp; Kick-off</t>
  </si>
  <si>
    <t>Ist-Aufnahme / Recherche</t>
  </si>
  <si>
    <t>Consultant</t>
  </si>
  <si>
    <t>Konzept &amp; Fachfeinkonzept</t>
  </si>
  <si>
    <t>Senior Consultant</t>
  </si>
  <si>
    <t>Lizenzen / Fremdleistung</t>
  </si>
  <si>
    <t>Material / Sachkosten</t>
  </si>
  <si>
    <t>Grundkonfiguration / Aufbau</t>
  </si>
  <si>
    <t>Fachexperte / Technik</t>
  </si>
  <si>
    <t>Umsetzung Kernfunktionen</t>
  </si>
  <si>
    <t>Schnittstellen / Anpassungen</t>
  </si>
  <si>
    <t>Externe Zulieferung</t>
  </si>
  <si>
    <t>Externer Dienstleister</t>
  </si>
  <si>
    <t>Hardware / Materialeinsatz</t>
  </si>
  <si>
    <t>Funktions- &amp; Integrationstest</t>
  </si>
  <si>
    <t>Fehlerbehebung / Nacharbeit</t>
  </si>
  <si>
    <t>Abnahme &amp; Feinjustierung</t>
  </si>
  <si>
    <t>Dokumentation &amp; Schulung</t>
  </si>
  <si>
    <t>Projektabschluss / Review</t>
  </si>
  <si>
    <t>GESAMT</t>
  </si>
  <si>
    <t>PREISBILDUNG (Angebotskalkulation)</t>
  </si>
  <si>
    <t>Selbstkosten (Summe Plankosten)</t>
  </si>
  <si>
    <t>Gemeinkostenzuschlag</t>
  </si>
  <si>
    <t>Selbstkosten inkl. Gemeinkosten</t>
  </si>
  <si>
    <t>Gewinnaufschlag</t>
  </si>
  <si>
    <t>Listenpreis (vor Nachlässen)</t>
  </si>
  <si>
    <t>Rabatt</t>
  </si>
  <si>
    <t>Zwischensumme nach Rabatt</t>
  </si>
  <si>
    <t>Skonto</t>
  </si>
  <si>
    <t>zzgl. Umsatzsteuer</t>
  </si>
  <si>
    <t>Angebotspreis brutto (Endbetrag)</t>
  </si>
  <si>
    <t>PARAMETER &amp; STAMMDATEN</t>
  </si>
  <si>
    <t>Zentrale Stammdaten für Auswahllisten und Stundensatz-Verknüpfung – Geschäftsjahr 2026</t>
  </si>
  <si>
    <t>RESSOURCEN – STUNDENSÄTZE</t>
  </si>
  <si>
    <t>Stundensatz (€/h)</t>
  </si>
  <si>
    <t>Sachbearbeitung</t>
  </si>
  <si>
    <t>PROJEKTPHASEN</t>
  </si>
  <si>
    <t>PROJEKTSTATUS</t>
  </si>
  <si>
    <t>In Planung</t>
  </si>
  <si>
    <t>Abgeschlossen</t>
  </si>
  <si>
    <t>Pausiert</t>
  </si>
  <si>
    <t>Blau = Eingabefeld  •  Schwarz = berechnet. Stundensätze werden automatisch in die Kalkulation übernommen.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</si>
</sst>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\-#,##0.00&quot; €&quot;;\–"/>
    <numFmt numFmtId="165" formatCode="0.0%"/>
    <numFmt numFmtId="166" formatCode="#,##0.0&quot; h&quot;;\-#,##0.0&quot; h&quot;;\–"/>
  </numFmts>
  <fonts count="24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4A2540"/>
      <name val="Calibri"/>
      <charset val="1"/>
    </font>
    <font>
      <sz val="10"/>
      <color rgb="FF1F4E9B"/>
      <name val="Calibri"/>
      <charset val="1"/>
    </font>
    <font>
      <b/>
      <sz val="9"/>
      <color rgb="FF4A2540"/>
      <name val="Calibri"/>
      <charset val="1"/>
    </font>
    <font>
      <b/>
      <sz val="9"/>
      <color rgb="FF5A430D"/>
      <name val="Calibri"/>
      <charset val="1"/>
    </font>
    <font>
      <b/>
      <sz val="16"/>
      <color rgb="FF4A2540"/>
      <name val="Calibri"/>
      <charset val="1"/>
    </font>
    <font>
      <b/>
      <sz val="16"/>
      <color rgb="FF5A430D"/>
      <name val="Calibri"/>
      <charset val="1"/>
    </font>
    <font>
      <b/>
      <sz val="9"/>
      <color rgb="FFFFFFFF"/>
      <name val="Calibri"/>
      <charset val="1"/>
    </font>
    <font>
      <sz val="9"/>
      <color rgb="FF2B2B2B"/>
      <name val="Calibri"/>
      <charset val="1"/>
    </font>
    <font>
      <i/>
      <sz val="8"/>
      <color rgb="FF8A7A82"/>
      <name val="Calibri"/>
      <charset val="1"/>
    </font>
    <font>
      <b/>
      <sz val="15"/>
      <color rgb="FFFFFFFF"/>
      <name val="Calibri"/>
      <charset val="1"/>
    </font>
    <font>
      <i/>
      <sz val="9"/>
      <color rgb="FFFFFFFF"/>
      <name val="Calibri"/>
      <charset val="1"/>
    </font>
    <font>
      <b/>
      <sz val="9"/>
      <color rgb="FF3A2A00"/>
      <name val="Calibri"/>
      <charset val="1"/>
    </font>
    <font>
      <b/>
      <sz val="8"/>
      <color rgb="FFFFFFFF"/>
      <name val="Calibri"/>
      <charset val="1"/>
    </font>
    <font>
      <sz val="9"/>
      <color rgb="FF1F4E9B"/>
      <name val="Calibri"/>
      <charset val="1"/>
    </font>
    <font>
      <b/>
      <sz val="10"/>
      <color rgb="FFFFFFFF"/>
      <name val="Calibri"/>
      <charset val="1"/>
    </font>
    <font>
      <sz val="10"/>
      <color rgb="FF2B2B2B"/>
      <name val="Calibri"/>
      <charset val="1"/>
    </font>
    <font>
      <b/>
      <sz val="10"/>
      <color rgb="FF1F4E9B"/>
      <name val="Calibri"/>
      <charset val="1"/>
    </font>
    <font>
      <b/>
      <sz val="11"/>
      <color rgb="FF5A430D"/>
      <name val="Calibri"/>
      <charset val="1"/>
    </font>
    <font>
      <b/>
      <sz val="10"/>
      <color rgb="FF5A430D"/>
      <name val="Calibri"/>
      <charset val="1"/>
    </font>
    <font>
      <b/>
      <sz val="13"/>
      <color rgb="FFFFFFFF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4A2540"/>
        <bgColor rgb="FF5E3350"/>
      </patternFill>
    </fill>
    <fill>
      <patternFill patternType="solid">
        <fgColor rgb="FF7A3F5E"/>
        <bgColor rgb="FF5E3350"/>
      </patternFill>
    </fill>
    <fill>
      <patternFill patternType="solid">
        <fgColor rgb="FFC0912F"/>
        <bgColor rgb="FF808000"/>
      </patternFill>
    </fill>
    <fill>
      <patternFill patternType="solid">
        <fgColor rgb="FFEAF1FB"/>
        <bgColor rgb="FFF3ECEF"/>
      </patternFill>
    </fill>
    <fill>
      <patternFill patternType="solid">
        <fgColor rgb="FFEDE6E0"/>
        <bgColor rgb="FFF3ECEF"/>
      </patternFill>
    </fill>
    <fill>
      <patternFill patternType="solid">
        <fgColor rgb="FFF6EED8"/>
        <bgColor rgb="FFF3ECEF"/>
      </patternFill>
    </fill>
    <fill>
      <patternFill patternType="solid">
        <fgColor rgb="FFF3ECEF"/>
        <bgColor rgb="FFEAF1FB"/>
      </patternFill>
    </fill>
    <fill>
      <patternFill patternType="solid">
        <fgColor rgb="FFFFFFFF"/>
        <bgColor rgb="FFEAF1FB"/>
      </patternFill>
    </fill>
    <fill>
      <patternFill patternType="solid">
        <fgColor rgb="FF5E3350"/>
        <bgColor rgb="FF4A2540"/>
      </patternFill>
    </fill>
  </fills>
  <borders count="2">
    <border>
      <left/>
      <right/>
      <top/>
      <bottom/>
      <diagonal/>
    </border>
    <border>
      <left style="thin">
        <color rgb="FFD8CDD4"/>
      </left>
      <right style="thin">
        <color rgb="FFD8CDD4"/>
      </right>
      <top style="thin">
        <color rgb="FFD8CDD4"/>
      </top>
      <bottom style="thin">
        <color rgb="FFD8CDD4"/>
      </bottom>
      <diagonal/>
    </border>
  </borders>
  <cellStyleXfs count="1">
    <xf numFmtId="0" fontId="0" fillId="0" borderId="0"/>
  </cellStyleXfs>
  <cellXfs count="62">
    <xf numFmtId="0" fontId="0" fillId="0" borderId="0" xfId="0"/>
    <xf numFmtId="165" fontId="8" fillId="8" borderId="1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164" fontId="9" fillId="7" borderId="1" xfId="0" applyNumberFormat="1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4" borderId="0" xfId="0" applyFill="1"/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/>
    </xf>
    <xf numFmtId="164" fontId="11" fillId="9" borderId="1" xfId="0" applyNumberFormat="1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left" vertical="center"/>
    </xf>
    <xf numFmtId="164" fontId="11" fillId="8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166" fontId="17" fillId="5" borderId="1" xfId="0" applyNumberFormat="1" applyFont="1" applyFill="1" applyBorder="1" applyAlignment="1">
      <alignment horizontal="right" vertical="center"/>
    </xf>
    <xf numFmtId="164" fontId="17" fillId="5" borderId="1" xfId="0" applyNumberFormat="1" applyFont="1" applyFill="1" applyBorder="1" applyAlignment="1">
      <alignment horizontal="right" vertical="center"/>
    </xf>
    <xf numFmtId="165" fontId="17" fillId="5" borderId="1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5" fontId="11" fillId="8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6" fontId="18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/>
    </xf>
    <xf numFmtId="165" fontId="20" fillId="5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right" vertical="center"/>
    </xf>
    <xf numFmtId="0" fontId="22" fillId="7" borderId="1" xfId="0" applyFont="1" applyFill="1" applyBorder="1" applyAlignment="1">
      <alignment horizontal="center" vertical="center"/>
    </xf>
    <xf numFmtId="164" fontId="21" fillId="7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2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2" fillId="0" borderId="0" xfId="0" applyFont="1" applyAlignment="1"/>
    <xf numFmtId="0" fontId="12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7A3F5E"/>
      <rgbColor rgb="FFF6EED8"/>
      <rgbColor rgb="FFEAF1FB"/>
      <rgbColor rgb="FF4A2540"/>
      <rgbColor rgb="FFFF8080"/>
      <rgbColor rgb="FF0066CC"/>
      <rgbColor rgb="FFD8CD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ECEF"/>
      <rgbColor rgb="FFEDE6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0912F"/>
      <rgbColor rgb="FFFF6600"/>
      <rgbColor rgb="FF666699"/>
      <rgbColor rgb="FF8A7A82"/>
      <rgbColor rgb="FF003366"/>
      <rgbColor rgb="FF339966"/>
      <rgbColor rgb="FF003300"/>
      <rgbColor rgb="FF3A2A00"/>
      <rgbColor rgb="FF5A430D"/>
      <rgbColor rgb="FF5E3350"/>
      <rgbColor rgb="FF1F4E9B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Kosten je Phase – Plan / Ist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Übersicht!$B$15</c:f>
              <c:strCache>
                <c:ptCount val="1"/>
                <c:pt idx="0">
                  <c:v>Plan (€)</c:v>
                </c:pt>
              </c:strCache>
            </c:strRef>
          </c:tx>
          <c:spPr>
            <a:solidFill>
              <a:srgbClr val="4A254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Übersicht!$A$16:$A$19</c:f>
              <c:strCache>
                <c:ptCount val="4"/>
                <c:pt idx="0">
                  <c:v>1 – Konzeption</c:v>
                </c:pt>
                <c:pt idx="1">
                  <c:v>2 – Umsetzung</c:v>
                </c:pt>
                <c:pt idx="2">
                  <c:v>3 – Test &amp; Abnahme</c:v>
                </c:pt>
                <c:pt idx="3">
                  <c:v>4 – Projektabschluss</c:v>
                </c:pt>
              </c:strCache>
            </c:strRef>
          </c:cat>
          <c:val>
            <c:numRef>
              <c:f>Übersicht!$B$16:$B$19</c:f>
              <c:numCache>
                <c:formatCode>#,##0.00" €";\-#,##0.00" €";\–</c:formatCode>
                <c:ptCount val="4"/>
                <c:pt idx="0">
                  <c:v>8310</c:v>
                </c:pt>
                <c:pt idx="1">
                  <c:v>22210</c:v>
                </c:pt>
                <c:pt idx="2">
                  <c:v>5800</c:v>
                </c:pt>
                <c:pt idx="3">
                  <c:v>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6-4954-B167-3304BE034888}"/>
            </c:ext>
          </c:extLst>
        </c:ser>
        <c:ser>
          <c:idx val="1"/>
          <c:order val="1"/>
          <c:tx>
            <c:strRef>
              <c:f>Übersicht!$C$15</c:f>
              <c:strCache>
                <c:ptCount val="1"/>
                <c:pt idx="0">
                  <c:v>Ist (€)</c:v>
                </c:pt>
              </c:strCache>
            </c:strRef>
          </c:tx>
          <c:spPr>
            <a:solidFill>
              <a:srgbClr val="C0912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Übersicht!$A$16:$A$19</c:f>
              <c:strCache>
                <c:ptCount val="4"/>
                <c:pt idx="0">
                  <c:v>1 – Konzeption</c:v>
                </c:pt>
                <c:pt idx="1">
                  <c:v>2 – Umsetzung</c:v>
                </c:pt>
                <c:pt idx="2">
                  <c:v>3 – Test &amp; Abnahme</c:v>
                </c:pt>
                <c:pt idx="3">
                  <c:v>4 – Projektabschluss</c:v>
                </c:pt>
              </c:strCache>
            </c:strRef>
          </c:cat>
          <c:val>
            <c:numRef>
              <c:f>Übersicht!$C$16:$C$19</c:f>
              <c:numCache>
                <c:formatCode>#,##0.00" €";\-#,##0.00" €";\–</c:formatCode>
                <c:ptCount val="4"/>
                <c:pt idx="0">
                  <c:v>8800</c:v>
                </c:pt>
                <c:pt idx="1">
                  <c:v>23830</c:v>
                </c:pt>
                <c:pt idx="2">
                  <c:v>6260</c:v>
                </c:pt>
                <c:pt idx="3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6-4954-B167-3304BE03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042099"/>
        <c:axId val="34567612"/>
      </c:barChart>
      <c:catAx>
        <c:axId val="130420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4567612"/>
        <c:crosses val="autoZero"/>
        <c:auto val="1"/>
        <c:lblAlgn val="ctr"/>
        <c:lblOffset val="100"/>
        <c:noMultiLvlLbl val="0"/>
      </c:catAx>
      <c:valAx>
        <c:axId val="345676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;\-#,##0.00&quot; €&quot;;\–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304209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13</xdr:row>
      <xdr:rowOff>180975</xdr:rowOff>
    </xdr:from>
    <xdr:to>
      <xdr:col>10</xdr:col>
      <xdr:colOff>551685</xdr:colOff>
      <xdr:row>27</xdr:row>
      <xdr:rowOff>104955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Normal="100" workbookViewId="0">
      <selection activeCell="N10" sqref="N10"/>
    </sheetView>
  </sheetViews>
  <sheetFormatPr baseColWidth="10" defaultColWidth="8.7109375" defaultRowHeight="15" x14ac:dyDescent="0.25"/>
  <cols>
    <col min="1" max="1" width="16.85546875" bestFit="1" customWidth="1"/>
    <col min="2" max="2" width="9.140625" bestFit="1" customWidth="1"/>
    <col min="3" max="3" width="13" customWidth="1"/>
    <col min="4" max="4" width="20.140625" customWidth="1"/>
    <col min="5" max="5" width="14" customWidth="1"/>
    <col min="6" max="6" width="13" customWidth="1"/>
    <col min="7" max="7" width="14" customWidth="1"/>
    <col min="8" max="8" width="13" customWidth="1"/>
  </cols>
  <sheetData>
    <row r="1" spans="1:8" ht="39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8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ht="3.75" customHeight="1" x14ac:dyDescent="0.25">
      <c r="A3" s="12"/>
      <c r="B3" s="12"/>
      <c r="C3" s="12"/>
      <c r="D3" s="12"/>
      <c r="E3" s="12"/>
      <c r="F3" s="12"/>
      <c r="G3" s="12"/>
      <c r="H3" s="12"/>
    </row>
    <row r="5" spans="1:8" ht="15" customHeight="1" x14ac:dyDescent="0.25">
      <c r="A5" s="11" t="s">
        <v>2</v>
      </c>
      <c r="B5" s="11"/>
      <c r="C5" s="11"/>
      <c r="D5" s="11"/>
      <c r="E5" s="11" t="s">
        <v>3</v>
      </c>
      <c r="F5" s="11"/>
      <c r="G5" s="11"/>
      <c r="H5" s="11"/>
    </row>
    <row r="6" spans="1:8" ht="15.75" customHeight="1" x14ac:dyDescent="0.25">
      <c r="A6" s="10" t="s">
        <v>4</v>
      </c>
      <c r="B6" s="10"/>
      <c r="C6" s="9" t="s">
        <v>5</v>
      </c>
      <c r="D6" s="9"/>
      <c r="E6" s="8" t="s">
        <v>6</v>
      </c>
      <c r="F6" s="8"/>
      <c r="G6" s="7" t="s">
        <v>7</v>
      </c>
      <c r="H6" s="7"/>
    </row>
    <row r="7" spans="1:8" ht="15" customHeight="1" x14ac:dyDescent="0.25">
      <c r="A7" s="10" t="s">
        <v>8</v>
      </c>
      <c r="B7" s="10"/>
      <c r="C7" s="9" t="s">
        <v>9</v>
      </c>
      <c r="D7" s="9"/>
      <c r="E7" s="6">
        <f>Kalkulation!$H$28</f>
        <v>43736</v>
      </c>
      <c r="F7" s="6"/>
      <c r="G7" s="5">
        <f>Kalkulation!$H$34</f>
        <v>46825.948400000001</v>
      </c>
      <c r="H7" s="5"/>
    </row>
    <row r="8" spans="1:8" ht="15" customHeight="1" x14ac:dyDescent="0.25">
      <c r="A8" s="10" t="s">
        <v>10</v>
      </c>
      <c r="B8" s="10"/>
      <c r="C8" s="9" t="s">
        <v>11</v>
      </c>
      <c r="D8" s="9"/>
      <c r="E8" s="6"/>
      <c r="F8" s="6"/>
      <c r="G8" s="5"/>
      <c r="H8" s="5"/>
    </row>
    <row r="9" spans="1:8" ht="15.75" customHeight="1" x14ac:dyDescent="0.25">
      <c r="A9" s="10" t="s">
        <v>12</v>
      </c>
      <c r="B9" s="10"/>
      <c r="C9" s="9" t="s">
        <v>13</v>
      </c>
      <c r="D9" s="9"/>
      <c r="E9" s="8" t="s">
        <v>14</v>
      </c>
      <c r="F9" s="8"/>
      <c r="G9" s="7" t="s">
        <v>15</v>
      </c>
      <c r="H9" s="7"/>
    </row>
    <row r="10" spans="1:8" ht="15" customHeight="1" x14ac:dyDescent="0.25">
      <c r="A10" s="10" t="s">
        <v>16</v>
      </c>
      <c r="B10" s="10"/>
      <c r="C10" s="4" t="s">
        <v>17</v>
      </c>
      <c r="D10" s="4"/>
      <c r="E10" s="6">
        <f>Kalkulation!K23</f>
        <v>41210</v>
      </c>
      <c r="F10" s="6"/>
      <c r="G10" s="5">
        <f>Kalkulation!$H$36</f>
        <v>55722.878596000002</v>
      </c>
      <c r="H10" s="5"/>
    </row>
    <row r="11" spans="1:8" ht="15" customHeight="1" x14ac:dyDescent="0.25">
      <c r="A11" s="10" t="s">
        <v>18</v>
      </c>
      <c r="B11" s="10"/>
      <c r="C11" s="4" t="s">
        <v>19</v>
      </c>
      <c r="D11" s="4"/>
      <c r="E11" s="6"/>
      <c r="F11" s="6"/>
      <c r="G11" s="5"/>
      <c r="H11" s="5"/>
    </row>
    <row r="12" spans="1:8" ht="15.75" customHeight="1" x14ac:dyDescent="0.25">
      <c r="A12" s="10" t="s">
        <v>20</v>
      </c>
      <c r="B12" s="10"/>
      <c r="C12" s="9" t="s">
        <v>21</v>
      </c>
      <c r="D12" s="9"/>
      <c r="E12" s="3" t="s">
        <v>22</v>
      </c>
      <c r="F12" s="3"/>
      <c r="G12" s="3" t="s">
        <v>23</v>
      </c>
      <c r="H12" s="3"/>
    </row>
    <row r="13" spans="1:8" ht="15" customHeight="1" x14ac:dyDescent="0.25">
      <c r="E13" s="2">
        <f>Kalkulation!$H$34-Kalkulation!H23</f>
        <v>7775.9484000000011</v>
      </c>
      <c r="F13" s="2"/>
      <c r="G13" s="1">
        <f>IF(Kalkulation!$H$34=0,"",(Kalkulation!$H$34-Kalkulation!H23)/Kalkulation!$H$34)</f>
        <v>0.16606067075408132</v>
      </c>
      <c r="H13" s="1"/>
    </row>
    <row r="14" spans="1:8" ht="15" customHeight="1" x14ac:dyDescent="0.25">
      <c r="A14" s="11" t="s">
        <v>24</v>
      </c>
      <c r="B14" s="11"/>
      <c r="C14" s="11"/>
      <c r="D14" s="11"/>
      <c r="E14" s="2"/>
      <c r="F14" s="2"/>
      <c r="G14" s="1"/>
      <c r="H14" s="1"/>
    </row>
    <row r="15" spans="1:8" ht="15" customHeight="1" x14ac:dyDescent="0.25">
      <c r="A15" s="16" t="s">
        <v>25</v>
      </c>
      <c r="B15" s="16" t="s">
        <v>26</v>
      </c>
      <c r="C15" s="16" t="s">
        <v>27</v>
      </c>
      <c r="D15" s="16" t="s">
        <v>28</v>
      </c>
    </row>
    <row r="16" spans="1:8" ht="15" customHeight="1" x14ac:dyDescent="0.25">
      <c r="A16" s="17" t="s">
        <v>29</v>
      </c>
      <c r="B16" s="18">
        <f>SUMIF(Kalkulation!$A$6:$A$22,A16,Kalkulation!$H$6:$H$22)</f>
        <v>8310</v>
      </c>
      <c r="C16" s="18">
        <f>SUMIF(Kalkulation!$A$6:$A$22,A16,Kalkulation!$K$6:$K$22)</f>
        <v>8800</v>
      </c>
      <c r="D16" s="18">
        <f>C16-B16</f>
        <v>490</v>
      </c>
    </row>
    <row r="17" spans="1:8" ht="15" customHeight="1" x14ac:dyDescent="0.25">
      <c r="A17" s="19" t="s">
        <v>30</v>
      </c>
      <c r="B17" s="20">
        <f>SUMIF(Kalkulation!$A$6:$A$22,A17,Kalkulation!$H$6:$H$22)</f>
        <v>22210</v>
      </c>
      <c r="C17" s="20">
        <f>SUMIF(Kalkulation!$A$6:$A$22,A17,Kalkulation!$K$6:$K$22)</f>
        <v>23830</v>
      </c>
      <c r="D17" s="20">
        <f>C17-B17</f>
        <v>1620</v>
      </c>
    </row>
    <row r="18" spans="1:8" ht="15" customHeight="1" x14ac:dyDescent="0.25">
      <c r="A18" s="17" t="s">
        <v>31</v>
      </c>
      <c r="B18" s="18">
        <f>SUMIF(Kalkulation!$A$6:$A$22,A18,Kalkulation!$H$6:$H$22)</f>
        <v>5800</v>
      </c>
      <c r="C18" s="18">
        <f>SUMIF(Kalkulation!$A$6:$A$22,A18,Kalkulation!$K$6:$K$22)</f>
        <v>6260</v>
      </c>
      <c r="D18" s="18">
        <f>C18-B18</f>
        <v>460</v>
      </c>
    </row>
    <row r="19" spans="1:8" ht="15" customHeight="1" x14ac:dyDescent="0.25">
      <c r="A19" s="19" t="s">
        <v>32</v>
      </c>
      <c r="B19" s="20">
        <f>SUMIF(Kalkulation!$A$6:$A$22,A19,Kalkulation!$H$6:$H$22)</f>
        <v>2730</v>
      </c>
      <c r="C19" s="20">
        <f>SUMIF(Kalkulation!$A$6:$A$22,A19,Kalkulation!$K$6:$K$22)</f>
        <v>2320</v>
      </c>
      <c r="D19" s="20">
        <f>C19-B19</f>
        <v>-410</v>
      </c>
    </row>
    <row r="20" spans="1:8" ht="15" customHeight="1" x14ac:dyDescent="0.25">
      <c r="A20" s="21" t="s">
        <v>33</v>
      </c>
      <c r="B20" s="22">
        <f>SUM(B16:B19)</f>
        <v>39050</v>
      </c>
      <c r="C20" s="22">
        <f>SUM(C16:C19)</f>
        <v>41210</v>
      </c>
      <c r="D20" s="22">
        <f>SUM(D16:D19)</f>
        <v>2160</v>
      </c>
    </row>
    <row r="22" spans="1:8" ht="15" customHeight="1" x14ac:dyDescent="0.25">
      <c r="A22" s="61" t="s">
        <v>34</v>
      </c>
      <c r="B22" s="61"/>
      <c r="C22" s="61"/>
      <c r="D22" s="61"/>
      <c r="E22" s="60"/>
      <c r="F22" s="60"/>
      <c r="G22" s="60"/>
      <c r="H22" s="60"/>
    </row>
    <row r="23" spans="1:8" x14ac:dyDescent="0.25">
      <c r="A23" s="61"/>
      <c r="B23" s="61"/>
      <c r="C23" s="61"/>
      <c r="D23" s="61"/>
    </row>
    <row r="24" spans="1:8" x14ac:dyDescent="0.25">
      <c r="A24" s="61"/>
      <c r="B24" s="61"/>
      <c r="C24" s="61"/>
      <c r="D24" s="61"/>
    </row>
  </sheetData>
  <mergeCells count="33">
    <mergeCell ref="A22:D24"/>
    <mergeCell ref="A12:B12"/>
    <mergeCell ref="C12:D12"/>
    <mergeCell ref="E12:F12"/>
    <mergeCell ref="G12:H12"/>
    <mergeCell ref="E13:F14"/>
    <mergeCell ref="G13:H14"/>
    <mergeCell ref="A14:D14"/>
    <mergeCell ref="A9:B9"/>
    <mergeCell ref="C9:D9"/>
    <mergeCell ref="E9:F9"/>
    <mergeCell ref="G9:H9"/>
    <mergeCell ref="A10:B10"/>
    <mergeCell ref="C10:D10"/>
    <mergeCell ref="E10:F11"/>
    <mergeCell ref="G10:H11"/>
    <mergeCell ref="A11:B11"/>
    <mergeCell ref="C11:D11"/>
    <mergeCell ref="A6:B6"/>
    <mergeCell ref="C6:D6"/>
    <mergeCell ref="E6:F6"/>
    <mergeCell ref="G6:H6"/>
    <mergeCell ref="A7:B7"/>
    <mergeCell ref="C7:D7"/>
    <mergeCell ref="E7:F8"/>
    <mergeCell ref="G7:H8"/>
    <mergeCell ref="A8:B8"/>
    <mergeCell ref="C8:D8"/>
    <mergeCell ref="A1:H1"/>
    <mergeCell ref="A2:H2"/>
    <mergeCell ref="A3:H3"/>
    <mergeCell ref="A5:D5"/>
    <mergeCell ref="E5:H5"/>
  </mergeCells>
  <pageMargins left="0.4" right="0.4" top="0.5" bottom="0.5" header="0.511811023622047" footer="0.511811023622047"/>
  <pageSetup paperSize="9" fitToHeight="0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Parameter!$A$21:$A$24</xm:f>
          </x14:formula1>
          <x14:formula2>
            <xm:f>0</xm:f>
          </x14:formula2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showGridLines="0" zoomScaleNormal="100" workbookViewId="0">
      <selection activeCell="R45" sqref="R45"/>
    </sheetView>
  </sheetViews>
  <sheetFormatPr baseColWidth="10" defaultColWidth="8.7109375" defaultRowHeight="15" x14ac:dyDescent="0.25"/>
  <cols>
    <col min="1" max="1" width="16.85546875" bestFit="1" customWidth="1"/>
    <col min="2" max="2" width="3.7109375" bestFit="1" customWidth="1"/>
    <col min="3" max="3" width="25.5703125" bestFit="1" customWidth="1"/>
    <col min="4" max="4" width="18.28515625" bestFit="1" customWidth="1"/>
    <col min="5" max="5" width="7" bestFit="1" customWidth="1"/>
    <col min="6" max="6" width="6.85546875" bestFit="1" customWidth="1"/>
    <col min="7" max="7" width="9.28515625" bestFit="1" customWidth="1"/>
    <col min="8" max="8" width="10.5703125" bestFit="1" customWidth="1"/>
    <col min="9" max="9" width="6.85546875" bestFit="1" customWidth="1"/>
    <col min="10" max="10" width="9.28515625" bestFit="1" customWidth="1"/>
    <col min="11" max="11" width="10.28515625" bestFit="1" customWidth="1"/>
    <col min="12" max="12" width="10.85546875" bestFit="1" customWidth="1"/>
    <col min="13" max="13" width="9.28515625" bestFit="1" customWidth="1"/>
    <col min="14" max="14" width="5.85546875" bestFit="1" customWidth="1"/>
  </cols>
  <sheetData>
    <row r="1" spans="1:14" ht="30" customHeight="1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 x14ac:dyDescent="0.25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4" spans="1:14" ht="18" customHeight="1" x14ac:dyDescent="0.25">
      <c r="A4" s="50" t="s">
        <v>37</v>
      </c>
      <c r="B4" s="50"/>
      <c r="C4" s="50"/>
      <c r="D4" s="50" t="s">
        <v>38</v>
      </c>
      <c r="E4" s="50"/>
      <c r="F4" s="51" t="s">
        <v>39</v>
      </c>
      <c r="G4" s="51"/>
      <c r="H4" s="51"/>
      <c r="I4" s="50" t="s">
        <v>40</v>
      </c>
      <c r="J4" s="50"/>
      <c r="K4" s="50"/>
      <c r="L4" s="23" t="s">
        <v>41</v>
      </c>
      <c r="M4" s="52" t="s">
        <v>42</v>
      </c>
      <c r="N4" s="52"/>
    </row>
    <row r="5" spans="1:14" ht="27.75" customHeight="1" x14ac:dyDescent="0.25">
      <c r="A5" s="24" t="s">
        <v>25</v>
      </c>
      <c r="B5" s="24" t="s">
        <v>43</v>
      </c>
      <c r="C5" s="24" t="s">
        <v>44</v>
      </c>
      <c r="D5" s="24" t="s">
        <v>45</v>
      </c>
      <c r="E5" s="24" t="s">
        <v>46</v>
      </c>
      <c r="F5" s="24" t="s">
        <v>47</v>
      </c>
      <c r="G5" s="24" t="s">
        <v>48</v>
      </c>
      <c r="H5" s="24" t="s">
        <v>49</v>
      </c>
      <c r="I5" s="24" t="s">
        <v>50</v>
      </c>
      <c r="J5" s="24" t="s">
        <v>51</v>
      </c>
      <c r="K5" s="24" t="s">
        <v>52</v>
      </c>
      <c r="L5" s="24" t="s">
        <v>53</v>
      </c>
      <c r="M5" s="24" t="s">
        <v>28</v>
      </c>
      <c r="N5" s="24" t="s">
        <v>54</v>
      </c>
    </row>
    <row r="6" spans="1:14" ht="15" customHeight="1" x14ac:dyDescent="0.25">
      <c r="A6" s="25" t="s">
        <v>29</v>
      </c>
      <c r="B6" s="26">
        <v>1</v>
      </c>
      <c r="C6" s="25" t="s">
        <v>55</v>
      </c>
      <c r="D6" s="25" t="s">
        <v>12</v>
      </c>
      <c r="E6" s="18">
        <f>IFERROR(VLOOKUP(D6,Parameter!$A$6:$B$12,2,FALSE()),0)</f>
        <v>120</v>
      </c>
      <c r="F6" s="27">
        <v>16</v>
      </c>
      <c r="G6" s="28"/>
      <c r="H6" s="18">
        <f t="shared" ref="H6:H22" si="0">E6*F6+G6</f>
        <v>1920</v>
      </c>
      <c r="I6" s="27">
        <v>18</v>
      </c>
      <c r="J6" s="28"/>
      <c r="K6" s="18">
        <f t="shared" ref="K6:K22" si="1">E6*I6+J6</f>
        <v>2160</v>
      </c>
      <c r="L6" s="29">
        <v>1</v>
      </c>
      <c r="M6" s="18">
        <f t="shared" ref="M6:M23" si="2">K6-H6</f>
        <v>240</v>
      </c>
      <c r="N6" s="30">
        <f t="shared" ref="N6:N23" si="3">IF(H6=0,"",K6/H6-1)</f>
        <v>0.125</v>
      </c>
    </row>
    <row r="7" spans="1:14" ht="15" customHeight="1" x14ac:dyDescent="0.25">
      <c r="A7" s="25" t="s">
        <v>29</v>
      </c>
      <c r="B7" s="31">
        <v>2</v>
      </c>
      <c r="C7" s="25" t="s">
        <v>56</v>
      </c>
      <c r="D7" s="25" t="s">
        <v>57</v>
      </c>
      <c r="E7" s="20">
        <f>IFERROR(VLOOKUP(D7,Parameter!$A$6:$B$12,2,FALSE()),0)</f>
        <v>85</v>
      </c>
      <c r="F7" s="27">
        <v>24</v>
      </c>
      <c r="G7" s="28"/>
      <c r="H7" s="20">
        <f t="shared" si="0"/>
        <v>2040</v>
      </c>
      <c r="I7" s="27">
        <v>22</v>
      </c>
      <c r="J7" s="28"/>
      <c r="K7" s="20">
        <f t="shared" si="1"/>
        <v>1870</v>
      </c>
      <c r="L7" s="29">
        <v>1</v>
      </c>
      <c r="M7" s="20">
        <f t="shared" si="2"/>
        <v>-170</v>
      </c>
      <c r="N7" s="32">
        <f t="shared" si="3"/>
        <v>-8.333333333333337E-2</v>
      </c>
    </row>
    <row r="8" spans="1:14" ht="15" customHeight="1" x14ac:dyDescent="0.25">
      <c r="A8" s="25" t="s">
        <v>29</v>
      </c>
      <c r="B8" s="26">
        <v>3</v>
      </c>
      <c r="C8" s="25" t="s">
        <v>58</v>
      </c>
      <c r="D8" s="25" t="s">
        <v>59</v>
      </c>
      <c r="E8" s="18">
        <f>IFERROR(VLOOKUP(D8,Parameter!$A$6:$B$12,2,FALSE()),0)</f>
        <v>105</v>
      </c>
      <c r="F8" s="27">
        <v>30</v>
      </c>
      <c r="G8" s="28"/>
      <c r="H8" s="18">
        <f t="shared" si="0"/>
        <v>3150</v>
      </c>
      <c r="I8" s="27">
        <v>34</v>
      </c>
      <c r="J8" s="28"/>
      <c r="K8" s="18">
        <f t="shared" si="1"/>
        <v>3570</v>
      </c>
      <c r="L8" s="29">
        <v>1</v>
      </c>
      <c r="M8" s="18">
        <f t="shared" si="2"/>
        <v>420</v>
      </c>
      <c r="N8" s="30">
        <f t="shared" si="3"/>
        <v>0.1333333333333333</v>
      </c>
    </row>
    <row r="9" spans="1:14" ht="15" customHeight="1" x14ac:dyDescent="0.25">
      <c r="A9" s="25" t="s">
        <v>29</v>
      </c>
      <c r="B9" s="31">
        <v>4</v>
      </c>
      <c r="C9" s="25" t="s">
        <v>60</v>
      </c>
      <c r="D9" s="25" t="s">
        <v>61</v>
      </c>
      <c r="E9" s="20">
        <f>IFERROR(VLOOKUP(D9,Parameter!$A$6:$B$12,2,FALSE()),0)</f>
        <v>0</v>
      </c>
      <c r="F9" s="27"/>
      <c r="G9" s="28">
        <v>1200</v>
      </c>
      <c r="H9" s="20">
        <f t="shared" si="0"/>
        <v>1200</v>
      </c>
      <c r="I9" s="27"/>
      <c r="J9" s="28">
        <v>1200</v>
      </c>
      <c r="K9" s="20">
        <f t="shared" si="1"/>
        <v>1200</v>
      </c>
      <c r="L9" s="29">
        <v>1</v>
      </c>
      <c r="M9" s="20">
        <f t="shared" si="2"/>
        <v>0</v>
      </c>
      <c r="N9" s="32">
        <f t="shared" si="3"/>
        <v>0</v>
      </c>
    </row>
    <row r="10" spans="1:14" ht="15" customHeight="1" x14ac:dyDescent="0.25">
      <c r="A10" s="25" t="s">
        <v>30</v>
      </c>
      <c r="B10" s="26">
        <v>5</v>
      </c>
      <c r="C10" s="25" t="s">
        <v>62</v>
      </c>
      <c r="D10" s="25" t="s">
        <v>63</v>
      </c>
      <c r="E10" s="18">
        <f>IFERROR(VLOOKUP(D10,Parameter!$A$6:$B$12,2,FALSE()),0)</f>
        <v>95</v>
      </c>
      <c r="F10" s="27">
        <v>60</v>
      </c>
      <c r="G10" s="28"/>
      <c r="H10" s="18">
        <f t="shared" si="0"/>
        <v>5700</v>
      </c>
      <c r="I10" s="27">
        <v>66</v>
      </c>
      <c r="J10" s="28"/>
      <c r="K10" s="18">
        <f t="shared" si="1"/>
        <v>6270</v>
      </c>
      <c r="L10" s="29">
        <v>0.9</v>
      </c>
      <c r="M10" s="18">
        <f t="shared" si="2"/>
        <v>570</v>
      </c>
      <c r="N10" s="30">
        <f t="shared" si="3"/>
        <v>0.10000000000000009</v>
      </c>
    </row>
    <row r="11" spans="1:14" ht="15" customHeight="1" x14ac:dyDescent="0.25">
      <c r="A11" s="25" t="s">
        <v>30</v>
      </c>
      <c r="B11" s="31">
        <v>6</v>
      </c>
      <c r="C11" s="25" t="s">
        <v>64</v>
      </c>
      <c r="D11" s="25" t="s">
        <v>63</v>
      </c>
      <c r="E11" s="20">
        <f>IFERROR(VLOOKUP(D11,Parameter!$A$6:$B$12,2,FALSE()),0)</f>
        <v>95</v>
      </c>
      <c r="F11" s="27">
        <v>90</v>
      </c>
      <c r="G11" s="28"/>
      <c r="H11" s="20">
        <f t="shared" si="0"/>
        <v>8550</v>
      </c>
      <c r="I11" s="27">
        <v>104</v>
      </c>
      <c r="J11" s="28"/>
      <c r="K11" s="20">
        <f t="shared" si="1"/>
        <v>9880</v>
      </c>
      <c r="L11" s="29">
        <v>0.85</v>
      </c>
      <c r="M11" s="20">
        <f t="shared" si="2"/>
        <v>1330</v>
      </c>
      <c r="N11" s="32">
        <f t="shared" si="3"/>
        <v>0.15555555555555545</v>
      </c>
    </row>
    <row r="12" spans="1:14" ht="15" customHeight="1" x14ac:dyDescent="0.25">
      <c r="A12" s="25" t="s">
        <v>30</v>
      </c>
      <c r="B12" s="26">
        <v>7</v>
      </c>
      <c r="C12" s="25" t="s">
        <v>65</v>
      </c>
      <c r="D12" s="25" t="s">
        <v>57</v>
      </c>
      <c r="E12" s="18">
        <f>IFERROR(VLOOKUP(D12,Parameter!$A$6:$B$12,2,FALSE()),0)</f>
        <v>85</v>
      </c>
      <c r="F12" s="27">
        <v>40</v>
      </c>
      <c r="G12" s="28"/>
      <c r="H12" s="18">
        <f t="shared" si="0"/>
        <v>3400</v>
      </c>
      <c r="I12" s="27">
        <v>38</v>
      </c>
      <c r="J12" s="28"/>
      <c r="K12" s="18">
        <f t="shared" si="1"/>
        <v>3230</v>
      </c>
      <c r="L12" s="29">
        <v>0.8</v>
      </c>
      <c r="M12" s="18">
        <f t="shared" si="2"/>
        <v>-170</v>
      </c>
      <c r="N12" s="30">
        <f t="shared" si="3"/>
        <v>-5.0000000000000044E-2</v>
      </c>
    </row>
    <row r="13" spans="1:14" ht="15" customHeight="1" x14ac:dyDescent="0.25">
      <c r="A13" s="25" t="s">
        <v>30</v>
      </c>
      <c r="B13" s="31">
        <v>8</v>
      </c>
      <c r="C13" s="25" t="s">
        <v>66</v>
      </c>
      <c r="D13" s="25" t="s">
        <v>67</v>
      </c>
      <c r="E13" s="20">
        <f>IFERROR(VLOOKUP(D13,Parameter!$A$6:$B$12,2,FALSE()),0)</f>
        <v>90</v>
      </c>
      <c r="F13" s="27">
        <v>24</v>
      </c>
      <c r="G13" s="28"/>
      <c r="H13" s="20">
        <f t="shared" si="0"/>
        <v>2160</v>
      </c>
      <c r="I13" s="27">
        <v>20</v>
      </c>
      <c r="J13" s="28"/>
      <c r="K13" s="20">
        <f t="shared" si="1"/>
        <v>1800</v>
      </c>
      <c r="L13" s="29">
        <v>0.75</v>
      </c>
      <c r="M13" s="20">
        <f t="shared" si="2"/>
        <v>-360</v>
      </c>
      <c r="N13" s="32">
        <f t="shared" si="3"/>
        <v>-0.16666666666666663</v>
      </c>
    </row>
    <row r="14" spans="1:14" ht="15" customHeight="1" x14ac:dyDescent="0.25">
      <c r="A14" s="25" t="s">
        <v>30</v>
      </c>
      <c r="B14" s="26">
        <v>9</v>
      </c>
      <c r="C14" s="25" t="s">
        <v>68</v>
      </c>
      <c r="D14" s="25" t="s">
        <v>61</v>
      </c>
      <c r="E14" s="18">
        <f>IFERROR(VLOOKUP(D14,Parameter!$A$6:$B$12,2,FALSE()),0)</f>
        <v>0</v>
      </c>
      <c r="F14" s="27"/>
      <c r="G14" s="28">
        <v>2400</v>
      </c>
      <c r="H14" s="18">
        <f t="shared" si="0"/>
        <v>2400</v>
      </c>
      <c r="I14" s="27"/>
      <c r="J14" s="28">
        <v>2650</v>
      </c>
      <c r="K14" s="18">
        <f t="shared" si="1"/>
        <v>2650</v>
      </c>
      <c r="L14" s="29">
        <v>0.9</v>
      </c>
      <c r="M14" s="18">
        <f t="shared" si="2"/>
        <v>250</v>
      </c>
      <c r="N14" s="30">
        <f t="shared" si="3"/>
        <v>0.10416666666666674</v>
      </c>
    </row>
    <row r="15" spans="1:14" ht="15" customHeight="1" x14ac:dyDescent="0.25">
      <c r="A15" s="25" t="s">
        <v>31</v>
      </c>
      <c r="B15" s="31">
        <v>10</v>
      </c>
      <c r="C15" s="25" t="s">
        <v>69</v>
      </c>
      <c r="D15" s="25" t="s">
        <v>63</v>
      </c>
      <c r="E15" s="20">
        <f>IFERROR(VLOOKUP(D15,Parameter!$A$6:$B$12,2,FALSE()),0)</f>
        <v>95</v>
      </c>
      <c r="F15" s="27">
        <v>28</v>
      </c>
      <c r="G15" s="28"/>
      <c r="H15" s="20">
        <f t="shared" si="0"/>
        <v>2660</v>
      </c>
      <c r="I15" s="27">
        <v>30</v>
      </c>
      <c r="J15" s="28"/>
      <c r="K15" s="20">
        <f t="shared" si="1"/>
        <v>2850</v>
      </c>
      <c r="L15" s="29">
        <v>0.6</v>
      </c>
      <c r="M15" s="20">
        <f t="shared" si="2"/>
        <v>190</v>
      </c>
      <c r="N15" s="32">
        <f t="shared" si="3"/>
        <v>7.1428571428571397E-2</v>
      </c>
    </row>
    <row r="16" spans="1:14" ht="15" customHeight="1" x14ac:dyDescent="0.25">
      <c r="A16" s="25" t="s">
        <v>31</v>
      </c>
      <c r="B16" s="26">
        <v>11</v>
      </c>
      <c r="C16" s="25" t="s">
        <v>70</v>
      </c>
      <c r="D16" s="25" t="s">
        <v>57</v>
      </c>
      <c r="E16" s="18">
        <f>IFERROR(VLOOKUP(D16,Parameter!$A$6:$B$12,2,FALSE()),0)</f>
        <v>85</v>
      </c>
      <c r="F16" s="27">
        <v>20</v>
      </c>
      <c r="G16" s="28"/>
      <c r="H16" s="18">
        <f t="shared" si="0"/>
        <v>1700</v>
      </c>
      <c r="I16" s="27">
        <v>26</v>
      </c>
      <c r="J16" s="28"/>
      <c r="K16" s="18">
        <f t="shared" si="1"/>
        <v>2210</v>
      </c>
      <c r="L16" s="29">
        <v>0.5</v>
      </c>
      <c r="M16" s="18">
        <f t="shared" si="2"/>
        <v>510</v>
      </c>
      <c r="N16" s="30">
        <f t="shared" si="3"/>
        <v>0.30000000000000004</v>
      </c>
    </row>
    <row r="17" spans="1:14" ht="15" customHeight="1" x14ac:dyDescent="0.25">
      <c r="A17" s="25" t="s">
        <v>31</v>
      </c>
      <c r="B17" s="31">
        <v>12</v>
      </c>
      <c r="C17" s="25" t="s">
        <v>71</v>
      </c>
      <c r="D17" s="25" t="s">
        <v>12</v>
      </c>
      <c r="E17" s="20">
        <f>IFERROR(VLOOKUP(D17,Parameter!$A$6:$B$12,2,FALSE()),0)</f>
        <v>120</v>
      </c>
      <c r="F17" s="27">
        <v>12</v>
      </c>
      <c r="G17" s="28"/>
      <c r="H17" s="20">
        <f t="shared" si="0"/>
        <v>1440</v>
      </c>
      <c r="I17" s="27">
        <v>10</v>
      </c>
      <c r="J17" s="28"/>
      <c r="K17" s="20">
        <f t="shared" si="1"/>
        <v>1200</v>
      </c>
      <c r="L17" s="29">
        <v>0.4</v>
      </c>
      <c r="M17" s="20">
        <f t="shared" si="2"/>
        <v>-240</v>
      </c>
      <c r="N17" s="32">
        <f t="shared" si="3"/>
        <v>-0.16666666666666663</v>
      </c>
    </row>
    <row r="18" spans="1:14" ht="15" customHeight="1" x14ac:dyDescent="0.25">
      <c r="A18" s="25" t="s">
        <v>32</v>
      </c>
      <c r="B18" s="26">
        <v>13</v>
      </c>
      <c r="C18" s="25" t="s">
        <v>72</v>
      </c>
      <c r="D18" s="25" t="s">
        <v>57</v>
      </c>
      <c r="E18" s="18">
        <f>IFERROR(VLOOKUP(D18,Parameter!$A$6:$B$12,2,FALSE()),0)</f>
        <v>85</v>
      </c>
      <c r="F18" s="27">
        <v>18</v>
      </c>
      <c r="G18" s="28"/>
      <c r="H18" s="18">
        <f t="shared" si="0"/>
        <v>1530</v>
      </c>
      <c r="I18" s="27">
        <v>16</v>
      </c>
      <c r="J18" s="28"/>
      <c r="K18" s="18">
        <f t="shared" si="1"/>
        <v>1360</v>
      </c>
      <c r="L18" s="29">
        <v>0.2</v>
      </c>
      <c r="M18" s="18">
        <f t="shared" si="2"/>
        <v>-170</v>
      </c>
      <c r="N18" s="30">
        <f t="shared" si="3"/>
        <v>-0.11111111111111116</v>
      </c>
    </row>
    <row r="19" spans="1:14" ht="15" customHeight="1" x14ac:dyDescent="0.25">
      <c r="A19" s="25" t="s">
        <v>32</v>
      </c>
      <c r="B19" s="31">
        <v>14</v>
      </c>
      <c r="C19" s="25" t="s">
        <v>73</v>
      </c>
      <c r="D19" s="25" t="s">
        <v>12</v>
      </c>
      <c r="E19" s="20">
        <f>IFERROR(VLOOKUP(D19,Parameter!$A$6:$B$12,2,FALSE()),0)</f>
        <v>120</v>
      </c>
      <c r="F19" s="27">
        <v>10</v>
      </c>
      <c r="G19" s="28"/>
      <c r="H19" s="20">
        <f t="shared" si="0"/>
        <v>1200</v>
      </c>
      <c r="I19" s="27">
        <v>8</v>
      </c>
      <c r="J19" s="28"/>
      <c r="K19" s="20">
        <f t="shared" si="1"/>
        <v>960</v>
      </c>
      <c r="L19" s="29">
        <v>0.1</v>
      </c>
      <c r="M19" s="20">
        <f t="shared" si="2"/>
        <v>-240</v>
      </c>
      <c r="N19" s="32">
        <f t="shared" si="3"/>
        <v>-0.19999999999999996</v>
      </c>
    </row>
    <row r="20" spans="1:14" ht="15" customHeight="1" x14ac:dyDescent="0.25">
      <c r="A20" s="25"/>
      <c r="B20" s="33"/>
      <c r="C20" s="25"/>
      <c r="D20" s="25"/>
      <c r="E20" s="34">
        <f>IFERROR(VLOOKUP(D20,Parameter!$A$6:$B$12,2,FALSE()),0)</f>
        <v>0</v>
      </c>
      <c r="F20" s="33"/>
      <c r="G20" s="33"/>
      <c r="H20" s="34">
        <f t="shared" si="0"/>
        <v>0</v>
      </c>
      <c r="I20" s="33"/>
      <c r="J20" s="33"/>
      <c r="K20" s="34">
        <f t="shared" si="1"/>
        <v>0</v>
      </c>
      <c r="L20" s="33"/>
      <c r="M20" s="34">
        <f t="shared" si="2"/>
        <v>0</v>
      </c>
      <c r="N20" s="30" t="str">
        <f t="shared" si="3"/>
        <v/>
      </c>
    </row>
    <row r="21" spans="1:14" ht="15" customHeight="1" x14ac:dyDescent="0.25">
      <c r="A21" s="25"/>
      <c r="B21" s="33"/>
      <c r="C21" s="25"/>
      <c r="D21" s="25"/>
      <c r="E21" s="35">
        <f>IFERROR(VLOOKUP(D21,Parameter!$A$6:$B$12,2,FALSE()),0)</f>
        <v>0</v>
      </c>
      <c r="F21" s="33"/>
      <c r="G21" s="33"/>
      <c r="H21" s="35">
        <f t="shared" si="0"/>
        <v>0</v>
      </c>
      <c r="I21" s="33"/>
      <c r="J21" s="33"/>
      <c r="K21" s="35">
        <f t="shared" si="1"/>
        <v>0</v>
      </c>
      <c r="L21" s="33"/>
      <c r="M21" s="35">
        <f t="shared" si="2"/>
        <v>0</v>
      </c>
      <c r="N21" s="32" t="str">
        <f t="shared" si="3"/>
        <v/>
      </c>
    </row>
    <row r="22" spans="1:14" ht="15" customHeight="1" x14ac:dyDescent="0.25">
      <c r="A22" s="25"/>
      <c r="B22" s="33"/>
      <c r="C22" s="25"/>
      <c r="D22" s="25"/>
      <c r="E22" s="34">
        <f>IFERROR(VLOOKUP(D22,Parameter!$A$6:$B$12,2,FALSE()),0)</f>
        <v>0</v>
      </c>
      <c r="F22" s="33"/>
      <c r="G22" s="33"/>
      <c r="H22" s="34">
        <f t="shared" si="0"/>
        <v>0</v>
      </c>
      <c r="I22" s="33"/>
      <c r="J22" s="33"/>
      <c r="K22" s="34">
        <f t="shared" si="1"/>
        <v>0</v>
      </c>
      <c r="L22" s="33"/>
      <c r="M22" s="34">
        <f t="shared" si="2"/>
        <v>0</v>
      </c>
      <c r="N22" s="30" t="str">
        <f t="shared" si="3"/>
        <v/>
      </c>
    </row>
    <row r="23" spans="1:14" ht="19.5" customHeight="1" x14ac:dyDescent="0.25">
      <c r="A23" s="53" t="s">
        <v>74</v>
      </c>
      <c r="B23" s="53"/>
      <c r="C23" s="53"/>
      <c r="D23" s="53"/>
      <c r="E23" s="36"/>
      <c r="F23" s="37">
        <f t="shared" ref="F23:K23" si="4">SUM(F6:F22)</f>
        <v>372</v>
      </c>
      <c r="G23" s="38">
        <f t="shared" si="4"/>
        <v>3600</v>
      </c>
      <c r="H23" s="38">
        <f t="shared" si="4"/>
        <v>39050</v>
      </c>
      <c r="I23" s="37">
        <f t="shared" si="4"/>
        <v>392</v>
      </c>
      <c r="J23" s="38">
        <f t="shared" si="4"/>
        <v>3850</v>
      </c>
      <c r="K23" s="38">
        <f t="shared" si="4"/>
        <v>41210</v>
      </c>
      <c r="L23" s="36"/>
      <c r="M23" s="38">
        <f t="shared" si="2"/>
        <v>2160</v>
      </c>
      <c r="N23" s="39">
        <f t="shared" si="3"/>
        <v>5.5313700384122866E-2</v>
      </c>
    </row>
    <row r="25" spans="1:14" ht="21.75" customHeight="1" x14ac:dyDescent="0.25">
      <c r="C25" s="54" t="s">
        <v>75</v>
      </c>
      <c r="D25" s="54"/>
      <c r="E25" s="54"/>
      <c r="F25" s="54"/>
      <c r="G25" s="54"/>
      <c r="H25" s="54"/>
    </row>
    <row r="26" spans="1:14" ht="15" customHeight="1" x14ac:dyDescent="0.25">
      <c r="C26" s="55" t="s">
        <v>76</v>
      </c>
      <c r="D26" s="55"/>
      <c r="E26" s="55"/>
      <c r="F26" s="55"/>
      <c r="G26" s="40"/>
      <c r="H26" s="41">
        <f>H23</f>
        <v>39050</v>
      </c>
    </row>
    <row r="27" spans="1:14" ht="15" customHeight="1" x14ac:dyDescent="0.25">
      <c r="C27" s="56" t="s">
        <v>77</v>
      </c>
      <c r="D27" s="56"/>
      <c r="E27" s="56"/>
      <c r="F27" s="56"/>
      <c r="G27" s="42">
        <v>0.12</v>
      </c>
      <c r="H27" s="43">
        <f>H26*G27</f>
        <v>4686</v>
      </c>
    </row>
    <row r="28" spans="1:14" ht="15" customHeight="1" x14ac:dyDescent="0.25">
      <c r="C28" s="55" t="s">
        <v>78</v>
      </c>
      <c r="D28" s="55"/>
      <c r="E28" s="55"/>
      <c r="F28" s="55"/>
      <c r="G28" s="40"/>
      <c r="H28" s="41">
        <f>H26+H27</f>
        <v>43736</v>
      </c>
    </row>
    <row r="29" spans="1:14" ht="15" customHeight="1" x14ac:dyDescent="0.25">
      <c r="C29" s="56" t="s">
        <v>79</v>
      </c>
      <c r="D29" s="56"/>
      <c r="E29" s="56"/>
      <c r="F29" s="56"/>
      <c r="G29" s="42">
        <v>0.15</v>
      </c>
      <c r="H29" s="43">
        <f>H28*G29</f>
        <v>6560.4</v>
      </c>
    </row>
    <row r="30" spans="1:14" ht="15" customHeight="1" x14ac:dyDescent="0.25">
      <c r="C30" s="55" t="s">
        <v>80</v>
      </c>
      <c r="D30" s="55"/>
      <c r="E30" s="55"/>
      <c r="F30" s="55"/>
      <c r="G30" s="40"/>
      <c r="H30" s="41">
        <f>H28+H29</f>
        <v>50296.4</v>
      </c>
    </row>
    <row r="31" spans="1:14" ht="15" customHeight="1" x14ac:dyDescent="0.25">
      <c r="C31" s="56" t="s">
        <v>81</v>
      </c>
      <c r="D31" s="56"/>
      <c r="E31" s="56"/>
      <c r="F31" s="56"/>
      <c r="G31" s="42">
        <v>0.05</v>
      </c>
      <c r="H31" s="43">
        <f>-H30*G31</f>
        <v>-2514.8200000000002</v>
      </c>
    </row>
    <row r="32" spans="1:14" ht="15" customHeight="1" x14ac:dyDescent="0.25">
      <c r="C32" s="55" t="s">
        <v>82</v>
      </c>
      <c r="D32" s="55"/>
      <c r="E32" s="55"/>
      <c r="F32" s="55"/>
      <c r="G32" s="40"/>
      <c r="H32" s="41">
        <f>H30+H31</f>
        <v>47781.58</v>
      </c>
    </row>
    <row r="33" spans="3:8" ht="15" customHeight="1" x14ac:dyDescent="0.25">
      <c r="C33" s="56" t="s">
        <v>83</v>
      </c>
      <c r="D33" s="56"/>
      <c r="E33" s="56"/>
      <c r="F33" s="56"/>
      <c r="G33" s="42">
        <v>0.02</v>
      </c>
      <c r="H33" s="43">
        <f>-H32*G33</f>
        <v>-955.63160000000005</v>
      </c>
    </row>
    <row r="34" spans="3:8" ht="15" customHeight="1" x14ac:dyDescent="0.25">
      <c r="C34" s="57" t="s">
        <v>7</v>
      </c>
      <c r="D34" s="57"/>
      <c r="E34" s="57"/>
      <c r="F34" s="57"/>
      <c r="G34" s="44"/>
      <c r="H34" s="45">
        <f>H32+H33</f>
        <v>46825.948400000001</v>
      </c>
    </row>
    <row r="35" spans="3:8" ht="15" customHeight="1" x14ac:dyDescent="0.25">
      <c r="C35" s="56" t="s">
        <v>84</v>
      </c>
      <c r="D35" s="56"/>
      <c r="E35" s="56"/>
      <c r="F35" s="56"/>
      <c r="G35" s="42">
        <v>0.19</v>
      </c>
      <c r="H35" s="43">
        <f>H34*G35</f>
        <v>8896.9301960000012</v>
      </c>
    </row>
    <row r="36" spans="3:8" ht="15" customHeight="1" x14ac:dyDescent="0.25">
      <c r="C36" s="57" t="s">
        <v>85</v>
      </c>
      <c r="D36" s="57"/>
      <c r="E36" s="57"/>
      <c r="F36" s="57"/>
      <c r="G36" s="44"/>
      <c r="H36" s="45">
        <f>H34+H35</f>
        <v>55722.878596000002</v>
      </c>
    </row>
  </sheetData>
  <mergeCells count="20">
    <mergeCell ref="C34:F34"/>
    <mergeCell ref="C35:F35"/>
    <mergeCell ref="C36:F36"/>
    <mergeCell ref="C29:F29"/>
    <mergeCell ref="C30:F30"/>
    <mergeCell ref="C31:F31"/>
    <mergeCell ref="C32:F32"/>
    <mergeCell ref="C33:F33"/>
    <mergeCell ref="A23:D23"/>
    <mergeCell ref="C25:H25"/>
    <mergeCell ref="C26:F26"/>
    <mergeCell ref="C27:F27"/>
    <mergeCell ref="C28:F28"/>
    <mergeCell ref="A1:N1"/>
    <mergeCell ref="A2:N2"/>
    <mergeCell ref="A4:C4"/>
    <mergeCell ref="D4:E4"/>
    <mergeCell ref="F4:H4"/>
    <mergeCell ref="I4:K4"/>
    <mergeCell ref="M4:N4"/>
  </mergeCells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Parameter!$A$15:$A$18</xm:f>
          </x14:formula1>
          <x14:formula2>
            <xm:f>0</xm:f>
          </x14:formula2>
          <xm:sqref>A6:A22</xm:sqref>
        </x14:dataValidation>
        <x14:dataValidation type="list" allowBlank="1" xr:uid="{00000000-0002-0000-0100-000001000000}">
          <x14:formula1>
            <xm:f>Parameter!$A$6:$A$12</xm:f>
          </x14:formula1>
          <x14:formula2>
            <xm:f>0</xm:f>
          </x14:formula2>
          <xm:sqref>D6:D22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6"/>
  <sheetViews>
    <sheetView showGridLines="0" zoomScaleNormal="100" workbookViewId="0">
      <selection activeCell="D14" sqref="D14"/>
    </sheetView>
  </sheetViews>
  <sheetFormatPr baseColWidth="10" defaultColWidth="8.7109375" defaultRowHeight="15" x14ac:dyDescent="0.25"/>
  <cols>
    <col min="1" max="1" width="30" customWidth="1"/>
    <col min="2" max="2" width="18" customWidth="1"/>
    <col min="3" max="3" width="21.28515625" customWidth="1"/>
  </cols>
  <sheetData>
    <row r="1" spans="1:3" ht="25.5" customHeight="1" x14ac:dyDescent="0.25">
      <c r="A1" s="58" t="s">
        <v>86</v>
      </c>
      <c r="B1" s="58"/>
      <c r="C1" s="58"/>
    </row>
    <row r="2" spans="1:3" ht="15.75" customHeight="1" x14ac:dyDescent="0.25">
      <c r="A2" s="49" t="s">
        <v>87</v>
      </c>
      <c r="B2" s="49"/>
      <c r="C2" s="49"/>
    </row>
    <row r="4" spans="1:3" ht="15" customHeight="1" x14ac:dyDescent="0.25">
      <c r="A4" s="59" t="s">
        <v>88</v>
      </c>
      <c r="B4" s="59"/>
    </row>
    <row r="5" spans="1:3" ht="15" customHeight="1" x14ac:dyDescent="0.25">
      <c r="A5" s="16" t="s">
        <v>45</v>
      </c>
      <c r="B5" s="16" t="s">
        <v>89</v>
      </c>
    </row>
    <row r="6" spans="1:3" ht="15" customHeight="1" x14ac:dyDescent="0.25">
      <c r="A6" s="15" t="s">
        <v>12</v>
      </c>
      <c r="B6" s="46">
        <v>120</v>
      </c>
    </row>
    <row r="7" spans="1:3" ht="15" customHeight="1" x14ac:dyDescent="0.25">
      <c r="A7" s="15" t="s">
        <v>59</v>
      </c>
      <c r="B7" s="46">
        <v>105</v>
      </c>
    </row>
    <row r="8" spans="1:3" ht="15" customHeight="1" x14ac:dyDescent="0.25">
      <c r="A8" s="15" t="s">
        <v>57</v>
      </c>
      <c r="B8" s="46">
        <v>85</v>
      </c>
    </row>
    <row r="9" spans="1:3" ht="15" customHeight="1" x14ac:dyDescent="0.25">
      <c r="A9" s="15" t="s">
        <v>63</v>
      </c>
      <c r="B9" s="46">
        <v>95</v>
      </c>
    </row>
    <row r="10" spans="1:3" ht="15" customHeight="1" x14ac:dyDescent="0.25">
      <c r="A10" s="15" t="s">
        <v>90</v>
      </c>
      <c r="B10" s="46">
        <v>62</v>
      </c>
    </row>
    <row r="11" spans="1:3" ht="15" customHeight="1" x14ac:dyDescent="0.25">
      <c r="A11" s="15" t="s">
        <v>67</v>
      </c>
      <c r="B11" s="46">
        <v>90</v>
      </c>
    </row>
    <row r="12" spans="1:3" ht="15" customHeight="1" x14ac:dyDescent="0.25">
      <c r="A12" s="15" t="s">
        <v>61</v>
      </c>
      <c r="B12" s="46">
        <v>0</v>
      </c>
    </row>
    <row r="14" spans="1:3" ht="15" customHeight="1" x14ac:dyDescent="0.25">
      <c r="A14" s="59" t="s">
        <v>91</v>
      </c>
      <c r="B14" s="59"/>
    </row>
    <row r="15" spans="1:3" ht="15" customHeight="1" x14ac:dyDescent="0.25">
      <c r="A15" s="9" t="s">
        <v>29</v>
      </c>
      <c r="B15" s="9"/>
    </row>
    <row r="16" spans="1:3" ht="15" customHeight="1" x14ac:dyDescent="0.25">
      <c r="A16" s="9" t="s">
        <v>30</v>
      </c>
      <c r="B16" s="9"/>
    </row>
    <row r="17" spans="1:2" ht="15" customHeight="1" x14ac:dyDescent="0.25">
      <c r="A17" s="9" t="s">
        <v>31</v>
      </c>
      <c r="B17" s="9"/>
    </row>
    <row r="18" spans="1:2" ht="15" customHeight="1" x14ac:dyDescent="0.25">
      <c r="A18" s="9" t="s">
        <v>32</v>
      </c>
      <c r="B18" s="9"/>
    </row>
    <row r="20" spans="1:2" ht="15" customHeight="1" x14ac:dyDescent="0.25">
      <c r="A20" s="59" t="s">
        <v>92</v>
      </c>
      <c r="B20" s="59"/>
    </row>
    <row r="21" spans="1:2" ht="15" customHeight="1" x14ac:dyDescent="0.25">
      <c r="A21" s="9" t="s">
        <v>93</v>
      </c>
      <c r="B21" s="9"/>
    </row>
    <row r="22" spans="1:2" ht="15" customHeight="1" x14ac:dyDescent="0.25">
      <c r="A22" s="9" t="s">
        <v>21</v>
      </c>
      <c r="B22" s="9"/>
    </row>
    <row r="23" spans="1:2" ht="15" customHeight="1" x14ac:dyDescent="0.25">
      <c r="A23" s="9" t="s">
        <v>94</v>
      </c>
      <c r="B23" s="9"/>
    </row>
    <row r="24" spans="1:2" ht="15" customHeight="1" x14ac:dyDescent="0.25">
      <c r="A24" s="9" t="s">
        <v>95</v>
      </c>
      <c r="B24" s="9"/>
    </row>
    <row r="26" spans="1:2" ht="15" customHeight="1" x14ac:dyDescent="0.25">
      <c r="A26" s="47" t="s">
        <v>96</v>
      </c>
      <c r="B26" s="47"/>
    </row>
  </sheetData>
  <mergeCells count="14">
    <mergeCell ref="A22:B22"/>
    <mergeCell ref="A23:B23"/>
    <mergeCell ref="A24:B24"/>
    <mergeCell ref="A26:B26"/>
    <mergeCell ref="A16:B16"/>
    <mergeCell ref="A17:B17"/>
    <mergeCell ref="A18:B18"/>
    <mergeCell ref="A20:B20"/>
    <mergeCell ref="A21:B21"/>
    <mergeCell ref="A1:C1"/>
    <mergeCell ref="A2:C2"/>
    <mergeCell ref="A4:B4"/>
    <mergeCell ref="A14:B14"/>
    <mergeCell ref="A15:B15"/>
  </mergeCells>
  <pageMargins left="0.4" right="0.4" top="0.5" bottom="0.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Kalkulation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2026-07-06T15:45:04Z</dcterms:created>
  <dcterms:modified xsi:type="dcterms:W3CDTF">2026-07-07T06:02:31Z</dcterms:modified>
  <dc:language>en-US</dc:language>
</cp:coreProperties>
</file>