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Zeiterfassung" sheetId="2" state="visible" r:id="rId4"/>
    <sheet name="Stammdate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<sst xmlns="http://schemas.openxmlformats.org/spreadsheetml/2006/main" count="244" uniqueCount="114">
  <si>
    <t xml:space="preserve">PROJEKTZEIT – AUSWERTUNG</t>
  </si>
  <si>
    <t xml:space="preserve">Novara Solutions GmbH   ·   Auswertungszeitraum: Januar 2026   ·   Datenquelle: Blatt „Zeiterfassung“</t>
  </si>
  <si>
    <t xml:space="preserve">GESAMTSTUNDEN</t>
  </si>
  <si>
    <t xml:space="preserve">ABRECHENBARE STD.</t>
  </si>
  <si>
    <t xml:space="preserve">UMSATZ (€)</t>
  </si>
  <si>
    <t xml:space="preserve">Ø STUNDENSATZ (€)</t>
  </si>
  <si>
    <t xml:space="preserve">AUSWERTUNG NACH PROJEKT</t>
  </si>
  <si>
    <t xml:space="preserve">AUSWERTUNG NACH MITARBEITER</t>
  </si>
  <si>
    <t xml:space="preserve">Projekt</t>
  </si>
  <si>
    <t xml:space="preserve">Stunden</t>
  </si>
  <si>
    <t xml:space="preserve">Abr. Std.</t>
  </si>
  <si>
    <t xml:space="preserve">Betrag (€)</t>
  </si>
  <si>
    <t xml:space="preserve">Mitarbeiter</t>
  </si>
  <si>
    <t xml:space="preserve">Gesamt</t>
  </si>
  <si>
    <t xml:space="preserve">AUSWERTUNG NACH TÄTIGKEIT</t>
  </si>
  <si>
    <t xml:space="preserve">ABRECHENBARKEIT</t>
  </si>
  <si>
    <t xml:space="preserve">Tätigkeit</t>
  </si>
  <si>
    <t xml:space="preserve">Kategorie</t>
  </si>
  <si>
    <t xml:space="preserve">Anteil</t>
  </si>
  <si>
    <t xml:space="preserve">Abrechenbar</t>
  </si>
  <si>
    <t xml:space="preserve">Nicht abrechenbar</t>
  </si>
  <si>
    <t xml:space="preserve">Alle Werte aktualisieren sich automatisch, sobald im Blatt „Zeiterfassung“ neue Einträge erfasst werden.</t>
  </si>
  <si>
    <t xml:space="preserve">PROJEKTBEZOGENE ZEITERFASSUNG</t>
  </si>
  <si>
    <t xml:space="preserve">Novara Solutions GmbH  ·  Projekt- &amp; Beratungsleistungen</t>
  </si>
  <si>
    <t xml:space="preserve">Erfassungszeitraum: Januar 2026</t>
  </si>
  <si>
    <t xml:space="preserve">Erfasst von: Anna Berger (Projektleitung)          Automatisch berechnete Spalten (KW · Stunden · Satz · Betrag) bitte nicht überschreiben.</t>
  </si>
  <si>
    <t xml:space="preserve">Datum</t>
  </si>
  <si>
    <t xml:space="preserve">KW</t>
  </si>
  <si>
    <t xml:space="preserve">Beginn</t>
  </si>
  <si>
    <t xml:space="preserve">Ende</t>
  </si>
  <si>
    <t xml:space="preserve">Pause
(Min)</t>
  </si>
  <si>
    <t xml:space="preserve">Satz (€/h)</t>
  </si>
  <si>
    <t xml:space="preserve">Bemerkung</t>
  </si>
  <si>
    <t xml:space="preserve">Anna Berger</t>
  </si>
  <si>
    <t xml:space="preserve">Website-Relaunch</t>
  </si>
  <si>
    <t xml:space="preserve">Projektmanagement</t>
  </si>
  <si>
    <t xml:space="preserve">Ja</t>
  </si>
  <si>
    <t xml:space="preserve">Kick-off &amp; Planung</t>
  </si>
  <si>
    <t xml:space="preserve">Thomas Krause</t>
  </si>
  <si>
    <t xml:space="preserve">Konzeption</t>
  </si>
  <si>
    <t xml:space="preserve">Informationsarchitektur</t>
  </si>
  <si>
    <t xml:space="preserve">Lena Hoffmann</t>
  </si>
  <si>
    <t xml:space="preserve">Wireframes Startseite</t>
  </si>
  <si>
    <t xml:space="preserve">Sarah Vogt</t>
  </si>
  <si>
    <t xml:space="preserve">Entwicklung</t>
  </si>
  <si>
    <t xml:space="preserve">Design-System aufbauen</t>
  </si>
  <si>
    <t xml:space="preserve">Michael Wagner</t>
  </si>
  <si>
    <t xml:space="preserve">Frontend Startseite</t>
  </si>
  <si>
    <t xml:space="preserve">Prozessoptimierung</t>
  </si>
  <si>
    <t xml:space="preserve">Abstimmung / Meeting</t>
  </si>
  <si>
    <t xml:space="preserve">Nein</t>
  </si>
  <si>
    <t xml:space="preserve">Interner Jour fixe</t>
  </si>
  <si>
    <t xml:space="preserve">Ist-Analyse Prozesse</t>
  </si>
  <si>
    <t xml:space="preserve">Dokumentation</t>
  </si>
  <si>
    <t xml:space="preserve">Redaktionsplan</t>
  </si>
  <si>
    <t xml:space="preserve">Frontend Unterseiten</t>
  </si>
  <si>
    <t xml:space="preserve">Marketingkampagne</t>
  </si>
  <si>
    <t xml:space="preserve">Interne Kampagnen-Assets</t>
  </si>
  <si>
    <t xml:space="preserve">Soll-Konzept</t>
  </si>
  <si>
    <t xml:space="preserve">Statusgespräch Kunde</t>
  </si>
  <si>
    <t xml:space="preserve">Datenmigration</t>
  </si>
  <si>
    <t xml:space="preserve">Datenmodell sichten</t>
  </si>
  <si>
    <t xml:space="preserve">Test / QA</t>
  </si>
  <si>
    <t xml:space="preserve">Cross-Browser-Test</t>
  </si>
  <si>
    <t xml:space="preserve">Bildmaterial aufbereiten</t>
  </si>
  <si>
    <t xml:space="preserve">Migrationsskripte</t>
  </si>
  <si>
    <t xml:space="preserve">Interne Abstimmung</t>
  </si>
  <si>
    <t xml:space="preserve">Mapping-Dokumentation</t>
  </si>
  <si>
    <t xml:space="preserve">Testfälle erstellen</t>
  </si>
  <si>
    <t xml:space="preserve">Kunden-Workshop</t>
  </si>
  <si>
    <t xml:space="preserve">Reisezeit</t>
  </si>
  <si>
    <t xml:space="preserve">Anfahrt Kundentermin</t>
  </si>
  <si>
    <t xml:space="preserve">Ergebnisbericht</t>
  </si>
  <si>
    <t xml:space="preserve">Prozesslandkarte</t>
  </si>
  <si>
    <t xml:space="preserve">Bugfixing</t>
  </si>
  <si>
    <t xml:space="preserve">Abschlusspräsentation</t>
  </si>
  <si>
    <t xml:space="preserve">Review mit Kunde</t>
  </si>
  <si>
    <t xml:space="preserve">Abnahme-Test</t>
  </si>
  <si>
    <t xml:space="preserve">Handbuch / Schulung</t>
  </si>
  <si>
    <t xml:space="preserve">SUMME</t>
  </si>
  <si>
    <t xml:space="preserve">STAMMDATEN</t>
  </si>
  <si>
    <t xml:space="preserve">Zentrale Listen für Dropdown-Menüs und Stundensätze – hier pflegen Sie Mitarbeitende, Projekte und Tätigkeiten.</t>
  </si>
  <si>
    <t xml:space="preserve">MITARBEITENDE</t>
  </si>
  <si>
    <t xml:space="preserve">Name</t>
  </si>
  <si>
    <t xml:space="preserve">Kürzel</t>
  </si>
  <si>
    <t xml:space="preserve">Rolle</t>
  </si>
  <si>
    <t xml:space="preserve">Stundensatz (€/h)</t>
  </si>
  <si>
    <t xml:space="preserve">AB</t>
  </si>
  <si>
    <t xml:space="preserve">Projektleitung</t>
  </si>
  <si>
    <t xml:space="preserve">TK</t>
  </si>
  <si>
    <t xml:space="preserve">Senior Consultant</t>
  </si>
  <si>
    <t xml:space="preserve">LH</t>
  </si>
  <si>
    <t xml:space="preserve">Consultant</t>
  </si>
  <si>
    <t xml:space="preserve">MW</t>
  </si>
  <si>
    <t xml:space="preserve">Junior Consultant</t>
  </si>
  <si>
    <t xml:space="preserve">SV</t>
  </si>
  <si>
    <t xml:space="preserve">Design &amp; Media</t>
  </si>
  <si>
    <t xml:space="preserve">PROJEKTE</t>
  </si>
  <si>
    <t xml:space="preserve">Projekt-Nr.</t>
  </si>
  <si>
    <t xml:space="preserve">Projektname</t>
  </si>
  <si>
    <t xml:space="preserve">Kunde</t>
  </si>
  <si>
    <t xml:space="preserve">Status</t>
  </si>
  <si>
    <t xml:space="preserve">P-2026-001</t>
  </si>
  <si>
    <t xml:space="preserve">Meridian Handels GmbH</t>
  </si>
  <si>
    <t xml:space="preserve">Laufend</t>
  </si>
  <si>
    <t xml:space="preserve">P-2026-002</t>
  </si>
  <si>
    <t xml:space="preserve">Alpina Logistik AG</t>
  </si>
  <si>
    <t xml:space="preserve">P-2026-003</t>
  </si>
  <si>
    <t xml:space="preserve">Intern</t>
  </si>
  <si>
    <t xml:space="preserve">Geplant</t>
  </si>
  <si>
    <t xml:space="preserve">P-2026-004</t>
  </si>
  <si>
    <t xml:space="preserve">Nordwind Textil GmbH</t>
  </si>
  <si>
    <t xml:space="preserve">TÄTIGKEITEN</t>
  </si>
  <si>
    <t xml:space="preserve">ABRECHENBAR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</si>
</sst>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#,##0.00&quot; €&quot;"/>
    <numFmt numFmtId="167" formatCode="0.0%"/>
    <numFmt numFmtId="168" formatCode="dd\.mm\.yyyy"/>
    <numFmt numFmtId="169" formatCode="General"/>
    <numFmt numFmtId="170" formatCode="hh:mm"/>
    <numFmt numFmtId="171" formatCode="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10"/>
      <color rgb="FF5C7076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12333B"/>
      <name val="Calibri"/>
      <family val="0"/>
      <charset val="1"/>
    </font>
    <font>
      <sz val="10.5"/>
      <color rgb="FF17282D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"/>
      <color rgb="FF5C7076"/>
      <name val="Calibri"/>
      <family val="0"/>
      <charset val="1"/>
    </font>
    <font>
      <b val="true"/>
      <sz val="17"/>
      <color rgb="FFFFFFFF"/>
      <name val="Calibri"/>
      <family val="0"/>
      <charset val="1"/>
    </font>
    <font>
      <sz val="10.5"/>
      <color rgb="FFFFFFFF"/>
      <name val="Calibri"/>
      <family val="0"/>
      <charset val="1"/>
    </font>
    <font>
      <sz val="10.5"/>
      <color rgb="FF5C7076"/>
      <name val="Calibri"/>
      <family val="0"/>
      <charset val="1"/>
    </font>
    <font>
      <b val="true"/>
      <sz val="10.5"/>
      <color rgb="FF12333B"/>
      <name val="Calibri"/>
      <family val="0"/>
      <charset val="1"/>
    </font>
    <font>
      <b val="true"/>
      <sz val="10.5"/>
      <color rgb="FF17282D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9.5"/>
      <color rgb="FF5C7076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2333B"/>
        <bgColor rgb="FF17282D"/>
      </patternFill>
    </fill>
    <fill>
      <patternFill patternType="solid">
        <fgColor rgb="FF1D5C6E"/>
        <bgColor rgb="FF2E6B3A"/>
      </patternFill>
    </fill>
    <fill>
      <patternFill patternType="solid">
        <fgColor rgb="FF2E7C8F"/>
        <bgColor rgb="FF339966"/>
      </patternFill>
    </fill>
    <fill>
      <patternFill patternType="solid">
        <fgColor rgb="FFC0782B"/>
        <bgColor rgb="FFFF6600"/>
      </patternFill>
    </fill>
    <fill>
      <patternFill patternType="solid">
        <fgColor rgb="FFDCE9EC"/>
        <bgColor rgb="FFE1EFE4"/>
      </patternFill>
    </fill>
    <fill>
      <patternFill patternType="solid">
        <fgColor rgb="FFFFFFFF"/>
        <bgColor rgb="FFF6F9FA"/>
      </patternFill>
    </fill>
    <fill>
      <patternFill patternType="solid">
        <fgColor rgb="FFF6F9FA"/>
        <bgColor rgb="FFFFFFFF"/>
      </patternFill>
    </fill>
    <fill>
      <patternFill patternType="solid">
        <fgColor rgb="FFE1EFE4"/>
        <bgColor rgb="FFE7EAEB"/>
      </patternFill>
    </fill>
    <fill>
      <patternFill patternType="solid">
        <fgColor rgb="FFE7EAEB"/>
        <bgColor rgb="FFE1EFE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CDD2"/>
      </left>
      <right style="thin">
        <color rgb="FFBBCDD2"/>
      </right>
      <top style="thin">
        <color rgb="FFBBCDD2"/>
      </top>
      <bottom style="thin">
        <color rgb="FFBBCDD2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4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7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8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color rgb="FF2E6B3A"/>
        <sz val="10"/>
      </font>
      <fill>
        <patternFill>
          <bgColor rgb="FFE1EFE4"/>
        </patternFill>
      </fill>
    </dxf>
    <dxf>
      <font>
        <name val="Calibri"/>
        <charset val="1"/>
        <family val="0"/>
        <color rgb="FF5C7076"/>
        <sz val="10"/>
      </font>
      <fill>
        <patternFill>
          <bgColor rgb="FFE7EAE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3A"/>
      <rgbColor rgb="FF000080"/>
      <rgbColor rgb="FFC0782B"/>
      <rgbColor rgb="FF800080"/>
      <rgbColor rgb="FF2E7C8F"/>
      <rgbColor rgb="FFBBCDD2"/>
      <rgbColor rgb="FF808080"/>
      <rgbColor rgb="FF9999FF"/>
      <rgbColor rgb="FF993366"/>
      <rgbColor rgb="FFF6F9FA"/>
      <rgbColor rgb="FFDCE9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1D5C6E"/>
      <rgbColor rgb="FF0000FF"/>
      <rgbColor rgb="FF00CCFF"/>
      <rgbColor rgb="FFE7EAEB"/>
      <rgbColor rgb="FFE1EF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C7076"/>
      <rgbColor rgb="FF969696"/>
      <rgbColor rgb="FF12333B"/>
      <rgbColor rgb="FF339966"/>
      <rgbColor rgb="FF003300"/>
      <rgbColor rgb="FF333300"/>
      <rgbColor rgb="FF993300"/>
      <rgbColor rgb="FF993366"/>
      <rgbColor rgb="FF333399"/>
      <rgbColor rgb="FF1728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6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5" min="5" style="0" width="15"/>
    <col collapsed="false" customWidth="true" hidden="false" outlineLevel="0" max="6" min="6" style="0" width="2.5"/>
    <col collapsed="false" customWidth="true" hidden="false" outlineLevel="0" max="7" min="7" style="0" width="26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5"/>
  </cols>
  <sheetData>
    <row r="1" customFormat="false" ht="24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5" customFormat="false" ht="15.75" hidden="false" customHeight="true" outlineLevel="0" collapsed="false">
      <c r="B5" s="3" t="s">
        <v>2</v>
      </c>
      <c r="C5" s="3"/>
      <c r="D5" s="4" t="s">
        <v>3</v>
      </c>
      <c r="E5" s="4"/>
      <c r="G5" s="5" t="s">
        <v>4</v>
      </c>
      <c r="H5" s="5"/>
      <c r="I5" s="5" t="s">
        <v>5</v>
      </c>
      <c r="J5" s="5"/>
    </row>
    <row r="6" customFormat="false" ht="30" hidden="false" customHeight="true" outlineLevel="0" collapsed="false">
      <c r="B6" s="6" t="n">
        <f aca="false">SUM(Zeiterfassung!$I$6:$I$41)</f>
        <v>142.5</v>
      </c>
      <c r="C6" s="6"/>
      <c r="D6" s="7" t="n">
        <f aca="false">SUMIF(Zeiterfassung!$J$6:$J$41,"Ja",Zeiterfassung!$I$6:$I$41)</f>
        <v>131.25</v>
      </c>
      <c r="E6" s="7"/>
      <c r="G6" s="8" t="n">
        <f aca="false">SUM(Zeiterfassung!$L$6:$L$41)</f>
        <v>9535</v>
      </c>
      <c r="H6" s="8"/>
      <c r="I6" s="8" t="n">
        <f aca="false">IFERROR(SUM(Zeiterfassung!$L$6:$L$41)/SUMIF(Zeiterfassung!$J$6:$J$41,"Ja",Zeiterfassung!$I$6:$I$41),0)</f>
        <v>72.6476190476191</v>
      </c>
      <c r="J6" s="8"/>
    </row>
    <row r="8" customFormat="false" ht="15" hidden="false" customHeight="false" outlineLevel="0" collapsed="false">
      <c r="B8" s="9" t="s">
        <v>6</v>
      </c>
      <c r="C8" s="9"/>
      <c r="D8" s="9"/>
      <c r="E8" s="9"/>
      <c r="G8" s="9" t="s">
        <v>7</v>
      </c>
      <c r="H8" s="9"/>
      <c r="I8" s="9"/>
      <c r="J8" s="9"/>
    </row>
    <row r="9" customFormat="false" ht="15" hidden="false" customHeight="false" outlineLevel="0" collapsed="false">
      <c r="B9" s="10" t="s">
        <v>8</v>
      </c>
      <c r="C9" s="11" t="s">
        <v>9</v>
      </c>
      <c r="D9" s="11" t="s">
        <v>10</v>
      </c>
      <c r="E9" s="11" t="s">
        <v>11</v>
      </c>
      <c r="G9" s="10" t="s">
        <v>12</v>
      </c>
      <c r="H9" s="11" t="s">
        <v>9</v>
      </c>
      <c r="I9" s="11" t="s">
        <v>10</v>
      </c>
      <c r="J9" s="11" t="s">
        <v>11</v>
      </c>
    </row>
    <row r="10" customFormat="false" ht="15" hidden="false" customHeight="false" outlineLevel="0" collapsed="false">
      <c r="B10" s="12" t="str">
        <f aca="false">Stammdaten!$B$13</f>
        <v>Website-Relaunch</v>
      </c>
      <c r="C10" s="13" t="n">
        <f aca="false">SUMIF(Zeiterfassung!$D$6:$D$41,$B10,Zeiterfassung!$I$6:$I$41)</f>
        <v>82.5</v>
      </c>
      <c r="D10" s="13" t="n">
        <f aca="false">SUMIFS(Zeiterfassung!$I$6:$I$41,Zeiterfassung!$D$6:$D$41,$B10,Zeiterfassung!$J$6:$J$41,"Ja")</f>
        <v>80</v>
      </c>
      <c r="E10" s="14" t="n">
        <f aca="false">SUMIF(Zeiterfassung!$D$6:$D$41,$B10,Zeiterfassung!$L$6:$L$41)</f>
        <v>5536.25</v>
      </c>
      <c r="G10" s="12" t="str">
        <f aca="false">Stammdaten!$A$5</f>
        <v>Anna Berger</v>
      </c>
      <c r="H10" s="13" t="n">
        <f aca="false">SUMIF(Zeiterfassung!$C$6:$C$41,$G10,Zeiterfassung!$I$6:$I$41)</f>
        <v>17.5</v>
      </c>
      <c r="I10" s="13" t="n">
        <f aca="false">SUMIFS(Zeiterfassung!$I$6:$I$41,Zeiterfassung!$C$6:$C$41,$G10,Zeiterfassung!$J$6:$J$41,"Ja")</f>
        <v>12.25</v>
      </c>
      <c r="J10" s="14" t="n">
        <f aca="false">SUMIF(Zeiterfassung!$C$6:$C$41,$G10,Zeiterfassung!$L$6:$L$41)</f>
        <v>1163.75</v>
      </c>
    </row>
    <row r="11" customFormat="false" ht="15" hidden="false" customHeight="false" outlineLevel="0" collapsed="false">
      <c r="B11" s="15" t="str">
        <f aca="false">Stammdaten!$B$14</f>
        <v>Prozessoptimierung</v>
      </c>
      <c r="C11" s="16" t="n">
        <f aca="false">SUMIF(Zeiterfassung!$D$6:$D$41,$B11,Zeiterfassung!$I$6:$I$41)</f>
        <v>28.75</v>
      </c>
      <c r="D11" s="16" t="n">
        <f aca="false">SUMIFS(Zeiterfassung!$I$6:$I$41,Zeiterfassung!$D$6:$D$41,$B11,Zeiterfassung!$J$6:$J$41,"Ja")</f>
        <v>27.25</v>
      </c>
      <c r="E11" s="17" t="n">
        <f aca="false">SUMIF(Zeiterfassung!$D$6:$D$41,$B11,Zeiterfassung!$L$6:$L$41)</f>
        <v>2142.5</v>
      </c>
      <c r="G11" s="15" t="str">
        <f aca="false">Stammdaten!$A$6</f>
        <v>Thomas Krause</v>
      </c>
      <c r="H11" s="16" t="n">
        <f aca="false">SUMIF(Zeiterfassung!$C$6:$C$41,$G11,Zeiterfassung!$I$6:$I$41)</f>
        <v>29.25</v>
      </c>
      <c r="I11" s="16" t="n">
        <f aca="false">SUMIFS(Zeiterfassung!$I$6:$I$41,Zeiterfassung!$C$6:$C$41,$G11,Zeiterfassung!$J$6:$J$41,"Ja")</f>
        <v>27.75</v>
      </c>
      <c r="J11" s="17" t="n">
        <f aca="false">SUMIF(Zeiterfassung!$C$6:$C$41,$G11,Zeiterfassung!$L$6:$L$41)</f>
        <v>2358.75</v>
      </c>
    </row>
    <row r="12" customFormat="false" ht="15" hidden="false" customHeight="false" outlineLevel="0" collapsed="false">
      <c r="B12" s="12" t="str">
        <f aca="false">Stammdaten!$B$15</f>
        <v>Marketingkampagne</v>
      </c>
      <c r="C12" s="13" t="n">
        <f aca="false">SUMIF(Zeiterfassung!$D$6:$D$41,$B12,Zeiterfassung!$I$6:$I$41)</f>
        <v>7.25</v>
      </c>
      <c r="D12" s="13" t="n">
        <f aca="false">SUMIFS(Zeiterfassung!$I$6:$I$41,Zeiterfassung!$D$6:$D$41,$B12,Zeiterfassung!$J$6:$J$41,"Ja")</f>
        <v>0</v>
      </c>
      <c r="E12" s="14" t="n">
        <f aca="false">SUMIF(Zeiterfassung!$D$6:$D$41,$B12,Zeiterfassung!$L$6:$L$41)</f>
        <v>0</v>
      </c>
      <c r="G12" s="12" t="str">
        <f aca="false">Stammdaten!$A$7</f>
        <v>Lena Hoffmann</v>
      </c>
      <c r="H12" s="13" t="n">
        <f aca="false">SUMIF(Zeiterfassung!$C$6:$C$41,$G12,Zeiterfassung!$I$6:$I$41)</f>
        <v>34.25</v>
      </c>
      <c r="I12" s="13" t="n">
        <f aca="false">SUMIFS(Zeiterfassung!$I$6:$I$41,Zeiterfassung!$C$6:$C$41,$G12,Zeiterfassung!$J$6:$J$41,"Ja")</f>
        <v>34.25</v>
      </c>
      <c r="J12" s="14" t="n">
        <f aca="false">SUMIF(Zeiterfassung!$C$6:$C$41,$G12,Zeiterfassung!$L$6:$L$41)</f>
        <v>2397.5</v>
      </c>
    </row>
    <row r="13" customFormat="false" ht="15" hidden="false" customHeight="false" outlineLevel="0" collapsed="false">
      <c r="B13" s="15" t="str">
        <f aca="false">Stammdaten!$B$16</f>
        <v>Datenmigration</v>
      </c>
      <c r="C13" s="16" t="n">
        <f aca="false">SUMIF(Zeiterfassung!$D$6:$D$41,$B13,Zeiterfassung!$I$6:$I$41)</f>
        <v>24</v>
      </c>
      <c r="D13" s="16" t="n">
        <f aca="false">SUMIFS(Zeiterfassung!$I$6:$I$41,Zeiterfassung!$D$6:$D$41,$B13,Zeiterfassung!$J$6:$J$41,"Ja")</f>
        <v>24</v>
      </c>
      <c r="E13" s="17" t="n">
        <f aca="false">SUMIF(Zeiterfassung!$D$6:$D$41,$B13,Zeiterfassung!$L$6:$L$41)</f>
        <v>1856.25</v>
      </c>
      <c r="G13" s="15" t="str">
        <f aca="false">Stammdaten!$A$8</f>
        <v>Michael Wagner</v>
      </c>
      <c r="H13" s="16" t="n">
        <f aca="false">SUMIF(Zeiterfassung!$C$6:$C$41,$G13,Zeiterfassung!$I$6:$I$41)</f>
        <v>33</v>
      </c>
      <c r="I13" s="16" t="n">
        <f aca="false">SUMIFS(Zeiterfassung!$I$6:$I$41,Zeiterfassung!$C$6:$C$41,$G13,Zeiterfassung!$J$6:$J$41,"Ja")</f>
        <v>33</v>
      </c>
      <c r="J13" s="17" t="n">
        <f aca="false">SUMIF(Zeiterfassung!$C$6:$C$41,$G13,Zeiterfassung!$L$6:$L$41)</f>
        <v>1815</v>
      </c>
    </row>
    <row r="14" customFormat="false" ht="15" hidden="false" customHeight="false" outlineLevel="0" collapsed="false">
      <c r="B14" s="18" t="s">
        <v>13</v>
      </c>
      <c r="C14" s="19" t="n">
        <f aca="false">SUM(C10:C13)</f>
        <v>142.5</v>
      </c>
      <c r="D14" s="19" t="n">
        <f aca="false">SUM(D10:D13)</f>
        <v>131.25</v>
      </c>
      <c r="E14" s="20" t="n">
        <f aca="false">SUM(E10:E13)</f>
        <v>9535</v>
      </c>
      <c r="G14" s="12" t="str">
        <f aca="false">Stammdaten!$A$9</f>
        <v>Sarah Vogt</v>
      </c>
      <c r="H14" s="13" t="n">
        <f aca="false">SUMIF(Zeiterfassung!$C$6:$C$41,$G14,Zeiterfassung!$I$6:$I$41)</f>
        <v>28.5</v>
      </c>
      <c r="I14" s="13" t="n">
        <f aca="false">SUMIFS(Zeiterfassung!$I$6:$I$41,Zeiterfassung!$C$6:$C$41,$G14,Zeiterfassung!$J$6:$J$41,"Ja")</f>
        <v>24</v>
      </c>
      <c r="J14" s="14" t="n">
        <f aca="false">SUMIF(Zeiterfassung!$C$6:$C$41,$G14,Zeiterfassung!$L$6:$L$41)</f>
        <v>1800</v>
      </c>
    </row>
    <row r="15" customFormat="false" ht="15" hidden="false" customHeight="false" outlineLevel="0" collapsed="false">
      <c r="G15" s="18" t="s">
        <v>13</v>
      </c>
      <c r="H15" s="19" t="n">
        <f aca="false">SUM(H10:H14)</f>
        <v>142.5</v>
      </c>
      <c r="I15" s="19" t="n">
        <f aca="false">SUM(I10:I14)</f>
        <v>131.25</v>
      </c>
      <c r="J15" s="20" t="n">
        <f aca="false">SUM(J10:J14)</f>
        <v>9535</v>
      </c>
    </row>
    <row r="17" customFormat="false" ht="15" hidden="false" customHeight="false" outlineLevel="0" collapsed="false">
      <c r="B17" s="9" t="s">
        <v>14</v>
      </c>
      <c r="C17" s="9"/>
      <c r="G17" s="9" t="s">
        <v>15</v>
      </c>
      <c r="H17" s="9"/>
      <c r="I17" s="9"/>
      <c r="J17" s="9"/>
    </row>
    <row r="18" customFormat="false" ht="15" hidden="false" customHeight="false" outlineLevel="0" collapsed="false">
      <c r="B18" s="10" t="s">
        <v>16</v>
      </c>
      <c r="C18" s="11" t="s">
        <v>9</v>
      </c>
      <c r="G18" s="10" t="s">
        <v>17</v>
      </c>
      <c r="H18" s="11" t="s">
        <v>9</v>
      </c>
      <c r="I18" s="11" t="s">
        <v>18</v>
      </c>
      <c r="J18" s="11" t="s">
        <v>11</v>
      </c>
    </row>
    <row r="19" customFormat="false" ht="15" hidden="false" customHeight="false" outlineLevel="0" collapsed="false">
      <c r="B19" s="12" t="str">
        <f aca="false">Stammdaten!$A$20</f>
        <v>Konzeption</v>
      </c>
      <c r="C19" s="13" t="n">
        <f aca="false">SUMIF(Zeiterfassung!$E$6:$E$41,$B19,Zeiterfassung!$I$6:$I$41)</f>
        <v>32</v>
      </c>
      <c r="G19" s="21" t="s">
        <v>19</v>
      </c>
      <c r="H19" s="22" t="n">
        <f aca="false">SUMIF(Zeiterfassung!$J$6:$J$41,"Ja",Zeiterfassung!$I$6:$I$41)</f>
        <v>131.25</v>
      </c>
      <c r="I19" s="23" t="n">
        <f aca="false">IFERROR(H19/SUM(Zeiterfassung!$I$6:$I$41),0)</f>
        <v>0.921052631578947</v>
      </c>
      <c r="J19" s="24" t="n">
        <f aca="false">SUMIF(Zeiterfassung!$J$6:$J$41,"Ja",Zeiterfassung!$L$6:$L$41)</f>
        <v>9535</v>
      </c>
    </row>
    <row r="20" customFormat="false" ht="15" hidden="false" customHeight="false" outlineLevel="0" collapsed="false">
      <c r="B20" s="15" t="str">
        <f aca="false">Stammdaten!$A$21</f>
        <v>Entwicklung</v>
      </c>
      <c r="C20" s="16" t="n">
        <f aca="false">SUMIF(Zeiterfassung!$E$6:$E$41,$B20,Zeiterfassung!$I$6:$I$41)</f>
        <v>58</v>
      </c>
      <c r="G20" s="25" t="s">
        <v>20</v>
      </c>
      <c r="H20" s="26" t="n">
        <f aca="false">SUMIF(Zeiterfassung!$J$6:$J$41,"Nein",Zeiterfassung!$I$6:$I$41)</f>
        <v>11.25</v>
      </c>
      <c r="I20" s="27" t="n">
        <f aca="false">IFERROR(H20/SUM(Zeiterfassung!$I$6:$I$41),0)</f>
        <v>0.0789473684210526</v>
      </c>
      <c r="J20" s="28" t="n">
        <f aca="false">SUMIF(Zeiterfassung!$J$6:$J$41,"Nein",Zeiterfassung!$L$6:$L$41)</f>
        <v>0</v>
      </c>
    </row>
    <row r="21" customFormat="false" ht="15" hidden="false" customHeight="false" outlineLevel="0" collapsed="false">
      <c r="B21" s="12" t="str">
        <f aca="false">Stammdaten!$A$22</f>
        <v>Abstimmung / Meeting</v>
      </c>
      <c r="C21" s="13" t="n">
        <f aca="false">SUMIF(Zeiterfassung!$E$6:$E$41,$B21,Zeiterfassung!$I$6:$I$41)</f>
        <v>5</v>
      </c>
      <c r="G21" s="18" t="s">
        <v>13</v>
      </c>
      <c r="H21" s="19" t="n">
        <f aca="false">SUM(H19:H20)</f>
        <v>142.5</v>
      </c>
      <c r="I21" s="29" t="n">
        <f aca="false">SUM(I19:I20)</f>
        <v>1</v>
      </c>
      <c r="J21" s="20" t="n">
        <f aca="false">SUM(J19:J20)</f>
        <v>9535</v>
      </c>
    </row>
    <row r="22" customFormat="false" ht="15" hidden="false" customHeight="false" outlineLevel="0" collapsed="false">
      <c r="B22" s="15" t="str">
        <f aca="false">Stammdaten!$A$23</f>
        <v>Dokumentation</v>
      </c>
      <c r="C22" s="16" t="n">
        <f aca="false">SUMIF(Zeiterfassung!$E$6:$E$41,$B22,Zeiterfassung!$I$6:$I$41)</f>
        <v>18.25</v>
      </c>
    </row>
    <row r="23" customFormat="false" ht="15" hidden="false" customHeight="false" outlineLevel="0" collapsed="false">
      <c r="B23" s="12" t="str">
        <f aca="false">Stammdaten!$A$24</f>
        <v>Test / QA</v>
      </c>
      <c r="C23" s="13" t="n">
        <f aca="false">SUMIF(Zeiterfassung!$E$6:$E$41,$B23,Zeiterfassung!$I$6:$I$41)</f>
        <v>15.5</v>
      </c>
    </row>
    <row r="24" customFormat="false" ht="15" hidden="false" customHeight="false" outlineLevel="0" collapsed="false">
      <c r="B24" s="15" t="str">
        <f aca="false">Stammdaten!$A$25</f>
        <v>Projektmanagement</v>
      </c>
      <c r="C24" s="16" t="n">
        <f aca="false">SUMIF(Zeiterfassung!$E$6:$E$41,$B24,Zeiterfassung!$I$6:$I$41)</f>
        <v>11.25</v>
      </c>
    </row>
    <row r="25" customFormat="false" ht="15" hidden="false" customHeight="false" outlineLevel="0" collapsed="false">
      <c r="B25" s="12" t="str">
        <f aca="false">Stammdaten!$A$26</f>
        <v>Reisezeit</v>
      </c>
      <c r="C25" s="13" t="n">
        <f aca="false">SUMIF(Zeiterfassung!$E$6:$E$41,$B25,Zeiterfassung!$I$6:$I$41)</f>
        <v>2.5</v>
      </c>
    </row>
    <row r="26" customFormat="false" ht="15" hidden="false" customHeight="false" outlineLevel="0" collapsed="false">
      <c r="B26" s="18" t="s">
        <v>13</v>
      </c>
      <c r="C26" s="19" t="n">
        <f aca="false">SUM(C19:C25)</f>
        <v>142.5</v>
      </c>
    </row>
    <row r="28" customFormat="false" ht="15" hidden="false" customHeight="false" outlineLevel="0" collapsed="false">
      <c r="B28" s="30" t="s">
        <v>21</v>
      </c>
      <c r="C28" s="30"/>
      <c r="D28" s="30"/>
      <c r="E28" s="30"/>
      <c r="F28" s="30"/>
      <c r="G28" s="30"/>
      <c r="H28" s="30"/>
      <c r="I28" s="30"/>
      <c r="J28" s="30"/>
    </row>
  </sheetData>
  <mergeCells count="15">
    <mergeCell ref="B1:J2"/>
    <mergeCell ref="B3:J3"/>
    <mergeCell ref="B5:C5"/>
    <mergeCell ref="D5:E5"/>
    <mergeCell ref="G5:H5"/>
    <mergeCell ref="I5:J5"/>
    <mergeCell ref="B6:C6"/>
    <mergeCell ref="D6:E6"/>
    <mergeCell ref="G6:H6"/>
    <mergeCell ref="I6:J6"/>
    <mergeCell ref="B8:E8"/>
    <mergeCell ref="G8:J8"/>
    <mergeCell ref="B17:C17"/>
    <mergeCell ref="G17:J17"/>
    <mergeCell ref="B28:J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6"/>
    <col collapsed="false" customWidth="true" hidden="false" outlineLevel="0" max="3" min="3" style="0" width="17"/>
    <col collapsed="false" customWidth="true" hidden="false" outlineLevel="0" max="5" min="4" style="0" width="19"/>
    <col collapsed="false" customWidth="true" hidden="false" outlineLevel="0" max="7" min="6" style="0" width="9"/>
    <col collapsed="false" customWidth="true" hidden="false" outlineLevel="0" max="9" min="8" style="0" width="10"/>
    <col collapsed="false" customWidth="true" hidden="false" outlineLevel="0" max="10" min="10" style="0" width="13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26"/>
  </cols>
  <sheetData>
    <row r="1" customFormat="false" ht="31.5" hidden="false" customHeight="true" outlineLevel="0" collapsed="false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customFormat="false" ht="19.5" hidden="false" customHeight="true" outlineLevel="0" collapsed="false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3" t="s">
        <v>24</v>
      </c>
      <c r="K2" s="33"/>
      <c r="L2" s="33"/>
      <c r="M2" s="33"/>
    </row>
    <row r="3" customFormat="false" ht="15.75" hidden="false" customHeight="true" outlineLevel="0" collapsed="false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customFormat="false" ht="30" hidden="false" customHeight="true" outlineLevel="0" collapsed="false">
      <c r="A5" s="34" t="s">
        <v>26</v>
      </c>
      <c r="B5" s="34" t="s">
        <v>27</v>
      </c>
      <c r="C5" s="34" t="s">
        <v>12</v>
      </c>
      <c r="D5" s="34" t="s">
        <v>8</v>
      </c>
      <c r="E5" s="34" t="s">
        <v>16</v>
      </c>
      <c r="F5" s="34" t="s">
        <v>28</v>
      </c>
      <c r="G5" s="34" t="s">
        <v>29</v>
      </c>
      <c r="H5" s="34" t="s">
        <v>30</v>
      </c>
      <c r="I5" s="34" t="s">
        <v>9</v>
      </c>
      <c r="J5" s="34" t="s">
        <v>19</v>
      </c>
      <c r="K5" s="34" t="s">
        <v>31</v>
      </c>
      <c r="L5" s="34" t="s">
        <v>11</v>
      </c>
      <c r="M5" s="34" t="s">
        <v>32</v>
      </c>
    </row>
    <row r="6" customFormat="false" ht="16.5" hidden="false" customHeight="true" outlineLevel="0" collapsed="false">
      <c r="A6" s="35" t="n">
        <v>46027</v>
      </c>
      <c r="B6" s="36" t="n">
        <f aca="false">IF($A6="","",WEEKNUM($A6,21))</f>
        <v>2</v>
      </c>
      <c r="C6" s="37" t="s">
        <v>33</v>
      </c>
      <c r="D6" s="37" t="s">
        <v>34</v>
      </c>
      <c r="E6" s="37" t="s">
        <v>35</v>
      </c>
      <c r="F6" s="38" t="n">
        <v>0.375</v>
      </c>
      <c r="G6" s="38" t="n">
        <v>0.520833333333333</v>
      </c>
      <c r="H6" s="39" t="n">
        <v>15</v>
      </c>
      <c r="I6" s="40" t="n">
        <f aca="false">IF(OR($F6="",$G6=""),"",((G6-F6)*24)-H6/60)</f>
        <v>3.25</v>
      </c>
      <c r="J6" s="41" t="s">
        <v>36</v>
      </c>
      <c r="K6" s="42" t="n">
        <f aca="false">IF($C6="","",VLOOKUP($C6,Stammdaten!$A$5:$D$9,4,FALSE()))</f>
        <v>95</v>
      </c>
      <c r="L6" s="43" t="n">
        <f aca="false">IF(OR($I6="",$I6=0),"",IF($J6="Ja",$I6*$K6,0))</f>
        <v>308.75</v>
      </c>
      <c r="M6" s="37" t="s">
        <v>37</v>
      </c>
    </row>
    <row r="7" customFormat="false" ht="16.5" hidden="false" customHeight="true" outlineLevel="0" collapsed="false">
      <c r="A7" s="44" t="n">
        <v>46027</v>
      </c>
      <c r="B7" s="45" t="n">
        <f aca="false">IF($A7="","",WEEKNUM($A7,21))</f>
        <v>2</v>
      </c>
      <c r="C7" s="46" t="s">
        <v>38</v>
      </c>
      <c r="D7" s="46" t="s">
        <v>34</v>
      </c>
      <c r="E7" s="46" t="s">
        <v>39</v>
      </c>
      <c r="F7" s="47" t="n">
        <v>0.395833333333333</v>
      </c>
      <c r="G7" s="47" t="n">
        <v>0.708333333333333</v>
      </c>
      <c r="H7" s="48" t="n">
        <v>45</v>
      </c>
      <c r="I7" s="49" t="n">
        <f aca="false">IF(OR($F7="",$G7=""),"",((G7-F7)*24)-H7/60)</f>
        <v>6.75</v>
      </c>
      <c r="J7" s="50" t="s">
        <v>36</v>
      </c>
      <c r="K7" s="51" t="n">
        <f aca="false">IF($C7="","",VLOOKUP($C7,Stammdaten!$A$5:$D$9,4,FALSE()))</f>
        <v>85</v>
      </c>
      <c r="L7" s="52" t="n">
        <f aca="false">IF(OR($I7="",$I7=0),"",IF($J7="Ja",$I7*$K7,0))</f>
        <v>573.75</v>
      </c>
      <c r="M7" s="46" t="s">
        <v>40</v>
      </c>
    </row>
    <row r="8" customFormat="false" ht="16.5" hidden="false" customHeight="true" outlineLevel="0" collapsed="false">
      <c r="A8" s="35" t="n">
        <v>46028</v>
      </c>
      <c r="B8" s="36" t="n">
        <f aca="false">IF($A8="","",WEEKNUM($A8,21))</f>
        <v>2</v>
      </c>
      <c r="C8" s="37" t="s">
        <v>41</v>
      </c>
      <c r="D8" s="37" t="s">
        <v>34</v>
      </c>
      <c r="E8" s="37" t="s">
        <v>39</v>
      </c>
      <c r="F8" s="38" t="n">
        <v>0.364583333333333</v>
      </c>
      <c r="G8" s="38" t="n">
        <v>0.677083333333333</v>
      </c>
      <c r="H8" s="39" t="n">
        <v>30</v>
      </c>
      <c r="I8" s="40" t="n">
        <f aca="false">IF(OR($F8="",$G8=""),"",((G8-F8)*24)-H8/60)</f>
        <v>7</v>
      </c>
      <c r="J8" s="41" t="s">
        <v>36</v>
      </c>
      <c r="K8" s="42" t="n">
        <f aca="false">IF($C8="","",VLOOKUP($C8,Stammdaten!$A$5:$D$9,4,FALSE()))</f>
        <v>70</v>
      </c>
      <c r="L8" s="43" t="n">
        <f aca="false">IF(OR($I8="",$I8=0),"",IF($J8="Ja",$I8*$K8,0))</f>
        <v>490</v>
      </c>
      <c r="M8" s="37" t="s">
        <v>42</v>
      </c>
    </row>
    <row r="9" customFormat="false" ht="16.5" hidden="false" customHeight="true" outlineLevel="0" collapsed="false">
      <c r="A9" s="44" t="n">
        <v>46028</v>
      </c>
      <c r="B9" s="45" t="n">
        <f aca="false">IF($A9="","",WEEKNUM($A9,21))</f>
        <v>2</v>
      </c>
      <c r="C9" s="46" t="s">
        <v>43</v>
      </c>
      <c r="D9" s="46" t="s">
        <v>34</v>
      </c>
      <c r="E9" s="46" t="s">
        <v>44</v>
      </c>
      <c r="F9" s="47" t="n">
        <v>0.375</v>
      </c>
      <c r="G9" s="47" t="n">
        <v>0.729166666666667</v>
      </c>
      <c r="H9" s="48" t="n">
        <v>60</v>
      </c>
      <c r="I9" s="49" t="n">
        <f aca="false">IF(OR($F9="",$G9=""),"",((G9-F9)*24)-H9/60)</f>
        <v>7.5</v>
      </c>
      <c r="J9" s="50" t="s">
        <v>36</v>
      </c>
      <c r="K9" s="51" t="n">
        <f aca="false">IF($C9="","",VLOOKUP($C9,Stammdaten!$A$5:$D$9,4,FALSE()))</f>
        <v>75</v>
      </c>
      <c r="L9" s="52" t="n">
        <f aca="false">IF(OR($I9="",$I9=0),"",IF($J9="Ja",$I9*$K9,0))</f>
        <v>562.5</v>
      </c>
      <c r="M9" s="46" t="s">
        <v>45</v>
      </c>
    </row>
    <row r="10" customFormat="false" ht="16.5" hidden="false" customHeight="true" outlineLevel="0" collapsed="false">
      <c r="A10" s="35" t="n">
        <v>46029</v>
      </c>
      <c r="B10" s="36" t="n">
        <f aca="false">IF($A10="","",WEEKNUM($A10,21))</f>
        <v>2</v>
      </c>
      <c r="C10" s="37" t="s">
        <v>46</v>
      </c>
      <c r="D10" s="37" t="s">
        <v>34</v>
      </c>
      <c r="E10" s="37" t="s">
        <v>44</v>
      </c>
      <c r="F10" s="38" t="n">
        <v>0.375</v>
      </c>
      <c r="G10" s="38" t="n">
        <v>0.739583333333333</v>
      </c>
      <c r="H10" s="39" t="n">
        <v>45</v>
      </c>
      <c r="I10" s="40" t="n">
        <f aca="false">IF(OR($F10="",$G10=""),"",((G10-F10)*24)-H10/60)</f>
        <v>8</v>
      </c>
      <c r="J10" s="41" t="s">
        <v>36</v>
      </c>
      <c r="K10" s="42" t="n">
        <f aca="false">IF($C10="","",VLOOKUP($C10,Stammdaten!$A$5:$D$9,4,FALSE()))</f>
        <v>55</v>
      </c>
      <c r="L10" s="43" t="n">
        <f aca="false">IF(OR($I10="",$I10=0),"",IF($J10="Ja",$I10*$K10,0))</f>
        <v>440</v>
      </c>
      <c r="M10" s="37" t="s">
        <v>47</v>
      </c>
    </row>
    <row r="11" customFormat="false" ht="16.5" hidden="false" customHeight="true" outlineLevel="0" collapsed="false">
      <c r="A11" s="44" t="n">
        <v>46029</v>
      </c>
      <c r="B11" s="45" t="n">
        <f aca="false">IF($A11="","",WEEKNUM($A11,21))</f>
        <v>2</v>
      </c>
      <c r="C11" s="46" t="s">
        <v>38</v>
      </c>
      <c r="D11" s="46" t="s">
        <v>48</v>
      </c>
      <c r="E11" s="46" t="s">
        <v>49</v>
      </c>
      <c r="F11" s="47" t="n">
        <v>0.416666666666667</v>
      </c>
      <c r="G11" s="47" t="n">
        <v>0.479166666666667</v>
      </c>
      <c r="H11" s="48" t="n">
        <v>0</v>
      </c>
      <c r="I11" s="49" t="n">
        <f aca="false">IF(OR($F11="",$G11=""),"",((G11-F11)*24)-H11/60)</f>
        <v>1.5</v>
      </c>
      <c r="J11" s="50" t="s">
        <v>50</v>
      </c>
      <c r="K11" s="51" t="n">
        <f aca="false">IF($C11="","",VLOOKUP($C11,Stammdaten!$A$5:$D$9,4,FALSE()))</f>
        <v>85</v>
      </c>
      <c r="L11" s="52" t="n">
        <f aca="false">IF(OR($I11="",$I11=0),"",IF($J11="Ja",$I11*$K11,0))</f>
        <v>0</v>
      </c>
      <c r="M11" s="46" t="s">
        <v>51</v>
      </c>
    </row>
    <row r="12" customFormat="false" ht="16.5" hidden="false" customHeight="true" outlineLevel="0" collapsed="false">
      <c r="A12" s="35" t="n">
        <v>46030</v>
      </c>
      <c r="B12" s="36" t="n">
        <f aca="false">IF($A12="","",WEEKNUM($A12,21))</f>
        <v>2</v>
      </c>
      <c r="C12" s="37" t="s">
        <v>33</v>
      </c>
      <c r="D12" s="37" t="s">
        <v>48</v>
      </c>
      <c r="E12" s="37" t="s">
        <v>39</v>
      </c>
      <c r="F12" s="38" t="n">
        <v>0.375</v>
      </c>
      <c r="G12" s="38" t="n">
        <v>0.625</v>
      </c>
      <c r="H12" s="39" t="n">
        <v>30</v>
      </c>
      <c r="I12" s="40" t="n">
        <f aca="false">IF(OR($F12="",$G12=""),"",((G12-F12)*24)-H12/60)</f>
        <v>5.5</v>
      </c>
      <c r="J12" s="41" t="s">
        <v>36</v>
      </c>
      <c r="K12" s="42" t="n">
        <f aca="false">IF($C12="","",VLOOKUP($C12,Stammdaten!$A$5:$D$9,4,FALSE()))</f>
        <v>95</v>
      </c>
      <c r="L12" s="43" t="n">
        <f aca="false">IF(OR($I12="",$I12=0),"",IF($J12="Ja",$I12*$K12,0))</f>
        <v>522.5</v>
      </c>
      <c r="M12" s="37" t="s">
        <v>52</v>
      </c>
    </row>
    <row r="13" customFormat="false" ht="16.5" hidden="false" customHeight="true" outlineLevel="0" collapsed="false">
      <c r="A13" s="44" t="n">
        <v>46030</v>
      </c>
      <c r="B13" s="45" t="n">
        <f aca="false">IF($A13="","",WEEKNUM($A13,21))</f>
        <v>2</v>
      </c>
      <c r="C13" s="46" t="s">
        <v>41</v>
      </c>
      <c r="D13" s="46" t="s">
        <v>34</v>
      </c>
      <c r="E13" s="46" t="s">
        <v>53</v>
      </c>
      <c r="F13" s="47" t="n">
        <v>0.541666666666667</v>
      </c>
      <c r="G13" s="47" t="n">
        <v>0.708333333333333</v>
      </c>
      <c r="H13" s="48" t="n">
        <v>15</v>
      </c>
      <c r="I13" s="49" t="n">
        <f aca="false">IF(OR($F13="",$G13=""),"",((G13-F13)*24)-H13/60)</f>
        <v>3.75</v>
      </c>
      <c r="J13" s="50" t="s">
        <v>36</v>
      </c>
      <c r="K13" s="51" t="n">
        <f aca="false">IF($C13="","",VLOOKUP($C13,Stammdaten!$A$5:$D$9,4,FALSE()))</f>
        <v>70</v>
      </c>
      <c r="L13" s="52" t="n">
        <f aca="false">IF(OR($I13="",$I13=0),"",IF($J13="Ja",$I13*$K13,0))</f>
        <v>262.5</v>
      </c>
      <c r="M13" s="46" t="s">
        <v>54</v>
      </c>
    </row>
    <row r="14" customFormat="false" ht="16.5" hidden="false" customHeight="true" outlineLevel="0" collapsed="false">
      <c r="A14" s="35" t="n">
        <v>46031</v>
      </c>
      <c r="B14" s="36" t="n">
        <f aca="false">IF($A14="","",WEEKNUM($A14,21))</f>
        <v>2</v>
      </c>
      <c r="C14" s="37" t="s">
        <v>46</v>
      </c>
      <c r="D14" s="37" t="s">
        <v>34</v>
      </c>
      <c r="E14" s="37" t="s">
        <v>44</v>
      </c>
      <c r="F14" s="38" t="n">
        <v>0.354166666666667</v>
      </c>
      <c r="G14" s="38" t="n">
        <v>0.6875</v>
      </c>
      <c r="H14" s="39" t="n">
        <v>45</v>
      </c>
      <c r="I14" s="40" t="n">
        <f aca="false">IF(OR($F14="",$G14=""),"",((G14-F14)*24)-H14/60)</f>
        <v>7.25</v>
      </c>
      <c r="J14" s="41" t="s">
        <v>36</v>
      </c>
      <c r="K14" s="42" t="n">
        <f aca="false">IF($C14="","",VLOOKUP($C14,Stammdaten!$A$5:$D$9,4,FALSE()))</f>
        <v>55</v>
      </c>
      <c r="L14" s="43" t="n">
        <f aca="false">IF(OR($I14="",$I14=0),"",IF($J14="Ja",$I14*$K14,0))</f>
        <v>398.75</v>
      </c>
      <c r="M14" s="37" t="s">
        <v>55</v>
      </c>
    </row>
    <row r="15" customFormat="false" ht="16.5" hidden="false" customHeight="true" outlineLevel="0" collapsed="false">
      <c r="A15" s="44" t="n">
        <v>46031</v>
      </c>
      <c r="B15" s="45" t="n">
        <f aca="false">IF($A15="","",WEEKNUM($A15,21))</f>
        <v>2</v>
      </c>
      <c r="C15" s="46" t="s">
        <v>43</v>
      </c>
      <c r="D15" s="46" t="s">
        <v>56</v>
      </c>
      <c r="E15" s="46" t="s">
        <v>44</v>
      </c>
      <c r="F15" s="47" t="n">
        <v>0.385416666666667</v>
      </c>
      <c r="G15" s="47" t="n">
        <v>0.59375</v>
      </c>
      <c r="H15" s="48" t="n">
        <v>30</v>
      </c>
      <c r="I15" s="49" t="n">
        <f aca="false">IF(OR($F15="",$G15=""),"",((G15-F15)*24)-H15/60)</f>
        <v>4.5</v>
      </c>
      <c r="J15" s="50" t="s">
        <v>50</v>
      </c>
      <c r="K15" s="51" t="n">
        <f aca="false">IF($C15="","",VLOOKUP($C15,Stammdaten!$A$5:$D$9,4,FALSE()))</f>
        <v>75</v>
      </c>
      <c r="L15" s="52" t="n">
        <f aca="false">IF(OR($I15="",$I15=0),"",IF($J15="Ja",$I15*$K15,0))</f>
        <v>0</v>
      </c>
      <c r="M15" s="46" t="s">
        <v>57</v>
      </c>
    </row>
    <row r="16" customFormat="false" ht="16.5" hidden="false" customHeight="true" outlineLevel="0" collapsed="false">
      <c r="A16" s="35" t="n">
        <v>46034</v>
      </c>
      <c r="B16" s="36" t="n">
        <f aca="false">IF($A16="","",WEEKNUM($A16,21))</f>
        <v>3</v>
      </c>
      <c r="C16" s="37" t="s">
        <v>38</v>
      </c>
      <c r="D16" s="37" t="s">
        <v>48</v>
      </c>
      <c r="E16" s="37" t="s">
        <v>44</v>
      </c>
      <c r="F16" s="38" t="n">
        <v>0.375</v>
      </c>
      <c r="G16" s="38" t="n">
        <v>0.729166666666667</v>
      </c>
      <c r="H16" s="39" t="n">
        <v>45</v>
      </c>
      <c r="I16" s="40" t="n">
        <f aca="false">IF(OR($F16="",$G16=""),"",((G16-F16)*24)-H16/60)</f>
        <v>7.75</v>
      </c>
      <c r="J16" s="41" t="s">
        <v>36</v>
      </c>
      <c r="K16" s="42" t="n">
        <f aca="false">IF($C16="","",VLOOKUP($C16,Stammdaten!$A$5:$D$9,4,FALSE()))</f>
        <v>85</v>
      </c>
      <c r="L16" s="43" t="n">
        <f aca="false">IF(OR($I16="",$I16=0),"",IF($J16="Ja",$I16*$K16,0))</f>
        <v>658.75</v>
      </c>
      <c r="M16" s="37" t="s">
        <v>58</v>
      </c>
    </row>
    <row r="17" customFormat="false" ht="16.5" hidden="false" customHeight="true" outlineLevel="0" collapsed="false">
      <c r="A17" s="44" t="n">
        <v>46034</v>
      </c>
      <c r="B17" s="45" t="n">
        <f aca="false">IF($A17="","",WEEKNUM($A17,21))</f>
        <v>3</v>
      </c>
      <c r="C17" s="46" t="s">
        <v>33</v>
      </c>
      <c r="D17" s="46" t="s">
        <v>34</v>
      </c>
      <c r="E17" s="46" t="s">
        <v>35</v>
      </c>
      <c r="F17" s="47" t="n">
        <v>0.583333333333333</v>
      </c>
      <c r="G17" s="47" t="n">
        <v>0.666666666666667</v>
      </c>
      <c r="H17" s="48" t="n">
        <v>0</v>
      </c>
      <c r="I17" s="49" t="n">
        <f aca="false">IF(OR($F17="",$G17=""),"",((G17-F17)*24)-H17/60)</f>
        <v>2</v>
      </c>
      <c r="J17" s="50" t="s">
        <v>36</v>
      </c>
      <c r="K17" s="51" t="n">
        <f aca="false">IF($C17="","",VLOOKUP($C17,Stammdaten!$A$5:$D$9,4,FALSE()))</f>
        <v>95</v>
      </c>
      <c r="L17" s="52" t="n">
        <f aca="false">IF(OR($I17="",$I17=0),"",IF($J17="Ja",$I17*$K17,0))</f>
        <v>190</v>
      </c>
      <c r="M17" s="46" t="s">
        <v>59</v>
      </c>
    </row>
    <row r="18" customFormat="false" ht="16.5" hidden="false" customHeight="true" outlineLevel="0" collapsed="false">
      <c r="A18" s="35" t="n">
        <v>46035</v>
      </c>
      <c r="B18" s="36" t="n">
        <f aca="false">IF($A18="","",WEEKNUM($A18,21))</f>
        <v>3</v>
      </c>
      <c r="C18" s="37" t="s">
        <v>41</v>
      </c>
      <c r="D18" s="37" t="s">
        <v>60</v>
      </c>
      <c r="E18" s="37" t="s">
        <v>39</v>
      </c>
      <c r="F18" s="38" t="n">
        <v>0.375</v>
      </c>
      <c r="G18" s="38" t="n">
        <v>0.666666666666667</v>
      </c>
      <c r="H18" s="39" t="n">
        <v>30</v>
      </c>
      <c r="I18" s="40" t="n">
        <f aca="false">IF(OR($F18="",$G18=""),"",((G18-F18)*24)-H18/60)</f>
        <v>6.5</v>
      </c>
      <c r="J18" s="41" t="s">
        <v>36</v>
      </c>
      <c r="K18" s="42" t="n">
        <f aca="false">IF($C18="","",VLOOKUP($C18,Stammdaten!$A$5:$D$9,4,FALSE()))</f>
        <v>70</v>
      </c>
      <c r="L18" s="43" t="n">
        <f aca="false">IF(OR($I18="",$I18=0),"",IF($J18="Ja",$I18*$K18,0))</f>
        <v>455</v>
      </c>
      <c r="M18" s="37" t="s">
        <v>61</v>
      </c>
    </row>
    <row r="19" customFormat="false" ht="16.5" hidden="false" customHeight="true" outlineLevel="0" collapsed="false">
      <c r="A19" s="44" t="n">
        <v>46035</v>
      </c>
      <c r="B19" s="45" t="n">
        <f aca="false">IF($A19="","",WEEKNUM($A19,21))</f>
        <v>3</v>
      </c>
      <c r="C19" s="46" t="s">
        <v>46</v>
      </c>
      <c r="D19" s="46" t="s">
        <v>34</v>
      </c>
      <c r="E19" s="46" t="s">
        <v>62</v>
      </c>
      <c r="F19" s="47" t="n">
        <v>0.395833333333333</v>
      </c>
      <c r="G19" s="47" t="n">
        <v>0.645833333333333</v>
      </c>
      <c r="H19" s="48" t="n">
        <v>30</v>
      </c>
      <c r="I19" s="49" t="n">
        <f aca="false">IF(OR($F19="",$G19=""),"",((G19-F19)*24)-H19/60)</f>
        <v>5.5</v>
      </c>
      <c r="J19" s="50" t="s">
        <v>36</v>
      </c>
      <c r="K19" s="51" t="n">
        <f aca="false">IF($C19="","",VLOOKUP($C19,Stammdaten!$A$5:$D$9,4,FALSE()))</f>
        <v>55</v>
      </c>
      <c r="L19" s="52" t="n">
        <f aca="false">IF(OR($I19="",$I19=0),"",IF($J19="Ja",$I19*$K19,0))</f>
        <v>302.5</v>
      </c>
      <c r="M19" s="46" t="s">
        <v>63</v>
      </c>
    </row>
    <row r="20" customFormat="false" ht="16.5" hidden="false" customHeight="true" outlineLevel="0" collapsed="false">
      <c r="A20" s="35" t="n">
        <v>46036</v>
      </c>
      <c r="B20" s="36" t="n">
        <f aca="false">IF($A20="","",WEEKNUM($A20,21))</f>
        <v>3</v>
      </c>
      <c r="C20" s="37" t="s">
        <v>43</v>
      </c>
      <c r="D20" s="37" t="s">
        <v>34</v>
      </c>
      <c r="E20" s="37" t="s">
        <v>44</v>
      </c>
      <c r="F20" s="38" t="n">
        <v>0.375</v>
      </c>
      <c r="G20" s="38" t="n">
        <v>0.708333333333333</v>
      </c>
      <c r="H20" s="39" t="n">
        <v>45</v>
      </c>
      <c r="I20" s="40" t="n">
        <f aca="false">IF(OR($F20="",$G20=""),"",((G20-F20)*24)-H20/60)</f>
        <v>7.25</v>
      </c>
      <c r="J20" s="41" t="s">
        <v>36</v>
      </c>
      <c r="K20" s="42" t="n">
        <f aca="false">IF($C20="","",VLOOKUP($C20,Stammdaten!$A$5:$D$9,4,FALSE()))</f>
        <v>75</v>
      </c>
      <c r="L20" s="43" t="n">
        <f aca="false">IF(OR($I20="",$I20=0),"",IF($J20="Ja",$I20*$K20,0))</f>
        <v>543.75</v>
      </c>
      <c r="M20" s="37" t="s">
        <v>64</v>
      </c>
    </row>
    <row r="21" customFormat="false" ht="16.5" hidden="false" customHeight="true" outlineLevel="0" collapsed="false">
      <c r="A21" s="44" t="n">
        <v>46036</v>
      </c>
      <c r="B21" s="45" t="n">
        <f aca="false">IF($A21="","",WEEKNUM($A21,21))</f>
        <v>3</v>
      </c>
      <c r="C21" s="46" t="s">
        <v>38</v>
      </c>
      <c r="D21" s="46" t="s">
        <v>60</v>
      </c>
      <c r="E21" s="46" t="s">
        <v>44</v>
      </c>
      <c r="F21" s="47" t="n">
        <v>0.375</v>
      </c>
      <c r="G21" s="47" t="n">
        <v>0.75</v>
      </c>
      <c r="H21" s="48" t="n">
        <v>60</v>
      </c>
      <c r="I21" s="49" t="n">
        <f aca="false">IF(OR($F21="",$G21=""),"",((G21-F21)*24)-H21/60)</f>
        <v>8</v>
      </c>
      <c r="J21" s="50" t="s">
        <v>36</v>
      </c>
      <c r="K21" s="51" t="n">
        <f aca="false">IF($C21="","",VLOOKUP($C21,Stammdaten!$A$5:$D$9,4,FALSE()))</f>
        <v>85</v>
      </c>
      <c r="L21" s="52" t="n">
        <f aca="false">IF(OR($I21="",$I21=0),"",IF($J21="Ja",$I21*$K21,0))</f>
        <v>680</v>
      </c>
      <c r="M21" s="46" t="s">
        <v>65</v>
      </c>
    </row>
    <row r="22" customFormat="false" ht="16.5" hidden="false" customHeight="true" outlineLevel="0" collapsed="false">
      <c r="A22" s="35" t="n">
        <v>46037</v>
      </c>
      <c r="B22" s="36" t="n">
        <f aca="false">IF($A22="","",WEEKNUM($A22,21))</f>
        <v>3</v>
      </c>
      <c r="C22" s="37" t="s">
        <v>33</v>
      </c>
      <c r="D22" s="37" t="s">
        <v>56</v>
      </c>
      <c r="E22" s="37" t="s">
        <v>35</v>
      </c>
      <c r="F22" s="38" t="n">
        <v>0.375</v>
      </c>
      <c r="G22" s="38" t="n">
        <v>0.5</v>
      </c>
      <c r="H22" s="39" t="n">
        <v>15</v>
      </c>
      <c r="I22" s="40" t="n">
        <f aca="false">IF(OR($F22="",$G22=""),"",((G22-F22)*24)-H22/60)</f>
        <v>2.75</v>
      </c>
      <c r="J22" s="41" t="s">
        <v>50</v>
      </c>
      <c r="K22" s="42" t="n">
        <f aca="false">IF($C22="","",VLOOKUP($C22,Stammdaten!$A$5:$D$9,4,FALSE()))</f>
        <v>95</v>
      </c>
      <c r="L22" s="43" t="n">
        <f aca="false">IF(OR($I22="",$I22=0),"",IF($J22="Ja",$I22*$K22,0))</f>
        <v>0</v>
      </c>
      <c r="M22" s="37" t="s">
        <v>66</v>
      </c>
    </row>
    <row r="23" customFormat="false" ht="16.5" hidden="false" customHeight="true" outlineLevel="0" collapsed="false">
      <c r="A23" s="44" t="n">
        <v>46037</v>
      </c>
      <c r="B23" s="45" t="n">
        <f aca="false">IF($A23="","",WEEKNUM($A23,21))</f>
        <v>3</v>
      </c>
      <c r="C23" s="46" t="s">
        <v>41</v>
      </c>
      <c r="D23" s="46" t="s">
        <v>60</v>
      </c>
      <c r="E23" s="46" t="s">
        <v>53</v>
      </c>
      <c r="F23" s="47" t="n">
        <v>0.541666666666667</v>
      </c>
      <c r="G23" s="47" t="n">
        <v>0.729166666666667</v>
      </c>
      <c r="H23" s="48" t="n">
        <v>15</v>
      </c>
      <c r="I23" s="49" t="n">
        <f aca="false">IF(OR($F23="",$G23=""),"",((G23-F23)*24)-H23/60)</f>
        <v>4.25</v>
      </c>
      <c r="J23" s="50" t="s">
        <v>36</v>
      </c>
      <c r="K23" s="51" t="n">
        <f aca="false">IF($C23="","",VLOOKUP($C23,Stammdaten!$A$5:$D$9,4,FALSE()))</f>
        <v>70</v>
      </c>
      <c r="L23" s="52" t="n">
        <f aca="false">IF(OR($I23="",$I23=0),"",IF($J23="Ja",$I23*$K23,0))</f>
        <v>297.5</v>
      </c>
      <c r="M23" s="46" t="s">
        <v>67</v>
      </c>
    </row>
    <row r="24" customFormat="false" ht="16.5" hidden="false" customHeight="true" outlineLevel="0" collapsed="false">
      <c r="A24" s="35" t="n">
        <v>46038</v>
      </c>
      <c r="B24" s="36" t="n">
        <f aca="false">IF($A24="","",WEEKNUM($A24,21))</f>
        <v>3</v>
      </c>
      <c r="C24" s="37" t="s">
        <v>46</v>
      </c>
      <c r="D24" s="37" t="s">
        <v>48</v>
      </c>
      <c r="E24" s="37" t="s">
        <v>62</v>
      </c>
      <c r="F24" s="38" t="n">
        <v>0.375</v>
      </c>
      <c r="G24" s="38" t="n">
        <v>0.583333333333333</v>
      </c>
      <c r="H24" s="39" t="n">
        <v>30</v>
      </c>
      <c r="I24" s="40" t="n">
        <f aca="false">IF(OR($F24="",$G24=""),"",((G24-F24)*24)-H24/60)</f>
        <v>4.5</v>
      </c>
      <c r="J24" s="41" t="s">
        <v>36</v>
      </c>
      <c r="K24" s="42" t="n">
        <f aca="false">IF($C24="","",VLOOKUP($C24,Stammdaten!$A$5:$D$9,4,FALSE()))</f>
        <v>55</v>
      </c>
      <c r="L24" s="43" t="n">
        <f aca="false">IF(OR($I24="",$I24=0),"",IF($J24="Ja",$I24*$K24,0))</f>
        <v>247.5</v>
      </c>
      <c r="M24" s="37" t="s">
        <v>68</v>
      </c>
    </row>
    <row r="25" customFormat="false" ht="16.5" hidden="false" customHeight="true" outlineLevel="0" collapsed="false">
      <c r="A25" s="44" t="n">
        <v>46041</v>
      </c>
      <c r="B25" s="45" t="n">
        <f aca="false">IF($A25="","",WEEKNUM($A25,21))</f>
        <v>4</v>
      </c>
      <c r="C25" s="46" t="s">
        <v>38</v>
      </c>
      <c r="D25" s="46" t="s">
        <v>34</v>
      </c>
      <c r="E25" s="46" t="s">
        <v>49</v>
      </c>
      <c r="F25" s="47" t="n">
        <v>0.416666666666667</v>
      </c>
      <c r="G25" s="47" t="n">
        <v>0.5</v>
      </c>
      <c r="H25" s="48" t="n">
        <v>0</v>
      </c>
      <c r="I25" s="49" t="n">
        <f aca="false">IF(OR($F25="",$G25=""),"",((G25-F25)*24)-H25/60)</f>
        <v>2</v>
      </c>
      <c r="J25" s="50" t="s">
        <v>36</v>
      </c>
      <c r="K25" s="51" t="n">
        <f aca="false">IF($C25="","",VLOOKUP($C25,Stammdaten!$A$5:$D$9,4,FALSE()))</f>
        <v>85</v>
      </c>
      <c r="L25" s="52" t="n">
        <f aca="false">IF(OR($I25="",$I25=0),"",IF($J25="Ja",$I25*$K25,0))</f>
        <v>170</v>
      </c>
      <c r="M25" s="46" t="s">
        <v>69</v>
      </c>
    </row>
    <row r="26" customFormat="false" ht="16.5" hidden="false" customHeight="true" outlineLevel="0" collapsed="false">
      <c r="A26" s="35" t="n">
        <v>46041</v>
      </c>
      <c r="B26" s="36" t="n">
        <f aca="false">IF($A26="","",WEEKNUM($A26,21))</f>
        <v>4</v>
      </c>
      <c r="C26" s="37" t="s">
        <v>33</v>
      </c>
      <c r="D26" s="37" t="s">
        <v>34</v>
      </c>
      <c r="E26" s="37" t="s">
        <v>70</v>
      </c>
      <c r="F26" s="38" t="n">
        <v>0.3125</v>
      </c>
      <c r="G26" s="38" t="n">
        <v>0.416666666666667</v>
      </c>
      <c r="H26" s="39" t="n">
        <v>0</v>
      </c>
      <c r="I26" s="40" t="n">
        <f aca="false">IF(OR($F26="",$G26=""),"",((G26-F26)*24)-H26/60)</f>
        <v>2.5</v>
      </c>
      <c r="J26" s="41" t="s">
        <v>50</v>
      </c>
      <c r="K26" s="42" t="n">
        <f aca="false">IF($C26="","",VLOOKUP($C26,Stammdaten!$A$5:$D$9,4,FALSE()))</f>
        <v>95</v>
      </c>
      <c r="L26" s="43" t="n">
        <f aca="false">IF(OR($I26="",$I26=0),"",IF($J26="Ja",$I26*$K26,0))</f>
        <v>0</v>
      </c>
      <c r="M26" s="37" t="s">
        <v>71</v>
      </c>
    </row>
    <row r="27" customFormat="false" ht="16.5" hidden="false" customHeight="true" outlineLevel="0" collapsed="false">
      <c r="A27" s="44" t="n">
        <v>46042</v>
      </c>
      <c r="B27" s="45" t="n">
        <f aca="false">IF($A27="","",WEEKNUM($A27,21))</f>
        <v>4</v>
      </c>
      <c r="C27" s="46" t="s">
        <v>43</v>
      </c>
      <c r="D27" s="46" t="s">
        <v>60</v>
      </c>
      <c r="E27" s="46" t="s">
        <v>53</v>
      </c>
      <c r="F27" s="47" t="n">
        <v>0.375</v>
      </c>
      <c r="G27" s="47" t="n">
        <v>0.541666666666667</v>
      </c>
      <c r="H27" s="48" t="n">
        <v>15</v>
      </c>
      <c r="I27" s="49" t="n">
        <f aca="false">IF(OR($F27="",$G27=""),"",((G27-F27)*24)-H27/60)</f>
        <v>3.75</v>
      </c>
      <c r="J27" s="50" t="s">
        <v>36</v>
      </c>
      <c r="K27" s="51" t="n">
        <f aca="false">IF($C27="","",VLOOKUP($C27,Stammdaten!$A$5:$D$9,4,FALSE()))</f>
        <v>75</v>
      </c>
      <c r="L27" s="52" t="n">
        <f aca="false">IF(OR($I27="",$I27=0),"",IF($J27="Ja",$I27*$K27,0))</f>
        <v>281.25</v>
      </c>
      <c r="M27" s="46" t="s">
        <v>72</v>
      </c>
    </row>
    <row r="28" customFormat="false" ht="16.5" hidden="false" customHeight="true" outlineLevel="0" collapsed="false">
      <c r="A28" s="35" t="n">
        <v>46042</v>
      </c>
      <c r="B28" s="36" t="n">
        <f aca="false">IF($A28="","",WEEKNUM($A28,21))</f>
        <v>4</v>
      </c>
      <c r="C28" s="37" t="s">
        <v>41</v>
      </c>
      <c r="D28" s="37" t="s">
        <v>48</v>
      </c>
      <c r="E28" s="37" t="s">
        <v>39</v>
      </c>
      <c r="F28" s="38" t="n">
        <v>0.395833333333333</v>
      </c>
      <c r="G28" s="38" t="n">
        <v>0.6875</v>
      </c>
      <c r="H28" s="39" t="n">
        <v>45</v>
      </c>
      <c r="I28" s="40" t="n">
        <f aca="false">IF(OR($F28="",$G28=""),"",((G28-F28)*24)-H28/60)</f>
        <v>6.25</v>
      </c>
      <c r="J28" s="41" t="s">
        <v>36</v>
      </c>
      <c r="K28" s="42" t="n">
        <f aca="false">IF($C28="","",VLOOKUP($C28,Stammdaten!$A$5:$D$9,4,FALSE()))</f>
        <v>70</v>
      </c>
      <c r="L28" s="43" t="n">
        <f aca="false">IF(OR($I28="",$I28=0),"",IF($J28="Ja",$I28*$K28,0))</f>
        <v>437.5</v>
      </c>
      <c r="M28" s="37" t="s">
        <v>73</v>
      </c>
    </row>
    <row r="29" customFormat="false" ht="16.5" hidden="false" customHeight="true" outlineLevel="0" collapsed="false">
      <c r="A29" s="44" t="n">
        <v>46043</v>
      </c>
      <c r="B29" s="45" t="n">
        <f aca="false">IF($A29="","",WEEKNUM($A29,21))</f>
        <v>4</v>
      </c>
      <c r="C29" s="46" t="s">
        <v>46</v>
      </c>
      <c r="D29" s="46" t="s">
        <v>34</v>
      </c>
      <c r="E29" s="46" t="s">
        <v>44</v>
      </c>
      <c r="F29" s="47" t="n">
        <v>0.364583333333333</v>
      </c>
      <c r="G29" s="47" t="n">
        <v>0.71875</v>
      </c>
      <c r="H29" s="48" t="n">
        <v>45</v>
      </c>
      <c r="I29" s="49" t="n">
        <f aca="false">IF(OR($F29="",$G29=""),"",((G29-F29)*24)-H29/60)</f>
        <v>7.75</v>
      </c>
      <c r="J29" s="50" t="s">
        <v>36</v>
      </c>
      <c r="K29" s="51" t="n">
        <f aca="false">IF($C29="","",VLOOKUP($C29,Stammdaten!$A$5:$D$9,4,FALSE()))</f>
        <v>55</v>
      </c>
      <c r="L29" s="52" t="n">
        <f aca="false">IF(OR($I29="",$I29=0),"",IF($J29="Ja",$I29*$K29,0))</f>
        <v>426.25</v>
      </c>
      <c r="M29" s="46" t="s">
        <v>74</v>
      </c>
    </row>
    <row r="30" customFormat="false" ht="16.5" hidden="false" customHeight="true" outlineLevel="0" collapsed="false">
      <c r="A30" s="35" t="n">
        <v>46044</v>
      </c>
      <c r="B30" s="36" t="n">
        <f aca="false">IF($A30="","",WEEKNUM($A30,21))</f>
        <v>4</v>
      </c>
      <c r="C30" s="37" t="s">
        <v>38</v>
      </c>
      <c r="D30" s="37" t="s">
        <v>48</v>
      </c>
      <c r="E30" s="37" t="s">
        <v>35</v>
      </c>
      <c r="F30" s="38" t="n">
        <v>0.375</v>
      </c>
      <c r="G30" s="38" t="n">
        <v>0.520833333333333</v>
      </c>
      <c r="H30" s="39" t="n">
        <v>15</v>
      </c>
      <c r="I30" s="40" t="n">
        <f aca="false">IF(OR($F30="",$G30=""),"",((G30-F30)*24)-H30/60)</f>
        <v>3.25</v>
      </c>
      <c r="J30" s="41" t="s">
        <v>36</v>
      </c>
      <c r="K30" s="42" t="n">
        <f aca="false">IF($C30="","",VLOOKUP($C30,Stammdaten!$A$5:$D$9,4,FALSE()))</f>
        <v>85</v>
      </c>
      <c r="L30" s="43" t="n">
        <f aca="false">IF(OR($I30="",$I30=0),"",IF($J30="Ja",$I30*$K30,0))</f>
        <v>276.25</v>
      </c>
      <c r="M30" s="37" t="s">
        <v>75</v>
      </c>
    </row>
    <row r="31" customFormat="false" ht="16.5" hidden="false" customHeight="true" outlineLevel="0" collapsed="false">
      <c r="A31" s="44" t="n">
        <v>46045</v>
      </c>
      <c r="B31" s="45" t="n">
        <f aca="false">IF($A31="","",WEEKNUM($A31,21))</f>
        <v>4</v>
      </c>
      <c r="C31" s="46" t="s">
        <v>33</v>
      </c>
      <c r="D31" s="46" t="s">
        <v>60</v>
      </c>
      <c r="E31" s="46" t="s">
        <v>49</v>
      </c>
      <c r="F31" s="47" t="n">
        <v>0.458333333333333</v>
      </c>
      <c r="G31" s="47" t="n">
        <v>0.520833333333333</v>
      </c>
      <c r="H31" s="48" t="n">
        <v>0</v>
      </c>
      <c r="I31" s="49" t="n">
        <f aca="false">IF(OR($F31="",$G31=""),"",((G31-F31)*24)-H31/60)</f>
        <v>1.5</v>
      </c>
      <c r="J31" s="50" t="s">
        <v>36</v>
      </c>
      <c r="K31" s="51" t="n">
        <f aca="false">IF($C31="","",VLOOKUP($C31,Stammdaten!$A$5:$D$9,4,FALSE()))</f>
        <v>95</v>
      </c>
      <c r="L31" s="52" t="n">
        <f aca="false">IF(OR($I31="",$I31=0),"",IF($J31="Ja",$I31*$K31,0))</f>
        <v>142.5</v>
      </c>
      <c r="M31" s="46" t="s">
        <v>76</v>
      </c>
    </row>
    <row r="32" customFormat="false" ht="16.5" hidden="false" customHeight="true" outlineLevel="0" collapsed="false">
      <c r="A32" s="35" t="n">
        <v>46048</v>
      </c>
      <c r="B32" s="36" t="n">
        <f aca="false">IF($A32="","",WEEKNUM($A32,21))</f>
        <v>5</v>
      </c>
      <c r="C32" s="37" t="s">
        <v>43</v>
      </c>
      <c r="D32" s="37" t="s">
        <v>34</v>
      </c>
      <c r="E32" s="37" t="s">
        <v>62</v>
      </c>
      <c r="F32" s="38" t="n">
        <v>0.375</v>
      </c>
      <c r="G32" s="38" t="n">
        <v>0.625</v>
      </c>
      <c r="H32" s="39" t="n">
        <v>30</v>
      </c>
      <c r="I32" s="40" t="n">
        <f aca="false">IF(OR($F32="",$G32=""),"",((G32-F32)*24)-H32/60)</f>
        <v>5.5</v>
      </c>
      <c r="J32" s="41" t="s">
        <v>36</v>
      </c>
      <c r="K32" s="42" t="n">
        <f aca="false">IF($C32="","",VLOOKUP($C32,Stammdaten!$A$5:$D$9,4,FALSE()))</f>
        <v>75</v>
      </c>
      <c r="L32" s="43" t="n">
        <f aca="false">IF(OR($I32="",$I32=0),"",IF($J32="Ja",$I32*$K32,0))</f>
        <v>412.5</v>
      </c>
      <c r="M32" s="37" t="s">
        <v>77</v>
      </c>
    </row>
    <row r="33" customFormat="false" ht="16.5" hidden="false" customHeight="true" outlineLevel="0" collapsed="false">
      <c r="A33" s="44" t="n">
        <v>46049</v>
      </c>
      <c r="B33" s="45" t="n">
        <f aca="false">IF($A33="","",WEEKNUM($A33,21))</f>
        <v>5</v>
      </c>
      <c r="C33" s="46" t="s">
        <v>41</v>
      </c>
      <c r="D33" s="46" t="s">
        <v>34</v>
      </c>
      <c r="E33" s="46" t="s">
        <v>53</v>
      </c>
      <c r="F33" s="47" t="n">
        <v>0.375</v>
      </c>
      <c r="G33" s="47" t="n">
        <v>0.666666666666667</v>
      </c>
      <c r="H33" s="48" t="n">
        <v>30</v>
      </c>
      <c r="I33" s="49" t="n">
        <f aca="false">IF(OR($F33="",$G33=""),"",((G33-F33)*24)-H33/60)</f>
        <v>6.5</v>
      </c>
      <c r="J33" s="50" t="s">
        <v>36</v>
      </c>
      <c r="K33" s="51" t="n">
        <f aca="false">IF($C33="","",VLOOKUP($C33,Stammdaten!$A$5:$D$9,4,FALSE()))</f>
        <v>70</v>
      </c>
      <c r="L33" s="52" t="n">
        <f aca="false">IF(OR($I33="",$I33=0),"",IF($J33="Ja",$I33*$K33,0))</f>
        <v>455</v>
      </c>
      <c r="M33" s="46" t="s">
        <v>78</v>
      </c>
    </row>
    <row r="34" customFormat="false" ht="16.5" hidden="false" customHeight="true" outlineLevel="0" collapsed="false">
      <c r="A34" s="35"/>
      <c r="B34" s="36" t="str">
        <f aca="false">IF($A34="","",WEEKNUM($A34,21))</f>
        <v/>
      </c>
      <c r="C34" s="37"/>
      <c r="D34" s="37"/>
      <c r="E34" s="37"/>
      <c r="F34" s="38"/>
      <c r="G34" s="38"/>
      <c r="H34" s="39"/>
      <c r="I34" s="40" t="str">
        <f aca="false">IF(OR($F34="",$G34=""),"",((G34-F34)*24)-H34/60)</f>
        <v/>
      </c>
      <c r="J34" s="41"/>
      <c r="K34" s="42" t="str">
        <f aca="false">IF($C34="","",VLOOKUP($C34,Stammdaten!$A$5:$D$9,4,FALSE()))</f>
        <v/>
      </c>
      <c r="L34" s="43" t="str">
        <f aca="false">IF(OR($I34="",$I34=0),"",IF($J34="Ja",$I34*$K34,0))</f>
        <v/>
      </c>
      <c r="M34" s="37"/>
    </row>
    <row r="35" customFormat="false" ht="16.5" hidden="false" customHeight="true" outlineLevel="0" collapsed="false">
      <c r="A35" s="44"/>
      <c r="B35" s="45" t="str">
        <f aca="false">IF($A35="","",WEEKNUM($A35,21))</f>
        <v/>
      </c>
      <c r="C35" s="46"/>
      <c r="D35" s="46"/>
      <c r="E35" s="46"/>
      <c r="F35" s="47"/>
      <c r="G35" s="47"/>
      <c r="H35" s="48"/>
      <c r="I35" s="49" t="str">
        <f aca="false">IF(OR($F35="",$G35=""),"",((G35-F35)*24)-H35/60)</f>
        <v/>
      </c>
      <c r="J35" s="50"/>
      <c r="K35" s="51" t="str">
        <f aca="false">IF($C35="","",VLOOKUP($C35,Stammdaten!$A$5:$D$9,4,FALSE()))</f>
        <v/>
      </c>
      <c r="L35" s="52" t="str">
        <f aca="false">IF(OR($I35="",$I35=0),"",IF($J35="Ja",$I35*$K35,0))</f>
        <v/>
      </c>
      <c r="M35" s="46"/>
    </row>
    <row r="36" customFormat="false" ht="16.5" hidden="false" customHeight="true" outlineLevel="0" collapsed="false">
      <c r="A36" s="35"/>
      <c r="B36" s="36" t="str">
        <f aca="false">IF($A36="","",WEEKNUM($A36,21))</f>
        <v/>
      </c>
      <c r="C36" s="37"/>
      <c r="D36" s="37"/>
      <c r="E36" s="37"/>
      <c r="F36" s="38"/>
      <c r="G36" s="38"/>
      <c r="H36" s="39"/>
      <c r="I36" s="40" t="str">
        <f aca="false">IF(OR($F36="",$G36=""),"",((G36-F36)*24)-H36/60)</f>
        <v/>
      </c>
      <c r="J36" s="41"/>
      <c r="K36" s="42" t="str">
        <f aca="false">IF($C36="","",VLOOKUP($C36,Stammdaten!$A$5:$D$9,4,FALSE()))</f>
        <v/>
      </c>
      <c r="L36" s="43" t="str">
        <f aca="false">IF(OR($I36="",$I36=0),"",IF($J36="Ja",$I36*$K36,0))</f>
        <v/>
      </c>
      <c r="M36" s="37"/>
    </row>
    <row r="37" customFormat="false" ht="16.5" hidden="false" customHeight="true" outlineLevel="0" collapsed="false">
      <c r="A37" s="44"/>
      <c r="B37" s="45" t="str">
        <f aca="false">IF($A37="","",WEEKNUM($A37,21))</f>
        <v/>
      </c>
      <c r="C37" s="46"/>
      <c r="D37" s="46"/>
      <c r="E37" s="46"/>
      <c r="F37" s="47"/>
      <c r="G37" s="47"/>
      <c r="H37" s="48"/>
      <c r="I37" s="49" t="str">
        <f aca="false">IF(OR($F37="",$G37=""),"",((G37-F37)*24)-H37/60)</f>
        <v/>
      </c>
      <c r="J37" s="50"/>
      <c r="K37" s="51" t="str">
        <f aca="false">IF($C37="","",VLOOKUP($C37,Stammdaten!$A$5:$D$9,4,FALSE()))</f>
        <v/>
      </c>
      <c r="L37" s="52" t="str">
        <f aca="false">IF(OR($I37="",$I37=0),"",IF($J37="Ja",$I37*$K37,0))</f>
        <v/>
      </c>
      <c r="M37" s="46"/>
    </row>
    <row r="38" customFormat="false" ht="16.5" hidden="false" customHeight="true" outlineLevel="0" collapsed="false">
      <c r="A38" s="35"/>
      <c r="B38" s="36" t="str">
        <f aca="false">IF($A38="","",WEEKNUM($A38,21))</f>
        <v/>
      </c>
      <c r="C38" s="37"/>
      <c r="D38" s="37"/>
      <c r="E38" s="37"/>
      <c r="F38" s="38"/>
      <c r="G38" s="38"/>
      <c r="H38" s="39"/>
      <c r="I38" s="40" t="str">
        <f aca="false">IF(OR($F38="",$G38=""),"",((G38-F38)*24)-H38/60)</f>
        <v/>
      </c>
      <c r="J38" s="41"/>
      <c r="K38" s="42" t="str">
        <f aca="false">IF($C38="","",VLOOKUP($C38,Stammdaten!$A$5:$D$9,4,FALSE()))</f>
        <v/>
      </c>
      <c r="L38" s="43" t="str">
        <f aca="false">IF(OR($I38="",$I38=0),"",IF($J38="Ja",$I38*$K38,0))</f>
        <v/>
      </c>
      <c r="M38" s="37"/>
    </row>
    <row r="39" customFormat="false" ht="16.5" hidden="false" customHeight="true" outlineLevel="0" collapsed="false">
      <c r="A39" s="44"/>
      <c r="B39" s="45" t="str">
        <f aca="false">IF($A39="","",WEEKNUM($A39,21))</f>
        <v/>
      </c>
      <c r="C39" s="46"/>
      <c r="D39" s="46"/>
      <c r="E39" s="46"/>
      <c r="F39" s="47"/>
      <c r="G39" s="47"/>
      <c r="H39" s="48"/>
      <c r="I39" s="49" t="str">
        <f aca="false">IF(OR($F39="",$G39=""),"",((G39-F39)*24)-H39/60)</f>
        <v/>
      </c>
      <c r="J39" s="50"/>
      <c r="K39" s="51" t="str">
        <f aca="false">IF($C39="","",VLOOKUP($C39,Stammdaten!$A$5:$D$9,4,FALSE()))</f>
        <v/>
      </c>
      <c r="L39" s="52" t="str">
        <f aca="false">IF(OR($I39="",$I39=0),"",IF($J39="Ja",$I39*$K39,0))</f>
        <v/>
      </c>
      <c r="M39" s="46"/>
    </row>
    <row r="40" customFormat="false" ht="16.5" hidden="false" customHeight="true" outlineLevel="0" collapsed="false">
      <c r="A40" s="35"/>
      <c r="B40" s="36" t="str">
        <f aca="false">IF($A40="","",WEEKNUM($A40,21))</f>
        <v/>
      </c>
      <c r="C40" s="37"/>
      <c r="D40" s="37"/>
      <c r="E40" s="37"/>
      <c r="F40" s="38"/>
      <c r="G40" s="38"/>
      <c r="H40" s="39"/>
      <c r="I40" s="40" t="str">
        <f aca="false">IF(OR($F40="",$G40=""),"",((G40-F40)*24)-H40/60)</f>
        <v/>
      </c>
      <c r="J40" s="41"/>
      <c r="K40" s="42" t="str">
        <f aca="false">IF($C40="","",VLOOKUP($C40,Stammdaten!$A$5:$D$9,4,FALSE()))</f>
        <v/>
      </c>
      <c r="L40" s="43" t="str">
        <f aca="false">IF(OR($I40="",$I40=0),"",IF($J40="Ja",$I40*$K40,0))</f>
        <v/>
      </c>
      <c r="M40" s="37"/>
    </row>
    <row r="41" customFormat="false" ht="16.5" hidden="false" customHeight="true" outlineLevel="0" collapsed="false">
      <c r="A41" s="44"/>
      <c r="B41" s="45" t="str">
        <f aca="false">IF($A41="","",WEEKNUM($A41,21))</f>
        <v/>
      </c>
      <c r="C41" s="46"/>
      <c r="D41" s="46"/>
      <c r="E41" s="46"/>
      <c r="F41" s="47"/>
      <c r="G41" s="47"/>
      <c r="H41" s="48"/>
      <c r="I41" s="49" t="str">
        <f aca="false">IF(OR($F41="",$G41=""),"",((G41-F41)*24)-H41/60)</f>
        <v/>
      </c>
      <c r="J41" s="50"/>
      <c r="K41" s="51" t="str">
        <f aca="false">IF($C41="","",VLOOKUP($C41,Stammdaten!$A$5:$D$9,4,FALSE()))</f>
        <v/>
      </c>
      <c r="L41" s="52" t="str">
        <f aca="false">IF(OR($I41="",$I41=0),"",IF($J41="Ja",$I41*$K41,0))</f>
        <v/>
      </c>
      <c r="M41" s="46"/>
    </row>
    <row r="43" customFormat="false" ht="21.75" hidden="false" customHeight="true" outlineLevel="0" collapsed="false">
      <c r="A43" s="53" t="s">
        <v>79</v>
      </c>
      <c r="B43" s="53"/>
      <c r="C43" s="53"/>
      <c r="D43" s="53"/>
      <c r="E43" s="53"/>
      <c r="F43" s="53"/>
      <c r="G43" s="53"/>
      <c r="H43" s="53"/>
      <c r="I43" s="54" t="n">
        <f aca="false">SUM(I6:I41)</f>
        <v>142.5</v>
      </c>
      <c r="J43" s="55"/>
      <c r="K43" s="55"/>
      <c r="L43" s="56" t="n">
        <f aca="false">SUM(L6:L41)</f>
        <v>9535</v>
      </c>
      <c r="M43" s="55"/>
    </row>
  </sheetData>
  <mergeCells count="5">
    <mergeCell ref="A1:M1"/>
    <mergeCell ref="A2:I2"/>
    <mergeCell ref="J2:M2"/>
    <mergeCell ref="A3:M3"/>
    <mergeCell ref="A43:H43"/>
  </mergeCells>
  <conditionalFormatting sqref="J6:J41">
    <cfRule type="cellIs" priority="2" operator="equal" aboveAverage="0" equalAverage="0" bottom="0" percent="0" rank="0" text="" dxfId="0">
      <formula>"Ja"</formula>
    </cfRule>
    <cfRule type="cellIs" priority="3" operator="equal" aboveAverage="0" equalAverage="0" bottom="0" percent="0" rank="0" text="" dxfId="1">
      <formula>"Nein"</formula>
    </cfRule>
  </conditionalFormatting>
  <dataValidations count="4">
    <dataValidation allowBlank="true" errorStyle="stop" operator="between" showDropDown="false" showErrorMessage="false" showInputMessage="false" sqref="C6:C41" type="list">
      <formula1>Stammdaten!$A$5:$A$9</formula1>
      <formula2>0</formula2>
    </dataValidation>
    <dataValidation allowBlank="true" errorStyle="stop" operator="between" showDropDown="false" showErrorMessage="false" showInputMessage="false" sqref="D6:D41" type="list">
      <formula1>Stammdaten!$B$13:$B$16</formula1>
      <formula2>0</formula2>
    </dataValidation>
    <dataValidation allowBlank="true" errorStyle="stop" operator="between" showDropDown="false" showErrorMessage="false" showInputMessage="false" sqref="E6:E41" type="list">
      <formula1>Stammdaten!$A$20:$A$26</formula1>
      <formula2>0</formula2>
    </dataValidation>
    <dataValidation allowBlank="true" errorStyle="stop" operator="between" showDropDown="false" showErrorMessage="false" showInputMessage="false" sqref="J6:J41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2"/>
    <col collapsed="false" customWidth="true" hidden="false" outlineLevel="0" max="3" min="3" style="0" width="24"/>
    <col collapsed="false" customWidth="true" hidden="false" outlineLevel="0" max="4" min="4" style="0" width="16"/>
    <col collapsed="false" customWidth="true" hidden="false" outlineLevel="0" max="5" min="5" style="0" width="4"/>
    <col collapsed="false" customWidth="true" hidden="false" outlineLevel="0" max="6" min="6" style="0" width="18"/>
  </cols>
  <sheetData>
    <row r="1" customFormat="false" ht="30" hidden="false" customHeight="true" outlineLevel="0" collapsed="false">
      <c r="A1" s="57" t="s">
        <v>80</v>
      </c>
      <c r="B1" s="57"/>
      <c r="C1" s="57"/>
      <c r="D1" s="57"/>
    </row>
    <row r="2" customFormat="false" ht="18" hidden="false" customHeight="true" outlineLevel="0" collapsed="false">
      <c r="A2" s="58" t="s">
        <v>81</v>
      </c>
      <c r="B2" s="58"/>
      <c r="C2" s="58"/>
      <c r="D2" s="58"/>
    </row>
    <row r="3" customFormat="false" ht="15" hidden="false" customHeight="false" outlineLevel="0" collapsed="false">
      <c r="A3" s="9" t="s">
        <v>82</v>
      </c>
      <c r="B3" s="9"/>
      <c r="C3" s="9"/>
      <c r="D3" s="9"/>
    </row>
    <row r="4" customFormat="false" ht="15" hidden="false" customHeight="false" outlineLevel="0" collapsed="false">
      <c r="A4" s="10" t="s">
        <v>83</v>
      </c>
      <c r="B4" s="10" t="s">
        <v>84</v>
      </c>
      <c r="C4" s="10" t="s">
        <v>85</v>
      </c>
      <c r="D4" s="11" t="s">
        <v>86</v>
      </c>
    </row>
    <row r="5" customFormat="false" ht="15" hidden="false" customHeight="false" outlineLevel="0" collapsed="false">
      <c r="A5" s="12" t="s">
        <v>33</v>
      </c>
      <c r="B5" s="59" t="s">
        <v>87</v>
      </c>
      <c r="C5" s="12" t="s">
        <v>88</v>
      </c>
      <c r="D5" s="60" t="n">
        <v>95</v>
      </c>
    </row>
    <row r="6" customFormat="false" ht="15" hidden="false" customHeight="false" outlineLevel="0" collapsed="false">
      <c r="A6" s="15" t="s">
        <v>38</v>
      </c>
      <c r="B6" s="61" t="s">
        <v>89</v>
      </c>
      <c r="C6" s="15" t="s">
        <v>90</v>
      </c>
      <c r="D6" s="62" t="n">
        <v>85</v>
      </c>
    </row>
    <row r="7" customFormat="false" ht="15" hidden="false" customHeight="false" outlineLevel="0" collapsed="false">
      <c r="A7" s="12" t="s">
        <v>41</v>
      </c>
      <c r="B7" s="59" t="s">
        <v>91</v>
      </c>
      <c r="C7" s="12" t="s">
        <v>92</v>
      </c>
      <c r="D7" s="60" t="n">
        <v>70</v>
      </c>
    </row>
    <row r="8" customFormat="false" ht="15" hidden="false" customHeight="false" outlineLevel="0" collapsed="false">
      <c r="A8" s="15" t="s">
        <v>46</v>
      </c>
      <c r="B8" s="61" t="s">
        <v>93</v>
      </c>
      <c r="C8" s="15" t="s">
        <v>94</v>
      </c>
      <c r="D8" s="62" t="n">
        <v>55</v>
      </c>
    </row>
    <row r="9" customFormat="false" ht="15" hidden="false" customHeight="false" outlineLevel="0" collapsed="false">
      <c r="A9" s="12" t="s">
        <v>43</v>
      </c>
      <c r="B9" s="59" t="s">
        <v>95</v>
      </c>
      <c r="C9" s="12" t="s">
        <v>96</v>
      </c>
      <c r="D9" s="60" t="n">
        <v>75</v>
      </c>
    </row>
    <row r="11" customFormat="false" ht="15" hidden="false" customHeight="false" outlineLevel="0" collapsed="false">
      <c r="A11" s="9" t="s">
        <v>97</v>
      </c>
      <c r="B11" s="9"/>
      <c r="C11" s="9"/>
      <c r="D11" s="9"/>
    </row>
    <row r="12" customFormat="false" ht="15" hidden="false" customHeight="false" outlineLevel="0" collapsed="false">
      <c r="A12" s="10" t="s">
        <v>98</v>
      </c>
      <c r="B12" s="10" t="s">
        <v>99</v>
      </c>
      <c r="C12" s="10" t="s">
        <v>100</v>
      </c>
      <c r="D12" s="10" t="s">
        <v>101</v>
      </c>
    </row>
    <row r="13" customFormat="false" ht="15" hidden="false" customHeight="false" outlineLevel="0" collapsed="false">
      <c r="A13" s="12" t="s">
        <v>102</v>
      </c>
      <c r="B13" s="12" t="s">
        <v>34</v>
      </c>
      <c r="C13" s="12" t="s">
        <v>103</v>
      </c>
      <c r="D13" s="59" t="s">
        <v>104</v>
      </c>
    </row>
    <row r="14" customFormat="false" ht="15" hidden="false" customHeight="false" outlineLevel="0" collapsed="false">
      <c r="A14" s="15" t="s">
        <v>105</v>
      </c>
      <c r="B14" s="15" t="s">
        <v>48</v>
      </c>
      <c r="C14" s="15" t="s">
        <v>106</v>
      </c>
      <c r="D14" s="61" t="s">
        <v>104</v>
      </c>
    </row>
    <row r="15" customFormat="false" ht="15" hidden="false" customHeight="false" outlineLevel="0" collapsed="false">
      <c r="A15" s="12" t="s">
        <v>107</v>
      </c>
      <c r="B15" s="12" t="s">
        <v>56</v>
      </c>
      <c r="C15" s="12" t="s">
        <v>108</v>
      </c>
      <c r="D15" s="59" t="s">
        <v>109</v>
      </c>
    </row>
    <row r="16" customFormat="false" ht="15" hidden="false" customHeight="false" outlineLevel="0" collapsed="false">
      <c r="A16" s="15" t="s">
        <v>110</v>
      </c>
      <c r="B16" s="15" t="s">
        <v>60</v>
      </c>
      <c r="C16" s="15" t="s">
        <v>111</v>
      </c>
      <c r="D16" s="61" t="s">
        <v>104</v>
      </c>
    </row>
    <row r="18" customFormat="false" ht="15" hidden="false" customHeight="false" outlineLevel="0" collapsed="false">
      <c r="A18" s="63" t="s">
        <v>112</v>
      </c>
      <c r="F18" s="63" t="s">
        <v>113</v>
      </c>
    </row>
    <row r="19" customFormat="false" ht="15" hidden="false" customHeight="false" outlineLevel="0" collapsed="false">
      <c r="A19" s="10" t="s">
        <v>16</v>
      </c>
    </row>
    <row r="20" customFormat="false" ht="15" hidden="false" customHeight="false" outlineLevel="0" collapsed="false">
      <c r="A20" s="12" t="s">
        <v>39</v>
      </c>
      <c r="F20" s="59" t="s">
        <v>36</v>
      </c>
    </row>
    <row r="21" customFormat="false" ht="15" hidden="false" customHeight="false" outlineLevel="0" collapsed="false">
      <c r="A21" s="15" t="s">
        <v>44</v>
      </c>
      <c r="F21" s="61" t="s">
        <v>50</v>
      </c>
    </row>
    <row r="22" customFormat="false" ht="15" hidden="false" customHeight="false" outlineLevel="0" collapsed="false">
      <c r="A22" s="12" t="s">
        <v>49</v>
      </c>
    </row>
    <row r="23" customFormat="false" ht="15" hidden="false" customHeight="false" outlineLevel="0" collapsed="false">
      <c r="A23" s="15" t="s">
        <v>53</v>
      </c>
    </row>
    <row r="24" customFormat="false" ht="15" hidden="false" customHeight="false" outlineLevel="0" collapsed="false">
      <c r="A24" s="12" t="s">
        <v>62</v>
      </c>
    </row>
    <row r="25" customFormat="false" ht="15" hidden="false" customHeight="false" outlineLevel="0" collapsed="false">
      <c r="A25" s="15" t="s">
        <v>35</v>
      </c>
    </row>
    <row r="26" customFormat="false" ht="15" hidden="false" customHeight="false" outlineLevel="0" collapsed="false">
      <c r="A26" s="12" t="s">
        <v>70</v>
      </c>
    </row>
  </sheetData>
  <mergeCells count="4">
    <mergeCell ref="A1:D1"/>
    <mergeCell ref="A2:D2"/>
    <mergeCell ref="A3:D3"/>
    <mergeCell ref="A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2026-07-06T08:06:17Z</dcterms:created>
  <dc:creator>openpyxl</dc:creator>
  <dc:description/>
  <dc:language>en-US</dc:language>
  <cp:lastModifiedBy/>
  <dcterms:modified xsi:type="dcterms:W3CDTF">2026-07-06T08:06:17Z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