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pielstand" sheetId="1" state="visible" r:id="rId3"/>
    <sheet name="Übersicht &amp; Anleitung" sheetId="2" state="visible" r:id="rId4"/>
  </sheets>
  <definedNames>
    <definedName function="false" hidden="false" localSheetId="0" name="_xlnm.Print_Area" vbProcedure="false">Spielstand!$A$1:$P$46</definedName>
    <definedName function="false" hidden="false" name="AR_sieger_name" vbProcedure="false">Spielstand!$C$44</definedName>
    <definedName function="false" hidden="false" name="AR_sieger_pkt" vbProcedure="false">Spielstand!$B$44</definedName>
    <definedName function="false" hidden="false" name="erreichte_row" vbProcedure="false">Spielstand!$B$42:$G$42</definedName>
    <definedName function="false" hidden="false" name="gesamt_row" vbProcedure="false">Spielstand!$B$41:$G$41</definedName>
    <definedName function="false" hidden="false" name="spieler_namen" vbProcedure="false">Spielstand!$B$40:$G$40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<sst xmlns="http://schemas.openxmlformats.org/spreadsheetml/2006/main" count="194" uniqueCount="95">
  <si>
    <t xml:space="preserve">PHASE 10  ·  SPIELSTAND</t>
  </si>
  <si>
    <t xml:space="preserve">SAISON 2026</t>
  </si>
  <si>
    <t xml:space="preserve">Wertungsblatt für bis zu 6 Spieler  ·  15 Runden  ·  automatische Auswertung</t>
  </si>
  <si>
    <t xml:space="preserve">▸  SPIELINFORMATIONEN</t>
  </si>
  <si>
    <t xml:space="preserve">Spieltag</t>
  </si>
  <si>
    <t xml:space="preserve">Freitagabend-Runde</t>
  </si>
  <si>
    <t xml:space="preserve">Datum</t>
  </si>
  <si>
    <t xml:space="preserve">17.07.2026</t>
  </si>
  <si>
    <t xml:space="preserve">Spielort</t>
  </si>
  <si>
    <t xml:space="preserve">Musterstadt</t>
  </si>
  <si>
    <t xml:space="preserve">Spielleitung</t>
  </si>
  <si>
    <t xml:space="preserve">Anna K.</t>
  </si>
  <si>
    <t xml:space="preserve">Spielvariante</t>
  </si>
  <si>
    <t xml:space="preserve">Standard (10 Phasen)</t>
  </si>
  <si>
    <t xml:space="preserve">Bemerkung</t>
  </si>
  <si>
    <t xml:space="preserve">Freundschaftsspiel</t>
  </si>
  <si>
    <t xml:space="preserve">▸  AKTUELLER SPIELSTAND</t>
  </si>
  <si>
    <t xml:space="preserve">RUNDEN</t>
  </si>
  <si>
    <t xml:space="preserve">FÜHRUNG</t>
  </si>
  <si>
    <t xml:space="preserve">PUNKTE-TIEF</t>
  </si>
  <si>
    <t xml:space="preserve">HÖCHSTE PHASE</t>
  </si>
  <si>
    <t xml:space="preserve">SIEGER</t>
  </si>
  <si>
    <t xml:space="preserve">▸  SPIELVERLAUF  ·  PUNKTE UND PHASEN PRO RUNDE</t>
  </si>
  <si>
    <t xml:space="preserve">Runde</t>
  </si>
  <si>
    <t xml:space="preserve">Anna</t>
  </si>
  <si>
    <t xml:space="preserve">Ben</t>
  </si>
  <si>
    <t xml:space="preserve">Clara</t>
  </si>
  <si>
    <t xml:space="preserve">David</t>
  </si>
  <si>
    <t xml:space="preserve">Eva</t>
  </si>
  <si>
    <t xml:space="preserve">Felix</t>
  </si>
  <si>
    <t xml:space="preserve">Nr.</t>
  </si>
  <si>
    <t xml:space="preserve">Punkte</t>
  </si>
  <si>
    <t xml:space="preserve">Phase ✓</t>
  </si>
  <si>
    <t xml:space="preserve">Ja</t>
  </si>
  <si>
    <t xml:space="preserve">Nein</t>
  </si>
  <si>
    <t xml:space="preserve">GESAMTPUNKTE</t>
  </si>
  <si>
    <t xml:space="preserve">Erreichte Phasen</t>
  </si>
  <si>
    <t xml:space="preserve">Nächste Phase</t>
  </si>
  <si>
    <t xml:space="preserve">STATUS</t>
  </si>
  <si>
    <t xml:space="preserve">Legende:   gelbe Felder = Eingabe   ·   Punkte 1–9 = 5 Punkte   ·   10–12 = 10 Punkte   ·   Aussetzen = 15 Punkte   ·   Joker = 25 Punkte</t>
  </si>
  <si>
    <t xml:space="preserve">PHASE 10  ·  ÜBERSICHT &amp; ANLEITUNG</t>
  </si>
  <si>
    <t xml:space="preserve">Rangliste  ·  Statistik  ·  Die 10 Phasen  ·  Spielregeln kompakt</t>
  </si>
  <si>
    <t xml:space="preserve">▸  RANGLISTE</t>
  </si>
  <si>
    <t xml:space="preserve">▸  DIE 10 PHASEN</t>
  </si>
  <si>
    <t xml:space="preserve">#</t>
  </si>
  <si>
    <t xml:space="preserve">Spieler</t>
  </si>
  <si>
    <t xml:space="preserve">Gesamt-
punkte</t>
  </si>
  <si>
    <t xml:space="preserve">Nächste
Phase</t>
  </si>
  <si>
    <t xml:space="preserve">Status</t>
  </si>
  <si>
    <t xml:space="preserve">Phase</t>
  </si>
  <si>
    <t xml:space="preserve">Aufgabe</t>
  </si>
  <si>
    <t xml:space="preserve">2 Drillinge</t>
  </si>
  <si>
    <t xml:space="preserve">1 Drilling + 1 Straße mit 4 Karten</t>
  </si>
  <si>
    <t xml:space="preserve">1 Vierling + 1 Straße mit 4 Karten</t>
  </si>
  <si>
    <t xml:space="preserve">1 Straße mit 7 Karten</t>
  </si>
  <si>
    <t xml:space="preserve">1 Straße mit 8 Karten</t>
  </si>
  <si>
    <t xml:space="preserve">1 Straße mit 9 Karten</t>
  </si>
  <si>
    <t xml:space="preserve">2 Vierlinge</t>
  </si>
  <si>
    <t xml:space="preserve">7 Karten einer Farbe</t>
  </si>
  <si>
    <t xml:space="preserve">▸  PUNKTEWERTE DER KARTEN</t>
  </si>
  <si>
    <t xml:space="preserve">1 Fünfling + 1 Zwilling</t>
  </si>
  <si>
    <t xml:space="preserve">Kartenart</t>
  </si>
  <si>
    <t xml:space="preserve">Wert (Punkte)</t>
  </si>
  <si>
    <t xml:space="preserve">1 Fünfling + 1 Drilling</t>
  </si>
  <si>
    <t xml:space="preserve">Zahlenkarten 1 bis 9</t>
  </si>
  <si>
    <t xml:space="preserve">5</t>
  </si>
  <si>
    <t xml:space="preserve">je Karte</t>
  </si>
  <si>
    <t xml:space="preserve">Zahlenkarten 10 bis 12</t>
  </si>
  <si>
    <t xml:space="preserve">10</t>
  </si>
  <si>
    <t xml:space="preserve">Aussetzen-Karte</t>
  </si>
  <si>
    <t xml:space="preserve">15</t>
  </si>
  <si>
    <t xml:space="preserve">Joker</t>
  </si>
  <si>
    <t xml:space="preserve">25</t>
  </si>
  <si>
    <t xml:space="preserve">▸  SPIELREGELN KOMPAKT</t>
  </si>
  <si>
    <t xml:space="preserve">▸  STATISTIK</t>
  </si>
  <si>
    <t xml:space="preserve">1.  Ziel: Als erster Spieler alle 10 Phasen erfolgreich abschließen.</t>
  </si>
  <si>
    <t xml:space="preserve">SPIELER</t>
  </si>
  <si>
    <t xml:space="preserve">2.  Jede Runde erhält jeder Spieler 10 Karten. Reihum wird gezogen und abgeworfen.</t>
  </si>
  <si>
    <t xml:space="preserve">3.  Wer die aktuelle Phase auslegen kann, legt sie ab und darf weitere Karten anlegen.</t>
  </si>
  <si>
    <t xml:space="preserve">4.  Rundenende: Ein Spieler hat alle Karten abgelegt. Verbleibende Handkarten zählen.</t>
  </si>
  <si>
    <t xml:space="preserve">Ø PUNKTE / RUNDE</t>
  </si>
  <si>
    <t xml:space="preserve">GESAMT-
PUNKTE</t>
  </si>
  <si>
    <t xml:space="preserve">5.  Punkte in Spalte „Punkte“ eintragen — je weniger, desto besser.</t>
  </si>
  <si>
    <t xml:space="preserve">6.  Phase geschafft? „Ja/Nein“ wählen. Die nächste Phase wird automatisch berechnet.</t>
  </si>
  <si>
    <t xml:space="preserve">7.  Sieger: Wer zuerst alle 10 Phasen abgeschlossen hat. Bei Gleichstand: wenigste Punkte.</t>
  </si>
  <si>
    <t xml:space="preserve">Ø PHASEN</t>
  </si>
  <si>
    <t xml:space="preserve">MAX. PHASE</t>
  </si>
  <si>
    <t xml:space="preserve">▸  FARBLEGENDE</t>
  </si>
  <si>
    <t xml:space="preserve">    Eingabefeld</t>
  </si>
  <si>
    <t xml:space="preserve">    berechnet</t>
  </si>
  <si>
    <t xml:space="preserve">    Phase geschafft</t>
  </si>
  <si>
    <t xml:space="preserve">    SIEGER</t>
  </si>
  <si>
    <t xml:space="preserve">    in Führung</t>
  </si>
  <si>
    <t xml:space="preserve">    Kopf / KPI</t>
  </si>
  <si>
    <t xml:space="preserve">    Akzentfarbe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</si>
</sst>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General"/>
    <numFmt numFmtId="166" formatCode="#,##0;\-#,##0;&quot;&quot;"/>
    <numFmt numFmtId="167" formatCode="#,##0"/>
    <numFmt numFmtId="168" formatCode="0&quot; / 10&quot;"/>
    <numFmt numFmtId="169" formatCode="#,##0.0"/>
  </numFmts>
  <fonts count="2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FFFFF"/>
      <name val="Calibri"/>
      <family val="0"/>
      <charset val="1"/>
    </font>
    <font>
      <b val="true"/>
      <sz val="11"/>
      <color rgb="FFE5A93A"/>
      <name val="Calibri"/>
      <family val="0"/>
      <charset val="1"/>
    </font>
    <font>
      <i val="true"/>
      <sz val="11"/>
      <color rgb="FFF5D68A"/>
      <name val="Calibri"/>
      <family val="0"/>
      <charset val="1"/>
    </font>
    <font>
      <b val="true"/>
      <sz val="12"/>
      <color rgb="FF3D2647"/>
      <name val="Calibri"/>
      <family val="0"/>
      <charset val="1"/>
    </font>
    <font>
      <b val="true"/>
      <sz val="9"/>
      <color rgb="FF6B6156"/>
      <name val="Calibri"/>
      <family val="0"/>
      <charset val="1"/>
    </font>
    <font>
      <sz val="10"/>
      <color rgb="FF1C1C1C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b val="true"/>
      <sz val="18"/>
      <color rgb="FFE5A93A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b val="true"/>
      <sz val="10"/>
      <color rgb="FF6B6156"/>
      <name val="Calibri"/>
      <family val="0"/>
      <charset val="1"/>
    </font>
    <font>
      <b val="true"/>
      <sz val="10"/>
      <color rgb="FF1C1C1C"/>
      <name val="Calibri"/>
      <family val="0"/>
      <charset val="1"/>
    </font>
    <font>
      <b val="true"/>
      <sz val="14"/>
      <color rgb="FFE5A93A"/>
      <name val="Calibri"/>
      <family val="0"/>
      <charset val="1"/>
    </font>
    <font>
      <b val="true"/>
      <sz val="11"/>
      <color rgb="FF2E9E9B"/>
      <name val="Calibri"/>
      <family val="0"/>
      <charset val="1"/>
    </font>
    <font>
      <b val="true"/>
      <sz val="11"/>
      <color rgb="FF3D2647"/>
      <name val="Calibri"/>
      <family val="0"/>
      <charset val="1"/>
    </font>
    <font>
      <b val="true"/>
      <sz val="14"/>
      <color rgb="FFFFFFFF"/>
      <name val="Calibri"/>
      <family val="0"/>
      <charset val="1"/>
    </font>
    <font>
      <i val="true"/>
      <sz val="9"/>
      <color rgb="FF6B6156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1"/>
      <color rgb="FF1C1C1C"/>
      <name val="Calibri"/>
      <family val="0"/>
      <charset val="1"/>
    </font>
    <font>
      <sz val="11"/>
      <color rgb="FF3D2647"/>
      <name val="Calibri"/>
      <family val="0"/>
      <charset val="1"/>
    </font>
    <font>
      <b val="true"/>
      <sz val="16"/>
      <color rgb="FFE5A93A"/>
      <name val="Calibri"/>
      <family val="0"/>
      <charset val="1"/>
    </font>
    <font>
      <b val="true"/>
      <sz val="9"/>
      <color rgb="FF1C1C1C"/>
      <name val="Calibri"/>
      <family val="0"/>
      <charset val="1"/>
    </font>
    <font>
      <b val="true"/>
      <sz val="18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3D2647"/>
        <bgColor rgb="FF1C1C1C"/>
      </patternFill>
    </fill>
    <fill>
      <patternFill patternType="solid">
        <fgColor rgb="FFE5A93A"/>
        <bgColor rgb="FFFFCC00"/>
      </patternFill>
    </fill>
    <fill>
      <patternFill patternType="solid">
        <fgColor rgb="FFFFF6D6"/>
        <bgColor rgb="FFFAF3E5"/>
      </patternFill>
    </fill>
    <fill>
      <patternFill patternType="solid">
        <fgColor rgb="FF5A3D66"/>
        <bgColor rgb="FF3D2647"/>
      </patternFill>
    </fill>
    <fill>
      <patternFill patternType="solid">
        <fgColor rgb="FFEBE4D3"/>
        <bgColor rgb="FFF7EFDD"/>
      </patternFill>
    </fill>
    <fill>
      <patternFill patternType="solid">
        <fgColor rgb="FFFAF3E5"/>
        <bgColor rgb="FFF7EFDD"/>
      </patternFill>
    </fill>
    <fill>
      <patternFill patternType="solid">
        <fgColor rgb="FF2E9E9B"/>
        <bgColor rgb="FF008080"/>
      </patternFill>
    </fill>
    <fill>
      <patternFill patternType="solid">
        <fgColor rgb="FFF7EFDD"/>
        <bgColor rgb="FFFAF3E5"/>
      </patternFill>
    </fill>
    <fill>
      <patternFill patternType="solid">
        <fgColor rgb="FFE45B4A"/>
        <bgColor rgb="FFFF8080"/>
      </patternFill>
    </fill>
    <fill>
      <patternFill patternType="solid">
        <fgColor rgb="FF7BA05B"/>
        <bgColor rgb="FF808080"/>
      </patternFill>
    </fill>
  </fills>
  <borders count="9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E5A93A"/>
      </bottom>
      <diagonal/>
    </border>
    <border diagonalUp="false" diagonalDown="false">
      <left/>
      <right/>
      <top/>
      <bottom style="thin">
        <color rgb="FFD9CFBC"/>
      </bottom>
      <diagonal/>
    </border>
    <border diagonalUp="false" diagonalDown="false">
      <left/>
      <right/>
      <top style="medium">
        <color rgb="FFE5A93A"/>
      </top>
      <bottom/>
      <diagonal/>
    </border>
    <border diagonalUp="false" diagonalDown="false">
      <left/>
      <right style="thin">
        <color rgb="FFFFFFFF"/>
      </right>
      <top/>
      <bottom/>
      <diagonal/>
    </border>
    <border diagonalUp="false" diagonalDown="false">
      <left/>
      <right/>
      <top/>
      <bottom style="medium">
        <color rgb="FF3D2647"/>
      </bottom>
      <diagonal/>
    </border>
    <border diagonalUp="false" diagonalDown="false">
      <left/>
      <right style="thin">
        <color rgb="FFD9CFBC"/>
      </right>
      <top/>
      <bottom/>
      <diagonal/>
    </border>
    <border diagonalUp="false" diagonalDown="false">
      <left/>
      <right/>
      <top style="thin">
        <color rgb="FFD9CFBC"/>
      </top>
      <bottom/>
      <diagonal/>
    </border>
    <border diagonalUp="false" diagonalDown="false">
      <left style="thin">
        <color rgb="FFD9CFBC"/>
      </left>
      <right/>
      <top style="thin">
        <color rgb="FFD9CFBC"/>
      </top>
      <bottom style="thin">
        <color rgb="FFD9CFB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9" fillId="4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5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6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9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4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7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7" fillId="7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7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5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9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7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2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7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2" fillId="7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17" fillId="7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22" fillId="7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3" fillId="7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2" fillId="7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7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3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9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1" fillId="5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1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7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9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7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9" fillId="9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7" fontId="2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2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4" borderId="8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5" fillId="7" borderId="8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8" borderId="8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10" borderId="8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11" borderId="8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5" fillId="3" borderId="8" xfId="0" applyFont="true" applyBorder="true" applyAlignment="true" applyProtection="false">
      <alignment horizontal="left" vertical="center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1">
    <dxf>
      <fill>
        <patternFill>
          <bgColor rgb="FFF7EFDD"/>
        </patternFill>
      </fill>
    </dxf>
    <dxf>
      <font>
        <name val="Calibri"/>
        <charset val="1"/>
        <family val="0"/>
        <b val="1"/>
        <color rgb="FF0F5D5B"/>
      </font>
      <fill>
        <patternFill>
          <bgColor rgb="FFB8DDDB"/>
        </patternFill>
      </fill>
    </dxf>
    <dxf>
      <font>
        <name val="Calibri"/>
        <charset val="1"/>
        <family val="0"/>
        <color rgb="FF7A2A20"/>
      </font>
      <fill>
        <patternFill>
          <bgColor rgb="FFF5C5BF"/>
        </patternFill>
      </fill>
    </dxf>
    <dxf>
      <font>
        <name val="Calibri"/>
        <charset val="1"/>
        <family val="0"/>
        <b val="1"/>
        <color rgb="FFFFFFFF"/>
        <sz val="11"/>
      </font>
      <fill>
        <patternFill>
          <bgColor rgb="FFE45B4A"/>
        </patternFill>
      </fill>
    </dxf>
    <dxf>
      <font>
        <name val="Calibri"/>
        <charset val="1"/>
        <family val="0"/>
        <b val="1"/>
        <color rgb="FFFFFFFF"/>
        <sz val="11"/>
      </font>
      <fill>
        <patternFill>
          <bgColor rgb="FF2E9E9B"/>
        </patternFill>
      </fill>
    </dxf>
    <dxf>
      <font>
        <name val="Calibri"/>
        <charset val="1"/>
        <family val="0"/>
        <b val="1"/>
        <color rgb="FFFFFFFF"/>
        <sz val="11"/>
      </font>
      <fill>
        <patternFill>
          <bgColor rgb="FF7BA05B"/>
        </patternFill>
      </fill>
    </dxf>
    <dxf>
      <font>
        <name val="Calibri"/>
        <charset val="1"/>
        <family val="0"/>
        <b val="1"/>
        <color rgb="FFFFFFFF"/>
        <sz val="14"/>
      </font>
      <fill>
        <patternFill>
          <bgColor rgb="FFE45B4A"/>
        </patternFill>
      </fill>
    </dxf>
    <dxf>
      <font>
        <name val="Calibri"/>
        <charset val="1"/>
        <family val="0"/>
        <b val="1"/>
        <color rgb="FFFFFFFF"/>
      </font>
      <fill>
        <patternFill>
          <bgColor rgb="FFE45B4A"/>
        </patternFill>
      </fill>
    </dxf>
    <dxf>
      <font>
        <name val="Calibri"/>
        <charset val="1"/>
        <family val="0"/>
        <b val="1"/>
        <color rgb="FFFFFFFF"/>
      </font>
      <fill>
        <patternFill>
          <bgColor rgb="FF7BA05B"/>
        </patternFill>
      </fill>
    </dxf>
    <dxf>
      <font>
        <name val="Calibri"/>
        <charset val="1"/>
        <family val="0"/>
        <b val="1"/>
        <color rgb="FFFFFFFF"/>
      </font>
      <fill>
        <patternFill>
          <bgColor rgb="FF2E9E9B"/>
        </patternFill>
      </fill>
    </dxf>
    <dxf>
      <fill>
        <patternFill>
          <bgColor rgb="FFF5D68A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F5D5B"/>
      <rgbColor rgb="FFD9CFBC"/>
      <rgbColor rgb="FF808080"/>
      <rgbColor rgb="FF9999FF"/>
      <rgbColor rgb="FF993366"/>
      <rgbColor rgb="FFFFF6D6"/>
      <rgbColor rgb="FFFAF3E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BE4D3"/>
      <rgbColor rgb="FFF7EFDD"/>
      <rgbColor rgb="FFB8DDDB"/>
      <rgbColor rgb="FFF5C5BF"/>
      <rgbColor rgb="FFCC99FF"/>
      <rgbColor rgb="FFF5D68A"/>
      <rgbColor rgb="FF3366FF"/>
      <rgbColor rgb="FF33CCCC"/>
      <rgbColor rgb="FF99CC00"/>
      <rgbColor rgb="FFFFCC00"/>
      <rgbColor rgb="FFE5A93A"/>
      <rgbColor rgb="FFE45B4A"/>
      <rgbColor rgb="FF6B6156"/>
      <rgbColor rgb="FF7BA05B"/>
      <rgbColor rgb="FF003366"/>
      <rgbColor rgb="FF2E9E9B"/>
      <rgbColor rgb="FF003300"/>
      <rgbColor rgb="FF1C1C1C"/>
      <rgbColor rgb="FF7A2A20"/>
      <rgbColor rgb="FF993366"/>
      <rgbColor rgb="FF5A3D66"/>
      <rgbColor rgb="FF3D264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Punktestand-Verlauf (kumuliert)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spPr>
            <a:solidFill>
              <a:srgbClr val="3d2647"/>
            </a:solidFill>
            <a:ln w="21960">
              <a:solidFill>
                <a:srgbClr val="3d2647"/>
              </a:solidFill>
              <a:round/>
            </a:ln>
          </c:spPr>
          <c:marker>
            <c:symbol val="none"/>
          </c:marker>
          <c:smooth val="0"/>
        </c:ser>
        <c:ser>
          <c:idx val="1"/>
          <c:order val="1"/>
          <c:spPr>
            <a:solidFill>
              <a:srgbClr val="e5a93a"/>
            </a:solidFill>
            <a:ln w="21960">
              <a:solidFill>
                <a:srgbClr val="e5a93a"/>
              </a:solidFill>
              <a:round/>
            </a:ln>
          </c:spPr>
          <c:marker>
            <c:symbol val="none"/>
          </c:marker>
          <c:smooth val="0"/>
        </c:ser>
        <c:ser>
          <c:idx val="2"/>
          <c:order val="2"/>
          <c:spPr>
            <a:solidFill>
              <a:srgbClr val="2e9e9b"/>
            </a:solidFill>
            <a:ln w="21960">
              <a:solidFill>
                <a:srgbClr val="2e9e9b"/>
              </a:solidFill>
              <a:round/>
            </a:ln>
          </c:spPr>
          <c:marker>
            <c:symbol val="none"/>
          </c:marker>
          <c:smooth val="0"/>
        </c:ser>
        <c:ser>
          <c:idx val="3"/>
          <c:order val="3"/>
          <c:spPr>
            <a:solidFill>
              <a:srgbClr val="e45b4a"/>
            </a:solidFill>
            <a:ln w="21960">
              <a:solidFill>
                <a:srgbClr val="e45b4a"/>
              </a:solidFill>
              <a:round/>
            </a:ln>
          </c:spPr>
          <c:marker>
            <c:symbol val="none"/>
          </c:marker>
          <c:smooth val="0"/>
        </c:ser>
        <c:ser>
          <c:idx val="4"/>
          <c:order val="4"/>
          <c:spPr>
            <a:solidFill>
              <a:srgbClr val="7ba05b"/>
            </a:solidFill>
            <a:ln w="21960">
              <a:solidFill>
                <a:srgbClr val="7ba05b"/>
              </a:solidFill>
              <a:round/>
            </a:ln>
          </c:spPr>
          <c:marker>
            <c:symbol val="none"/>
          </c:marker>
          <c:smooth val="0"/>
        </c:ser>
        <c:ser>
          <c:idx val="5"/>
          <c:order val="5"/>
          <c:spPr>
            <a:solidFill>
              <a:srgbClr val="5a3d66"/>
            </a:solidFill>
            <a:ln w="21960">
              <a:solidFill>
                <a:srgbClr val="5a3d66"/>
              </a:solidFill>
              <a:round/>
            </a:ln>
          </c:spPr>
          <c:marker>
            <c:symbol val="none"/>
          </c:marker>
          <c:smooth val="0"/>
        </c:ser>
        <c:hiLowLines>
          <c:spPr>
            <a:ln w="0">
              <a:noFill/>
            </a:ln>
          </c:spPr>
        </c:hiLowLines>
        <c:marker val="0"/>
        <c:axId val="67506032"/>
        <c:axId val="90482487"/>
      </c:lineChart>
      <c:catAx>
        <c:axId val="67506032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Runde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[$-409]mm/dd/yyyy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0482487"/>
        <c:crosses val="autoZero"/>
        <c:auto val="1"/>
        <c:lblAlgn val="ctr"/>
        <c:lblOffset val="100"/>
        <c:noMultiLvlLbl val="0"/>
      </c:catAx>
      <c:valAx>
        <c:axId val="90482487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Punkte kumuliert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7506032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Erreichte Phasen pro Spieler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spPr>
            <a:solidFill>
              <a:srgbClr val="2e9e9b"/>
            </a:solidFill>
            <a:ln w="0">
              <a:noFill/>
            </a:ln>
          </c:spPr>
          <c:invertIfNegative val="0"/>
        </c:ser>
        <c:gapWidth val="150"/>
        <c:overlap val="0"/>
        <c:axId val="27769128"/>
        <c:axId val="92842439"/>
      </c:barChart>
      <c:catAx>
        <c:axId val="27769128"/>
        <c:scaling>
          <c:orientation val="minMax"/>
        </c:scaling>
        <c:delete val="0"/>
        <c:axPos val="b"/>
        <c:numFmt formatCode="[$-409]mm/dd/yyyy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2842439"/>
        <c:crosses val="autoZero"/>
        <c:auto val="1"/>
        <c:lblAlgn val="ctr"/>
        <c:lblOffset val="100"/>
        <c:noMultiLvlLbl val="0"/>
      </c:catAx>
      <c:valAx>
        <c:axId val="92842439"/>
        <c:scaling>
          <c:orientation val="minMax"/>
          <c:max val="10"/>
          <c:min val="0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Phasen (von 10)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7769128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37</xdr:row>
      <xdr:rowOff>0</xdr:rowOff>
    </xdr:from>
    <xdr:to>
      <xdr:col>8</xdr:col>
      <xdr:colOff>996840</xdr:colOff>
      <xdr:row>78</xdr:row>
      <xdr:rowOff>21960</xdr:rowOff>
    </xdr:to>
    <xdr:graphicFrame>
      <xdr:nvGraphicFramePr>
        <xdr:cNvPr id="0" name="Chart 1"/>
        <xdr:cNvGraphicFramePr/>
      </xdr:nvGraphicFramePr>
      <xdr:xfrm>
        <a:off x="0" y="9001080"/>
        <a:ext cx="719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37</xdr:row>
      <xdr:rowOff>0</xdr:rowOff>
    </xdr:from>
    <xdr:to>
      <xdr:col>13</xdr:col>
      <xdr:colOff>42840</xdr:colOff>
      <xdr:row>78</xdr:row>
      <xdr:rowOff>21960</xdr:rowOff>
    </xdr:to>
    <xdr:graphicFrame>
      <xdr:nvGraphicFramePr>
        <xdr:cNvPr id="1" name="Chart 2"/>
        <xdr:cNvGraphicFramePr/>
      </xdr:nvGraphicFramePr>
      <xdr:xfrm>
        <a:off x="6202800" y="9001080"/>
        <a:ext cx="539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4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16" topLeftCell="C17" activePane="bottomRight" state="frozen"/>
      <selection pane="topLeft" activeCell="A1" activeCellId="0" sqref="A1"/>
      <selection pane="topRight" activeCell="C1" activeCellId="0" sqref="C1"/>
      <selection pane="bottomLeft" activeCell="A17" activeCellId="0" sqref="A17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14"/>
    <col collapsed="false" customWidth="true" hidden="false" outlineLevel="0" max="14" min="3" style="0" width="12"/>
    <col collapsed="false" customWidth="true" hidden="false" outlineLevel="0" max="15" min="15" style="0" width="2"/>
    <col collapsed="false" customWidth="true" hidden="false" outlineLevel="0" max="16" min="16" style="0" width="22"/>
  </cols>
  <sheetData>
    <row r="1" customFormat="false" ht="27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P1" s="2" t="s">
        <v>1</v>
      </c>
    </row>
    <row r="2" customFormat="false" ht="21.75" hidden="false" customHeight="true" outlineLevel="0" collapsed="false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P2" s="2"/>
    </row>
    <row r="3" customFormat="false" ht="6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5" customFormat="false" ht="19.5" hidden="false" customHeight="true" outlineLevel="0" collapsed="false">
      <c r="A5" s="5" t="s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7" customFormat="false" ht="18" hidden="false" customHeight="true" outlineLevel="0" collapsed="false">
      <c r="A7" s="6" t="s">
        <v>4</v>
      </c>
      <c r="B7" s="7" t="s">
        <v>5</v>
      </c>
      <c r="C7" s="7"/>
      <c r="D7" s="7"/>
      <c r="E7" s="7"/>
      <c r="F7" s="6" t="s">
        <v>6</v>
      </c>
      <c r="G7" s="7" t="s">
        <v>7</v>
      </c>
      <c r="H7" s="7"/>
      <c r="I7" s="7"/>
      <c r="J7" s="7"/>
      <c r="K7" s="6" t="s">
        <v>8</v>
      </c>
      <c r="L7" s="7" t="s">
        <v>9</v>
      </c>
      <c r="M7" s="7"/>
      <c r="N7" s="7"/>
    </row>
    <row r="8" customFormat="false" ht="18" hidden="false" customHeight="true" outlineLevel="0" collapsed="false">
      <c r="A8" s="6" t="s">
        <v>10</v>
      </c>
      <c r="B8" s="7" t="s">
        <v>11</v>
      </c>
      <c r="C8" s="7"/>
      <c r="D8" s="7"/>
      <c r="E8" s="7"/>
      <c r="F8" s="6" t="s">
        <v>12</v>
      </c>
      <c r="G8" s="7" t="s">
        <v>13</v>
      </c>
      <c r="H8" s="7"/>
      <c r="I8" s="7"/>
      <c r="J8" s="7"/>
      <c r="K8" s="6" t="s">
        <v>14</v>
      </c>
      <c r="L8" s="7" t="s">
        <v>15</v>
      </c>
      <c r="M8" s="7"/>
      <c r="N8" s="7"/>
    </row>
    <row r="10" customFormat="false" ht="19.5" hidden="false" customHeight="true" outlineLevel="0" collapsed="false">
      <c r="A10" s="5" t="s">
        <v>16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customFormat="false" ht="15.75" hidden="false" customHeight="true" outlineLevel="0" collapsed="false">
      <c r="A11" s="8" t="s">
        <v>17</v>
      </c>
      <c r="B11" s="8"/>
      <c r="C11" s="8"/>
      <c r="D11" s="8" t="s">
        <v>18</v>
      </c>
      <c r="E11" s="8"/>
      <c r="F11" s="8"/>
      <c r="G11" s="8" t="s">
        <v>19</v>
      </c>
      <c r="H11" s="8"/>
      <c r="I11" s="8"/>
      <c r="J11" s="8" t="s">
        <v>20</v>
      </c>
      <c r="K11" s="8"/>
      <c r="L11" s="8"/>
      <c r="M11" s="8" t="s">
        <v>21</v>
      </c>
      <c r="N11" s="8"/>
      <c r="O11" s="8"/>
      <c r="P11" s="8"/>
    </row>
    <row r="12" customFormat="false" ht="30" hidden="false" customHeight="true" outlineLevel="0" collapsed="false">
      <c r="A12" s="9" t="n">
        <f aca="false">COUNTA(B17:B31)</f>
        <v>12</v>
      </c>
      <c r="B12" s="9"/>
      <c r="C12" s="9"/>
      <c r="D12" s="9" t="str">
        <f aca="false">IFERROR(INDEX(spieler_namen, MATCH(MAX(erreichte_row), erreichte_row, 0)),"—")</f>
        <v>Anna</v>
      </c>
      <c r="E12" s="9"/>
      <c r="F12" s="9"/>
      <c r="G12" s="9" t="str">
        <f aca="false">IFERROR(INDEX(spieler_namen, MATCH(MIN(gesamt_row), gesamt_row, 0)),"—")</f>
        <v>Anna</v>
      </c>
      <c r="H12" s="9"/>
      <c r="I12" s="9"/>
      <c r="J12" s="9" t="n">
        <f aca="false">MAX(erreichte_row)</f>
        <v>10</v>
      </c>
      <c r="K12" s="9"/>
      <c r="L12" s="9"/>
      <c r="M12" s="10" t="str">
        <f aca="false">AR_sieger_name</f>
        <v>Anna</v>
      </c>
      <c r="N12" s="10"/>
      <c r="O12" s="10"/>
      <c r="P12" s="10"/>
    </row>
    <row r="14" customFormat="false" ht="19.5" hidden="false" customHeight="true" outlineLevel="0" collapsed="false">
      <c r="A14" s="5" t="s">
        <v>22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customFormat="false" ht="24" hidden="false" customHeight="true" outlineLevel="0" collapsed="false">
      <c r="A15" s="11" t="s">
        <v>23</v>
      </c>
      <c r="B15" s="11"/>
      <c r="C15" s="12" t="s">
        <v>24</v>
      </c>
      <c r="D15" s="12"/>
      <c r="E15" s="12" t="s">
        <v>25</v>
      </c>
      <c r="F15" s="12"/>
      <c r="G15" s="12" t="s">
        <v>26</v>
      </c>
      <c r="H15" s="12"/>
      <c r="I15" s="12" t="s">
        <v>27</v>
      </c>
      <c r="J15" s="12"/>
      <c r="K15" s="12" t="s">
        <v>28</v>
      </c>
      <c r="L15" s="12"/>
      <c r="M15" s="12" t="s">
        <v>29</v>
      </c>
      <c r="N15" s="12"/>
    </row>
    <row r="16" customFormat="false" ht="19.5" hidden="false" customHeight="true" outlineLevel="0" collapsed="false">
      <c r="A16" s="13" t="s">
        <v>30</v>
      </c>
      <c r="B16" s="13" t="s">
        <v>6</v>
      </c>
      <c r="C16" s="13" t="s">
        <v>31</v>
      </c>
      <c r="D16" s="13" t="s">
        <v>32</v>
      </c>
      <c r="E16" s="13" t="s">
        <v>31</v>
      </c>
      <c r="F16" s="13" t="s">
        <v>32</v>
      </c>
      <c r="G16" s="13" t="s">
        <v>31</v>
      </c>
      <c r="H16" s="13" t="s">
        <v>32</v>
      </c>
      <c r="I16" s="13" t="s">
        <v>31</v>
      </c>
      <c r="J16" s="13" t="s">
        <v>32</v>
      </c>
      <c r="K16" s="13" t="s">
        <v>31</v>
      </c>
      <c r="L16" s="13" t="s">
        <v>32</v>
      </c>
      <c r="M16" s="13" t="s">
        <v>31</v>
      </c>
      <c r="N16" s="13" t="s">
        <v>32</v>
      </c>
    </row>
    <row r="17" customFormat="false" ht="18" hidden="false" customHeight="true" outlineLevel="0" collapsed="false">
      <c r="A17" s="14" t="n">
        <v>1</v>
      </c>
      <c r="B17" s="15" t="s">
        <v>7</v>
      </c>
      <c r="C17" s="16" t="n">
        <v>0</v>
      </c>
      <c r="D17" s="17" t="s">
        <v>33</v>
      </c>
      <c r="E17" s="16" t="n">
        <v>25</v>
      </c>
      <c r="F17" s="17" t="s">
        <v>34</v>
      </c>
      <c r="G17" s="16" t="n">
        <v>15</v>
      </c>
      <c r="H17" s="17" t="s">
        <v>33</v>
      </c>
      <c r="I17" s="16" t="n">
        <v>10</v>
      </c>
      <c r="J17" s="17" t="s">
        <v>33</v>
      </c>
      <c r="K17" s="16" t="n">
        <v>5</v>
      </c>
      <c r="L17" s="17" t="s">
        <v>33</v>
      </c>
      <c r="M17" s="16" t="n">
        <v>35</v>
      </c>
      <c r="N17" s="18" t="s">
        <v>34</v>
      </c>
    </row>
    <row r="18" customFormat="false" ht="18" hidden="false" customHeight="true" outlineLevel="0" collapsed="false">
      <c r="A18" s="14" t="n">
        <v>2</v>
      </c>
      <c r="B18" s="15" t="s">
        <v>7</v>
      </c>
      <c r="C18" s="16" t="n">
        <v>20</v>
      </c>
      <c r="D18" s="17" t="s">
        <v>33</v>
      </c>
      <c r="E18" s="16" t="n">
        <v>30</v>
      </c>
      <c r="F18" s="17" t="s">
        <v>33</v>
      </c>
      <c r="G18" s="16" t="n">
        <v>5</v>
      </c>
      <c r="H18" s="17" t="s">
        <v>34</v>
      </c>
      <c r="I18" s="16" t="n">
        <v>10</v>
      </c>
      <c r="J18" s="17" t="s">
        <v>33</v>
      </c>
      <c r="K18" s="16" t="n">
        <v>0</v>
      </c>
      <c r="L18" s="17" t="s">
        <v>33</v>
      </c>
      <c r="M18" s="16" t="n">
        <v>25</v>
      </c>
      <c r="N18" s="18" t="s">
        <v>33</v>
      </c>
    </row>
    <row r="19" customFormat="false" ht="18" hidden="false" customHeight="true" outlineLevel="0" collapsed="false">
      <c r="A19" s="14" t="n">
        <v>3</v>
      </c>
      <c r="B19" s="15" t="s">
        <v>7</v>
      </c>
      <c r="C19" s="16" t="n">
        <v>10</v>
      </c>
      <c r="D19" s="17" t="s">
        <v>33</v>
      </c>
      <c r="E19" s="16" t="n">
        <v>15</v>
      </c>
      <c r="F19" s="17" t="s">
        <v>34</v>
      </c>
      <c r="G19" s="16" t="n">
        <v>45</v>
      </c>
      <c r="H19" s="17" t="s">
        <v>33</v>
      </c>
      <c r="I19" s="16" t="n">
        <v>20</v>
      </c>
      <c r="J19" s="17" t="s">
        <v>33</v>
      </c>
      <c r="K19" s="16" t="n">
        <v>30</v>
      </c>
      <c r="L19" s="17" t="s">
        <v>33</v>
      </c>
      <c r="M19" s="16" t="n">
        <v>5</v>
      </c>
      <c r="N19" s="18" t="s">
        <v>33</v>
      </c>
    </row>
    <row r="20" customFormat="false" ht="18" hidden="false" customHeight="true" outlineLevel="0" collapsed="false">
      <c r="A20" s="14" t="n">
        <v>4</v>
      </c>
      <c r="B20" s="15" t="s">
        <v>7</v>
      </c>
      <c r="C20" s="16" t="n">
        <v>30</v>
      </c>
      <c r="D20" s="17" t="s">
        <v>34</v>
      </c>
      <c r="E20" s="16" t="n">
        <v>10</v>
      </c>
      <c r="F20" s="17" t="s">
        <v>33</v>
      </c>
      <c r="G20" s="16" t="n">
        <v>15</v>
      </c>
      <c r="H20" s="17" t="s">
        <v>33</v>
      </c>
      <c r="I20" s="16" t="n">
        <v>40</v>
      </c>
      <c r="J20" s="17" t="s">
        <v>34</v>
      </c>
      <c r="K20" s="16" t="n">
        <v>10</v>
      </c>
      <c r="L20" s="17" t="s">
        <v>33</v>
      </c>
      <c r="M20" s="16" t="n">
        <v>20</v>
      </c>
      <c r="N20" s="18" t="s">
        <v>33</v>
      </c>
    </row>
    <row r="21" customFormat="false" ht="18" hidden="false" customHeight="true" outlineLevel="0" collapsed="false">
      <c r="A21" s="14" t="n">
        <v>5</v>
      </c>
      <c r="B21" s="15" t="s">
        <v>7</v>
      </c>
      <c r="C21" s="16" t="n">
        <v>15</v>
      </c>
      <c r="D21" s="17" t="s">
        <v>33</v>
      </c>
      <c r="E21" s="16" t="n">
        <v>0</v>
      </c>
      <c r="F21" s="17" t="s">
        <v>33</v>
      </c>
      <c r="G21" s="16" t="n">
        <v>20</v>
      </c>
      <c r="H21" s="17" t="s">
        <v>34</v>
      </c>
      <c r="I21" s="16" t="n">
        <v>30</v>
      </c>
      <c r="J21" s="17" t="s">
        <v>33</v>
      </c>
      <c r="K21" s="16" t="n">
        <v>25</v>
      </c>
      <c r="L21" s="17" t="s">
        <v>33</v>
      </c>
      <c r="M21" s="16" t="n">
        <v>15</v>
      </c>
      <c r="N21" s="18" t="s">
        <v>33</v>
      </c>
    </row>
    <row r="22" customFormat="false" ht="18" hidden="false" customHeight="true" outlineLevel="0" collapsed="false">
      <c r="A22" s="14" t="n">
        <v>6</v>
      </c>
      <c r="B22" s="15" t="s">
        <v>7</v>
      </c>
      <c r="C22" s="16" t="n">
        <v>25</v>
      </c>
      <c r="D22" s="17" t="s">
        <v>33</v>
      </c>
      <c r="E22" s="16" t="n">
        <v>35</v>
      </c>
      <c r="F22" s="17" t="s">
        <v>33</v>
      </c>
      <c r="G22" s="16" t="n">
        <v>10</v>
      </c>
      <c r="H22" s="17" t="s">
        <v>33</v>
      </c>
      <c r="I22" s="16" t="n">
        <v>5</v>
      </c>
      <c r="J22" s="17" t="s">
        <v>33</v>
      </c>
      <c r="K22" s="16" t="n">
        <v>55</v>
      </c>
      <c r="L22" s="17" t="s">
        <v>34</v>
      </c>
      <c r="M22" s="16" t="n">
        <v>20</v>
      </c>
      <c r="N22" s="18" t="s">
        <v>33</v>
      </c>
    </row>
    <row r="23" customFormat="false" ht="18" hidden="false" customHeight="true" outlineLevel="0" collapsed="false">
      <c r="A23" s="14" t="n">
        <v>7</v>
      </c>
      <c r="B23" s="15" t="s">
        <v>7</v>
      </c>
      <c r="C23" s="16" t="n">
        <v>20</v>
      </c>
      <c r="D23" s="17" t="s">
        <v>33</v>
      </c>
      <c r="E23" s="16" t="n">
        <v>10</v>
      </c>
      <c r="F23" s="17" t="s">
        <v>33</v>
      </c>
      <c r="G23" s="16" t="n">
        <v>30</v>
      </c>
      <c r="H23" s="17" t="s">
        <v>33</v>
      </c>
      <c r="I23" s="16" t="n">
        <v>45</v>
      </c>
      <c r="J23" s="17" t="s">
        <v>34</v>
      </c>
      <c r="K23" s="16" t="n">
        <v>15</v>
      </c>
      <c r="L23" s="17" t="s">
        <v>33</v>
      </c>
      <c r="M23" s="16" t="n">
        <v>25</v>
      </c>
      <c r="N23" s="18" t="s">
        <v>34</v>
      </c>
    </row>
    <row r="24" customFormat="false" ht="18" hidden="false" customHeight="true" outlineLevel="0" collapsed="false">
      <c r="A24" s="14" t="n">
        <v>8</v>
      </c>
      <c r="B24" s="15" t="s">
        <v>7</v>
      </c>
      <c r="C24" s="16" t="n">
        <v>45</v>
      </c>
      <c r="D24" s="17" t="s">
        <v>34</v>
      </c>
      <c r="E24" s="16" t="n">
        <v>20</v>
      </c>
      <c r="F24" s="17" t="s">
        <v>33</v>
      </c>
      <c r="G24" s="16" t="n">
        <v>25</v>
      </c>
      <c r="H24" s="17" t="s">
        <v>33</v>
      </c>
      <c r="I24" s="16" t="n">
        <v>10</v>
      </c>
      <c r="J24" s="17" t="s">
        <v>33</v>
      </c>
      <c r="K24" s="16" t="n">
        <v>30</v>
      </c>
      <c r="L24" s="17" t="s">
        <v>33</v>
      </c>
      <c r="M24" s="16" t="n">
        <v>40</v>
      </c>
      <c r="N24" s="18" t="s">
        <v>33</v>
      </c>
    </row>
    <row r="25" customFormat="false" ht="18" hidden="false" customHeight="true" outlineLevel="0" collapsed="false">
      <c r="A25" s="14" t="n">
        <v>9</v>
      </c>
      <c r="B25" s="15" t="s">
        <v>7</v>
      </c>
      <c r="C25" s="16" t="n">
        <v>15</v>
      </c>
      <c r="D25" s="17" t="s">
        <v>33</v>
      </c>
      <c r="E25" s="16" t="n">
        <v>50</v>
      </c>
      <c r="F25" s="17" t="s">
        <v>34</v>
      </c>
      <c r="G25" s="16" t="n">
        <v>5</v>
      </c>
      <c r="H25" s="17" t="s">
        <v>33</v>
      </c>
      <c r="I25" s="16" t="n">
        <v>35</v>
      </c>
      <c r="J25" s="17" t="s">
        <v>33</v>
      </c>
      <c r="K25" s="16" t="n">
        <v>10</v>
      </c>
      <c r="L25" s="17" t="s">
        <v>33</v>
      </c>
      <c r="M25" s="16" t="n">
        <v>15</v>
      </c>
      <c r="N25" s="18" t="s">
        <v>34</v>
      </c>
    </row>
    <row r="26" customFormat="false" ht="18" hidden="false" customHeight="true" outlineLevel="0" collapsed="false">
      <c r="A26" s="14" t="n">
        <v>10</v>
      </c>
      <c r="B26" s="15" t="s">
        <v>7</v>
      </c>
      <c r="C26" s="16" t="n">
        <v>30</v>
      </c>
      <c r="D26" s="17" t="s">
        <v>33</v>
      </c>
      <c r="E26" s="16" t="n">
        <v>20</v>
      </c>
      <c r="F26" s="17" t="s">
        <v>33</v>
      </c>
      <c r="G26" s="16" t="n">
        <v>40</v>
      </c>
      <c r="H26" s="17" t="s">
        <v>34</v>
      </c>
      <c r="I26" s="16" t="n">
        <v>20</v>
      </c>
      <c r="J26" s="17" t="s">
        <v>33</v>
      </c>
      <c r="K26" s="16" t="n">
        <v>15</v>
      </c>
      <c r="L26" s="17" t="s">
        <v>33</v>
      </c>
      <c r="M26" s="16" t="n">
        <v>30</v>
      </c>
      <c r="N26" s="18" t="s">
        <v>33</v>
      </c>
    </row>
    <row r="27" customFormat="false" ht="18" hidden="false" customHeight="true" outlineLevel="0" collapsed="false">
      <c r="A27" s="14" t="n">
        <v>11</v>
      </c>
      <c r="B27" s="15" t="s">
        <v>7</v>
      </c>
      <c r="C27" s="16" t="n">
        <v>10</v>
      </c>
      <c r="D27" s="17" t="s">
        <v>33</v>
      </c>
      <c r="E27" s="16" t="n">
        <v>15</v>
      </c>
      <c r="F27" s="17" t="s">
        <v>33</v>
      </c>
      <c r="G27" s="16" t="n">
        <v>25</v>
      </c>
      <c r="H27" s="17" t="s">
        <v>33</v>
      </c>
      <c r="I27" s="16" t="n">
        <v>0</v>
      </c>
      <c r="J27" s="17" t="s">
        <v>33</v>
      </c>
      <c r="K27" s="16" t="n">
        <v>45</v>
      </c>
      <c r="L27" s="17" t="s">
        <v>34</v>
      </c>
      <c r="M27" s="16" t="n">
        <v>20</v>
      </c>
      <c r="N27" s="18" t="s">
        <v>33</v>
      </c>
    </row>
    <row r="28" customFormat="false" ht="18" hidden="false" customHeight="true" outlineLevel="0" collapsed="false">
      <c r="A28" s="14" t="n">
        <v>12</v>
      </c>
      <c r="B28" s="15" t="s">
        <v>7</v>
      </c>
      <c r="C28" s="16" t="n">
        <v>0</v>
      </c>
      <c r="D28" s="17" t="s">
        <v>33</v>
      </c>
      <c r="E28" s="16" t="n">
        <v>10</v>
      </c>
      <c r="F28" s="17" t="s">
        <v>33</v>
      </c>
      <c r="G28" s="16" t="n">
        <v>55</v>
      </c>
      <c r="H28" s="17" t="s">
        <v>34</v>
      </c>
      <c r="I28" s="16" t="n">
        <v>25</v>
      </c>
      <c r="J28" s="17" t="s">
        <v>33</v>
      </c>
      <c r="K28" s="16" t="n">
        <v>20</v>
      </c>
      <c r="L28" s="17" t="s">
        <v>33</v>
      </c>
      <c r="M28" s="16" t="n">
        <v>35</v>
      </c>
      <c r="N28" s="18" t="s">
        <v>33</v>
      </c>
    </row>
    <row r="29" customFormat="false" ht="18" hidden="false" customHeight="true" outlineLevel="0" collapsed="false">
      <c r="A29" s="14" t="n">
        <v>13</v>
      </c>
      <c r="B29" s="15"/>
      <c r="C29" s="16"/>
      <c r="D29" s="17"/>
      <c r="E29" s="16"/>
      <c r="F29" s="17"/>
      <c r="G29" s="16"/>
      <c r="H29" s="17"/>
      <c r="I29" s="16"/>
      <c r="J29" s="17"/>
      <c r="K29" s="16"/>
      <c r="L29" s="17"/>
      <c r="M29" s="16"/>
      <c r="N29" s="18"/>
    </row>
    <row r="30" customFormat="false" ht="18" hidden="false" customHeight="true" outlineLevel="0" collapsed="false">
      <c r="A30" s="14" t="n">
        <v>14</v>
      </c>
      <c r="B30" s="15"/>
      <c r="C30" s="16"/>
      <c r="D30" s="17"/>
      <c r="E30" s="16"/>
      <c r="F30" s="17"/>
      <c r="G30" s="16"/>
      <c r="H30" s="17"/>
      <c r="I30" s="16"/>
      <c r="J30" s="17"/>
      <c r="K30" s="16"/>
      <c r="L30" s="17"/>
      <c r="M30" s="16"/>
      <c r="N30" s="18"/>
    </row>
    <row r="31" customFormat="false" ht="18" hidden="false" customHeight="true" outlineLevel="0" collapsed="false">
      <c r="A31" s="14" t="n">
        <v>15</v>
      </c>
      <c r="B31" s="15"/>
      <c r="C31" s="16"/>
      <c r="D31" s="17"/>
      <c r="E31" s="16"/>
      <c r="F31" s="17"/>
      <c r="G31" s="16"/>
      <c r="H31" s="17"/>
      <c r="I31" s="16"/>
      <c r="J31" s="17"/>
      <c r="K31" s="16"/>
      <c r="L31" s="17"/>
      <c r="M31" s="16"/>
      <c r="N31" s="18"/>
    </row>
    <row r="32" customFormat="false" ht="24" hidden="false" customHeight="true" outlineLevel="0" collapsed="false">
      <c r="A32" s="19" t="s">
        <v>35</v>
      </c>
      <c r="B32" s="19"/>
      <c r="C32" s="20" t="n">
        <f aca="false">SUM(C17:C31)</f>
        <v>220</v>
      </c>
      <c r="D32" s="20"/>
      <c r="E32" s="20" t="n">
        <f aca="false">SUM(E17:E31)</f>
        <v>240</v>
      </c>
      <c r="F32" s="20"/>
      <c r="G32" s="20" t="n">
        <f aca="false">SUM(G17:G31)</f>
        <v>290</v>
      </c>
      <c r="H32" s="20"/>
      <c r="I32" s="20" t="n">
        <f aca="false">SUM(I17:I31)</f>
        <v>250</v>
      </c>
      <c r="J32" s="20"/>
      <c r="K32" s="20" t="n">
        <f aca="false">SUM(K17:K31)</f>
        <v>260</v>
      </c>
      <c r="L32" s="20"/>
      <c r="M32" s="20" t="n">
        <f aca="false">SUM(M17:M31)</f>
        <v>285</v>
      </c>
      <c r="N32" s="20"/>
    </row>
    <row r="33" customFormat="false" ht="19.5" hidden="false" customHeight="true" outlineLevel="0" collapsed="false">
      <c r="A33" s="21" t="s">
        <v>36</v>
      </c>
      <c r="B33" s="21"/>
      <c r="C33" s="22" t="n">
        <f aca="false">COUNTIF(D17:D31,"Ja")</f>
        <v>10</v>
      </c>
      <c r="D33" s="22"/>
      <c r="E33" s="22" t="n">
        <f aca="false">COUNTIF(F17:F31,"Ja")</f>
        <v>9</v>
      </c>
      <c r="F33" s="22"/>
      <c r="G33" s="22" t="n">
        <f aca="false">COUNTIF(H17:H31,"Ja")</f>
        <v>8</v>
      </c>
      <c r="H33" s="22"/>
      <c r="I33" s="22" t="n">
        <f aca="false">COUNTIF(J17:J31,"Ja")</f>
        <v>10</v>
      </c>
      <c r="J33" s="22"/>
      <c r="K33" s="22" t="n">
        <f aca="false">COUNTIF(L17:L31,"Ja")</f>
        <v>10</v>
      </c>
      <c r="L33" s="22"/>
      <c r="M33" s="22" t="n">
        <f aca="false">COUNTIF(N17:N31,"Ja")</f>
        <v>9</v>
      </c>
      <c r="N33" s="22"/>
    </row>
    <row r="34" customFormat="false" ht="19.5" hidden="false" customHeight="true" outlineLevel="0" collapsed="false">
      <c r="A34" s="21" t="s">
        <v>37</v>
      </c>
      <c r="B34" s="21"/>
      <c r="C34" s="23" t="str">
        <f aca="false">IF(C33&gt;=10,"✔ Fertig","Phase " &amp; (C33+1))</f>
        <v>✔ Fertig</v>
      </c>
      <c r="D34" s="23"/>
      <c r="E34" s="23" t="str">
        <f aca="false">IF(E33&gt;=10,"✔ Fertig","Phase " &amp; (E33+1))</f>
        <v>Phase 10</v>
      </c>
      <c r="F34" s="23"/>
      <c r="G34" s="23" t="str">
        <f aca="false">IF(G33&gt;=10,"✔ Fertig","Phase " &amp; (G33+1))</f>
        <v>Phase 9</v>
      </c>
      <c r="H34" s="23"/>
      <c r="I34" s="23" t="str">
        <f aca="false">IF(I33&gt;=10,"✔ Fertig","Phase " &amp; (I33+1))</f>
        <v>✔ Fertig</v>
      </c>
      <c r="J34" s="23"/>
      <c r="K34" s="23" t="str">
        <f aca="false">IF(K33&gt;=10,"✔ Fertig","Phase " &amp; (K33+1))</f>
        <v>✔ Fertig</v>
      </c>
      <c r="L34" s="23"/>
      <c r="M34" s="23" t="str">
        <f aca="false">IF(M33&gt;=10,"✔ Fertig","Phase " &amp; (M33+1))</f>
        <v>Phase 10</v>
      </c>
      <c r="N34" s="23"/>
    </row>
    <row r="35" customFormat="false" ht="24" hidden="false" customHeight="true" outlineLevel="0" collapsed="false">
      <c r="A35" s="24" t="s">
        <v>38</v>
      </c>
      <c r="B35" s="24"/>
      <c r="C35" s="11" t="str">
        <f aca="false">IF(MAX(erreichte_row)&lt;10,"Rang " &amp; (SUMPRODUCT(--((erreichte_row*1000-gesamt_row)&gt;(C33*1000-C32)))+1),IF(AND(C33=10,C32=AR_sieger_pkt),"🏆 SIEGER",IF(C33=10,"Fertig","Rang " &amp; (SUMPRODUCT(--((erreichte_row*1000-gesamt_row)&gt;(C33*1000-C32)))+1))))</f>
        <v>🏆 SIEGER</v>
      </c>
      <c r="D35" s="11"/>
      <c r="E35" s="11" t="str">
        <f aca="false">IF(MAX(erreichte_row)&lt;10,"Rang " &amp; (SUMPRODUCT(--((erreichte_row*1000-gesamt_row)&gt;(E33*1000-E32)))+1),IF(AND(E33=10,E32=AR_sieger_pkt),"🏆 SIEGER",IF(E33=10,"Fertig","Rang " &amp; (SUMPRODUCT(--((erreichte_row*1000-gesamt_row)&gt;(E33*1000-E32)))+1))))</f>
        <v>Rang 4</v>
      </c>
      <c r="F35" s="11"/>
      <c r="G35" s="11" t="str">
        <f aca="false">IF(MAX(erreichte_row)&lt;10,"Rang " &amp; (SUMPRODUCT(--((erreichte_row*1000-gesamt_row)&gt;(G33*1000-G32)))+1),IF(AND(G33=10,G32=AR_sieger_pkt),"🏆 SIEGER",IF(G33=10,"Fertig","Rang " &amp; (SUMPRODUCT(--((erreichte_row*1000-gesamt_row)&gt;(G33*1000-G32)))+1))))</f>
        <v>Rang 6</v>
      </c>
      <c r="H35" s="11"/>
      <c r="I35" s="11" t="str">
        <f aca="false">IF(MAX(erreichte_row)&lt;10,"Rang " &amp; (SUMPRODUCT(--((erreichte_row*1000-gesamt_row)&gt;(I33*1000-I32)))+1),IF(AND(I33=10,I32=AR_sieger_pkt),"🏆 SIEGER",IF(I33=10,"Fertig","Rang " &amp; (SUMPRODUCT(--((erreichte_row*1000-gesamt_row)&gt;(I33*1000-I32)))+1))))</f>
        <v>Fertig</v>
      </c>
      <c r="J35" s="11"/>
      <c r="K35" s="11" t="str">
        <f aca="false">IF(MAX(erreichte_row)&lt;10,"Rang " &amp; (SUMPRODUCT(--((erreichte_row*1000-gesamt_row)&gt;(K33*1000-K32)))+1),IF(AND(K33=10,K32=AR_sieger_pkt),"🏆 SIEGER",IF(K33=10,"Fertig","Rang " &amp; (SUMPRODUCT(--((erreichte_row*1000-gesamt_row)&gt;(K33*1000-K32)))+1))))</f>
        <v>Fertig</v>
      </c>
      <c r="L35" s="11"/>
      <c r="M35" s="11" t="str">
        <f aca="false">IF(MAX(erreichte_row)&lt;10,"Rang " &amp; (SUMPRODUCT(--((erreichte_row*1000-gesamt_row)&gt;(M33*1000-M32)))+1),IF(AND(M33=10,M32=AR_sieger_pkt),"🏆 SIEGER",IF(M33=10,"Fertig","Rang " &amp; (SUMPRODUCT(--((erreichte_row*1000-gesamt_row)&gt;(M33*1000-M32)))+1))))</f>
        <v>Rang 5</v>
      </c>
      <c r="N35" s="11"/>
    </row>
    <row r="37" customFormat="false" ht="7.5" hidden="false" customHeight="true" outlineLevel="0" collapsed="false"/>
    <row r="38" customFormat="false" ht="33.75" hidden="false" customHeight="true" outlineLevel="0" collapsed="false">
      <c r="A38" s="25" t="str">
        <f aca="false">IF(MAX(erreichte_row)&lt;10,"⏳  SPIEL LÄUFT  ·  Noch niemand hat alle 10 Phasen abgeschlossen","🏆  SIEGER: " &amp; AR_sieger_name &amp; "  ·  Alle 10 Phasen abgeschlossen mit " &amp; AR_sieger_pkt &amp; " Punkten")</f>
        <v>🏆  SIEGER: Anna  ·  Alle 10 Phasen abgeschlossen mit 220 Punkten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</row>
    <row r="40" customFormat="false" ht="15" hidden="true" customHeight="false" outlineLevel="0" collapsed="false">
      <c r="B40" s="0" t="str">
        <f aca="false">C15</f>
        <v>Anna</v>
      </c>
      <c r="C40" s="0" t="str">
        <f aca="false">E15</f>
        <v>Ben</v>
      </c>
      <c r="D40" s="0" t="str">
        <f aca="false">G15</f>
        <v>Clara</v>
      </c>
      <c r="E40" s="0" t="str">
        <f aca="false">I15</f>
        <v>David</v>
      </c>
      <c r="F40" s="0" t="str">
        <f aca="false">K15</f>
        <v>Eva</v>
      </c>
      <c r="G40" s="0" t="str">
        <f aca="false">M15</f>
        <v>Felix</v>
      </c>
    </row>
    <row r="41" customFormat="false" ht="15" hidden="true" customHeight="false" outlineLevel="0" collapsed="false">
      <c r="B41" s="26" t="n">
        <f aca="false">C32</f>
        <v>220</v>
      </c>
      <c r="C41" s="26" t="n">
        <f aca="false">E32</f>
        <v>240</v>
      </c>
      <c r="D41" s="26" t="n">
        <f aca="false">G32</f>
        <v>290</v>
      </c>
      <c r="E41" s="26" t="n">
        <f aca="false">I32</f>
        <v>250</v>
      </c>
      <c r="F41" s="26" t="n">
        <f aca="false">K32</f>
        <v>260</v>
      </c>
      <c r="G41" s="26" t="n">
        <f aca="false">M32</f>
        <v>285</v>
      </c>
    </row>
    <row r="42" customFormat="false" ht="15" hidden="true" customHeight="false" outlineLevel="0" collapsed="false">
      <c r="B42" s="27" t="n">
        <f aca="false">C33</f>
        <v>10</v>
      </c>
      <c r="C42" s="27" t="n">
        <f aca="false">E33</f>
        <v>9</v>
      </c>
      <c r="D42" s="27" t="n">
        <f aca="false">G33</f>
        <v>8</v>
      </c>
      <c r="E42" s="27" t="n">
        <f aca="false">I33</f>
        <v>10</v>
      </c>
      <c r="F42" s="27" t="n">
        <f aca="false">K33</f>
        <v>10</v>
      </c>
      <c r="G42" s="27" t="n">
        <f aca="false">M33</f>
        <v>9</v>
      </c>
    </row>
    <row r="43" customFormat="false" ht="15" hidden="true" customHeight="false" outlineLevel="0" collapsed="false">
      <c r="B43" s="26" t="n">
        <f aca="false">IF(B42=10, B41, "")</f>
        <v>220</v>
      </c>
      <c r="C43" s="0" t="str">
        <f aca="false">IF(C42=10, C41, "")</f>
        <v/>
      </c>
      <c r="D43" s="0" t="str">
        <f aca="false">IF(D42=10, D41, "")</f>
        <v/>
      </c>
      <c r="E43" s="26" t="n">
        <f aca="false">IF(E42=10, E41, "")</f>
        <v>250</v>
      </c>
      <c r="F43" s="26" t="n">
        <f aca="false">IF(F42=10, F41, "")</f>
        <v>260</v>
      </c>
      <c r="G43" s="0" t="str">
        <f aca="false">IF(G42=10, G41, "")</f>
        <v/>
      </c>
    </row>
    <row r="44" customFormat="false" ht="15" hidden="true" customHeight="false" outlineLevel="0" collapsed="false">
      <c r="B44" s="0" t="n">
        <f aca="false">IFERROR(MIN(B43:G43), "")</f>
        <v>220</v>
      </c>
      <c r="C44" s="0" t="str">
        <f aca="false">IF(MAX(B42:G42)&lt;10, "—", IFERROR(INDEX(B40:G40, MATCH(B44, B43:G43, 0)), "—"))</f>
        <v>Anna</v>
      </c>
    </row>
    <row r="46" customFormat="false" ht="19.5" hidden="false" customHeight="true" outlineLevel="0" collapsed="false">
      <c r="A46" s="28" t="s">
        <v>39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</sheetData>
  <mergeCells count="60">
    <mergeCell ref="A1:N1"/>
    <mergeCell ref="P1:P2"/>
    <mergeCell ref="A2:N2"/>
    <mergeCell ref="A3:P3"/>
    <mergeCell ref="A5:P5"/>
    <mergeCell ref="B7:E7"/>
    <mergeCell ref="G7:J7"/>
    <mergeCell ref="L7:N7"/>
    <mergeCell ref="B8:E8"/>
    <mergeCell ref="G8:J8"/>
    <mergeCell ref="L8:N8"/>
    <mergeCell ref="A10:P10"/>
    <mergeCell ref="A11:C11"/>
    <mergeCell ref="D11:F11"/>
    <mergeCell ref="G11:I11"/>
    <mergeCell ref="J11:L11"/>
    <mergeCell ref="M11:P11"/>
    <mergeCell ref="A12:C12"/>
    <mergeCell ref="D12:F12"/>
    <mergeCell ref="G12:I12"/>
    <mergeCell ref="J12:L12"/>
    <mergeCell ref="M12:P12"/>
    <mergeCell ref="A14:P14"/>
    <mergeCell ref="A15:B15"/>
    <mergeCell ref="C15:D15"/>
    <mergeCell ref="E15:F15"/>
    <mergeCell ref="G15:H15"/>
    <mergeCell ref="I15:J15"/>
    <mergeCell ref="K15:L15"/>
    <mergeCell ref="M15:N15"/>
    <mergeCell ref="A32:B32"/>
    <mergeCell ref="C32:D32"/>
    <mergeCell ref="E32:F32"/>
    <mergeCell ref="G32:H32"/>
    <mergeCell ref="I32:J32"/>
    <mergeCell ref="K32:L32"/>
    <mergeCell ref="M32:N32"/>
    <mergeCell ref="A33:B33"/>
    <mergeCell ref="C33:D33"/>
    <mergeCell ref="E33:F33"/>
    <mergeCell ref="G33:H33"/>
    <mergeCell ref="I33:J33"/>
    <mergeCell ref="K33:L33"/>
    <mergeCell ref="M33:N33"/>
    <mergeCell ref="A34:B34"/>
    <mergeCell ref="C34:D34"/>
    <mergeCell ref="E34:F34"/>
    <mergeCell ref="G34:H34"/>
    <mergeCell ref="I34:J34"/>
    <mergeCell ref="K34:L34"/>
    <mergeCell ref="M34:N34"/>
    <mergeCell ref="A35:B35"/>
    <mergeCell ref="C35:D35"/>
    <mergeCell ref="E35:F35"/>
    <mergeCell ref="G35:H35"/>
    <mergeCell ref="I35:J35"/>
    <mergeCell ref="K35:L35"/>
    <mergeCell ref="M35:N35"/>
    <mergeCell ref="A38:P38"/>
    <mergeCell ref="A46:P46"/>
  </mergeCells>
  <conditionalFormatting sqref="A17:N31">
    <cfRule type="expression" priority="2" aboveAverage="0" equalAverage="0" bottom="0" percent="0" rank="0" text="" dxfId="0">
      <formula>MOD(ROW(),2)=0</formula>
    </cfRule>
  </conditionalFormatting>
  <conditionalFormatting sqref="D17:D31">
    <cfRule type="cellIs" priority="3" operator="equal" aboveAverage="0" equalAverage="0" bottom="0" percent="0" rank="0" text="" dxfId="1">
      <formula>"Ja"</formula>
    </cfRule>
    <cfRule type="cellIs" priority="4" operator="equal" aboveAverage="0" equalAverage="0" bottom="0" percent="0" rank="0" text="" dxfId="2">
      <formula>"Nein"</formula>
    </cfRule>
  </conditionalFormatting>
  <conditionalFormatting sqref="F17:F31">
    <cfRule type="cellIs" priority="5" operator="equal" aboveAverage="0" equalAverage="0" bottom="0" percent="0" rank="0" text="" dxfId="1">
      <formula>"Ja"</formula>
    </cfRule>
    <cfRule type="cellIs" priority="6" operator="equal" aboveAverage="0" equalAverage="0" bottom="0" percent="0" rank="0" text="" dxfId="2">
      <formula>"Nein"</formula>
    </cfRule>
  </conditionalFormatting>
  <conditionalFormatting sqref="H17:H31">
    <cfRule type="cellIs" priority="7" operator="equal" aboveAverage="0" equalAverage="0" bottom="0" percent="0" rank="0" text="" dxfId="1">
      <formula>"Ja"</formula>
    </cfRule>
    <cfRule type="cellIs" priority="8" operator="equal" aboveAverage="0" equalAverage="0" bottom="0" percent="0" rank="0" text="" dxfId="2">
      <formula>"Nein"</formula>
    </cfRule>
  </conditionalFormatting>
  <conditionalFormatting sqref="J17:J31">
    <cfRule type="cellIs" priority="9" operator="equal" aboveAverage="0" equalAverage="0" bottom="0" percent="0" rank="0" text="" dxfId="1">
      <formula>"Ja"</formula>
    </cfRule>
    <cfRule type="cellIs" priority="10" operator="equal" aboveAverage="0" equalAverage="0" bottom="0" percent="0" rank="0" text="" dxfId="2">
      <formula>"Nein"</formula>
    </cfRule>
  </conditionalFormatting>
  <conditionalFormatting sqref="L17:L31">
    <cfRule type="cellIs" priority="11" operator="equal" aboveAverage="0" equalAverage="0" bottom="0" percent="0" rank="0" text="" dxfId="1">
      <formula>"Ja"</formula>
    </cfRule>
    <cfRule type="cellIs" priority="12" operator="equal" aboveAverage="0" equalAverage="0" bottom="0" percent="0" rank="0" text="" dxfId="2">
      <formula>"Nein"</formula>
    </cfRule>
  </conditionalFormatting>
  <conditionalFormatting sqref="N17:N31">
    <cfRule type="cellIs" priority="13" operator="equal" aboveAverage="0" equalAverage="0" bottom="0" percent="0" rank="0" text="" dxfId="1">
      <formula>"Ja"</formula>
    </cfRule>
    <cfRule type="cellIs" priority="14" operator="equal" aboveAverage="0" equalAverage="0" bottom="0" percent="0" rank="0" text="" dxfId="2">
      <formula>"Nein"</formula>
    </cfRule>
  </conditionalFormatting>
  <conditionalFormatting sqref="C35">
    <cfRule type="expression" priority="15" aboveAverage="0" equalAverage="0" bottom="0" percent="0" rank="0" text="" dxfId="3">
      <formula>ISNUMBER(SEARCH("SIEGER",C35))</formula>
    </cfRule>
    <cfRule type="expression" priority="16" aboveAverage="0" equalAverage="0" bottom="0" percent="0" rank="0" text="" dxfId="4">
      <formula>ISNUMBER(SEARCH("Fertig",C35))</formula>
    </cfRule>
    <cfRule type="expression" priority="17" aboveAverage="0" equalAverage="0" bottom="0" percent="0" rank="0" text="" dxfId="5">
      <formula>C35="Rang 1"</formula>
    </cfRule>
  </conditionalFormatting>
  <conditionalFormatting sqref="E35">
    <cfRule type="expression" priority="18" aboveAverage="0" equalAverage="0" bottom="0" percent="0" rank="0" text="" dxfId="3">
      <formula>ISNUMBER(SEARCH("SIEGER",E35))</formula>
    </cfRule>
    <cfRule type="expression" priority="19" aboveAverage="0" equalAverage="0" bottom="0" percent="0" rank="0" text="" dxfId="4">
      <formula>ISNUMBER(SEARCH("Fertig",E35))</formula>
    </cfRule>
    <cfRule type="expression" priority="20" aboveAverage="0" equalAverage="0" bottom="0" percent="0" rank="0" text="" dxfId="5">
      <formula>E35="Rang 1"</formula>
    </cfRule>
  </conditionalFormatting>
  <conditionalFormatting sqref="G35">
    <cfRule type="expression" priority="21" aboveAverage="0" equalAverage="0" bottom="0" percent="0" rank="0" text="" dxfId="3">
      <formula>ISNUMBER(SEARCH("SIEGER",G35))</formula>
    </cfRule>
    <cfRule type="expression" priority="22" aboveAverage="0" equalAverage="0" bottom="0" percent="0" rank="0" text="" dxfId="4">
      <formula>ISNUMBER(SEARCH("Fertig",G35))</formula>
    </cfRule>
    <cfRule type="expression" priority="23" aboveAverage="0" equalAverage="0" bottom="0" percent="0" rank="0" text="" dxfId="5">
      <formula>G35="Rang 1"</formula>
    </cfRule>
  </conditionalFormatting>
  <conditionalFormatting sqref="I35">
    <cfRule type="expression" priority="24" aboveAverage="0" equalAverage="0" bottom="0" percent="0" rank="0" text="" dxfId="3">
      <formula>ISNUMBER(SEARCH("SIEGER",I35))</formula>
    </cfRule>
    <cfRule type="expression" priority="25" aboveAverage="0" equalAverage="0" bottom="0" percent="0" rank="0" text="" dxfId="4">
      <formula>ISNUMBER(SEARCH("Fertig",I35))</formula>
    </cfRule>
    <cfRule type="expression" priority="26" aboveAverage="0" equalAverage="0" bottom="0" percent="0" rank="0" text="" dxfId="5">
      <formula>I35="Rang 1"</formula>
    </cfRule>
  </conditionalFormatting>
  <conditionalFormatting sqref="K35">
    <cfRule type="expression" priority="27" aboveAverage="0" equalAverage="0" bottom="0" percent="0" rank="0" text="" dxfId="3">
      <formula>ISNUMBER(SEARCH("SIEGER",K35))</formula>
    </cfRule>
    <cfRule type="expression" priority="28" aboveAverage="0" equalAverage="0" bottom="0" percent="0" rank="0" text="" dxfId="4">
      <formula>ISNUMBER(SEARCH("Fertig",K35))</formula>
    </cfRule>
    <cfRule type="expression" priority="29" aboveAverage="0" equalAverage="0" bottom="0" percent="0" rank="0" text="" dxfId="5">
      <formula>K35="Rang 1"</formula>
    </cfRule>
  </conditionalFormatting>
  <conditionalFormatting sqref="M35">
    <cfRule type="expression" priority="30" aboveAverage="0" equalAverage="0" bottom="0" percent="0" rank="0" text="" dxfId="3">
      <formula>ISNUMBER(SEARCH("SIEGER",M35))</formula>
    </cfRule>
    <cfRule type="expression" priority="31" aboveAverage="0" equalAverage="0" bottom="0" percent="0" rank="0" text="" dxfId="4">
      <formula>ISNUMBER(SEARCH("Fertig",M35))</formula>
    </cfRule>
    <cfRule type="expression" priority="32" aboveAverage="0" equalAverage="0" bottom="0" percent="0" rank="0" text="" dxfId="5">
      <formula>M35="Rang 1"</formula>
    </cfRule>
  </conditionalFormatting>
  <conditionalFormatting sqref="A38">
    <cfRule type="expression" priority="33" aboveAverage="0" equalAverage="0" bottom="0" percent="0" rank="0" text="" dxfId="6">
      <formula>ISNUMBER(SEARCH("SIEGER",A38))</formula>
    </cfRule>
  </conditionalFormatting>
  <dataValidations count="1">
    <dataValidation allowBlank="true" error="Bitte Ja oder Nein wählen" errorStyle="stop" errorTitle="Ungültige Eingabe" operator="between" showDropDown="false" showErrorMessage="false" showInputMessage="false" sqref="D17:D31 F17:F31 H17:H31 J17:J31 L17:L31 N17:N31" type="list">
      <formula1>"Ja,Nein"</formula1>
      <formula2>0</formula2>
    </dataValidation>
  </dataValidations>
  <printOptions headings="false" gridLines="false" gridLinesSet="true" horizontalCentered="true" verticalCentered="false"/>
  <pageMargins left="0.5" right="0.5" top="0.5" bottom="0.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6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22"/>
    <col collapsed="false" customWidth="true" hidden="false" outlineLevel="0" max="3" min="3" style="0" width="14"/>
    <col collapsed="false" customWidth="true" hidden="false" outlineLevel="0" max="4" min="4" style="0" width="12"/>
    <col collapsed="false" customWidth="true" hidden="false" outlineLevel="0" max="6" min="5" style="0" width="14"/>
    <col collapsed="false" customWidth="true" hidden="false" outlineLevel="0" max="8" min="7" style="0" width="4"/>
    <col collapsed="false" customWidth="true" hidden="false" outlineLevel="0" max="9" min="9" style="0" width="22"/>
    <col collapsed="false" customWidth="true" hidden="false" outlineLevel="0" max="10" min="10" style="0" width="14"/>
    <col collapsed="false" customWidth="true" hidden="false" outlineLevel="0" max="11" min="11" style="0" width="12"/>
    <col collapsed="false" customWidth="true" hidden="false" outlineLevel="0" max="14" min="12" style="0" width="14"/>
  </cols>
  <sheetData>
    <row r="1" customFormat="false" ht="27.75" hidden="false" customHeight="true" outlineLevel="0" collapsed="false">
      <c r="A1" s="1" t="s">
        <v>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21.75" hidden="false" customHeight="true" outlineLevel="0" collapsed="false">
      <c r="A2" s="3" t="s">
        <v>41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customFormat="false" ht="6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5" customFormat="false" ht="19.5" hidden="false" customHeight="true" outlineLevel="0" collapsed="false">
      <c r="A5" s="5" t="s">
        <v>42</v>
      </c>
      <c r="B5" s="5"/>
      <c r="C5" s="5"/>
      <c r="D5" s="5"/>
      <c r="E5" s="5"/>
      <c r="F5" s="5"/>
      <c r="G5" s="5"/>
      <c r="I5" s="5" t="s">
        <v>43</v>
      </c>
      <c r="J5" s="5"/>
      <c r="K5" s="5"/>
      <c r="L5" s="5"/>
      <c r="M5" s="5"/>
      <c r="N5" s="5"/>
    </row>
    <row r="6" customFormat="false" ht="21.75" hidden="false" customHeight="true" outlineLevel="0" collapsed="false">
      <c r="A6" s="29" t="s">
        <v>44</v>
      </c>
      <c r="B6" s="29" t="s">
        <v>45</v>
      </c>
      <c r="C6" s="29" t="s">
        <v>36</v>
      </c>
      <c r="D6" s="29" t="s">
        <v>46</v>
      </c>
      <c r="E6" s="29" t="s">
        <v>47</v>
      </c>
      <c r="F6" s="29" t="s">
        <v>48</v>
      </c>
      <c r="I6" s="30" t="s">
        <v>49</v>
      </c>
      <c r="J6" s="31" t="s">
        <v>50</v>
      </c>
      <c r="K6" s="31"/>
      <c r="L6" s="31"/>
      <c r="M6" s="31"/>
      <c r="N6" s="31"/>
    </row>
    <row r="7" customFormat="false" ht="19.5" hidden="false" customHeight="true" outlineLevel="0" collapsed="false">
      <c r="A7" s="32" t="n">
        <v>1</v>
      </c>
      <c r="B7" s="33" t="str">
        <f aca="false">INDEX(Spielstand!$B$40:$G$40, MATCH(LARGE($B$40:$G$40,1), $B$40:$G$40, 0))</f>
        <v>Anna</v>
      </c>
      <c r="C7" s="34" t="str">
        <f aca="false">INDEX(Spielstand!$B$42:$G$42, MATCH(LARGE($B$40:$G$40,1), $B$40:$G$40, 0)) &amp; " / 10"</f>
        <v>10 / 10</v>
      </c>
      <c r="D7" s="35" t="n">
        <f aca="false">INDEX(Spielstand!$B$41:$G$41, MATCH(LARGE($B$40:$G$40,1), $B$40:$G$40, 0))</f>
        <v>220</v>
      </c>
      <c r="E7" s="36" t="str">
        <f aca="false">IF(INDEX(Spielstand!$B$42:$G$42, MATCH(LARGE($B$40:$G$40,1), $B$40:$G$40, 0))&gt;=10,"✔ Fertig","Phase " &amp; (INDEX(Spielstand!$B$42:$G$42, MATCH(LARGE($B$40:$G$40,1), $B$40:$G$40, 0))+1))</f>
        <v>✔ Fertig</v>
      </c>
      <c r="F7" s="37" t="str">
        <f aca="false">IF(MAX(Spielstand!$B$42:$G$42)&lt;10,IF(1=1,"🥇 in Führung","·"),IF(1=1,"🏆 SIEGER",IF(INDEX(Spielstand!$B$42:$G$42, MATCH(LARGE($B$40:$G$40,1), $B$40:$G$40, 0))=10,"Fertig","offen")))</f>
        <v>🏆 SIEGER</v>
      </c>
      <c r="I7" s="38" t="n">
        <v>1</v>
      </c>
      <c r="J7" s="39" t="s">
        <v>51</v>
      </c>
      <c r="K7" s="39"/>
      <c r="L7" s="39"/>
      <c r="M7" s="39"/>
      <c r="N7" s="39"/>
    </row>
    <row r="8" customFormat="false" ht="19.5" hidden="false" customHeight="true" outlineLevel="0" collapsed="false">
      <c r="A8" s="32" t="n">
        <v>2</v>
      </c>
      <c r="B8" s="33" t="str">
        <f aca="false">INDEX(Spielstand!$B$40:$G$40, MATCH(LARGE($B$40:$G$40,2), $B$40:$G$40, 0))</f>
        <v>David</v>
      </c>
      <c r="C8" s="34" t="str">
        <f aca="false">INDEX(Spielstand!$B$42:$G$42, MATCH(LARGE($B$40:$G$40,2), $B$40:$G$40, 0)) &amp; " / 10"</f>
        <v>10 / 10</v>
      </c>
      <c r="D8" s="35" t="n">
        <f aca="false">INDEX(Spielstand!$B$41:$G$41, MATCH(LARGE($B$40:$G$40,2), $B$40:$G$40, 0))</f>
        <v>250</v>
      </c>
      <c r="E8" s="36" t="str">
        <f aca="false">IF(INDEX(Spielstand!$B$42:$G$42, MATCH(LARGE($B$40:$G$40,2), $B$40:$G$40, 0))&gt;=10,"✔ Fertig","Phase " &amp; (INDEX(Spielstand!$B$42:$G$42, MATCH(LARGE($B$40:$G$40,2), $B$40:$G$40, 0))+1))</f>
        <v>✔ Fertig</v>
      </c>
      <c r="F8" s="37" t="str">
        <f aca="false">IF(MAX(Spielstand!$B$42:$G$42)&lt;10,IF(2=1,"🥇 in Führung","·"),IF(2=1,"🏆 SIEGER",IF(INDEX(Spielstand!$B$42:$G$42, MATCH(LARGE($B$40:$G$40,2), $B$40:$G$40, 0))=10,"Fertig","offen")))</f>
        <v>Fertig</v>
      </c>
      <c r="I8" s="40" t="n">
        <v>2</v>
      </c>
      <c r="J8" s="41" t="s">
        <v>52</v>
      </c>
      <c r="K8" s="41"/>
      <c r="L8" s="41"/>
      <c r="M8" s="41"/>
      <c r="N8" s="41"/>
    </row>
    <row r="9" customFormat="false" ht="19.5" hidden="false" customHeight="true" outlineLevel="0" collapsed="false">
      <c r="A9" s="32" t="n">
        <v>3</v>
      </c>
      <c r="B9" s="33" t="str">
        <f aca="false">INDEX(Spielstand!$B$40:$G$40, MATCH(LARGE($B$40:$G$40,3), $B$40:$G$40, 0))</f>
        <v>Eva</v>
      </c>
      <c r="C9" s="34" t="str">
        <f aca="false">INDEX(Spielstand!$B$42:$G$42, MATCH(LARGE($B$40:$G$40,3), $B$40:$G$40, 0)) &amp; " / 10"</f>
        <v>10 / 10</v>
      </c>
      <c r="D9" s="35" t="n">
        <f aca="false">INDEX(Spielstand!$B$41:$G$41, MATCH(LARGE($B$40:$G$40,3), $B$40:$G$40, 0))</f>
        <v>260</v>
      </c>
      <c r="E9" s="36" t="str">
        <f aca="false">IF(INDEX(Spielstand!$B$42:$G$42, MATCH(LARGE($B$40:$G$40,3), $B$40:$G$40, 0))&gt;=10,"✔ Fertig","Phase " &amp; (INDEX(Spielstand!$B$42:$G$42, MATCH(LARGE($B$40:$G$40,3), $B$40:$G$40, 0))+1))</f>
        <v>✔ Fertig</v>
      </c>
      <c r="F9" s="37" t="str">
        <f aca="false">IF(MAX(Spielstand!$B$42:$G$42)&lt;10,IF(3=1,"🥇 in Führung","·"),IF(3=1,"🏆 SIEGER",IF(INDEX(Spielstand!$B$42:$G$42, MATCH(LARGE($B$40:$G$40,3), $B$40:$G$40, 0))=10,"Fertig","offen")))</f>
        <v>Fertig</v>
      </c>
      <c r="I9" s="38" t="n">
        <v>3</v>
      </c>
      <c r="J9" s="39" t="s">
        <v>53</v>
      </c>
      <c r="K9" s="39"/>
      <c r="L9" s="39"/>
      <c r="M9" s="39"/>
      <c r="N9" s="39"/>
    </row>
    <row r="10" customFormat="false" ht="19.5" hidden="false" customHeight="true" outlineLevel="0" collapsed="false">
      <c r="A10" s="32" t="n">
        <v>4</v>
      </c>
      <c r="B10" s="33" t="str">
        <f aca="false">INDEX(Spielstand!$B$40:$G$40, MATCH(LARGE($B$40:$G$40,4), $B$40:$G$40, 0))</f>
        <v>Ben</v>
      </c>
      <c r="C10" s="34" t="str">
        <f aca="false">INDEX(Spielstand!$B$42:$G$42, MATCH(LARGE($B$40:$G$40,4), $B$40:$G$40, 0)) &amp; " / 10"</f>
        <v>9 / 10</v>
      </c>
      <c r="D10" s="35" t="n">
        <f aca="false">INDEX(Spielstand!$B$41:$G$41, MATCH(LARGE($B$40:$G$40,4), $B$40:$G$40, 0))</f>
        <v>240</v>
      </c>
      <c r="E10" s="36" t="str">
        <f aca="false">IF(INDEX(Spielstand!$B$42:$G$42, MATCH(LARGE($B$40:$G$40,4), $B$40:$G$40, 0))&gt;=10,"✔ Fertig","Phase " &amp; (INDEX(Spielstand!$B$42:$G$42, MATCH(LARGE($B$40:$G$40,4), $B$40:$G$40, 0))+1))</f>
        <v>Phase 10</v>
      </c>
      <c r="F10" s="37" t="str">
        <f aca="false">IF(MAX(Spielstand!$B$42:$G$42)&lt;10,IF(4=1,"🥇 in Führung","·"),IF(4=1,"🏆 SIEGER",IF(INDEX(Spielstand!$B$42:$G$42, MATCH(LARGE($B$40:$G$40,4), $B$40:$G$40, 0))=10,"Fertig","offen")))</f>
        <v>offen</v>
      </c>
      <c r="I10" s="40" t="n">
        <v>4</v>
      </c>
      <c r="J10" s="41" t="s">
        <v>54</v>
      </c>
      <c r="K10" s="41"/>
      <c r="L10" s="41"/>
      <c r="M10" s="41"/>
      <c r="N10" s="41"/>
    </row>
    <row r="11" customFormat="false" ht="19.5" hidden="false" customHeight="true" outlineLevel="0" collapsed="false">
      <c r="A11" s="32" t="n">
        <v>5</v>
      </c>
      <c r="B11" s="33" t="str">
        <f aca="false">INDEX(Spielstand!$B$40:$G$40, MATCH(LARGE($B$40:$G$40,5), $B$40:$G$40, 0))</f>
        <v>Felix</v>
      </c>
      <c r="C11" s="34" t="str">
        <f aca="false">INDEX(Spielstand!$B$42:$G$42, MATCH(LARGE($B$40:$G$40,5), $B$40:$G$40, 0)) &amp; " / 10"</f>
        <v>9 / 10</v>
      </c>
      <c r="D11" s="35" t="n">
        <f aca="false">INDEX(Spielstand!$B$41:$G$41, MATCH(LARGE($B$40:$G$40,5), $B$40:$G$40, 0))</f>
        <v>285</v>
      </c>
      <c r="E11" s="36" t="str">
        <f aca="false">IF(INDEX(Spielstand!$B$42:$G$42, MATCH(LARGE($B$40:$G$40,5), $B$40:$G$40, 0))&gt;=10,"✔ Fertig","Phase " &amp; (INDEX(Spielstand!$B$42:$G$42, MATCH(LARGE($B$40:$G$40,5), $B$40:$G$40, 0))+1))</f>
        <v>Phase 10</v>
      </c>
      <c r="F11" s="37" t="str">
        <f aca="false">IF(MAX(Spielstand!$B$42:$G$42)&lt;10,IF(5=1,"🥇 in Führung","·"),IF(5=1,"🏆 SIEGER",IF(INDEX(Spielstand!$B$42:$G$42, MATCH(LARGE($B$40:$G$40,5), $B$40:$G$40, 0))=10,"Fertig","offen")))</f>
        <v>offen</v>
      </c>
      <c r="I11" s="38" t="n">
        <v>5</v>
      </c>
      <c r="J11" s="39" t="s">
        <v>55</v>
      </c>
      <c r="K11" s="39"/>
      <c r="L11" s="39"/>
      <c r="M11" s="39"/>
      <c r="N11" s="39"/>
    </row>
    <row r="12" customFormat="false" ht="19.5" hidden="false" customHeight="true" outlineLevel="0" collapsed="false">
      <c r="A12" s="32" t="n">
        <v>6</v>
      </c>
      <c r="B12" s="33" t="str">
        <f aca="false">INDEX(Spielstand!$B$40:$G$40, MATCH(LARGE($B$40:$G$40,6), $B$40:$G$40, 0))</f>
        <v>Clara</v>
      </c>
      <c r="C12" s="34" t="str">
        <f aca="false">INDEX(Spielstand!$B$42:$G$42, MATCH(LARGE($B$40:$G$40,6), $B$40:$G$40, 0)) &amp; " / 10"</f>
        <v>8 / 10</v>
      </c>
      <c r="D12" s="35" t="n">
        <f aca="false">INDEX(Spielstand!$B$41:$G$41, MATCH(LARGE($B$40:$G$40,6), $B$40:$G$40, 0))</f>
        <v>290</v>
      </c>
      <c r="E12" s="36" t="str">
        <f aca="false">IF(INDEX(Spielstand!$B$42:$G$42, MATCH(LARGE($B$40:$G$40,6), $B$40:$G$40, 0))&gt;=10,"✔ Fertig","Phase " &amp; (INDEX(Spielstand!$B$42:$G$42, MATCH(LARGE($B$40:$G$40,6), $B$40:$G$40, 0))+1))</f>
        <v>Phase 9</v>
      </c>
      <c r="F12" s="37" t="str">
        <f aca="false">IF(MAX(Spielstand!$B$42:$G$42)&lt;10,IF(6=1,"🥇 in Führung","·"),IF(6=1,"🏆 SIEGER",IF(INDEX(Spielstand!$B$42:$G$42, MATCH(LARGE($B$40:$G$40,6), $B$40:$G$40, 0))=10,"Fertig","offen")))</f>
        <v>offen</v>
      </c>
      <c r="I12" s="40" t="n">
        <v>6</v>
      </c>
      <c r="J12" s="41" t="s">
        <v>56</v>
      </c>
      <c r="K12" s="41"/>
      <c r="L12" s="41"/>
      <c r="M12" s="41"/>
      <c r="N12" s="41"/>
    </row>
    <row r="13" customFormat="false" ht="19.5" hidden="false" customHeight="true" outlineLevel="0" collapsed="false">
      <c r="I13" s="38" t="n">
        <v>7</v>
      </c>
      <c r="J13" s="39" t="s">
        <v>57</v>
      </c>
      <c r="K13" s="39"/>
      <c r="L13" s="39"/>
      <c r="M13" s="39"/>
      <c r="N13" s="39"/>
    </row>
    <row r="14" customFormat="false" ht="19.5" hidden="false" customHeight="true" outlineLevel="0" collapsed="false">
      <c r="I14" s="40" t="n">
        <v>8</v>
      </c>
      <c r="J14" s="41" t="s">
        <v>58</v>
      </c>
      <c r="K14" s="41"/>
      <c r="L14" s="41"/>
      <c r="M14" s="41"/>
      <c r="N14" s="41"/>
    </row>
    <row r="15" customFormat="false" ht="19.5" hidden="false" customHeight="true" outlineLevel="0" collapsed="false">
      <c r="A15" s="5" t="s">
        <v>59</v>
      </c>
      <c r="B15" s="5"/>
      <c r="C15" s="5"/>
      <c r="D15" s="5"/>
      <c r="E15" s="5"/>
      <c r="F15" s="5"/>
      <c r="I15" s="38" t="n">
        <v>9</v>
      </c>
      <c r="J15" s="39" t="s">
        <v>60</v>
      </c>
      <c r="K15" s="39"/>
      <c r="L15" s="39"/>
      <c r="M15" s="39"/>
      <c r="N15" s="39"/>
    </row>
    <row r="16" customFormat="false" ht="19.5" hidden="false" customHeight="true" outlineLevel="0" collapsed="false">
      <c r="A16" s="42" t="s">
        <v>61</v>
      </c>
      <c r="B16" s="42"/>
      <c r="C16" s="43" t="s">
        <v>62</v>
      </c>
      <c r="D16" s="42" t="s">
        <v>14</v>
      </c>
      <c r="E16" s="42"/>
      <c r="F16" s="42"/>
      <c r="I16" s="40" t="n">
        <v>10</v>
      </c>
      <c r="J16" s="41" t="s">
        <v>63</v>
      </c>
      <c r="K16" s="41"/>
      <c r="L16" s="41"/>
      <c r="M16" s="41"/>
      <c r="N16" s="41"/>
    </row>
    <row r="17" customFormat="false" ht="19.5" hidden="false" customHeight="true" outlineLevel="0" collapsed="false">
      <c r="A17" s="39" t="s">
        <v>64</v>
      </c>
      <c r="B17" s="39"/>
      <c r="C17" s="44" t="s">
        <v>65</v>
      </c>
      <c r="D17" s="45" t="s">
        <v>66</v>
      </c>
      <c r="E17" s="45"/>
      <c r="F17" s="45"/>
    </row>
    <row r="18" customFormat="false" ht="19.5" hidden="false" customHeight="true" outlineLevel="0" collapsed="false">
      <c r="A18" s="41" t="s">
        <v>67</v>
      </c>
      <c r="B18" s="41"/>
      <c r="C18" s="46" t="s">
        <v>68</v>
      </c>
      <c r="D18" s="47" t="s">
        <v>66</v>
      </c>
      <c r="E18" s="47"/>
      <c r="F18" s="47"/>
    </row>
    <row r="19" customFormat="false" ht="19.5" hidden="false" customHeight="true" outlineLevel="0" collapsed="false">
      <c r="A19" s="39" t="s">
        <v>69</v>
      </c>
      <c r="B19" s="39"/>
      <c r="C19" s="44" t="s">
        <v>70</v>
      </c>
      <c r="D19" s="45" t="s">
        <v>66</v>
      </c>
      <c r="E19" s="45"/>
      <c r="F19" s="45"/>
    </row>
    <row r="20" customFormat="false" ht="19.5" hidden="false" customHeight="true" outlineLevel="0" collapsed="false">
      <c r="A20" s="41" t="s">
        <v>71</v>
      </c>
      <c r="B20" s="41"/>
      <c r="C20" s="46" t="s">
        <v>72</v>
      </c>
      <c r="D20" s="47" t="s">
        <v>66</v>
      </c>
      <c r="E20" s="47"/>
      <c r="F20" s="47"/>
    </row>
    <row r="24" customFormat="false" ht="19.5" hidden="false" customHeight="true" outlineLevel="0" collapsed="false">
      <c r="A24" s="5" t="s">
        <v>73</v>
      </c>
      <c r="B24" s="5"/>
      <c r="C24" s="5"/>
      <c r="D24" s="5"/>
      <c r="E24" s="5"/>
      <c r="F24" s="5"/>
      <c r="I24" s="5" t="s">
        <v>74</v>
      </c>
      <c r="J24" s="5"/>
      <c r="K24" s="5"/>
      <c r="L24" s="5"/>
      <c r="M24" s="5"/>
      <c r="N24" s="5"/>
    </row>
    <row r="25" customFormat="false" ht="15.75" hidden="false" customHeight="true" outlineLevel="0" collapsed="false">
      <c r="A25" s="48" t="s">
        <v>75</v>
      </c>
      <c r="B25" s="48"/>
      <c r="C25" s="48"/>
      <c r="D25" s="48"/>
      <c r="E25" s="48"/>
      <c r="F25" s="48"/>
      <c r="I25" s="8" t="s">
        <v>76</v>
      </c>
      <c r="J25" s="8"/>
      <c r="K25" s="8"/>
      <c r="L25" s="8" t="s">
        <v>17</v>
      </c>
      <c r="M25" s="8"/>
      <c r="N25" s="8"/>
    </row>
    <row r="26" customFormat="false" ht="30" hidden="false" customHeight="true" outlineLevel="0" collapsed="false">
      <c r="A26" s="49" t="s">
        <v>77</v>
      </c>
      <c r="B26" s="49"/>
      <c r="C26" s="49"/>
      <c r="D26" s="49"/>
      <c r="E26" s="49"/>
      <c r="F26" s="49"/>
      <c r="I26" s="50" t="n">
        <f aca="false">COUNTA(Spielstand!$B$40:$G$40)</f>
        <v>6</v>
      </c>
      <c r="J26" s="50"/>
      <c r="K26" s="50"/>
      <c r="L26" s="50" t="n">
        <f aca="false">COUNTA(Spielstand!$B$17:$B$31)</f>
        <v>12</v>
      </c>
      <c r="M26" s="50"/>
      <c r="N26" s="50"/>
    </row>
    <row r="27" customFormat="false" ht="18" hidden="false" customHeight="true" outlineLevel="0" collapsed="false">
      <c r="A27" s="48" t="s">
        <v>78</v>
      </c>
      <c r="B27" s="48"/>
      <c r="C27" s="48"/>
      <c r="D27" s="48"/>
      <c r="E27" s="48"/>
      <c r="F27" s="48"/>
    </row>
    <row r="28" customFormat="false" ht="15.75" hidden="false" customHeight="true" outlineLevel="0" collapsed="false">
      <c r="A28" s="49" t="s">
        <v>79</v>
      </c>
      <c r="B28" s="49"/>
      <c r="C28" s="49"/>
      <c r="D28" s="49"/>
      <c r="E28" s="49"/>
      <c r="F28" s="49"/>
      <c r="I28" s="8" t="s">
        <v>80</v>
      </c>
      <c r="J28" s="8"/>
      <c r="K28" s="8"/>
      <c r="L28" s="51" t="s">
        <v>81</v>
      </c>
      <c r="M28" s="51"/>
      <c r="N28" s="51"/>
    </row>
    <row r="29" customFormat="false" ht="30" hidden="false" customHeight="true" outlineLevel="0" collapsed="false">
      <c r="A29" s="48" t="s">
        <v>82</v>
      </c>
      <c r="B29" s="48"/>
      <c r="C29" s="48"/>
      <c r="D29" s="48"/>
      <c r="E29" s="48"/>
      <c r="F29" s="48"/>
      <c r="I29" s="52" t="n">
        <f aca="false">IFERROR(SUM(Spielstand!$B$41:$G$41)/(COUNTA(Spielstand!$B$40:$G$40)*COUNTA(Spielstand!$B$17:$B$31)),0)</f>
        <v>21.4583333333333</v>
      </c>
      <c r="J29" s="52"/>
      <c r="K29" s="52"/>
      <c r="L29" s="50" t="n">
        <f aca="false">SUM(Spielstand!$B$41:$G$41)</f>
        <v>1545</v>
      </c>
      <c r="M29" s="50"/>
      <c r="N29" s="50"/>
    </row>
    <row r="30" customFormat="false" ht="18" hidden="false" customHeight="true" outlineLevel="0" collapsed="false">
      <c r="A30" s="49" t="s">
        <v>83</v>
      </c>
      <c r="B30" s="49"/>
      <c r="C30" s="49"/>
      <c r="D30" s="49"/>
      <c r="E30" s="49"/>
      <c r="F30" s="49"/>
    </row>
    <row r="31" customFormat="false" ht="15.75" hidden="false" customHeight="true" outlineLevel="0" collapsed="false">
      <c r="A31" s="48" t="s">
        <v>84</v>
      </c>
      <c r="B31" s="48"/>
      <c r="C31" s="48"/>
      <c r="D31" s="48"/>
      <c r="E31" s="48"/>
      <c r="F31" s="48"/>
      <c r="I31" s="8" t="s">
        <v>85</v>
      </c>
      <c r="J31" s="8"/>
      <c r="K31" s="8"/>
      <c r="L31" s="8" t="s">
        <v>86</v>
      </c>
      <c r="M31" s="8"/>
      <c r="N31" s="8"/>
    </row>
    <row r="32" customFormat="false" ht="30" hidden="false" customHeight="true" outlineLevel="0" collapsed="false">
      <c r="I32" s="52" t="n">
        <f aca="false">IFERROR(AVERAGE(Spielstand!$B$42:$G$42),0)</f>
        <v>9.33333333333333</v>
      </c>
      <c r="J32" s="52"/>
      <c r="K32" s="52"/>
      <c r="L32" s="50" t="n">
        <f aca="false">MAX(Spielstand!$B$42:$G$42)</f>
        <v>10</v>
      </c>
      <c r="M32" s="50"/>
      <c r="N32" s="50"/>
    </row>
    <row r="34" customFormat="false" ht="19.5" hidden="false" customHeight="true" outlineLevel="0" collapsed="false">
      <c r="A34" s="5" t="s">
        <v>87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customFormat="false" ht="21.75" hidden="false" customHeight="true" outlineLevel="0" collapsed="false">
      <c r="A35" s="53" t="s">
        <v>88</v>
      </c>
      <c r="B35" s="53"/>
      <c r="C35" s="54" t="s">
        <v>89</v>
      </c>
      <c r="D35" s="54"/>
      <c r="E35" s="55" t="s">
        <v>90</v>
      </c>
      <c r="F35" s="55"/>
      <c r="G35" s="56" t="s">
        <v>91</v>
      </c>
      <c r="H35" s="56"/>
      <c r="I35" s="57" t="s">
        <v>92</v>
      </c>
      <c r="J35" s="57"/>
      <c r="K35" s="58" t="s">
        <v>93</v>
      </c>
      <c r="L35" s="58"/>
      <c r="M35" s="59" t="s">
        <v>94</v>
      </c>
      <c r="N35" s="59"/>
    </row>
    <row r="40" customFormat="false" ht="15" hidden="true" customHeight="false" outlineLevel="0" collapsed="false">
      <c r="B40" s="0" t="n">
        <f aca="false">Spielstand!B42*10000 - Spielstand!B41</f>
        <v>99780</v>
      </c>
      <c r="C40" s="0" t="n">
        <f aca="false">Spielstand!C42*10000 - Spielstand!C41</f>
        <v>89760</v>
      </c>
      <c r="D40" s="0" t="n">
        <f aca="false">Spielstand!D42*10000 - Spielstand!D41</f>
        <v>79710</v>
      </c>
      <c r="E40" s="0" t="n">
        <f aca="false">Spielstand!E42*10000 - Spielstand!E41</f>
        <v>99750</v>
      </c>
      <c r="F40" s="0" t="n">
        <f aca="false">Spielstand!F42*10000 - Spielstand!F41</f>
        <v>99740</v>
      </c>
      <c r="G40" s="0" t="n">
        <f aca="false">Spielstand!G42*10000 - Spielstand!G41</f>
        <v>89715</v>
      </c>
    </row>
    <row r="41" customFormat="false" ht="15" hidden="true" customHeight="false" outlineLevel="0" collapsed="false"/>
    <row r="42" customFormat="false" ht="15" hidden="true" customHeight="false" outlineLevel="0" collapsed="false"/>
    <row r="43" customFormat="false" ht="15" hidden="true" customHeight="false" outlineLevel="0" collapsed="false"/>
    <row r="44" customFormat="false" ht="15" hidden="true" customHeight="false" outlineLevel="0" collapsed="false">
      <c r="B44" s="0" t="str">
        <f aca="false">Spielstand!B40</f>
        <v>Anna</v>
      </c>
      <c r="C44" s="0" t="str">
        <f aca="false">Spielstand!C40</f>
        <v>Ben</v>
      </c>
      <c r="D44" s="0" t="str">
        <f aca="false">Spielstand!D40</f>
        <v>Clara</v>
      </c>
      <c r="E44" s="0" t="str">
        <f aca="false">Spielstand!E40</f>
        <v>David</v>
      </c>
      <c r="F44" s="0" t="str">
        <f aca="false">Spielstand!F40</f>
        <v>Eva</v>
      </c>
      <c r="G44" s="0" t="str">
        <f aca="false">Spielstand!G40</f>
        <v>Felix</v>
      </c>
    </row>
    <row r="45" customFormat="false" ht="15" hidden="true" customHeight="false" outlineLevel="0" collapsed="false">
      <c r="A45" s="0" t="n">
        <v>1</v>
      </c>
      <c r="B45" s="0" t="n">
        <f aca="false">SUM(Spielstand!C$17:C17)</f>
        <v>0</v>
      </c>
      <c r="C45" s="0" t="n">
        <f aca="false">SUM(Spielstand!E$17:E17)</f>
        <v>25</v>
      </c>
      <c r="D45" s="0" t="n">
        <f aca="false">SUM(Spielstand!G$17:G17)</f>
        <v>15</v>
      </c>
      <c r="E45" s="0" t="n">
        <f aca="false">SUM(Spielstand!I$17:I17)</f>
        <v>10</v>
      </c>
      <c r="F45" s="0" t="n">
        <f aca="false">SUM(Spielstand!K$17:K17)</f>
        <v>5</v>
      </c>
      <c r="G45" s="0" t="n">
        <f aca="false">SUM(Spielstand!M$17:M17)</f>
        <v>35</v>
      </c>
    </row>
    <row r="46" customFormat="false" ht="15" hidden="true" customHeight="false" outlineLevel="0" collapsed="false">
      <c r="A46" s="0" t="n">
        <v>2</v>
      </c>
      <c r="B46" s="0" t="n">
        <f aca="false">SUM(Spielstand!C$17:C18)</f>
        <v>20</v>
      </c>
      <c r="C46" s="0" t="n">
        <f aca="false">SUM(Spielstand!E$17:E18)</f>
        <v>55</v>
      </c>
      <c r="D46" s="0" t="n">
        <f aca="false">SUM(Spielstand!G$17:G18)</f>
        <v>20</v>
      </c>
      <c r="E46" s="0" t="n">
        <f aca="false">SUM(Spielstand!I$17:I18)</f>
        <v>20</v>
      </c>
      <c r="F46" s="0" t="n">
        <f aca="false">SUM(Spielstand!K$17:K18)</f>
        <v>5</v>
      </c>
      <c r="G46" s="0" t="n">
        <f aca="false">SUM(Spielstand!M$17:M18)</f>
        <v>60</v>
      </c>
    </row>
    <row r="47" customFormat="false" ht="15" hidden="true" customHeight="false" outlineLevel="0" collapsed="false">
      <c r="A47" s="0" t="n">
        <v>3</v>
      </c>
      <c r="B47" s="0" t="n">
        <f aca="false">SUM(Spielstand!C$17:C19)</f>
        <v>30</v>
      </c>
      <c r="C47" s="0" t="n">
        <f aca="false">SUM(Spielstand!E$17:E19)</f>
        <v>70</v>
      </c>
      <c r="D47" s="0" t="n">
        <f aca="false">SUM(Spielstand!G$17:G19)</f>
        <v>65</v>
      </c>
      <c r="E47" s="0" t="n">
        <f aca="false">SUM(Spielstand!I$17:I19)</f>
        <v>40</v>
      </c>
      <c r="F47" s="0" t="n">
        <f aca="false">SUM(Spielstand!K$17:K19)</f>
        <v>35</v>
      </c>
      <c r="G47" s="0" t="n">
        <f aca="false">SUM(Spielstand!M$17:M19)</f>
        <v>65</v>
      </c>
    </row>
    <row r="48" customFormat="false" ht="15" hidden="true" customHeight="false" outlineLevel="0" collapsed="false">
      <c r="A48" s="0" t="n">
        <v>4</v>
      </c>
      <c r="B48" s="0" t="n">
        <f aca="false">SUM(Spielstand!C$17:C20)</f>
        <v>60</v>
      </c>
      <c r="C48" s="0" t="n">
        <f aca="false">SUM(Spielstand!E$17:E20)</f>
        <v>80</v>
      </c>
      <c r="D48" s="0" t="n">
        <f aca="false">SUM(Spielstand!G$17:G20)</f>
        <v>80</v>
      </c>
      <c r="E48" s="0" t="n">
        <f aca="false">SUM(Spielstand!I$17:I20)</f>
        <v>80</v>
      </c>
      <c r="F48" s="0" t="n">
        <f aca="false">SUM(Spielstand!K$17:K20)</f>
        <v>45</v>
      </c>
      <c r="G48" s="0" t="n">
        <f aca="false">SUM(Spielstand!M$17:M20)</f>
        <v>85</v>
      </c>
    </row>
    <row r="49" customFormat="false" ht="15" hidden="true" customHeight="false" outlineLevel="0" collapsed="false">
      <c r="A49" s="0" t="n">
        <v>5</v>
      </c>
      <c r="B49" s="0" t="n">
        <f aca="false">SUM(Spielstand!C$17:C21)</f>
        <v>75</v>
      </c>
      <c r="C49" s="0" t="n">
        <f aca="false">SUM(Spielstand!E$17:E21)</f>
        <v>80</v>
      </c>
      <c r="D49" s="0" t="n">
        <f aca="false">SUM(Spielstand!G$17:G21)</f>
        <v>100</v>
      </c>
      <c r="E49" s="0" t="n">
        <f aca="false">SUM(Spielstand!I$17:I21)</f>
        <v>110</v>
      </c>
      <c r="F49" s="0" t="n">
        <f aca="false">SUM(Spielstand!K$17:K21)</f>
        <v>70</v>
      </c>
      <c r="G49" s="0" t="n">
        <f aca="false">SUM(Spielstand!M$17:M21)</f>
        <v>100</v>
      </c>
    </row>
    <row r="50" customFormat="false" ht="15" hidden="true" customHeight="false" outlineLevel="0" collapsed="false">
      <c r="A50" s="0" t="n">
        <v>6</v>
      </c>
      <c r="B50" s="0" t="n">
        <f aca="false">SUM(Spielstand!C$17:C22)</f>
        <v>100</v>
      </c>
      <c r="C50" s="0" t="n">
        <f aca="false">SUM(Spielstand!E$17:E22)</f>
        <v>115</v>
      </c>
      <c r="D50" s="0" t="n">
        <f aca="false">SUM(Spielstand!G$17:G22)</f>
        <v>110</v>
      </c>
      <c r="E50" s="0" t="n">
        <f aca="false">SUM(Spielstand!I$17:I22)</f>
        <v>115</v>
      </c>
      <c r="F50" s="0" t="n">
        <f aca="false">SUM(Spielstand!K$17:K22)</f>
        <v>125</v>
      </c>
      <c r="G50" s="0" t="n">
        <f aca="false">SUM(Spielstand!M$17:M22)</f>
        <v>120</v>
      </c>
    </row>
    <row r="51" customFormat="false" ht="15" hidden="true" customHeight="false" outlineLevel="0" collapsed="false">
      <c r="A51" s="0" t="n">
        <v>7</v>
      </c>
      <c r="B51" s="0" t="n">
        <f aca="false">SUM(Spielstand!C$17:C23)</f>
        <v>120</v>
      </c>
      <c r="C51" s="0" t="n">
        <f aca="false">SUM(Spielstand!E$17:E23)</f>
        <v>125</v>
      </c>
      <c r="D51" s="0" t="n">
        <f aca="false">SUM(Spielstand!G$17:G23)</f>
        <v>140</v>
      </c>
      <c r="E51" s="0" t="n">
        <f aca="false">SUM(Spielstand!I$17:I23)</f>
        <v>160</v>
      </c>
      <c r="F51" s="0" t="n">
        <f aca="false">SUM(Spielstand!K$17:K23)</f>
        <v>140</v>
      </c>
      <c r="G51" s="0" t="n">
        <f aca="false">SUM(Spielstand!M$17:M23)</f>
        <v>145</v>
      </c>
    </row>
    <row r="52" customFormat="false" ht="15" hidden="true" customHeight="false" outlineLevel="0" collapsed="false">
      <c r="A52" s="0" t="n">
        <v>8</v>
      </c>
      <c r="B52" s="0" t="n">
        <f aca="false">SUM(Spielstand!C$17:C24)</f>
        <v>165</v>
      </c>
      <c r="C52" s="0" t="n">
        <f aca="false">SUM(Spielstand!E$17:E24)</f>
        <v>145</v>
      </c>
      <c r="D52" s="0" t="n">
        <f aca="false">SUM(Spielstand!G$17:G24)</f>
        <v>165</v>
      </c>
      <c r="E52" s="0" t="n">
        <f aca="false">SUM(Spielstand!I$17:I24)</f>
        <v>170</v>
      </c>
      <c r="F52" s="0" t="n">
        <f aca="false">SUM(Spielstand!K$17:K24)</f>
        <v>170</v>
      </c>
      <c r="G52" s="0" t="n">
        <f aca="false">SUM(Spielstand!M$17:M24)</f>
        <v>185</v>
      </c>
    </row>
    <row r="53" customFormat="false" ht="15" hidden="true" customHeight="false" outlineLevel="0" collapsed="false">
      <c r="A53" s="0" t="n">
        <v>9</v>
      </c>
      <c r="B53" s="0" t="n">
        <f aca="false">SUM(Spielstand!C$17:C25)</f>
        <v>180</v>
      </c>
      <c r="C53" s="0" t="n">
        <f aca="false">SUM(Spielstand!E$17:E25)</f>
        <v>195</v>
      </c>
      <c r="D53" s="0" t="n">
        <f aca="false">SUM(Spielstand!G$17:G25)</f>
        <v>170</v>
      </c>
      <c r="E53" s="0" t="n">
        <f aca="false">SUM(Spielstand!I$17:I25)</f>
        <v>205</v>
      </c>
      <c r="F53" s="0" t="n">
        <f aca="false">SUM(Spielstand!K$17:K25)</f>
        <v>180</v>
      </c>
      <c r="G53" s="0" t="n">
        <f aca="false">SUM(Spielstand!M$17:M25)</f>
        <v>200</v>
      </c>
    </row>
    <row r="54" customFormat="false" ht="15" hidden="true" customHeight="false" outlineLevel="0" collapsed="false">
      <c r="A54" s="0" t="n">
        <v>10</v>
      </c>
      <c r="B54" s="0" t="n">
        <f aca="false">SUM(Spielstand!C$17:C26)</f>
        <v>210</v>
      </c>
      <c r="C54" s="0" t="n">
        <f aca="false">SUM(Spielstand!E$17:E26)</f>
        <v>215</v>
      </c>
      <c r="D54" s="0" t="n">
        <f aca="false">SUM(Spielstand!G$17:G26)</f>
        <v>210</v>
      </c>
      <c r="E54" s="0" t="n">
        <f aca="false">SUM(Spielstand!I$17:I26)</f>
        <v>225</v>
      </c>
      <c r="F54" s="0" t="n">
        <f aca="false">SUM(Spielstand!K$17:K26)</f>
        <v>195</v>
      </c>
      <c r="G54" s="0" t="n">
        <f aca="false">SUM(Spielstand!M$17:M26)</f>
        <v>230</v>
      </c>
    </row>
    <row r="55" customFormat="false" ht="15" hidden="true" customHeight="false" outlineLevel="0" collapsed="false">
      <c r="A55" s="0" t="n">
        <v>11</v>
      </c>
      <c r="B55" s="0" t="n">
        <f aca="false">SUM(Spielstand!C$17:C27)</f>
        <v>220</v>
      </c>
      <c r="C55" s="0" t="n">
        <f aca="false">SUM(Spielstand!E$17:E27)</f>
        <v>230</v>
      </c>
      <c r="D55" s="0" t="n">
        <f aca="false">SUM(Spielstand!G$17:G27)</f>
        <v>235</v>
      </c>
      <c r="E55" s="0" t="n">
        <f aca="false">SUM(Spielstand!I$17:I27)</f>
        <v>225</v>
      </c>
      <c r="F55" s="0" t="n">
        <f aca="false">SUM(Spielstand!K$17:K27)</f>
        <v>240</v>
      </c>
      <c r="G55" s="0" t="n">
        <f aca="false">SUM(Spielstand!M$17:M27)</f>
        <v>250</v>
      </c>
    </row>
    <row r="56" customFormat="false" ht="15" hidden="true" customHeight="false" outlineLevel="0" collapsed="false">
      <c r="A56" s="0" t="n">
        <v>12</v>
      </c>
      <c r="B56" s="0" t="n">
        <f aca="false">SUM(Spielstand!C$17:C28)</f>
        <v>220</v>
      </c>
      <c r="C56" s="0" t="n">
        <f aca="false">SUM(Spielstand!E$17:E28)</f>
        <v>240</v>
      </c>
      <c r="D56" s="0" t="n">
        <f aca="false">SUM(Spielstand!G$17:G28)</f>
        <v>290</v>
      </c>
      <c r="E56" s="0" t="n">
        <f aca="false">SUM(Spielstand!I$17:I28)</f>
        <v>250</v>
      </c>
      <c r="F56" s="0" t="n">
        <f aca="false">SUM(Spielstand!K$17:K28)</f>
        <v>260</v>
      </c>
      <c r="G56" s="0" t="n">
        <f aca="false">SUM(Spielstand!M$17:M28)</f>
        <v>285</v>
      </c>
    </row>
    <row r="57" customFormat="false" ht="15" hidden="true" customHeight="false" outlineLevel="0" collapsed="false">
      <c r="A57" s="0" t="n">
        <v>13</v>
      </c>
      <c r="B57" s="0" t="n">
        <f aca="false">SUM(Spielstand!C$17:C29)</f>
        <v>220</v>
      </c>
      <c r="C57" s="0" t="n">
        <f aca="false">SUM(Spielstand!E$17:E29)</f>
        <v>240</v>
      </c>
      <c r="D57" s="0" t="n">
        <f aca="false">SUM(Spielstand!G$17:G29)</f>
        <v>290</v>
      </c>
      <c r="E57" s="0" t="n">
        <f aca="false">SUM(Spielstand!I$17:I29)</f>
        <v>250</v>
      </c>
      <c r="F57" s="0" t="n">
        <f aca="false">SUM(Spielstand!K$17:K29)</f>
        <v>260</v>
      </c>
      <c r="G57" s="0" t="n">
        <f aca="false">SUM(Spielstand!M$17:M29)</f>
        <v>285</v>
      </c>
    </row>
    <row r="58" customFormat="false" ht="15" hidden="true" customHeight="false" outlineLevel="0" collapsed="false">
      <c r="A58" s="0" t="n">
        <v>14</v>
      </c>
      <c r="B58" s="0" t="n">
        <f aca="false">SUM(Spielstand!C$17:C30)</f>
        <v>220</v>
      </c>
      <c r="C58" s="0" t="n">
        <f aca="false">SUM(Spielstand!E$17:E30)</f>
        <v>240</v>
      </c>
      <c r="D58" s="0" t="n">
        <f aca="false">SUM(Spielstand!G$17:G30)</f>
        <v>290</v>
      </c>
      <c r="E58" s="0" t="n">
        <f aca="false">SUM(Spielstand!I$17:I30)</f>
        <v>250</v>
      </c>
      <c r="F58" s="0" t="n">
        <f aca="false">SUM(Spielstand!K$17:K30)</f>
        <v>260</v>
      </c>
      <c r="G58" s="0" t="n">
        <f aca="false">SUM(Spielstand!M$17:M30)</f>
        <v>285</v>
      </c>
    </row>
    <row r="59" customFormat="false" ht="15" hidden="true" customHeight="false" outlineLevel="0" collapsed="false">
      <c r="A59" s="0" t="n">
        <v>15</v>
      </c>
      <c r="B59" s="0" t="n">
        <f aca="false">SUM(Spielstand!C$17:C31)</f>
        <v>220</v>
      </c>
      <c r="C59" s="0" t="n">
        <f aca="false">SUM(Spielstand!E$17:E31)</f>
        <v>240</v>
      </c>
      <c r="D59" s="0" t="n">
        <f aca="false">SUM(Spielstand!G$17:G31)</f>
        <v>290</v>
      </c>
      <c r="E59" s="0" t="n">
        <f aca="false">SUM(Spielstand!I$17:I31)</f>
        <v>250</v>
      </c>
      <c r="F59" s="0" t="n">
        <f aca="false">SUM(Spielstand!K$17:K31)</f>
        <v>260</v>
      </c>
      <c r="G59" s="0" t="n">
        <f aca="false">SUM(Spielstand!M$17:M31)</f>
        <v>285</v>
      </c>
    </row>
    <row r="62" customFormat="false" ht="15" hidden="true" customHeight="false" outlineLevel="0" collapsed="false">
      <c r="A62" s="0" t="str">
        <f aca="false">Spielstand!B40</f>
        <v>Anna</v>
      </c>
      <c r="B62" s="27" t="n">
        <f aca="false">Spielstand!B42</f>
        <v>10</v>
      </c>
    </row>
    <row r="63" customFormat="false" ht="15" hidden="true" customHeight="false" outlineLevel="0" collapsed="false">
      <c r="A63" s="0" t="str">
        <f aca="false">Spielstand!C40</f>
        <v>Ben</v>
      </c>
      <c r="B63" s="27" t="n">
        <f aca="false">Spielstand!C42</f>
        <v>9</v>
      </c>
    </row>
    <row r="64" customFormat="false" ht="15" hidden="true" customHeight="false" outlineLevel="0" collapsed="false">
      <c r="A64" s="0" t="str">
        <f aca="false">Spielstand!D40</f>
        <v>Clara</v>
      </c>
      <c r="B64" s="27" t="n">
        <f aca="false">Spielstand!D42</f>
        <v>8</v>
      </c>
    </row>
    <row r="65" customFormat="false" ht="15" hidden="true" customHeight="false" outlineLevel="0" collapsed="false">
      <c r="A65" s="0" t="str">
        <f aca="false">Spielstand!E40</f>
        <v>David</v>
      </c>
      <c r="B65" s="27" t="n">
        <f aca="false">Spielstand!E42</f>
        <v>10</v>
      </c>
    </row>
    <row r="66" customFormat="false" ht="15" hidden="true" customHeight="false" outlineLevel="0" collapsed="false">
      <c r="A66" s="0" t="str">
        <f aca="false">Spielstand!F40</f>
        <v>Eva</v>
      </c>
      <c r="B66" s="27" t="n">
        <f aca="false">Spielstand!F42</f>
        <v>10</v>
      </c>
    </row>
    <row r="67" customFormat="false" ht="15" hidden="true" customHeight="false" outlineLevel="0" collapsed="false">
      <c r="A67" s="0" t="str">
        <f aca="false">Spielstand!G40</f>
        <v>Felix</v>
      </c>
      <c r="B67" s="27" t="n">
        <f aca="false">Spielstand!G42</f>
        <v>9</v>
      </c>
    </row>
  </sheetData>
  <mergeCells count="56">
    <mergeCell ref="A1:N1"/>
    <mergeCell ref="A2:N2"/>
    <mergeCell ref="A3:N3"/>
    <mergeCell ref="A5:G5"/>
    <mergeCell ref="I5:N5"/>
    <mergeCell ref="J6:N6"/>
    <mergeCell ref="J7:N7"/>
    <mergeCell ref="J8:N8"/>
    <mergeCell ref="J9:N9"/>
    <mergeCell ref="J10:N10"/>
    <mergeCell ref="J11:N11"/>
    <mergeCell ref="J12:N12"/>
    <mergeCell ref="J13:N13"/>
    <mergeCell ref="J14:N14"/>
    <mergeCell ref="A15:F15"/>
    <mergeCell ref="J15:N15"/>
    <mergeCell ref="A16:B16"/>
    <mergeCell ref="D16:F16"/>
    <mergeCell ref="J16:N16"/>
    <mergeCell ref="A17:B17"/>
    <mergeCell ref="D17:F17"/>
    <mergeCell ref="A18:B18"/>
    <mergeCell ref="D18:F18"/>
    <mergeCell ref="A19:B19"/>
    <mergeCell ref="D19:F19"/>
    <mergeCell ref="A20:B20"/>
    <mergeCell ref="D20:F20"/>
    <mergeCell ref="A24:F24"/>
    <mergeCell ref="I24:N24"/>
    <mergeCell ref="A25:F25"/>
    <mergeCell ref="I25:K25"/>
    <mergeCell ref="L25:N25"/>
    <mergeCell ref="A26:F26"/>
    <mergeCell ref="I26:K26"/>
    <mergeCell ref="L26:N26"/>
    <mergeCell ref="A27:F27"/>
    <mergeCell ref="A28:F28"/>
    <mergeCell ref="I28:K28"/>
    <mergeCell ref="L28:N28"/>
    <mergeCell ref="A29:F29"/>
    <mergeCell ref="I29:K29"/>
    <mergeCell ref="L29:N29"/>
    <mergeCell ref="A30:F30"/>
    <mergeCell ref="A31:F31"/>
    <mergeCell ref="I31:K31"/>
    <mergeCell ref="L31:N31"/>
    <mergeCell ref="I32:K32"/>
    <mergeCell ref="L32:N32"/>
    <mergeCell ref="A34:N34"/>
    <mergeCell ref="A35:B35"/>
    <mergeCell ref="C35:D35"/>
    <mergeCell ref="E35:F35"/>
    <mergeCell ref="G35:H35"/>
    <mergeCell ref="I35:J35"/>
    <mergeCell ref="K35:L35"/>
    <mergeCell ref="M35:N35"/>
  </mergeCells>
  <conditionalFormatting sqref="F7:F12">
    <cfRule type="expression" priority="2" aboveAverage="0" equalAverage="0" bottom="0" percent="0" rank="0" text="" dxfId="7">
      <formula>ISNUMBER(SEARCH("SIEGER",F7))</formula>
    </cfRule>
    <cfRule type="expression" priority="3" aboveAverage="0" equalAverage="0" bottom="0" percent="0" rank="0" text="" dxfId="8">
      <formula>ISNUMBER(SEARCH("Führung",F7))</formula>
    </cfRule>
    <cfRule type="expression" priority="4" aboveAverage="0" equalAverage="0" bottom="0" percent="0" rank="0" text="" dxfId="9">
      <formula>ISNUMBER(SEARCH("Fertig",F7))</formula>
    </cfRule>
  </conditionalFormatting>
  <conditionalFormatting sqref="A7:F12">
    <cfRule type="expression" priority="5" aboveAverage="0" equalAverage="0" bottom="0" percent="0" rank="0" text="" dxfId="10">
      <formula>$A7=1</formula>
    </cfRule>
  </conditionalFormatting>
  <printOptions headings="false" gridLines="false" gridLinesSet="true" horizontalCentered="false" verticalCentered="false"/>
  <pageMargins left="0.5" right="0.5" top="0.5" bottom="0.5" header="0.511811023622047" footer="0.511811023622047"/>
  <pageSetup paperSize="9" scale="100" fitToWidth="1" fitToHeight="2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2026-07-22T05:43:30Z</dcterms:created>
  <dc:creator>openpyxl</dc:creator>
  <dc:description/>
  <dc:language>en-US</dc:language>
  <cp:lastModifiedBy/>
  <dcterms:modified xsi:type="dcterms:W3CDTF">2026-07-22T05:43:32Z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