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2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nalyse" sheetId="1" state="visible" r:id="rId3"/>
    <sheet name="Auswertung" sheetId="2" state="visible" r:id="rId4"/>
    <sheet name="Bausteinkatalog" sheetId="3" state="visible" r:id="rId5"/>
  </sheets>
  <definedNames>
    <definedName function="false" hidden="false" localSheetId="0" name="_xlnm.Print_Area" vbProcedure="false">Analyse!$A$1:$K$49</definedName>
    <definedName function="false" hidden="false" localSheetId="1" name="_xlnm.Print_Area" vbProcedure="false">Auswertung!$A$1:$H$27</definedName>
    <definedName function="false" hidden="false" localSheetId="2" name="_xlnm.Print_Area" vbProcedure="false">Bausteinkatalog!$A$1:$E$32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<sst xmlns="http://schemas.openxmlformats.org/spreadsheetml/2006/main" count="187" uniqueCount="147">
  <si>
    <t xml:space="preserve">MTM-ANALYSE</t>
  </si>
  <si>
    <t xml:space="preserve">Methoden-Zeit-
messung</t>
  </si>
  <si>
    <t xml:space="preserve">FIRMA</t>
  </si>
  <si>
    <t xml:space="preserve">Muster Fertigungs GmbH</t>
  </si>
  <si>
    <t xml:space="preserve">ANALYSE-NR.</t>
  </si>
  <si>
    <t xml:space="preserve">MTM-2026-014</t>
  </si>
  <si>
    <t xml:space="preserve">LEGENDE</t>
  </si>
  <si>
    <t xml:space="preserve">WERK / BEREICH</t>
  </si>
  <si>
    <t xml:space="preserve">Werk Nord · Montage 3</t>
  </si>
  <si>
    <t xml:space="preserve">DATUM</t>
  </si>
  <si>
    <t xml:space="preserve">15.04.2026</t>
  </si>
  <si>
    <t xml:space="preserve">•  Cremefarben = Eingabefeld</t>
  </si>
  <si>
    <t xml:space="preserve">PROZESS / VORGANG</t>
  </si>
  <si>
    <t xml:space="preserve">Baugruppe montieren</t>
  </si>
  <si>
    <t xml:space="preserve">MTM-VERFAHREN</t>
  </si>
  <si>
    <t xml:space="preserve">UAS</t>
  </si>
  <si>
    <t xml:space="preserve">•  Weiß = automatisch berechnet</t>
  </si>
  <si>
    <t xml:space="preserve">ARBEITSPLATZ</t>
  </si>
  <si>
    <t xml:space="preserve">AP-204 Handmontage</t>
  </si>
  <si>
    <t xml:space="preserve">ANALYST</t>
  </si>
  <si>
    <t xml:space="preserve">T. Berger</t>
  </si>
  <si>
    <t xml:space="preserve">•  Code aus Katalog wählen</t>
  </si>
  <si>
    <t xml:space="preserve">KOSTENSTELLE</t>
  </si>
  <si>
    <t xml:space="preserve">41500</t>
  </si>
  <si>
    <t xml:space="preserve">VERSION</t>
  </si>
  <si>
    <t xml:space="preserve">1.0 / freigegeben</t>
  </si>
  <si>
    <t xml:space="preserve">•  1 TMU = 0,036 s</t>
  </si>
  <si>
    <t xml:space="preserve">PARAMETER  ·  Zuschläge &amp; Kalkulation</t>
  </si>
  <si>
    <t xml:space="preserve">Sekunden je TMU</t>
  </si>
  <si>
    <t xml:space="preserve">Leistungsgrad</t>
  </si>
  <si>
    <t xml:space="preserve">Verteilzeit-Zuschlag</t>
  </si>
  <si>
    <t xml:space="preserve">Erholzeit-Zuschlag</t>
  </si>
  <si>
    <t xml:space="preserve">Stundensatz (EUR)</t>
  </si>
  <si>
    <t xml:space="preserve">Losgröße (Stück)</t>
  </si>
  <si>
    <t xml:space="preserve">Nr.</t>
  </si>
  <si>
    <t xml:space="preserve">Vorgang / Tätigkeitsbeschreibung</t>
  </si>
  <si>
    <t xml:space="preserve">Code</t>
  </si>
  <si>
    <t xml:space="preserve">Bewegung / Beschreibung</t>
  </si>
  <si>
    <t xml:space="preserve">Einflussgröße / Bemerkung</t>
  </si>
  <si>
    <t xml:space="preserve">Kategorie</t>
  </si>
  <si>
    <t xml:space="preserve">TMU
je Einh.</t>
  </si>
  <si>
    <t xml:space="preserve">Häufig-
keit</t>
  </si>
  <si>
    <t xml:space="preserve">Gesamt-
TMU</t>
  </si>
  <si>
    <t xml:space="preserve">Zeit [s]</t>
  </si>
  <si>
    <t xml:space="preserve">Bauteil aus Behälter greifen</t>
  </si>
  <si>
    <t xml:space="preserve">GR3</t>
  </si>
  <si>
    <t xml:space="preserve">vermischte Lage</t>
  </si>
  <si>
    <t xml:space="preserve">Bauteil zur Vorrichtung bringen</t>
  </si>
  <si>
    <t xml:space="preserve">HB3</t>
  </si>
  <si>
    <t xml:space="preserve">ca. 45 cm</t>
  </si>
  <si>
    <t xml:space="preserve">Bauteil in Vorrichtung fügen</t>
  </si>
  <si>
    <t xml:space="preserve">FG2</t>
  </si>
  <si>
    <t xml:space="preserve">enge Passung</t>
  </si>
  <si>
    <t xml:space="preserve">Deckel aufnehmen und positionieren</t>
  </si>
  <si>
    <t xml:space="preserve">HB2</t>
  </si>
  <si>
    <t xml:space="preserve">ca. 30 cm</t>
  </si>
  <si>
    <t xml:space="preserve">Deckel fügen</t>
  </si>
  <si>
    <t xml:space="preserve">FG1</t>
  </si>
  <si>
    <t xml:space="preserve">lose Passung</t>
  </si>
  <si>
    <t xml:space="preserve">Akkuschrauber aufnehmen</t>
  </si>
  <si>
    <t xml:space="preserve">HM1</t>
  </si>
  <si>
    <t xml:space="preserve">Werkzeugablage</t>
  </si>
  <si>
    <t xml:space="preserve">Schraube ansetzen und eindrehen</t>
  </si>
  <si>
    <t xml:space="preserve">DR2</t>
  </si>
  <si>
    <t xml:space="preserve">3 Umdrehungen</t>
  </si>
  <si>
    <t xml:space="preserve">Akkuschrauber ablegen</t>
  </si>
  <si>
    <t xml:space="preserve">Sichtkontrolle durchführen</t>
  </si>
  <si>
    <t xml:space="preserve">PR1</t>
  </si>
  <si>
    <t xml:space="preserve">Vollständigkeit</t>
  </si>
  <si>
    <t xml:space="preserve">Baugruppe entnehmen und ablegen</t>
  </si>
  <si>
    <t xml:space="preserve">auf Förderband</t>
  </si>
  <si>
    <t xml:space="preserve">SUMME  ·  Grund-TMU je Teil</t>
  </si>
  <si>
    <t xml:space="preserve">ERGEBNIS  ·  Zeit- und Kostenkalkulation je Teil</t>
  </si>
  <si>
    <t xml:space="preserve">Grund-TMU gesamt</t>
  </si>
  <si>
    <t xml:space="preserve">Vorgabezeit je Teil [min]</t>
  </si>
  <si>
    <t xml:space="preserve">Grundzeit je Teil [s]</t>
  </si>
  <si>
    <t xml:space="preserve">Ausbringung [Stück/h]</t>
  </si>
  <si>
    <t xml:space="preserve">Grundzeit je Teil [min]</t>
  </si>
  <si>
    <t xml:space="preserve">Kosten je Teil [EUR]</t>
  </si>
  <si>
    <t xml:space="preserve">Zeit inkl. Leistungsgrad [s]</t>
  </si>
  <si>
    <t xml:space="preserve">Kosten je Los [EUR]</t>
  </si>
  <si>
    <t xml:space="preserve">Vorgabezeit je Teil [s]</t>
  </si>
  <si>
    <t xml:space="preserve">Fertigungszeit Los [h]</t>
  </si>
  <si>
    <t xml:space="preserve">Vorgabezeit = Grundzeit ÷ Leistungsgrad × (1 + Verteilzeit + Erholzeit).  Zeitwerte im Bausteinkatalog sind bearbeitbare Beispielwerte und durch die lizenzierten MTM-Zeitdaten des Unternehmens zu ersetzen.  Stand 2026.</t>
  </si>
  <si>
    <t xml:space="preserve">AUSWERTUNG  ·  MTM-Analyse</t>
  </si>
  <si>
    <t xml:space="preserve">VORGABEZEIT je Teil</t>
  </si>
  <si>
    <t xml:space="preserve">AUSBRINGUNG</t>
  </si>
  <si>
    <t xml:space="preserve">KOSTEN je Teil</t>
  </si>
  <si>
    <t xml:space="preserve">GRUND-TMU gesamt</t>
  </si>
  <si>
    <t xml:space="preserve">TMU-Anteil nach Bewegungskategorie</t>
  </si>
  <si>
    <t xml:space="preserve">Gesamt-TMU</t>
  </si>
  <si>
    <t xml:space="preserve">Anteil</t>
  </si>
  <si>
    <t xml:space="preserve">Hinlangen/Bringen</t>
  </si>
  <si>
    <t xml:space="preserve">Greifen</t>
  </si>
  <si>
    <t xml:space="preserve">Fügen/Platzieren</t>
  </si>
  <si>
    <t xml:space="preserve">Loslassen</t>
  </si>
  <si>
    <t xml:space="preserve">Drücken/Betätigen</t>
  </si>
  <si>
    <t xml:space="preserve">Drehen</t>
  </si>
  <si>
    <t xml:space="preserve">Prüfen</t>
  </si>
  <si>
    <t xml:space="preserve">Hilfsmittel</t>
  </si>
  <si>
    <t xml:space="preserve">Körperbewegung</t>
  </si>
  <si>
    <t xml:space="preserve">Gesamt</t>
  </si>
  <si>
    <t xml:space="preserve">Alle Werte werden automatisch aus dem Blatt Analyse berechnet. Kategorien, Zeitwerte und Zuschläge lassen sich frei anpassen. · Stand 2026</t>
  </si>
  <si>
    <t xml:space="preserve">BAUSTEINKATALOG  ·  Prozessbausteine &amp; Zeitwerte</t>
  </si>
  <si>
    <t xml:space="preserve">Bearbeitbare Beispielwerte in TMU. Vor produktivem Einsatz durch die lizenzierten Zeitwerte des eingesetzten MTM-Verfahrens (MTM-1 · UAS · MEK) ersetzen.</t>
  </si>
  <si>
    <t xml:space="preserve">TMU</t>
  </si>
  <si>
    <t xml:space="preserve">HB1</t>
  </si>
  <si>
    <t xml:space="preserve">Hinlangen/Bringen – kurz (bis 20 cm)</t>
  </si>
  <si>
    <t xml:space="preserve">Hinlangen/Bringen – mittel (20–40 cm)</t>
  </si>
  <si>
    <t xml:space="preserve">Hinlangen/Bringen – lang (über 40 cm)</t>
  </si>
  <si>
    <t xml:space="preserve">GR1</t>
  </si>
  <si>
    <t xml:space="preserve">Greifen – einfaches Zufassen</t>
  </si>
  <si>
    <t xml:space="preserve">GR2</t>
  </si>
  <si>
    <t xml:space="preserve">Greifen – kleines Teil</t>
  </si>
  <si>
    <t xml:space="preserve">Greifen – Auswahlgriff (vermischt)</t>
  </si>
  <si>
    <t xml:space="preserve">Fügen – lose Passung</t>
  </si>
  <si>
    <t xml:space="preserve">Fügen – enge Passung</t>
  </si>
  <si>
    <t xml:space="preserve">FG3</t>
  </si>
  <si>
    <t xml:space="preserve">Fügen – sehr genau / Feinjustage</t>
  </si>
  <si>
    <t xml:space="preserve">LL1</t>
  </si>
  <si>
    <t xml:space="preserve">Loslassen – normal</t>
  </si>
  <si>
    <t xml:space="preserve">LL2</t>
  </si>
  <si>
    <t xml:space="preserve">Loslassen – durch Fingeröffnen</t>
  </si>
  <si>
    <t xml:space="preserve">DB1</t>
  </si>
  <si>
    <t xml:space="preserve">Drücken – Druck ansetzen</t>
  </si>
  <si>
    <t xml:space="preserve">DB2</t>
  </si>
  <si>
    <t xml:space="preserve">Betätigen – Taster/Schalter</t>
  </si>
  <si>
    <t xml:space="preserve">DR1</t>
  </si>
  <si>
    <t xml:space="preserve">Drehen – leichtes Teil</t>
  </si>
  <si>
    <t xml:space="preserve">Kurbeln/Eindrehen – je Umdrehung</t>
  </si>
  <si>
    <t xml:space="preserve">Prüfen – Sichtkontrolle einfach</t>
  </si>
  <si>
    <t xml:space="preserve">PR2</t>
  </si>
  <si>
    <t xml:space="preserve">Prüfen – mit Messmittel</t>
  </si>
  <si>
    <t xml:space="preserve">Werkzeug aufnehmen / ablegen</t>
  </si>
  <si>
    <t xml:space="preserve">HM2</t>
  </si>
  <si>
    <t xml:space="preserve">Behälter- / Ladungsträgerwechsel</t>
  </si>
  <si>
    <t xml:space="preserve">KB1</t>
  </si>
  <si>
    <t xml:space="preserve">Fußbewegung</t>
  </si>
  <si>
    <t xml:space="preserve">KB2</t>
  </si>
  <si>
    <t xml:space="preserve">Gehen – je Schritt</t>
  </si>
  <si>
    <t xml:space="preserve">KB3</t>
  </si>
  <si>
    <t xml:space="preserve">Bücken und Aufrichten</t>
  </si>
  <si>
    <t xml:space="preserve">KB4</t>
  </si>
  <si>
    <t xml:space="preserve">Setzen / Aufstehen</t>
  </si>
  <si>
    <t xml:space="preserve">Umrechnung &amp; Konstanten</t>
  </si>
  <si>
    <t xml:space="preserve">TMU je Stunde</t>
  </si>
  <si>
    <t xml:space="preserve">TMU je Minute</t>
  </si>
</sst>
</file>

<file path=xl/styles.xml><?xml version="1.0" encoding="utf-8"?>
<styleSheet xmlns="http://schemas.openxmlformats.org/spreadsheetml/2006/main">
  <numFmts count="13">
    <numFmt numFmtId="164" formatCode="General"/>
    <numFmt numFmtId="165" formatCode="0.000"/>
    <numFmt numFmtId="166" formatCode="0%"/>
    <numFmt numFmtId="167" formatCode="0.0%"/>
    <numFmt numFmtId="168" formatCode="#,##0.00&quot; €&quot;"/>
    <numFmt numFmtId="169" formatCode="#,##0"/>
    <numFmt numFmtId="170" formatCode="0.0"/>
    <numFmt numFmtId="171" formatCode="#,##0.0"/>
    <numFmt numFmtId="172" formatCode="0.00"/>
    <numFmt numFmtId="173" formatCode="#,##0.00"/>
    <numFmt numFmtId="174" formatCode="0.00&quot; s&quot;"/>
    <numFmt numFmtId="175" formatCode="#,##0&quot; Stk/h&quot;"/>
    <numFmt numFmtId="176" formatCode="#,##0.0&quot; TMU&quot;"/>
  </numFmts>
  <fonts count="27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30"/>
      <color rgb="FFFFFFFF"/>
      <name val="Calibri"/>
      <family val="0"/>
      <charset val="1"/>
    </font>
    <font>
      <b val="true"/>
      <sz val="11"/>
      <color rgb="FFF3E3D2"/>
      <name val="Calibri"/>
      <family val="0"/>
      <charset val="1"/>
    </font>
    <font>
      <b val="true"/>
      <sz val="9"/>
      <color rgb="FF5B6B70"/>
      <name val="Calibri"/>
      <family val="0"/>
      <charset val="1"/>
    </font>
    <font>
      <sz val="11"/>
      <color rgb="FF1A1A1A"/>
      <name val="Calibri"/>
      <family val="0"/>
      <charset val="1"/>
    </font>
    <font>
      <b val="true"/>
      <sz val="9"/>
      <color rgb="FFFFFFFF"/>
      <name val="Calibri"/>
      <family val="0"/>
      <charset val="1"/>
    </font>
    <font>
      <sz val="9"/>
      <color rgb="FF5B6B70"/>
      <name val="Calibri"/>
      <family val="0"/>
      <charset val="1"/>
    </font>
    <font>
      <b val="true"/>
      <sz val="11"/>
      <color rgb="FFFFFFFF"/>
      <name val="Calibri"/>
      <family val="0"/>
      <charset val="1"/>
    </font>
    <font>
      <b val="true"/>
      <sz val="11"/>
      <color rgb="FF1A1A1A"/>
      <name val="Calibri"/>
      <family val="0"/>
      <charset val="1"/>
    </font>
    <font>
      <b val="true"/>
      <sz val="10"/>
      <color rgb="FFFFFFFF"/>
      <name val="Calibri"/>
      <family val="0"/>
      <charset val="1"/>
    </font>
    <font>
      <sz val="10"/>
      <color rgb="FF5B6B70"/>
      <name val="Calibri"/>
      <family val="0"/>
      <charset val="1"/>
    </font>
    <font>
      <sz val="10"/>
      <color rgb="FF1A1A1A"/>
      <name val="Calibri"/>
      <family val="0"/>
      <charset val="1"/>
    </font>
    <font>
      <b val="true"/>
      <sz val="10"/>
      <color rgb="FF0C2E36"/>
      <name val="Calibri"/>
      <family val="0"/>
      <charset val="1"/>
    </font>
    <font>
      <b val="true"/>
      <sz val="10"/>
      <color rgb="FF1A1A1A"/>
      <name val="Calibri"/>
      <family val="0"/>
      <charset val="1"/>
    </font>
    <font>
      <b val="true"/>
      <sz val="10"/>
      <color rgb="FF5B6B70"/>
      <name val="Calibri"/>
      <family val="0"/>
      <charset val="1"/>
    </font>
    <font>
      <b val="true"/>
      <sz val="11"/>
      <color rgb="FF0C2E36"/>
      <name val="Calibri"/>
      <family val="0"/>
      <charset val="1"/>
    </font>
    <font>
      <b val="true"/>
      <sz val="12"/>
      <color rgb="FF0C2E36"/>
      <name val="Calibri"/>
      <family val="0"/>
      <charset val="1"/>
    </font>
    <font>
      <i val="true"/>
      <sz val="8"/>
      <color rgb="FF5B6B70"/>
      <name val="Calibri"/>
      <family val="0"/>
      <charset val="1"/>
    </font>
    <font>
      <b val="true"/>
      <sz val="20"/>
      <color rgb="FFFFFFFF"/>
      <name val="Calibri"/>
      <family val="0"/>
      <charset val="1"/>
    </font>
    <font>
      <b val="true"/>
      <sz val="22"/>
      <color rgb="FFFFFFFF"/>
      <name val="Calibri"/>
      <family val="0"/>
      <charset val="1"/>
    </font>
    <font>
      <b val="true"/>
      <sz val="18"/>
      <color rgb="FF000000"/>
      <name val="Calibri"/>
      <family val="2"/>
    </font>
    <font>
      <sz val="10"/>
      <color rgb="FF000000"/>
      <name val="Calibri"/>
      <family val="2"/>
    </font>
    <font>
      <b val="true"/>
      <sz val="15"/>
      <color rgb="FFFFFFFF"/>
      <name val="Calibri"/>
      <family val="0"/>
      <charset val="1"/>
    </font>
    <font>
      <i val="true"/>
      <sz val="9"/>
      <color rgb="FF5B6B70"/>
      <name val="Calibri"/>
      <family val="0"/>
      <charset val="1"/>
    </font>
  </fonts>
  <fills count="10">
    <fill>
      <patternFill patternType="none"/>
    </fill>
    <fill>
      <patternFill patternType="gray125"/>
    </fill>
    <fill>
      <patternFill patternType="solid">
        <fgColor rgb="FF12414C"/>
        <bgColor rgb="FF0C2E36"/>
      </patternFill>
    </fill>
    <fill>
      <patternFill patternType="solid">
        <fgColor rgb="FFC9772F"/>
        <bgColor rgb="FFFF8080"/>
      </patternFill>
    </fill>
    <fill>
      <patternFill patternType="solid">
        <fgColor rgb="FFF5F8F9"/>
        <bgColor rgb="FFFFFFFF"/>
      </patternFill>
    </fill>
    <fill>
      <patternFill patternType="solid">
        <fgColor rgb="FFFCF4DD"/>
        <bgColor rgb="FFF5F8F9"/>
      </patternFill>
    </fill>
    <fill>
      <patternFill patternType="solid">
        <fgColor rgb="FF0C2E36"/>
        <bgColor rgb="FF12414C"/>
      </patternFill>
    </fill>
    <fill>
      <patternFill patternType="solid">
        <fgColor rgb="FFFFFFFF"/>
        <bgColor rgb="FFF5F8F9"/>
      </patternFill>
    </fill>
    <fill>
      <patternFill patternType="solid">
        <fgColor rgb="FFEAF1F2"/>
        <bgColor rgb="FFF5F8F9"/>
      </patternFill>
    </fill>
    <fill>
      <patternFill patternType="solid">
        <fgColor rgb="FFF3E3D2"/>
        <bgColor rgb="FFFCF4DD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C4D2D5"/>
      </left>
      <right style="thin">
        <color rgb="FFC4D2D5"/>
      </right>
      <top style="thin">
        <color rgb="FFC4D2D5"/>
      </top>
      <bottom style="thin">
        <color rgb="FFC4D2D5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5" fillId="2" borderId="0" xfId="0" applyFont="true" applyBorder="true" applyAlignment="true" applyProtection="false">
      <alignment horizontal="right" vertical="center" textRotation="0" wrapText="true" indent="1" shrinkToFit="false"/>
      <protection locked="true" hidden="false"/>
    </xf>
    <xf numFmtId="164" fontId="0" fillId="3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4" borderId="1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4" fontId="7" fillId="5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6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5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7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4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2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4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11" fillId="7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1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1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1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11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6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7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5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5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7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3" fillId="5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70" fontId="0" fillId="7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16" fillId="7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2" fontId="0" fillId="7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8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8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70" fontId="0" fillId="8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16" fillId="8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2" fontId="0" fillId="8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2" borderId="1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71" fontId="10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2" fontId="10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3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7" fillId="4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71" fontId="18" fillId="7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8" fillId="7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2" fontId="18" fillId="7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9" fillId="9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8" fillId="7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2" fontId="19" fillId="9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3" fontId="18" fillId="7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1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8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8" fillId="3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74" fontId="22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75" fontId="22" fillId="3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8" fontId="22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76" fontId="22" fillId="3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71" fontId="14" fillId="7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2" fontId="14" fillId="7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4" fillId="7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14" fillId="8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2" fontId="14" fillId="8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4" fillId="8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71" fontId="12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2" fontId="12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2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5" fillId="2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6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6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7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7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70" fontId="7" fillId="7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8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8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70" fontId="7" fillId="8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4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11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11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11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9D9D9"/>
      <rgbColor rgb="FF878787"/>
      <rgbColor rgb="FF9999FF"/>
      <rgbColor rgb="FF993366"/>
      <rgbColor rgb="FFFCF4DD"/>
      <rgbColor rgb="FFEAF1F2"/>
      <rgbColor rgb="FF660066"/>
      <rgbColor rgb="FFFF8080"/>
      <rgbColor rgb="FF0066CC"/>
      <rgbColor rgb="FFC4D2D5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5F8F9"/>
      <rgbColor rgb="FFCCFFCC"/>
      <rgbColor rgb="FFFFFF99"/>
      <rgbColor rgb="FF99CCFF"/>
      <rgbColor rgb="FFFF99CC"/>
      <rgbColor rgb="FFCC99FF"/>
      <rgbColor rgb="FFF3E3D2"/>
      <rgbColor rgb="FF3366FF"/>
      <rgbColor rgb="FF33CCCC"/>
      <rgbColor rgb="FF99CC00"/>
      <rgbColor rgb="FFFFCC00"/>
      <rgbColor rgb="FFFF9900"/>
      <rgbColor rgb="FFC9772F"/>
      <rgbColor rgb="FF5B6B70"/>
      <rgbColor rgb="FF969696"/>
      <rgbColor rgb="FF12414C"/>
      <rgbColor rgb="FF339966"/>
      <rgbColor rgb="FF0C2E36"/>
      <rgbColor rgb="FF333300"/>
      <rgbColor rgb="FF993300"/>
      <rgbColor rgb="FF993366"/>
      <rgbColor rgb="FF333399"/>
      <rgbColor rgb="FF1A1A1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TMU nach Bewegungskategorie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bar"/>
        <c:grouping val="clustered"/>
        <c:varyColors val="0"/>
        <c:ser>
          <c:idx val="0"/>
          <c:order val="0"/>
          <c:tx>
            <c:strRef>
              <c:f>Auswertung!C15</c:f>
              <c:strCache>
                <c:ptCount val="1"/>
                <c:pt idx="0">
                  <c:v>Gesamt-TMU</c:v>
                </c:pt>
              </c:strCache>
            </c:strRef>
          </c:tx>
          <c:spPr>
            <a:solidFill>
              <a:srgbClr val="c9772f"/>
            </a:solidFill>
            <a:ln w="0">
              <a:noFill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Auswertung!$B$16:$B$24</c:f>
              <c:strCache>
                <c:ptCount val="9"/>
                <c:pt idx="0">
                  <c:v>Hinlangen/Bringen</c:v>
                </c:pt>
                <c:pt idx="1">
                  <c:v>Greifen</c:v>
                </c:pt>
                <c:pt idx="2">
                  <c:v>Fügen/Platzieren</c:v>
                </c:pt>
                <c:pt idx="3">
                  <c:v>Loslassen</c:v>
                </c:pt>
                <c:pt idx="4">
                  <c:v>Drücken/Betätigen</c:v>
                </c:pt>
                <c:pt idx="5">
                  <c:v>Drehen</c:v>
                </c:pt>
                <c:pt idx="6">
                  <c:v>Prüfen</c:v>
                </c:pt>
                <c:pt idx="7">
                  <c:v>Hilfsmittel</c:v>
                </c:pt>
                <c:pt idx="8">
                  <c:v>Körperbewegung</c:v>
                </c:pt>
              </c:strCache>
            </c:strRef>
          </c:cat>
          <c:val>
            <c:numRef>
              <c:f>Auswertung!$C$16:$C$24</c:f>
              <c:numCache>
                <c:formatCode>#,##0.0</c:formatCode>
                <c:ptCount val="9"/>
                <c:pt idx="0">
                  <c:v>70</c:v>
                </c:pt>
                <c:pt idx="1">
                  <c:v>13</c:v>
                </c:pt>
                <c:pt idx="2">
                  <c:v>22</c:v>
                </c:pt>
                <c:pt idx="3">
                  <c:v>0</c:v>
                </c:pt>
                <c:pt idx="4">
                  <c:v>0</c:v>
                </c:pt>
                <c:pt idx="5">
                  <c:v>30</c:v>
                </c:pt>
                <c:pt idx="6">
                  <c:v>10</c:v>
                </c:pt>
                <c:pt idx="7">
                  <c:v>40</c:v>
                </c:pt>
                <c:pt idx="8">
                  <c:v>0</c:v>
                </c:pt>
              </c:numCache>
            </c:numRef>
          </c:val>
        </c:ser>
        <c:gapWidth val="150"/>
        <c:overlap val="0"/>
        <c:axId val="31300659"/>
        <c:axId val="46923428"/>
      </c:barChart>
      <c:catAx>
        <c:axId val="313006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46923428"/>
        <c:crosses val="autoZero"/>
        <c:auto val="1"/>
        <c:lblAlgn val="ctr"/>
        <c:lblOffset val="100"/>
        <c:noMultiLvlLbl val="0"/>
      </c:catAx>
      <c:valAx>
        <c:axId val="46923428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#,##0.0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31300659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6</xdr:col>
      <xdr:colOff>0</xdr:colOff>
      <xdr:row>14</xdr:row>
      <xdr:rowOff>0</xdr:rowOff>
    </xdr:from>
    <xdr:to>
      <xdr:col>10</xdr:col>
      <xdr:colOff>606960</xdr:colOff>
      <xdr:row>29</xdr:row>
      <xdr:rowOff>152640</xdr:rowOff>
    </xdr:to>
    <xdr:graphicFrame>
      <xdr:nvGraphicFramePr>
        <xdr:cNvPr id="0" name="Chart 1"/>
        <xdr:cNvGraphicFramePr/>
      </xdr:nvGraphicFramePr>
      <xdr:xfrm>
        <a:off x="5497920" y="3295800"/>
        <a:ext cx="4319640" cy="3095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2:K49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1" ySplit="17" topLeftCell="B18" activePane="bottomRight" state="frozen"/>
      <selection pane="topLeft" activeCell="A1" activeCellId="0" sqref="A1"/>
      <selection pane="topRight" activeCell="B1" activeCellId="0" sqref="B1"/>
      <selection pane="bottomLeft" activeCell="A18" activeCellId="0" sqref="A18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5"/>
    <col collapsed="false" customWidth="true" hidden="false" outlineLevel="0" max="3" min="3" style="0" width="34"/>
    <col collapsed="false" customWidth="true" hidden="false" outlineLevel="0" max="4" min="4" style="0" width="11"/>
    <col collapsed="false" customWidth="true" hidden="false" outlineLevel="0" max="5" min="5" style="0" width="30"/>
    <col collapsed="false" customWidth="true" hidden="false" outlineLevel="0" max="6" min="6" style="0" width="18"/>
    <col collapsed="false" customWidth="true" hidden="false" outlineLevel="0" max="7" min="7" style="0" width="22"/>
    <col collapsed="false" customWidth="true" hidden="false" outlineLevel="0" max="8" min="8" style="0" width="11"/>
    <col collapsed="false" customWidth="true" hidden="false" outlineLevel="0" max="11" min="9" style="0" width="12"/>
    <col collapsed="false" customWidth="true" hidden="false" outlineLevel="0" max="12" min="12" style="0" width="2"/>
  </cols>
  <sheetData>
    <row r="2" customFormat="false" ht="21.75" hidden="false" customHeight="true" outlineLevel="0" collapsed="false">
      <c r="B2" s="1" t="s">
        <v>0</v>
      </c>
      <c r="C2" s="1"/>
      <c r="D2" s="1"/>
      <c r="E2" s="1"/>
      <c r="F2" s="1"/>
      <c r="G2" s="1"/>
      <c r="H2" s="1"/>
      <c r="I2" s="2" t="s">
        <v>1</v>
      </c>
      <c r="J2" s="2"/>
      <c r="K2" s="2"/>
    </row>
    <row r="3" customFormat="false" ht="21.75" hidden="false" customHeight="true" outlineLevel="0" collapsed="false">
      <c r="B3" s="1"/>
      <c r="C3" s="1"/>
      <c r="D3" s="1"/>
      <c r="E3" s="1"/>
      <c r="F3" s="1"/>
      <c r="G3" s="1"/>
      <c r="H3" s="1"/>
      <c r="I3" s="2"/>
      <c r="J3" s="2"/>
      <c r="K3" s="2"/>
    </row>
    <row r="4" customFormat="false" ht="21.75" hidden="false" customHeight="true" outlineLevel="0" collapsed="false">
      <c r="B4" s="1"/>
      <c r="C4" s="1"/>
      <c r="D4" s="1"/>
      <c r="E4" s="1"/>
      <c r="F4" s="1"/>
      <c r="G4" s="1"/>
      <c r="H4" s="1"/>
      <c r="I4" s="2"/>
      <c r="J4" s="2"/>
      <c r="K4" s="2"/>
    </row>
    <row r="5" customFormat="false" ht="3.75" hidden="false" customHeight="true" outlineLevel="0" collapsed="false">
      <c r="B5" s="3"/>
      <c r="C5" s="3"/>
      <c r="D5" s="3"/>
      <c r="E5" s="3"/>
      <c r="F5" s="3"/>
      <c r="G5" s="3"/>
      <c r="H5" s="3"/>
      <c r="I5" s="3"/>
      <c r="J5" s="3"/>
      <c r="K5" s="3"/>
    </row>
    <row r="7" customFormat="false" ht="18.75" hidden="false" customHeight="true" outlineLevel="0" collapsed="false">
      <c r="B7" s="4" t="s">
        <v>2</v>
      </c>
      <c r="C7" s="4"/>
      <c r="D7" s="5" t="s">
        <v>3</v>
      </c>
      <c r="E7" s="5"/>
      <c r="F7" s="4" t="s">
        <v>4</v>
      </c>
      <c r="G7" s="5" t="s">
        <v>5</v>
      </c>
      <c r="H7" s="5"/>
      <c r="I7" s="6" t="s">
        <v>6</v>
      </c>
      <c r="J7" s="6"/>
      <c r="K7" s="6"/>
    </row>
    <row r="8" customFormat="false" ht="18.75" hidden="false" customHeight="true" outlineLevel="0" collapsed="false">
      <c r="B8" s="4" t="s">
        <v>7</v>
      </c>
      <c r="C8" s="4"/>
      <c r="D8" s="5" t="s">
        <v>8</v>
      </c>
      <c r="E8" s="5"/>
      <c r="F8" s="4" t="s">
        <v>9</v>
      </c>
      <c r="G8" s="5" t="s">
        <v>10</v>
      </c>
      <c r="H8" s="5"/>
      <c r="I8" s="7" t="s">
        <v>11</v>
      </c>
      <c r="J8" s="7"/>
      <c r="K8" s="7"/>
    </row>
    <row r="9" customFormat="false" ht="18.75" hidden="false" customHeight="true" outlineLevel="0" collapsed="false">
      <c r="B9" s="4" t="s">
        <v>12</v>
      </c>
      <c r="C9" s="4"/>
      <c r="D9" s="5" t="s">
        <v>13</v>
      </c>
      <c r="E9" s="5"/>
      <c r="F9" s="4" t="s">
        <v>14</v>
      </c>
      <c r="G9" s="5" t="s">
        <v>15</v>
      </c>
      <c r="H9" s="5"/>
      <c r="I9" s="8" t="s">
        <v>16</v>
      </c>
      <c r="J9" s="8"/>
      <c r="K9" s="8"/>
    </row>
    <row r="10" customFormat="false" ht="18.75" hidden="false" customHeight="true" outlineLevel="0" collapsed="false">
      <c r="B10" s="4" t="s">
        <v>17</v>
      </c>
      <c r="C10" s="4"/>
      <c r="D10" s="5" t="s">
        <v>18</v>
      </c>
      <c r="E10" s="5"/>
      <c r="F10" s="4" t="s">
        <v>19</v>
      </c>
      <c r="G10" s="5" t="s">
        <v>20</v>
      </c>
      <c r="H10" s="5"/>
      <c r="I10" s="9" t="s">
        <v>21</v>
      </c>
      <c r="J10" s="9"/>
      <c r="K10" s="9"/>
    </row>
    <row r="11" customFormat="false" ht="18.75" hidden="false" customHeight="true" outlineLevel="0" collapsed="false">
      <c r="B11" s="4" t="s">
        <v>22</v>
      </c>
      <c r="C11" s="4"/>
      <c r="D11" s="5" t="s">
        <v>23</v>
      </c>
      <c r="E11" s="5"/>
      <c r="F11" s="4" t="s">
        <v>24</v>
      </c>
      <c r="G11" s="5" t="s">
        <v>25</v>
      </c>
      <c r="H11" s="5"/>
      <c r="I11" s="9" t="s">
        <v>26</v>
      </c>
      <c r="J11" s="9"/>
      <c r="K11" s="9"/>
    </row>
    <row r="13" customFormat="false" ht="19.5" hidden="false" customHeight="true" outlineLevel="0" collapsed="false">
      <c r="B13" s="10" t="s">
        <v>27</v>
      </c>
      <c r="C13" s="10"/>
      <c r="D13" s="10"/>
      <c r="E13" s="10"/>
      <c r="F13" s="10"/>
      <c r="G13" s="10"/>
      <c r="H13" s="10"/>
      <c r="I13" s="10"/>
      <c r="J13" s="10"/>
      <c r="K13" s="10"/>
    </row>
    <row r="14" customFormat="false" ht="15" hidden="false" customHeight="true" outlineLevel="0" collapsed="false">
      <c r="B14" s="11" t="s">
        <v>28</v>
      </c>
      <c r="C14" s="11"/>
      <c r="D14" s="12" t="n">
        <v>0.036</v>
      </c>
      <c r="E14" s="11" t="s">
        <v>29</v>
      </c>
      <c r="F14" s="11"/>
      <c r="G14" s="13" t="n">
        <v>1</v>
      </c>
      <c r="H14" s="11" t="s">
        <v>30</v>
      </c>
      <c r="I14" s="11"/>
      <c r="J14" s="14" t="n">
        <v>0.08</v>
      </c>
    </row>
    <row r="15" customFormat="false" ht="15" hidden="false" customHeight="true" outlineLevel="0" collapsed="false">
      <c r="B15" s="11" t="s">
        <v>31</v>
      </c>
      <c r="C15" s="11"/>
      <c r="D15" s="14" t="n">
        <v>0.05</v>
      </c>
      <c r="E15" s="11" t="s">
        <v>32</v>
      </c>
      <c r="F15" s="11"/>
      <c r="G15" s="15" t="n">
        <v>48</v>
      </c>
      <c r="H15" s="11" t="s">
        <v>33</v>
      </c>
      <c r="I15" s="11"/>
      <c r="J15" s="16" t="n">
        <v>250</v>
      </c>
    </row>
    <row r="17" customFormat="false" ht="30" hidden="false" customHeight="true" outlineLevel="0" collapsed="false">
      <c r="B17" s="17" t="s">
        <v>34</v>
      </c>
      <c r="C17" s="17" t="s">
        <v>35</v>
      </c>
      <c r="D17" s="17" t="s">
        <v>36</v>
      </c>
      <c r="E17" s="17" t="s">
        <v>37</v>
      </c>
      <c r="F17" s="17" t="s">
        <v>38</v>
      </c>
      <c r="G17" s="17" t="s">
        <v>39</v>
      </c>
      <c r="H17" s="17" t="s">
        <v>40</v>
      </c>
      <c r="I17" s="17" t="s">
        <v>41</v>
      </c>
      <c r="J17" s="17" t="s">
        <v>42</v>
      </c>
      <c r="K17" s="17" t="s">
        <v>43</v>
      </c>
    </row>
    <row r="18" customFormat="false" ht="18" hidden="false" customHeight="true" outlineLevel="0" collapsed="false">
      <c r="B18" s="18" t="n">
        <v>1</v>
      </c>
      <c r="C18" s="19" t="s">
        <v>44</v>
      </c>
      <c r="D18" s="20" t="s">
        <v>45</v>
      </c>
      <c r="E18" s="21" t="str">
        <f aca="false">IF($D18="","",IFERROR(INDEX(Bausteinkatalog!$C:$C,MATCH($D18,Bausteinkatalog!$B:$B,0)),"?"))</f>
        <v>Greifen – Auswahlgriff (vermischt)</v>
      </c>
      <c r="F18" s="22" t="s">
        <v>46</v>
      </c>
      <c r="G18" s="21" t="str">
        <f aca="false">IF($D18="","",IFERROR(INDEX(Bausteinkatalog!$D:$D,MATCH($D18,Bausteinkatalog!$B:$B,0)),""))</f>
        <v>Greifen</v>
      </c>
      <c r="H18" s="23" t="n">
        <f aca="false">IF($D18="","",IFERROR(INDEX(Bausteinkatalog!$E:$E,MATCH($D18,Bausteinkatalog!$B:$B,0)),""))</f>
        <v>13</v>
      </c>
      <c r="I18" s="24" t="n">
        <v>1</v>
      </c>
      <c r="J18" s="25" t="n">
        <f aca="false">IF($H18="","",$H18*$I18)</f>
        <v>13</v>
      </c>
      <c r="K18" s="26" t="n">
        <f aca="false">IF($J18="","",$J18*$D$14)</f>
        <v>0.468</v>
      </c>
    </row>
    <row r="19" customFormat="false" ht="18" hidden="false" customHeight="true" outlineLevel="0" collapsed="false">
      <c r="B19" s="27" t="n">
        <v>2</v>
      </c>
      <c r="C19" s="19" t="s">
        <v>47</v>
      </c>
      <c r="D19" s="20" t="s">
        <v>48</v>
      </c>
      <c r="E19" s="28" t="str">
        <f aca="false">IF($D19="","",IFERROR(INDEX(Bausteinkatalog!$C:$C,MATCH($D19,Bausteinkatalog!$B:$B,0)),"?"))</f>
        <v>Hinlangen/Bringen – lang (über 40 cm)</v>
      </c>
      <c r="F19" s="22" t="s">
        <v>49</v>
      </c>
      <c r="G19" s="28" t="str">
        <f aca="false">IF($D19="","",IFERROR(INDEX(Bausteinkatalog!$D:$D,MATCH($D19,Bausteinkatalog!$B:$B,0)),""))</f>
        <v>Hinlangen/Bringen</v>
      </c>
      <c r="H19" s="29" t="n">
        <f aca="false">IF($D19="","",IFERROR(INDEX(Bausteinkatalog!$E:$E,MATCH($D19,Bausteinkatalog!$B:$B,0)),""))</f>
        <v>26</v>
      </c>
      <c r="I19" s="24" t="n">
        <v>1</v>
      </c>
      <c r="J19" s="30" t="n">
        <f aca="false">IF($H19="","",$H19*$I19)</f>
        <v>26</v>
      </c>
      <c r="K19" s="31" t="n">
        <f aca="false">IF($J19="","",$J19*$D$14)</f>
        <v>0.936</v>
      </c>
    </row>
    <row r="20" customFormat="false" ht="18" hidden="false" customHeight="true" outlineLevel="0" collapsed="false">
      <c r="B20" s="18" t="n">
        <v>3</v>
      </c>
      <c r="C20" s="19" t="s">
        <v>50</v>
      </c>
      <c r="D20" s="20" t="s">
        <v>51</v>
      </c>
      <c r="E20" s="21" t="str">
        <f aca="false">IF($D20="","",IFERROR(INDEX(Bausteinkatalog!$C:$C,MATCH($D20,Bausteinkatalog!$B:$B,0)),"?"))</f>
        <v>Fügen – enge Passung</v>
      </c>
      <c r="F20" s="22" t="s">
        <v>52</v>
      </c>
      <c r="G20" s="21" t="str">
        <f aca="false">IF($D20="","",IFERROR(INDEX(Bausteinkatalog!$D:$D,MATCH($D20,Bausteinkatalog!$B:$B,0)),""))</f>
        <v>Fügen/Platzieren</v>
      </c>
      <c r="H20" s="23" t="n">
        <f aca="false">IF($D20="","",IFERROR(INDEX(Bausteinkatalog!$E:$E,MATCH($D20,Bausteinkatalog!$B:$B,0)),""))</f>
        <v>16</v>
      </c>
      <c r="I20" s="24" t="n">
        <v>1</v>
      </c>
      <c r="J20" s="25" t="n">
        <f aca="false">IF($H20="","",$H20*$I20)</f>
        <v>16</v>
      </c>
      <c r="K20" s="26" t="n">
        <f aca="false">IF($J20="","",$J20*$D$14)</f>
        <v>0.576</v>
      </c>
    </row>
    <row r="21" customFormat="false" ht="18" hidden="false" customHeight="true" outlineLevel="0" collapsed="false">
      <c r="B21" s="27" t="n">
        <v>4</v>
      </c>
      <c r="C21" s="19" t="s">
        <v>53</v>
      </c>
      <c r="D21" s="20" t="s">
        <v>54</v>
      </c>
      <c r="E21" s="28" t="str">
        <f aca="false">IF($D21="","",IFERROR(INDEX(Bausteinkatalog!$C:$C,MATCH($D21,Bausteinkatalog!$B:$B,0)),"?"))</f>
        <v>Hinlangen/Bringen – mittel (20–40 cm)</v>
      </c>
      <c r="F21" s="22" t="s">
        <v>55</v>
      </c>
      <c r="G21" s="28" t="str">
        <f aca="false">IF($D21="","",IFERROR(INDEX(Bausteinkatalog!$D:$D,MATCH($D21,Bausteinkatalog!$B:$B,0)),""))</f>
        <v>Hinlangen/Bringen</v>
      </c>
      <c r="H21" s="29" t="n">
        <f aca="false">IF($D21="","",IFERROR(INDEX(Bausteinkatalog!$E:$E,MATCH($D21,Bausteinkatalog!$B:$B,0)),""))</f>
        <v>18</v>
      </c>
      <c r="I21" s="24" t="n">
        <v>1</v>
      </c>
      <c r="J21" s="30" t="n">
        <f aca="false">IF($H21="","",$H21*$I21)</f>
        <v>18</v>
      </c>
      <c r="K21" s="31" t="n">
        <f aca="false">IF($J21="","",$J21*$D$14)</f>
        <v>0.648</v>
      </c>
    </row>
    <row r="22" customFormat="false" ht="18" hidden="false" customHeight="true" outlineLevel="0" collapsed="false">
      <c r="B22" s="18" t="n">
        <v>5</v>
      </c>
      <c r="C22" s="19" t="s">
        <v>56</v>
      </c>
      <c r="D22" s="20" t="s">
        <v>57</v>
      </c>
      <c r="E22" s="21" t="str">
        <f aca="false">IF($D22="","",IFERROR(INDEX(Bausteinkatalog!$C:$C,MATCH($D22,Bausteinkatalog!$B:$B,0)),"?"))</f>
        <v>Fügen – lose Passung</v>
      </c>
      <c r="F22" s="22" t="s">
        <v>58</v>
      </c>
      <c r="G22" s="21" t="str">
        <f aca="false">IF($D22="","",IFERROR(INDEX(Bausteinkatalog!$D:$D,MATCH($D22,Bausteinkatalog!$B:$B,0)),""))</f>
        <v>Fügen/Platzieren</v>
      </c>
      <c r="H22" s="23" t="n">
        <f aca="false">IF($D22="","",IFERROR(INDEX(Bausteinkatalog!$E:$E,MATCH($D22,Bausteinkatalog!$B:$B,0)),""))</f>
        <v>6</v>
      </c>
      <c r="I22" s="24" t="n">
        <v>1</v>
      </c>
      <c r="J22" s="25" t="n">
        <f aca="false">IF($H22="","",$H22*$I22)</f>
        <v>6</v>
      </c>
      <c r="K22" s="26" t="n">
        <f aca="false">IF($J22="","",$J22*$D$14)</f>
        <v>0.216</v>
      </c>
    </row>
    <row r="23" customFormat="false" ht="18" hidden="false" customHeight="true" outlineLevel="0" collapsed="false">
      <c r="B23" s="27" t="n">
        <v>6</v>
      </c>
      <c r="C23" s="19" t="s">
        <v>59</v>
      </c>
      <c r="D23" s="20" t="s">
        <v>60</v>
      </c>
      <c r="E23" s="28" t="str">
        <f aca="false">IF($D23="","",IFERROR(INDEX(Bausteinkatalog!$C:$C,MATCH($D23,Bausteinkatalog!$B:$B,0)),"?"))</f>
        <v>Werkzeug aufnehmen / ablegen</v>
      </c>
      <c r="F23" s="22" t="s">
        <v>61</v>
      </c>
      <c r="G23" s="28" t="str">
        <f aca="false">IF($D23="","",IFERROR(INDEX(Bausteinkatalog!$D:$D,MATCH($D23,Bausteinkatalog!$B:$B,0)),""))</f>
        <v>Hilfsmittel</v>
      </c>
      <c r="H23" s="29" t="n">
        <f aca="false">IF($D23="","",IFERROR(INDEX(Bausteinkatalog!$E:$E,MATCH($D23,Bausteinkatalog!$B:$B,0)),""))</f>
        <v>20</v>
      </c>
      <c r="I23" s="24" t="n">
        <v>1</v>
      </c>
      <c r="J23" s="30" t="n">
        <f aca="false">IF($H23="","",$H23*$I23)</f>
        <v>20</v>
      </c>
      <c r="K23" s="31" t="n">
        <f aca="false">IF($J23="","",$J23*$D$14)</f>
        <v>0.72</v>
      </c>
    </row>
    <row r="24" customFormat="false" ht="18" hidden="false" customHeight="true" outlineLevel="0" collapsed="false">
      <c r="B24" s="18" t="n">
        <v>7</v>
      </c>
      <c r="C24" s="19" t="s">
        <v>62</v>
      </c>
      <c r="D24" s="20" t="s">
        <v>63</v>
      </c>
      <c r="E24" s="21" t="str">
        <f aca="false">IF($D24="","",IFERROR(INDEX(Bausteinkatalog!$C:$C,MATCH($D24,Bausteinkatalog!$B:$B,0)),"?"))</f>
        <v>Kurbeln/Eindrehen – je Umdrehung</v>
      </c>
      <c r="F24" s="22" t="s">
        <v>64</v>
      </c>
      <c r="G24" s="21" t="str">
        <f aca="false">IF($D24="","",IFERROR(INDEX(Bausteinkatalog!$D:$D,MATCH($D24,Bausteinkatalog!$B:$B,0)),""))</f>
        <v>Drehen</v>
      </c>
      <c r="H24" s="23" t="n">
        <f aca="false">IF($D24="","",IFERROR(INDEX(Bausteinkatalog!$E:$E,MATCH($D24,Bausteinkatalog!$B:$B,0)),""))</f>
        <v>30</v>
      </c>
      <c r="I24" s="24" t="n">
        <v>1</v>
      </c>
      <c r="J24" s="25" t="n">
        <f aca="false">IF($H24="","",$H24*$I24)</f>
        <v>30</v>
      </c>
      <c r="K24" s="26" t="n">
        <f aca="false">IF($J24="","",$J24*$D$14)</f>
        <v>1.08</v>
      </c>
    </row>
    <row r="25" customFormat="false" ht="18" hidden="false" customHeight="true" outlineLevel="0" collapsed="false">
      <c r="B25" s="27" t="n">
        <v>8</v>
      </c>
      <c r="C25" s="19" t="s">
        <v>65</v>
      </c>
      <c r="D25" s="20" t="s">
        <v>60</v>
      </c>
      <c r="E25" s="28" t="str">
        <f aca="false">IF($D25="","",IFERROR(INDEX(Bausteinkatalog!$C:$C,MATCH($D25,Bausteinkatalog!$B:$B,0)),"?"))</f>
        <v>Werkzeug aufnehmen / ablegen</v>
      </c>
      <c r="F25" s="22" t="s">
        <v>61</v>
      </c>
      <c r="G25" s="28" t="str">
        <f aca="false">IF($D25="","",IFERROR(INDEX(Bausteinkatalog!$D:$D,MATCH($D25,Bausteinkatalog!$B:$B,0)),""))</f>
        <v>Hilfsmittel</v>
      </c>
      <c r="H25" s="29" t="n">
        <f aca="false">IF($D25="","",IFERROR(INDEX(Bausteinkatalog!$E:$E,MATCH($D25,Bausteinkatalog!$B:$B,0)),""))</f>
        <v>20</v>
      </c>
      <c r="I25" s="24" t="n">
        <v>1</v>
      </c>
      <c r="J25" s="30" t="n">
        <f aca="false">IF($H25="","",$H25*$I25)</f>
        <v>20</v>
      </c>
      <c r="K25" s="31" t="n">
        <f aca="false">IF($J25="","",$J25*$D$14)</f>
        <v>0.72</v>
      </c>
    </row>
    <row r="26" customFormat="false" ht="18" hidden="false" customHeight="true" outlineLevel="0" collapsed="false">
      <c r="B26" s="18" t="n">
        <v>9</v>
      </c>
      <c r="C26" s="19" t="s">
        <v>66</v>
      </c>
      <c r="D26" s="20" t="s">
        <v>67</v>
      </c>
      <c r="E26" s="21" t="str">
        <f aca="false">IF($D26="","",IFERROR(INDEX(Bausteinkatalog!$C:$C,MATCH($D26,Bausteinkatalog!$B:$B,0)),"?"))</f>
        <v>Prüfen – Sichtkontrolle einfach</v>
      </c>
      <c r="F26" s="22" t="s">
        <v>68</v>
      </c>
      <c r="G26" s="21" t="str">
        <f aca="false">IF($D26="","",IFERROR(INDEX(Bausteinkatalog!$D:$D,MATCH($D26,Bausteinkatalog!$B:$B,0)),""))</f>
        <v>Prüfen</v>
      </c>
      <c r="H26" s="23" t="n">
        <f aca="false">IF($D26="","",IFERROR(INDEX(Bausteinkatalog!$E:$E,MATCH($D26,Bausteinkatalog!$B:$B,0)),""))</f>
        <v>10</v>
      </c>
      <c r="I26" s="24" t="n">
        <v>1</v>
      </c>
      <c r="J26" s="25" t="n">
        <f aca="false">IF($H26="","",$H26*$I26)</f>
        <v>10</v>
      </c>
      <c r="K26" s="26" t="n">
        <f aca="false">IF($J26="","",$J26*$D$14)</f>
        <v>0.36</v>
      </c>
    </row>
    <row r="27" customFormat="false" ht="18" hidden="false" customHeight="true" outlineLevel="0" collapsed="false">
      <c r="B27" s="27" t="n">
        <v>10</v>
      </c>
      <c r="C27" s="19" t="s">
        <v>69</v>
      </c>
      <c r="D27" s="20" t="s">
        <v>48</v>
      </c>
      <c r="E27" s="28" t="str">
        <f aca="false">IF($D27="","",IFERROR(INDEX(Bausteinkatalog!$C:$C,MATCH($D27,Bausteinkatalog!$B:$B,0)),"?"))</f>
        <v>Hinlangen/Bringen – lang (über 40 cm)</v>
      </c>
      <c r="F27" s="22" t="s">
        <v>70</v>
      </c>
      <c r="G27" s="28" t="str">
        <f aca="false">IF($D27="","",IFERROR(INDEX(Bausteinkatalog!$D:$D,MATCH($D27,Bausteinkatalog!$B:$B,0)),""))</f>
        <v>Hinlangen/Bringen</v>
      </c>
      <c r="H27" s="29" t="n">
        <f aca="false">IF($D27="","",IFERROR(INDEX(Bausteinkatalog!$E:$E,MATCH($D27,Bausteinkatalog!$B:$B,0)),""))</f>
        <v>26</v>
      </c>
      <c r="I27" s="24" t="n">
        <v>1</v>
      </c>
      <c r="J27" s="30" t="n">
        <f aca="false">IF($H27="","",$H27*$I27)</f>
        <v>26</v>
      </c>
      <c r="K27" s="31" t="n">
        <f aca="false">IF($J27="","",$J27*$D$14)</f>
        <v>0.936</v>
      </c>
    </row>
    <row r="28" customFormat="false" ht="18" hidden="false" customHeight="true" outlineLevel="0" collapsed="false">
      <c r="B28" s="18" t="n">
        <v>11</v>
      </c>
      <c r="C28" s="19"/>
      <c r="D28" s="20"/>
      <c r="E28" s="21" t="str">
        <f aca="false">IF($D28="","",IFERROR(INDEX(Bausteinkatalog!$C:$C,MATCH($D28,Bausteinkatalog!$B:$B,0)),"?"))</f>
        <v/>
      </c>
      <c r="F28" s="22"/>
      <c r="G28" s="21" t="str">
        <f aca="false">IF($D28="","",IFERROR(INDEX(Bausteinkatalog!$D:$D,MATCH($D28,Bausteinkatalog!$B:$B,0)),""))</f>
        <v/>
      </c>
      <c r="H28" s="23" t="str">
        <f aca="false">IF($D28="","",IFERROR(INDEX(Bausteinkatalog!$E:$E,MATCH($D28,Bausteinkatalog!$B:$B,0)),""))</f>
        <v/>
      </c>
      <c r="I28" s="24"/>
      <c r="J28" s="25" t="str">
        <f aca="false">IF($H28="","",$H28*$I28)</f>
        <v/>
      </c>
      <c r="K28" s="26" t="str">
        <f aca="false">IF($J28="","",$J28*$D$14)</f>
        <v/>
      </c>
    </row>
    <row r="29" customFormat="false" ht="18" hidden="false" customHeight="true" outlineLevel="0" collapsed="false">
      <c r="B29" s="27" t="n">
        <v>12</v>
      </c>
      <c r="C29" s="19"/>
      <c r="D29" s="20"/>
      <c r="E29" s="28" t="str">
        <f aca="false">IF($D29="","",IFERROR(INDEX(Bausteinkatalog!$C:$C,MATCH($D29,Bausteinkatalog!$B:$B,0)),"?"))</f>
        <v/>
      </c>
      <c r="F29" s="22"/>
      <c r="G29" s="28" t="str">
        <f aca="false">IF($D29="","",IFERROR(INDEX(Bausteinkatalog!$D:$D,MATCH($D29,Bausteinkatalog!$B:$B,0)),""))</f>
        <v/>
      </c>
      <c r="H29" s="29" t="str">
        <f aca="false">IF($D29="","",IFERROR(INDEX(Bausteinkatalog!$E:$E,MATCH($D29,Bausteinkatalog!$B:$B,0)),""))</f>
        <v/>
      </c>
      <c r="I29" s="24"/>
      <c r="J29" s="30" t="str">
        <f aca="false">IF($H29="","",$H29*$I29)</f>
        <v/>
      </c>
      <c r="K29" s="31" t="str">
        <f aca="false">IF($J29="","",$J29*$D$14)</f>
        <v/>
      </c>
    </row>
    <row r="30" customFormat="false" ht="18" hidden="false" customHeight="true" outlineLevel="0" collapsed="false">
      <c r="B30" s="18" t="n">
        <v>13</v>
      </c>
      <c r="C30" s="19"/>
      <c r="D30" s="20"/>
      <c r="E30" s="21" t="str">
        <f aca="false">IF($D30="","",IFERROR(INDEX(Bausteinkatalog!$C:$C,MATCH($D30,Bausteinkatalog!$B:$B,0)),"?"))</f>
        <v/>
      </c>
      <c r="F30" s="22"/>
      <c r="G30" s="21" t="str">
        <f aca="false">IF($D30="","",IFERROR(INDEX(Bausteinkatalog!$D:$D,MATCH($D30,Bausteinkatalog!$B:$B,0)),""))</f>
        <v/>
      </c>
      <c r="H30" s="23" t="str">
        <f aca="false">IF($D30="","",IFERROR(INDEX(Bausteinkatalog!$E:$E,MATCH($D30,Bausteinkatalog!$B:$B,0)),""))</f>
        <v/>
      </c>
      <c r="I30" s="24"/>
      <c r="J30" s="25" t="str">
        <f aca="false">IF($H30="","",$H30*$I30)</f>
        <v/>
      </c>
      <c r="K30" s="26" t="str">
        <f aca="false">IF($J30="","",$J30*$D$14)</f>
        <v/>
      </c>
    </row>
    <row r="31" customFormat="false" ht="18" hidden="false" customHeight="true" outlineLevel="0" collapsed="false">
      <c r="B31" s="27" t="n">
        <v>14</v>
      </c>
      <c r="C31" s="19"/>
      <c r="D31" s="20"/>
      <c r="E31" s="28" t="str">
        <f aca="false">IF($D31="","",IFERROR(INDEX(Bausteinkatalog!$C:$C,MATCH($D31,Bausteinkatalog!$B:$B,0)),"?"))</f>
        <v/>
      </c>
      <c r="F31" s="22"/>
      <c r="G31" s="28" t="str">
        <f aca="false">IF($D31="","",IFERROR(INDEX(Bausteinkatalog!$D:$D,MATCH($D31,Bausteinkatalog!$B:$B,0)),""))</f>
        <v/>
      </c>
      <c r="H31" s="29" t="str">
        <f aca="false">IF($D31="","",IFERROR(INDEX(Bausteinkatalog!$E:$E,MATCH($D31,Bausteinkatalog!$B:$B,0)),""))</f>
        <v/>
      </c>
      <c r="I31" s="24"/>
      <c r="J31" s="30" t="str">
        <f aca="false">IF($H31="","",$H31*$I31)</f>
        <v/>
      </c>
      <c r="K31" s="31" t="str">
        <f aca="false">IF($J31="","",$J31*$D$14)</f>
        <v/>
      </c>
    </row>
    <row r="32" customFormat="false" ht="18" hidden="false" customHeight="true" outlineLevel="0" collapsed="false">
      <c r="B32" s="18" t="n">
        <v>15</v>
      </c>
      <c r="C32" s="19"/>
      <c r="D32" s="20"/>
      <c r="E32" s="21" t="str">
        <f aca="false">IF($D32="","",IFERROR(INDEX(Bausteinkatalog!$C:$C,MATCH($D32,Bausteinkatalog!$B:$B,0)),"?"))</f>
        <v/>
      </c>
      <c r="F32" s="22"/>
      <c r="G32" s="21" t="str">
        <f aca="false">IF($D32="","",IFERROR(INDEX(Bausteinkatalog!$D:$D,MATCH($D32,Bausteinkatalog!$B:$B,0)),""))</f>
        <v/>
      </c>
      <c r="H32" s="23" t="str">
        <f aca="false">IF($D32="","",IFERROR(INDEX(Bausteinkatalog!$E:$E,MATCH($D32,Bausteinkatalog!$B:$B,0)),""))</f>
        <v/>
      </c>
      <c r="I32" s="24"/>
      <c r="J32" s="25" t="str">
        <f aca="false">IF($H32="","",$H32*$I32)</f>
        <v/>
      </c>
      <c r="K32" s="26" t="str">
        <f aca="false">IF($J32="","",$J32*$D$14)</f>
        <v/>
      </c>
    </row>
    <row r="33" customFormat="false" ht="18" hidden="false" customHeight="true" outlineLevel="0" collapsed="false">
      <c r="B33" s="27" t="n">
        <v>16</v>
      </c>
      <c r="C33" s="19"/>
      <c r="D33" s="20"/>
      <c r="E33" s="28" t="str">
        <f aca="false">IF($D33="","",IFERROR(INDEX(Bausteinkatalog!$C:$C,MATCH($D33,Bausteinkatalog!$B:$B,0)),"?"))</f>
        <v/>
      </c>
      <c r="F33" s="22"/>
      <c r="G33" s="28" t="str">
        <f aca="false">IF($D33="","",IFERROR(INDEX(Bausteinkatalog!$D:$D,MATCH($D33,Bausteinkatalog!$B:$B,0)),""))</f>
        <v/>
      </c>
      <c r="H33" s="29" t="str">
        <f aca="false">IF($D33="","",IFERROR(INDEX(Bausteinkatalog!$E:$E,MATCH($D33,Bausteinkatalog!$B:$B,0)),""))</f>
        <v/>
      </c>
      <c r="I33" s="24"/>
      <c r="J33" s="30" t="str">
        <f aca="false">IF($H33="","",$H33*$I33)</f>
        <v/>
      </c>
      <c r="K33" s="31" t="str">
        <f aca="false">IF($J33="","",$J33*$D$14)</f>
        <v/>
      </c>
    </row>
    <row r="34" customFormat="false" ht="18" hidden="false" customHeight="true" outlineLevel="0" collapsed="false">
      <c r="B34" s="18" t="n">
        <v>17</v>
      </c>
      <c r="C34" s="19"/>
      <c r="D34" s="20"/>
      <c r="E34" s="21" t="str">
        <f aca="false">IF($D34="","",IFERROR(INDEX(Bausteinkatalog!$C:$C,MATCH($D34,Bausteinkatalog!$B:$B,0)),"?"))</f>
        <v/>
      </c>
      <c r="F34" s="22"/>
      <c r="G34" s="21" t="str">
        <f aca="false">IF($D34="","",IFERROR(INDEX(Bausteinkatalog!$D:$D,MATCH($D34,Bausteinkatalog!$B:$B,0)),""))</f>
        <v/>
      </c>
      <c r="H34" s="23" t="str">
        <f aca="false">IF($D34="","",IFERROR(INDEX(Bausteinkatalog!$E:$E,MATCH($D34,Bausteinkatalog!$B:$B,0)),""))</f>
        <v/>
      </c>
      <c r="I34" s="24"/>
      <c r="J34" s="25" t="str">
        <f aca="false">IF($H34="","",$H34*$I34)</f>
        <v/>
      </c>
      <c r="K34" s="26" t="str">
        <f aca="false">IF($J34="","",$J34*$D$14)</f>
        <v/>
      </c>
    </row>
    <row r="35" customFormat="false" ht="18" hidden="false" customHeight="true" outlineLevel="0" collapsed="false">
      <c r="B35" s="27" t="n">
        <v>18</v>
      </c>
      <c r="C35" s="19"/>
      <c r="D35" s="20"/>
      <c r="E35" s="28" t="str">
        <f aca="false">IF($D35="","",IFERROR(INDEX(Bausteinkatalog!$C:$C,MATCH($D35,Bausteinkatalog!$B:$B,0)),"?"))</f>
        <v/>
      </c>
      <c r="F35" s="22"/>
      <c r="G35" s="28" t="str">
        <f aca="false">IF($D35="","",IFERROR(INDEX(Bausteinkatalog!$D:$D,MATCH($D35,Bausteinkatalog!$B:$B,0)),""))</f>
        <v/>
      </c>
      <c r="H35" s="29" t="str">
        <f aca="false">IF($D35="","",IFERROR(INDEX(Bausteinkatalog!$E:$E,MATCH($D35,Bausteinkatalog!$B:$B,0)),""))</f>
        <v/>
      </c>
      <c r="I35" s="24"/>
      <c r="J35" s="30" t="str">
        <f aca="false">IF($H35="","",$H35*$I35)</f>
        <v/>
      </c>
      <c r="K35" s="31" t="str">
        <f aca="false">IF($J35="","",$J35*$D$14)</f>
        <v/>
      </c>
    </row>
    <row r="36" customFormat="false" ht="18" hidden="false" customHeight="true" outlineLevel="0" collapsed="false">
      <c r="B36" s="18" t="n">
        <v>19</v>
      </c>
      <c r="C36" s="19"/>
      <c r="D36" s="20"/>
      <c r="E36" s="21" t="str">
        <f aca="false">IF($D36="","",IFERROR(INDEX(Bausteinkatalog!$C:$C,MATCH($D36,Bausteinkatalog!$B:$B,0)),"?"))</f>
        <v/>
      </c>
      <c r="F36" s="22"/>
      <c r="G36" s="21" t="str">
        <f aca="false">IF($D36="","",IFERROR(INDEX(Bausteinkatalog!$D:$D,MATCH($D36,Bausteinkatalog!$B:$B,0)),""))</f>
        <v/>
      </c>
      <c r="H36" s="23" t="str">
        <f aca="false">IF($D36="","",IFERROR(INDEX(Bausteinkatalog!$E:$E,MATCH($D36,Bausteinkatalog!$B:$B,0)),""))</f>
        <v/>
      </c>
      <c r="I36" s="24"/>
      <c r="J36" s="25" t="str">
        <f aca="false">IF($H36="","",$H36*$I36)</f>
        <v/>
      </c>
      <c r="K36" s="26" t="str">
        <f aca="false">IF($J36="","",$J36*$D$14)</f>
        <v/>
      </c>
    </row>
    <row r="37" customFormat="false" ht="18" hidden="false" customHeight="true" outlineLevel="0" collapsed="false">
      <c r="B37" s="27" t="n">
        <v>20</v>
      </c>
      <c r="C37" s="19"/>
      <c r="D37" s="20"/>
      <c r="E37" s="28" t="str">
        <f aca="false">IF($D37="","",IFERROR(INDEX(Bausteinkatalog!$C:$C,MATCH($D37,Bausteinkatalog!$B:$B,0)),"?"))</f>
        <v/>
      </c>
      <c r="F37" s="22"/>
      <c r="G37" s="28" t="str">
        <f aca="false">IF($D37="","",IFERROR(INDEX(Bausteinkatalog!$D:$D,MATCH($D37,Bausteinkatalog!$B:$B,0)),""))</f>
        <v/>
      </c>
      <c r="H37" s="29" t="str">
        <f aca="false">IF($D37="","",IFERROR(INDEX(Bausteinkatalog!$E:$E,MATCH($D37,Bausteinkatalog!$B:$B,0)),""))</f>
        <v/>
      </c>
      <c r="I37" s="24"/>
      <c r="J37" s="30" t="str">
        <f aca="false">IF($H37="","",$H37*$I37)</f>
        <v/>
      </c>
      <c r="K37" s="31" t="str">
        <f aca="false">IF($J37="","",$J37*$D$14)</f>
        <v/>
      </c>
    </row>
    <row r="38" customFormat="false" ht="18" hidden="false" customHeight="true" outlineLevel="0" collapsed="false">
      <c r="B38" s="18" t="n">
        <v>21</v>
      </c>
      <c r="C38" s="19"/>
      <c r="D38" s="20"/>
      <c r="E38" s="21" t="str">
        <f aca="false">IF($D38="","",IFERROR(INDEX(Bausteinkatalog!$C:$C,MATCH($D38,Bausteinkatalog!$B:$B,0)),"?"))</f>
        <v/>
      </c>
      <c r="F38" s="22"/>
      <c r="G38" s="21" t="str">
        <f aca="false">IF($D38="","",IFERROR(INDEX(Bausteinkatalog!$D:$D,MATCH($D38,Bausteinkatalog!$B:$B,0)),""))</f>
        <v/>
      </c>
      <c r="H38" s="23" t="str">
        <f aca="false">IF($D38="","",IFERROR(INDEX(Bausteinkatalog!$E:$E,MATCH($D38,Bausteinkatalog!$B:$B,0)),""))</f>
        <v/>
      </c>
      <c r="I38" s="24"/>
      <c r="J38" s="25" t="str">
        <f aca="false">IF($H38="","",$H38*$I38)</f>
        <v/>
      </c>
      <c r="K38" s="26" t="str">
        <f aca="false">IF($J38="","",$J38*$D$14)</f>
        <v/>
      </c>
    </row>
    <row r="39" customFormat="false" ht="18" hidden="false" customHeight="true" outlineLevel="0" collapsed="false">
      <c r="B39" s="27" t="n">
        <v>22</v>
      </c>
      <c r="C39" s="19"/>
      <c r="D39" s="20"/>
      <c r="E39" s="28" t="str">
        <f aca="false">IF($D39="","",IFERROR(INDEX(Bausteinkatalog!$C:$C,MATCH($D39,Bausteinkatalog!$B:$B,0)),"?"))</f>
        <v/>
      </c>
      <c r="F39" s="22"/>
      <c r="G39" s="28" t="str">
        <f aca="false">IF($D39="","",IFERROR(INDEX(Bausteinkatalog!$D:$D,MATCH($D39,Bausteinkatalog!$B:$B,0)),""))</f>
        <v/>
      </c>
      <c r="H39" s="29" t="str">
        <f aca="false">IF($D39="","",IFERROR(INDEX(Bausteinkatalog!$E:$E,MATCH($D39,Bausteinkatalog!$B:$B,0)),""))</f>
        <v/>
      </c>
      <c r="I39" s="24"/>
      <c r="J39" s="30" t="str">
        <f aca="false">IF($H39="","",$H39*$I39)</f>
        <v/>
      </c>
      <c r="K39" s="31" t="str">
        <f aca="false">IF($J39="","",$J39*$D$14)</f>
        <v/>
      </c>
    </row>
    <row r="40" customFormat="false" ht="21.75" hidden="false" customHeight="true" outlineLevel="0" collapsed="false">
      <c r="B40" s="32" t="s">
        <v>71</v>
      </c>
      <c r="C40" s="32"/>
      <c r="D40" s="32"/>
      <c r="E40" s="32"/>
      <c r="F40" s="32"/>
      <c r="G40" s="32"/>
      <c r="H40" s="32"/>
      <c r="I40" s="32"/>
      <c r="J40" s="33" t="n">
        <f aca="false">SUM(J18:J39)</f>
        <v>185</v>
      </c>
      <c r="K40" s="34" t="n">
        <f aca="false">SUM(K18:K39)</f>
        <v>6.66</v>
      </c>
    </row>
    <row r="42" customFormat="false" ht="19.5" hidden="false" customHeight="true" outlineLevel="0" collapsed="false">
      <c r="B42" s="35" t="s">
        <v>72</v>
      </c>
      <c r="C42" s="35"/>
      <c r="D42" s="35"/>
      <c r="E42" s="35"/>
      <c r="F42" s="35"/>
      <c r="G42" s="35"/>
      <c r="H42" s="35"/>
      <c r="I42" s="35"/>
      <c r="J42" s="35"/>
      <c r="K42" s="35"/>
    </row>
    <row r="43" customFormat="false" ht="15" hidden="false" customHeight="true" outlineLevel="0" collapsed="false">
      <c r="B43" s="36" t="s">
        <v>73</v>
      </c>
      <c r="C43" s="36"/>
      <c r="D43" s="36"/>
      <c r="E43" s="37" t="n">
        <f aca="false">$J$40</f>
        <v>185</v>
      </c>
      <c r="G43" s="36" t="s">
        <v>74</v>
      </c>
      <c r="H43" s="36"/>
      <c r="I43" s="36"/>
      <c r="J43" s="38" t="n">
        <f aca="false">(((($J$40*$D$14)/$G$14)*(1+$J$14+$D$15))/60)</f>
        <v>0.12543</v>
      </c>
      <c r="K43" s="38"/>
    </row>
    <row r="44" customFormat="false" ht="15" hidden="false" customHeight="true" outlineLevel="0" collapsed="false">
      <c r="B44" s="36" t="s">
        <v>75</v>
      </c>
      <c r="C44" s="36"/>
      <c r="D44" s="36"/>
      <c r="E44" s="39" t="n">
        <f aca="false">($J$40*$D$14)</f>
        <v>6.66</v>
      </c>
      <c r="G44" s="36" t="s">
        <v>76</v>
      </c>
      <c r="H44" s="36"/>
      <c r="I44" s="36"/>
      <c r="J44" s="37" t="n">
        <f aca="false">IFERROR(3600/((($J$40*$D$14)/$G$14)*(1+$J$14+$D$15)),0)</f>
        <v>478.354460655346</v>
      </c>
      <c r="K44" s="37"/>
    </row>
    <row r="45" customFormat="false" ht="15" hidden="false" customHeight="true" outlineLevel="0" collapsed="false">
      <c r="B45" s="36" t="s">
        <v>77</v>
      </c>
      <c r="C45" s="36"/>
      <c r="D45" s="36"/>
      <c r="E45" s="38" t="n">
        <f aca="false">(($J$40*$D$14)/60)</f>
        <v>0.111</v>
      </c>
      <c r="G45" s="36" t="s">
        <v>78</v>
      </c>
      <c r="H45" s="36"/>
      <c r="I45" s="36"/>
      <c r="J45" s="40" t="n">
        <f aca="false">(((($J$40*$D$14)/$G$14)*(1+$J$14+$D$15))/3600*$G$15)</f>
        <v>0.100344</v>
      </c>
      <c r="K45" s="40"/>
    </row>
    <row r="46" customFormat="false" ht="15" hidden="false" customHeight="true" outlineLevel="0" collapsed="false">
      <c r="B46" s="36" t="s">
        <v>79</v>
      </c>
      <c r="C46" s="36"/>
      <c r="D46" s="36"/>
      <c r="E46" s="39" t="n">
        <f aca="false">(($J$40*$D$14)/$G$14)</f>
        <v>6.66</v>
      </c>
      <c r="G46" s="36" t="s">
        <v>80</v>
      </c>
      <c r="H46" s="36"/>
      <c r="I46" s="36"/>
      <c r="J46" s="41" t="n">
        <f aca="false">(((($J$40*$D$14)/$G$14)*(1+$J$14+$D$15))/3600*$G$15*$J$15)</f>
        <v>25.086</v>
      </c>
      <c r="K46" s="41"/>
    </row>
    <row r="47" customFormat="false" ht="15" hidden="false" customHeight="true" outlineLevel="0" collapsed="false">
      <c r="B47" s="36" t="s">
        <v>81</v>
      </c>
      <c r="C47" s="36"/>
      <c r="D47" s="36"/>
      <c r="E47" s="42" t="n">
        <f aca="false">((($J$40*$D$14)/$G$14)*(1+$J$14+$D$15))</f>
        <v>7.5258</v>
      </c>
      <c r="G47" s="36" t="s">
        <v>82</v>
      </c>
      <c r="H47" s="36"/>
      <c r="I47" s="36"/>
      <c r="J47" s="43" t="n">
        <f aca="false">(((($J$40*$D$14)/$G$14)*(1+$J$14+$D$15))*$J$15/3600)</f>
        <v>0.522625</v>
      </c>
      <c r="K47" s="43"/>
    </row>
    <row r="49" customFormat="false" ht="25.5" hidden="false" customHeight="true" outlineLevel="0" collapsed="false">
      <c r="B49" s="44" t="s">
        <v>83</v>
      </c>
      <c r="C49" s="44"/>
      <c r="D49" s="44"/>
      <c r="E49" s="44"/>
      <c r="F49" s="44"/>
      <c r="G49" s="44"/>
      <c r="H49" s="44"/>
      <c r="I49" s="44"/>
      <c r="J49" s="44"/>
      <c r="K49" s="44"/>
    </row>
  </sheetData>
  <mergeCells count="48">
    <mergeCell ref="B2:H4"/>
    <mergeCell ref="I2:K4"/>
    <mergeCell ref="B5:K5"/>
    <mergeCell ref="B7:C7"/>
    <mergeCell ref="D7:E7"/>
    <mergeCell ref="G7:H7"/>
    <mergeCell ref="I7:K7"/>
    <mergeCell ref="B8:C8"/>
    <mergeCell ref="D8:E8"/>
    <mergeCell ref="G8:H8"/>
    <mergeCell ref="I8:K8"/>
    <mergeCell ref="B9:C9"/>
    <mergeCell ref="D9:E9"/>
    <mergeCell ref="G9:H9"/>
    <mergeCell ref="I9:K9"/>
    <mergeCell ref="B10:C10"/>
    <mergeCell ref="D10:E10"/>
    <mergeCell ref="G10:H10"/>
    <mergeCell ref="I10:K10"/>
    <mergeCell ref="B11:C11"/>
    <mergeCell ref="D11:E11"/>
    <mergeCell ref="G11:H11"/>
    <mergeCell ref="I11:K11"/>
    <mergeCell ref="B13:K13"/>
    <mergeCell ref="B14:C14"/>
    <mergeCell ref="E14:F14"/>
    <mergeCell ref="H14:I14"/>
    <mergeCell ref="B15:C15"/>
    <mergeCell ref="E15:F15"/>
    <mergeCell ref="H15:I15"/>
    <mergeCell ref="B40:I40"/>
    <mergeCell ref="B42:K42"/>
    <mergeCell ref="B43:D43"/>
    <mergeCell ref="G43:I43"/>
    <mergeCell ref="J43:K43"/>
    <mergeCell ref="B44:D44"/>
    <mergeCell ref="G44:I44"/>
    <mergeCell ref="J44:K44"/>
    <mergeCell ref="B45:D45"/>
    <mergeCell ref="G45:I45"/>
    <mergeCell ref="J45:K45"/>
    <mergeCell ref="B46:D46"/>
    <mergeCell ref="G46:I46"/>
    <mergeCell ref="J46:K46"/>
    <mergeCell ref="B47:D47"/>
    <mergeCell ref="G47:I47"/>
    <mergeCell ref="J47:K47"/>
    <mergeCell ref="B49:K49"/>
  </mergeCells>
  <dataValidations count="1">
    <dataValidation allowBlank="true" error="Bitte einen gültigen Code aus dem Bausteinkatalog wählen." errorStyle="stop" errorTitle="Ungültiger Code" operator="between" prompt="Code aus dem Bausteinkatalog auswählen" promptTitle="Prozessbaustein" showDropDown="false" showErrorMessage="false" showInputMessage="false" sqref="D18:D39" type="list">
      <formula1>Bausteinkatalog!$B$5:$B$27</formula1>
      <formula2>0</formula2>
    </dataValidation>
  </dataValidations>
  <printOptions headings="false" gridLines="false" gridLinesSet="true" horizontalCentered="false" verticalCentered="false"/>
  <pageMargins left="0.3" right="0.3" top="0.4" bottom="0.4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2:H2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30"/>
    <col collapsed="false" customWidth="true" hidden="false" outlineLevel="0" max="3" min="3" style="0" width="16"/>
    <col collapsed="false" customWidth="true" hidden="false" outlineLevel="0" max="5" min="4" style="0" width="14"/>
    <col collapsed="false" customWidth="true" hidden="false" outlineLevel="0" max="6" min="6" style="0" width="2"/>
    <col collapsed="false" customWidth="true" hidden="false" outlineLevel="0" max="7" min="7" style="0" width="26"/>
    <col collapsed="false" customWidth="true" hidden="false" outlineLevel="0" max="8" min="8" style="0" width="16"/>
    <col collapsed="false" customWidth="true" hidden="false" outlineLevel="0" max="9" min="9" style="0" width="2"/>
  </cols>
  <sheetData>
    <row r="2" customFormat="false" ht="19.5" hidden="false" customHeight="true" outlineLevel="0" collapsed="false">
      <c r="B2" s="45" t="s">
        <v>84</v>
      </c>
      <c r="C2" s="45"/>
      <c r="D2" s="45"/>
      <c r="E2" s="45"/>
      <c r="F2" s="45"/>
      <c r="G2" s="45"/>
      <c r="H2" s="45"/>
    </row>
    <row r="3" customFormat="false" ht="19.5" hidden="false" customHeight="true" outlineLevel="0" collapsed="false">
      <c r="B3" s="45"/>
      <c r="C3" s="45"/>
      <c r="D3" s="45"/>
      <c r="E3" s="45"/>
      <c r="F3" s="45"/>
      <c r="G3" s="45"/>
      <c r="H3" s="45"/>
    </row>
    <row r="4" customFormat="false" ht="3.75" hidden="false" customHeight="true" outlineLevel="0" collapsed="false">
      <c r="B4" s="3"/>
      <c r="C4" s="3"/>
      <c r="D4" s="3"/>
      <c r="E4" s="3"/>
      <c r="F4" s="3"/>
      <c r="G4" s="3"/>
      <c r="H4" s="3"/>
    </row>
    <row r="6" customFormat="false" ht="21.75" hidden="false" customHeight="true" outlineLevel="0" collapsed="false">
      <c r="B6" s="46" t="s">
        <v>85</v>
      </c>
      <c r="C6" s="46"/>
      <c r="G6" s="47" t="s">
        <v>86</v>
      </c>
      <c r="H6" s="47"/>
    </row>
    <row r="7" customFormat="false" ht="21.75" hidden="false" customHeight="true" outlineLevel="0" collapsed="false">
      <c r="B7" s="48" t="n">
        <f aca="false">Analyse!E47</f>
        <v>7.5258</v>
      </c>
      <c r="C7" s="48"/>
      <c r="G7" s="49" t="n">
        <f aca="false">Analyse!J44</f>
        <v>478.354460655346</v>
      </c>
      <c r="H7" s="49"/>
    </row>
    <row r="8" customFormat="false" ht="21.75" hidden="false" customHeight="true" outlineLevel="0" collapsed="false">
      <c r="B8" s="48"/>
      <c r="C8" s="48"/>
      <c r="G8" s="49"/>
      <c r="H8" s="49"/>
    </row>
    <row r="9" customFormat="false" ht="21.75" hidden="false" customHeight="true" outlineLevel="0" collapsed="false"/>
    <row r="10" customFormat="false" ht="21.75" hidden="false" customHeight="true" outlineLevel="0" collapsed="false">
      <c r="B10" s="46" t="s">
        <v>87</v>
      </c>
      <c r="C10" s="46"/>
      <c r="G10" s="47" t="s">
        <v>88</v>
      </c>
      <c r="H10" s="47"/>
    </row>
    <row r="11" customFormat="false" ht="21.75" hidden="false" customHeight="true" outlineLevel="0" collapsed="false">
      <c r="B11" s="50" t="n">
        <f aca="false">Analyse!J45</f>
        <v>0.100344</v>
      </c>
      <c r="C11" s="50"/>
      <c r="G11" s="51" t="n">
        <f aca="false">Analyse!$J$40</f>
        <v>185</v>
      </c>
      <c r="H11" s="51"/>
    </row>
    <row r="12" customFormat="false" ht="21.75" hidden="false" customHeight="true" outlineLevel="0" collapsed="false">
      <c r="B12" s="50"/>
      <c r="C12" s="50"/>
      <c r="G12" s="51"/>
      <c r="H12" s="51"/>
    </row>
    <row r="14" customFormat="false" ht="19.5" hidden="false" customHeight="true" outlineLevel="0" collapsed="false">
      <c r="B14" s="10" t="s">
        <v>89</v>
      </c>
      <c r="C14" s="10"/>
      <c r="D14" s="10"/>
      <c r="E14" s="10"/>
    </row>
    <row r="15" customFormat="false" ht="15" hidden="false" customHeight="false" outlineLevel="0" collapsed="false">
      <c r="B15" s="17" t="s">
        <v>39</v>
      </c>
      <c r="C15" s="17" t="s">
        <v>90</v>
      </c>
      <c r="D15" s="17" t="s">
        <v>43</v>
      </c>
      <c r="E15" s="17" t="s">
        <v>91</v>
      </c>
    </row>
    <row r="16" customFormat="false" ht="15" hidden="false" customHeight="false" outlineLevel="0" collapsed="false">
      <c r="B16" s="21" t="s">
        <v>92</v>
      </c>
      <c r="C16" s="52" t="n">
        <f aca="false">SUMIFS(Analyse!$J$18:$J$39,Analyse!$G$18:$G$39,$B16)</f>
        <v>70</v>
      </c>
      <c r="D16" s="53" t="n">
        <f aca="false">C16*Analyse!$D$14</f>
        <v>2.52</v>
      </c>
      <c r="E16" s="54" t="n">
        <f aca="false">IFERROR(C16/SUM($C$16:$C$24),0)</f>
        <v>0.378378378378378</v>
      </c>
    </row>
    <row r="17" customFormat="false" ht="15" hidden="false" customHeight="false" outlineLevel="0" collapsed="false">
      <c r="B17" s="28" t="s">
        <v>93</v>
      </c>
      <c r="C17" s="55" t="n">
        <f aca="false">SUMIFS(Analyse!$J$18:$J$39,Analyse!$G$18:$G$39,$B17)</f>
        <v>13</v>
      </c>
      <c r="D17" s="56" t="n">
        <f aca="false">C17*Analyse!$D$14</f>
        <v>0.468</v>
      </c>
      <c r="E17" s="57" t="n">
        <f aca="false">IFERROR(C17/SUM($C$16:$C$24),0)</f>
        <v>0.0702702702702703</v>
      </c>
    </row>
    <row r="18" customFormat="false" ht="15" hidden="false" customHeight="false" outlineLevel="0" collapsed="false">
      <c r="B18" s="21" t="s">
        <v>94</v>
      </c>
      <c r="C18" s="52" t="n">
        <f aca="false">SUMIFS(Analyse!$J$18:$J$39,Analyse!$G$18:$G$39,$B18)</f>
        <v>22</v>
      </c>
      <c r="D18" s="53" t="n">
        <f aca="false">C18*Analyse!$D$14</f>
        <v>0.792</v>
      </c>
      <c r="E18" s="54" t="n">
        <f aca="false">IFERROR(C18/SUM($C$16:$C$24),0)</f>
        <v>0.118918918918919</v>
      </c>
    </row>
    <row r="19" customFormat="false" ht="15" hidden="false" customHeight="false" outlineLevel="0" collapsed="false">
      <c r="B19" s="28" t="s">
        <v>95</v>
      </c>
      <c r="C19" s="55" t="n">
        <f aca="false">SUMIFS(Analyse!$J$18:$J$39,Analyse!$G$18:$G$39,$B19)</f>
        <v>0</v>
      </c>
      <c r="D19" s="56" t="n">
        <f aca="false">C19*Analyse!$D$14</f>
        <v>0</v>
      </c>
      <c r="E19" s="57" t="n">
        <f aca="false">IFERROR(C19/SUM($C$16:$C$24),0)</f>
        <v>0</v>
      </c>
    </row>
    <row r="20" customFormat="false" ht="15" hidden="false" customHeight="false" outlineLevel="0" collapsed="false">
      <c r="B20" s="21" t="s">
        <v>96</v>
      </c>
      <c r="C20" s="52" t="n">
        <f aca="false">SUMIFS(Analyse!$J$18:$J$39,Analyse!$G$18:$G$39,$B20)</f>
        <v>0</v>
      </c>
      <c r="D20" s="53" t="n">
        <f aca="false">C20*Analyse!$D$14</f>
        <v>0</v>
      </c>
      <c r="E20" s="54" t="n">
        <f aca="false">IFERROR(C20/SUM($C$16:$C$24),0)</f>
        <v>0</v>
      </c>
    </row>
    <row r="21" customFormat="false" ht="15" hidden="false" customHeight="false" outlineLevel="0" collapsed="false">
      <c r="B21" s="28" t="s">
        <v>97</v>
      </c>
      <c r="C21" s="55" t="n">
        <f aca="false">SUMIFS(Analyse!$J$18:$J$39,Analyse!$G$18:$G$39,$B21)</f>
        <v>30</v>
      </c>
      <c r="D21" s="56" t="n">
        <f aca="false">C21*Analyse!$D$14</f>
        <v>1.08</v>
      </c>
      <c r="E21" s="57" t="n">
        <f aca="false">IFERROR(C21/SUM($C$16:$C$24),0)</f>
        <v>0.162162162162162</v>
      </c>
    </row>
    <row r="22" customFormat="false" ht="15" hidden="false" customHeight="false" outlineLevel="0" collapsed="false">
      <c r="B22" s="21" t="s">
        <v>98</v>
      </c>
      <c r="C22" s="52" t="n">
        <f aca="false">SUMIFS(Analyse!$J$18:$J$39,Analyse!$G$18:$G$39,$B22)</f>
        <v>10</v>
      </c>
      <c r="D22" s="53" t="n">
        <f aca="false">C22*Analyse!$D$14</f>
        <v>0.36</v>
      </c>
      <c r="E22" s="54" t="n">
        <f aca="false">IFERROR(C22/SUM($C$16:$C$24),0)</f>
        <v>0.0540540540540541</v>
      </c>
    </row>
    <row r="23" customFormat="false" ht="15" hidden="false" customHeight="false" outlineLevel="0" collapsed="false">
      <c r="B23" s="28" t="s">
        <v>99</v>
      </c>
      <c r="C23" s="55" t="n">
        <f aca="false">SUMIFS(Analyse!$J$18:$J$39,Analyse!$G$18:$G$39,$B23)</f>
        <v>40</v>
      </c>
      <c r="D23" s="56" t="n">
        <f aca="false">C23*Analyse!$D$14</f>
        <v>1.44</v>
      </c>
      <c r="E23" s="57" t="n">
        <f aca="false">IFERROR(C23/SUM($C$16:$C$24),0)</f>
        <v>0.216216216216216</v>
      </c>
    </row>
    <row r="24" customFormat="false" ht="15" hidden="false" customHeight="false" outlineLevel="0" collapsed="false">
      <c r="B24" s="21" t="s">
        <v>100</v>
      </c>
      <c r="C24" s="52" t="n">
        <f aca="false">SUMIFS(Analyse!$J$18:$J$39,Analyse!$G$18:$G$39,$B24)</f>
        <v>0</v>
      </c>
      <c r="D24" s="53" t="n">
        <f aca="false">C24*Analyse!$D$14</f>
        <v>0</v>
      </c>
      <c r="E24" s="54" t="n">
        <f aca="false">IFERROR(C24/SUM($C$16:$C$24),0)</f>
        <v>0</v>
      </c>
    </row>
    <row r="25" customFormat="false" ht="15" hidden="false" customHeight="false" outlineLevel="0" collapsed="false">
      <c r="B25" s="58" t="s">
        <v>101</v>
      </c>
      <c r="C25" s="59" t="n">
        <f aca="false">SUM(C16:C24)</f>
        <v>185</v>
      </c>
      <c r="D25" s="60" t="n">
        <f aca="false">SUM(D16:D24)</f>
        <v>6.66</v>
      </c>
      <c r="E25" s="61" t="n">
        <f aca="false">IFERROR(C25/C25,1)</f>
        <v>1</v>
      </c>
    </row>
    <row r="27" customFormat="false" ht="21.75" hidden="false" customHeight="true" outlineLevel="0" collapsed="false">
      <c r="B27" s="44" t="s">
        <v>102</v>
      </c>
      <c r="C27" s="44"/>
      <c r="D27" s="44"/>
      <c r="E27" s="44"/>
      <c r="F27" s="44"/>
      <c r="G27" s="44"/>
      <c r="H27" s="44"/>
    </row>
  </sheetData>
  <mergeCells count="12">
    <mergeCell ref="B2:H3"/>
    <mergeCell ref="B4:H4"/>
    <mergeCell ref="B6:C6"/>
    <mergeCell ref="G6:H6"/>
    <mergeCell ref="B7:C8"/>
    <mergeCell ref="G7:H8"/>
    <mergeCell ref="B10:C10"/>
    <mergeCell ref="G10:H10"/>
    <mergeCell ref="B11:C12"/>
    <mergeCell ref="G11:H12"/>
    <mergeCell ref="B14:E14"/>
    <mergeCell ref="B27:H27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2:E3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14"/>
    <col collapsed="false" customWidth="true" hidden="false" outlineLevel="0" max="3" min="3" style="0" width="46"/>
    <col collapsed="false" customWidth="true" hidden="false" outlineLevel="0" max="4" min="4" style="0" width="22"/>
    <col collapsed="false" customWidth="true" hidden="false" outlineLevel="0" max="5" min="5" style="0" width="14"/>
    <col collapsed="false" customWidth="true" hidden="false" outlineLevel="0" max="6" min="6" style="0" width="2"/>
    <col collapsed="false" customWidth="true" hidden="false" outlineLevel="0" max="8" min="8" style="0" width="30"/>
    <col collapsed="false" customWidth="true" hidden="false" outlineLevel="0" max="9" min="9" style="0" width="16"/>
  </cols>
  <sheetData>
    <row r="2" customFormat="false" ht="30" hidden="false" customHeight="true" outlineLevel="0" collapsed="false">
      <c r="B2" s="62" t="s">
        <v>103</v>
      </c>
      <c r="C2" s="62"/>
      <c r="D2" s="62"/>
      <c r="E2" s="62"/>
    </row>
    <row r="3" customFormat="false" ht="25.5" hidden="false" customHeight="true" outlineLevel="0" collapsed="false">
      <c r="B3" s="63" t="s">
        <v>104</v>
      </c>
      <c r="C3" s="63"/>
      <c r="D3" s="63"/>
      <c r="E3" s="63"/>
    </row>
    <row r="4" customFormat="false" ht="21.75" hidden="false" customHeight="true" outlineLevel="0" collapsed="false">
      <c r="B4" s="64" t="s">
        <v>36</v>
      </c>
      <c r="C4" s="64" t="s">
        <v>37</v>
      </c>
      <c r="D4" s="64" t="s">
        <v>39</v>
      </c>
      <c r="E4" s="64" t="s">
        <v>105</v>
      </c>
    </row>
    <row r="5" customFormat="false" ht="15" hidden="false" customHeight="false" outlineLevel="0" collapsed="false">
      <c r="B5" s="65" t="s">
        <v>106</v>
      </c>
      <c r="C5" s="66" t="s">
        <v>107</v>
      </c>
      <c r="D5" s="66" t="s">
        <v>92</v>
      </c>
      <c r="E5" s="67" t="n">
        <v>10</v>
      </c>
    </row>
    <row r="6" customFormat="false" ht="15" hidden="false" customHeight="false" outlineLevel="0" collapsed="false">
      <c r="B6" s="68" t="s">
        <v>54</v>
      </c>
      <c r="C6" s="69" t="s">
        <v>108</v>
      </c>
      <c r="D6" s="69" t="s">
        <v>92</v>
      </c>
      <c r="E6" s="70" t="n">
        <v>18</v>
      </c>
    </row>
    <row r="7" customFormat="false" ht="15" hidden="false" customHeight="false" outlineLevel="0" collapsed="false">
      <c r="B7" s="65" t="s">
        <v>48</v>
      </c>
      <c r="C7" s="66" t="s">
        <v>109</v>
      </c>
      <c r="D7" s="66" t="s">
        <v>92</v>
      </c>
      <c r="E7" s="67" t="n">
        <v>26</v>
      </c>
    </row>
    <row r="8" customFormat="false" ht="15" hidden="false" customHeight="false" outlineLevel="0" collapsed="false">
      <c r="B8" s="68" t="s">
        <v>110</v>
      </c>
      <c r="C8" s="69" t="s">
        <v>111</v>
      </c>
      <c r="D8" s="69" t="s">
        <v>93</v>
      </c>
      <c r="E8" s="70" t="n">
        <v>4</v>
      </c>
    </row>
    <row r="9" customFormat="false" ht="15" hidden="false" customHeight="false" outlineLevel="0" collapsed="false">
      <c r="B9" s="65" t="s">
        <v>112</v>
      </c>
      <c r="C9" s="66" t="s">
        <v>113</v>
      </c>
      <c r="D9" s="66" t="s">
        <v>93</v>
      </c>
      <c r="E9" s="67" t="n">
        <v>9</v>
      </c>
    </row>
    <row r="10" customFormat="false" ht="15" hidden="false" customHeight="false" outlineLevel="0" collapsed="false">
      <c r="B10" s="68" t="s">
        <v>45</v>
      </c>
      <c r="C10" s="69" t="s">
        <v>114</v>
      </c>
      <c r="D10" s="69" t="s">
        <v>93</v>
      </c>
      <c r="E10" s="70" t="n">
        <v>13</v>
      </c>
    </row>
    <row r="11" customFormat="false" ht="15" hidden="false" customHeight="false" outlineLevel="0" collapsed="false">
      <c r="B11" s="65" t="s">
        <v>57</v>
      </c>
      <c r="C11" s="66" t="s">
        <v>115</v>
      </c>
      <c r="D11" s="66" t="s">
        <v>94</v>
      </c>
      <c r="E11" s="67" t="n">
        <v>6</v>
      </c>
    </row>
    <row r="12" customFormat="false" ht="15" hidden="false" customHeight="false" outlineLevel="0" collapsed="false">
      <c r="B12" s="68" t="s">
        <v>51</v>
      </c>
      <c r="C12" s="69" t="s">
        <v>116</v>
      </c>
      <c r="D12" s="69" t="s">
        <v>94</v>
      </c>
      <c r="E12" s="70" t="n">
        <v>16</v>
      </c>
    </row>
    <row r="13" customFormat="false" ht="15" hidden="false" customHeight="false" outlineLevel="0" collapsed="false">
      <c r="B13" s="65" t="s">
        <v>117</v>
      </c>
      <c r="C13" s="66" t="s">
        <v>118</v>
      </c>
      <c r="D13" s="66" t="s">
        <v>94</v>
      </c>
      <c r="E13" s="67" t="n">
        <v>43</v>
      </c>
    </row>
    <row r="14" customFormat="false" ht="15" hidden="false" customHeight="false" outlineLevel="0" collapsed="false">
      <c r="B14" s="68" t="s">
        <v>119</v>
      </c>
      <c r="C14" s="69" t="s">
        <v>120</v>
      </c>
      <c r="D14" s="69" t="s">
        <v>95</v>
      </c>
      <c r="E14" s="70" t="n">
        <v>2</v>
      </c>
    </row>
    <row r="15" customFormat="false" ht="15" hidden="false" customHeight="false" outlineLevel="0" collapsed="false">
      <c r="B15" s="65" t="s">
        <v>121</v>
      </c>
      <c r="C15" s="66" t="s">
        <v>122</v>
      </c>
      <c r="D15" s="66" t="s">
        <v>95</v>
      </c>
      <c r="E15" s="67" t="n">
        <v>4</v>
      </c>
    </row>
    <row r="16" customFormat="false" ht="15" hidden="false" customHeight="false" outlineLevel="0" collapsed="false">
      <c r="B16" s="68" t="s">
        <v>123</v>
      </c>
      <c r="C16" s="69" t="s">
        <v>124</v>
      </c>
      <c r="D16" s="69" t="s">
        <v>96</v>
      </c>
      <c r="E16" s="70" t="n">
        <v>11</v>
      </c>
    </row>
    <row r="17" customFormat="false" ht="15" hidden="false" customHeight="false" outlineLevel="0" collapsed="false">
      <c r="B17" s="65" t="s">
        <v>125</v>
      </c>
      <c r="C17" s="66" t="s">
        <v>126</v>
      </c>
      <c r="D17" s="66" t="s">
        <v>96</v>
      </c>
      <c r="E17" s="67" t="n">
        <v>16</v>
      </c>
    </row>
    <row r="18" customFormat="false" ht="15" hidden="false" customHeight="false" outlineLevel="0" collapsed="false">
      <c r="B18" s="68" t="s">
        <v>127</v>
      </c>
      <c r="C18" s="69" t="s">
        <v>128</v>
      </c>
      <c r="D18" s="69" t="s">
        <v>97</v>
      </c>
      <c r="E18" s="70" t="n">
        <v>9</v>
      </c>
    </row>
    <row r="19" customFormat="false" ht="15" hidden="false" customHeight="false" outlineLevel="0" collapsed="false">
      <c r="B19" s="65" t="s">
        <v>63</v>
      </c>
      <c r="C19" s="66" t="s">
        <v>129</v>
      </c>
      <c r="D19" s="66" t="s">
        <v>97</v>
      </c>
      <c r="E19" s="67" t="n">
        <v>30</v>
      </c>
    </row>
    <row r="20" customFormat="false" ht="15" hidden="false" customHeight="false" outlineLevel="0" collapsed="false">
      <c r="B20" s="68" t="s">
        <v>67</v>
      </c>
      <c r="C20" s="69" t="s">
        <v>130</v>
      </c>
      <c r="D20" s="69" t="s">
        <v>98</v>
      </c>
      <c r="E20" s="70" t="n">
        <v>10</v>
      </c>
    </row>
    <row r="21" customFormat="false" ht="15" hidden="false" customHeight="false" outlineLevel="0" collapsed="false">
      <c r="B21" s="65" t="s">
        <v>131</v>
      </c>
      <c r="C21" s="66" t="s">
        <v>132</v>
      </c>
      <c r="D21" s="66" t="s">
        <v>98</v>
      </c>
      <c r="E21" s="67" t="n">
        <v>40</v>
      </c>
    </row>
    <row r="22" customFormat="false" ht="15" hidden="false" customHeight="false" outlineLevel="0" collapsed="false">
      <c r="B22" s="68" t="s">
        <v>60</v>
      </c>
      <c r="C22" s="69" t="s">
        <v>133</v>
      </c>
      <c r="D22" s="69" t="s">
        <v>99</v>
      </c>
      <c r="E22" s="70" t="n">
        <v>20</v>
      </c>
    </row>
    <row r="23" customFormat="false" ht="15" hidden="false" customHeight="false" outlineLevel="0" collapsed="false">
      <c r="B23" s="65" t="s">
        <v>134</v>
      </c>
      <c r="C23" s="66" t="s">
        <v>135</v>
      </c>
      <c r="D23" s="66" t="s">
        <v>99</v>
      </c>
      <c r="E23" s="67" t="n">
        <v>35</v>
      </c>
    </row>
    <row r="24" customFormat="false" ht="15" hidden="false" customHeight="false" outlineLevel="0" collapsed="false">
      <c r="B24" s="68" t="s">
        <v>136</v>
      </c>
      <c r="C24" s="69" t="s">
        <v>137</v>
      </c>
      <c r="D24" s="69" t="s">
        <v>100</v>
      </c>
      <c r="E24" s="70" t="n">
        <v>9</v>
      </c>
    </row>
    <row r="25" customFormat="false" ht="15" hidden="false" customHeight="false" outlineLevel="0" collapsed="false">
      <c r="B25" s="65" t="s">
        <v>138</v>
      </c>
      <c r="C25" s="66" t="s">
        <v>139</v>
      </c>
      <c r="D25" s="66" t="s">
        <v>100</v>
      </c>
      <c r="E25" s="67" t="n">
        <v>18</v>
      </c>
    </row>
    <row r="26" customFormat="false" ht="15" hidden="false" customHeight="false" outlineLevel="0" collapsed="false">
      <c r="B26" s="68" t="s">
        <v>140</v>
      </c>
      <c r="C26" s="69" t="s">
        <v>141</v>
      </c>
      <c r="D26" s="69" t="s">
        <v>100</v>
      </c>
      <c r="E26" s="70" t="n">
        <v>61</v>
      </c>
    </row>
    <row r="27" customFormat="false" ht="15" hidden="false" customHeight="false" outlineLevel="0" collapsed="false">
      <c r="B27" s="65" t="s">
        <v>142</v>
      </c>
      <c r="C27" s="66" t="s">
        <v>143</v>
      </c>
      <c r="D27" s="66" t="s">
        <v>100</v>
      </c>
      <c r="E27" s="67" t="n">
        <v>110</v>
      </c>
    </row>
    <row r="29" customFormat="false" ht="15" hidden="false" customHeight="true" outlineLevel="0" collapsed="false">
      <c r="B29" s="71" t="s">
        <v>144</v>
      </c>
      <c r="C29" s="71"/>
      <c r="D29" s="71"/>
      <c r="E29" s="71"/>
    </row>
    <row r="30" customFormat="false" ht="15" hidden="false" customHeight="true" outlineLevel="0" collapsed="false">
      <c r="B30" s="72" t="s">
        <v>28</v>
      </c>
      <c r="C30" s="72"/>
      <c r="D30" s="72"/>
      <c r="E30" s="73" t="n">
        <v>0.036</v>
      </c>
    </row>
    <row r="31" customFormat="false" ht="15" hidden="false" customHeight="true" outlineLevel="0" collapsed="false">
      <c r="B31" s="72" t="s">
        <v>145</v>
      </c>
      <c r="C31" s="72"/>
      <c r="D31" s="72"/>
      <c r="E31" s="74" t="n">
        <v>100000</v>
      </c>
    </row>
    <row r="32" customFormat="false" ht="15" hidden="false" customHeight="true" outlineLevel="0" collapsed="false">
      <c r="B32" s="72" t="s">
        <v>146</v>
      </c>
      <c r="C32" s="72"/>
      <c r="D32" s="72"/>
      <c r="E32" s="75" t="n">
        <v>1666.7</v>
      </c>
    </row>
  </sheetData>
  <mergeCells count="6">
    <mergeCell ref="B2:E2"/>
    <mergeCell ref="B3:E3"/>
    <mergeCell ref="B29:E29"/>
    <mergeCell ref="B30:D30"/>
    <mergeCell ref="B31:D31"/>
    <mergeCell ref="B32:D3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2026-07-22T15:47:51Z</dcterms:created>
  <dc:creator>openpyxl</dc:creator>
  <dc:description/>
  <dc:language>en-US</dc:language>
  <cp:lastModifiedBy/>
  <dcterms:modified xsi:type="dcterms:W3CDTF">2026-07-22T15:47:53Z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