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5B96D030-0A40-4E57-BB7B-34AAC3AC332F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Übersicht" sheetId="1" r:id="rId1"/>
    <sheet name="MTM-Analyse" sheetId="2" r:id="rId2"/>
    <sheet name="Bausteinkatalog" sheetId="3" r:id="rId3"/>
  </sheets>
  <definedNames>
    <definedName name="_xlnm.Print_Area" localSheetId="2">Bausteinkatalog!$A$1:$I$34</definedName>
    <definedName name="_xlnm.Print_Area" localSheetId="1">'MTM-Analyse'!$A$1:$K$28</definedName>
    <definedName name="_xlnm.Print_Area" localSheetId="0">Übersicht!$A$1:$H$56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2" i="3" l="1"/>
  <c r="I21" i="3"/>
  <c r="I20" i="3"/>
  <c r="G24" i="2"/>
  <c r="H24" i="2" s="1"/>
  <c r="E24" i="2"/>
  <c r="G23" i="2"/>
  <c r="H23" i="2" s="1"/>
  <c r="I23" i="2" s="1"/>
  <c r="E23" i="2"/>
  <c r="G22" i="2"/>
  <c r="H22" i="2" s="1"/>
  <c r="I22" i="2" s="1"/>
  <c r="E22" i="2"/>
  <c r="G21" i="2"/>
  <c r="H21" i="2" s="1"/>
  <c r="E21" i="2"/>
  <c r="H18" i="2"/>
  <c r="I18" i="2" s="1"/>
  <c r="G18" i="2"/>
  <c r="E18" i="2"/>
  <c r="G17" i="2"/>
  <c r="H17" i="2" s="1"/>
  <c r="I17" i="2" s="1"/>
  <c r="E17" i="2"/>
  <c r="G16" i="2"/>
  <c r="H16" i="2" s="1"/>
  <c r="E16" i="2"/>
  <c r="G15" i="2"/>
  <c r="H15" i="2" s="1"/>
  <c r="E15" i="2"/>
  <c r="H14" i="2"/>
  <c r="I14" i="2" s="1"/>
  <c r="G14" i="2"/>
  <c r="E14" i="2"/>
  <c r="G11" i="2"/>
  <c r="H11" i="2" s="1"/>
  <c r="I11" i="2" s="1"/>
  <c r="E11" i="2"/>
  <c r="G10" i="2"/>
  <c r="H10" i="2" s="1"/>
  <c r="I10" i="2" s="1"/>
  <c r="E10" i="2"/>
  <c r="G9" i="2"/>
  <c r="H9" i="2" s="1"/>
  <c r="E9" i="2"/>
  <c r="K5" i="2"/>
  <c r="I5" i="2"/>
  <c r="G5" i="2"/>
  <c r="C5" i="2"/>
  <c r="F23" i="1"/>
  <c r="F19" i="1"/>
  <c r="C19" i="1"/>
  <c r="I15" i="2" l="1"/>
  <c r="H19" i="2"/>
  <c r="I101" i="1" s="1"/>
  <c r="I16" i="2"/>
  <c r="C30" i="1"/>
  <c r="H25" i="2"/>
  <c r="I102" i="1" s="1"/>
  <c r="I21" i="2"/>
  <c r="I9" i="2"/>
  <c r="I12" i="2" s="1"/>
  <c r="H12" i="2"/>
  <c r="C31" i="1"/>
  <c r="C32" i="1"/>
  <c r="I24" i="2"/>
  <c r="I19" i="2"/>
  <c r="I100" i="1" l="1"/>
  <c r="H26" i="2"/>
  <c r="D31" i="1"/>
  <c r="I25" i="2"/>
  <c r="I26" i="2"/>
  <c r="C33" i="1"/>
  <c r="D32" i="1" s="1"/>
  <c r="D30" i="1"/>
  <c r="F25" i="1" l="1"/>
  <c r="D33" i="1"/>
  <c r="D23" i="1"/>
  <c r="F27" i="1"/>
  <c r="D27" i="1"/>
  <c r="B27" i="1"/>
  <c r="B23" i="1"/>
  <c r="B25" i="1"/>
  <c r="D25" i="1"/>
</calcChain>
</file>

<file path=xl/sharedStrings.xml><?xml version="1.0" encoding="utf-8"?>
<sst xmlns="http://schemas.openxmlformats.org/spreadsheetml/2006/main" count="242" uniqueCount="211">
  <si>
    <t>MTM-ANALYSE</t>
  </si>
  <si>
    <t>[ Firmenlogo ]</t>
  </si>
  <si>
    <t>Methoden-Zeitmessung · Bewegungs- und Zeitanalyse manueller Arbeitsabläufe</t>
  </si>
  <si>
    <t>Stammdaten</t>
  </si>
  <si>
    <t>Firma</t>
  </si>
  <si>
    <t>Muster Fertigung GmbH</t>
  </si>
  <si>
    <t>Analyse-Nr.</t>
  </si>
  <si>
    <t>MTM-2026-0148</t>
  </si>
  <si>
    <t>Werk / Bereich</t>
  </si>
  <si>
    <t>Werk Nord · Montage 2</t>
  </si>
  <si>
    <t>MTM-Verfahren</t>
  </si>
  <si>
    <t>MTM-UAS</t>
  </si>
  <si>
    <t>Abteilung</t>
  </si>
  <si>
    <t>Industrial Engineering</t>
  </si>
  <si>
    <t>Bearbeiter/in</t>
  </si>
  <si>
    <t>Max Mustermann</t>
  </si>
  <si>
    <t>Arbeitssystem / -platz</t>
  </si>
  <si>
    <t>Montagelinie L2 · AP 30</t>
  </si>
  <si>
    <t>Datum</t>
  </si>
  <si>
    <t>15.07.2026</t>
  </si>
  <si>
    <t>Bezeichnung Arbeitsablauf</t>
  </si>
  <si>
    <t>Manuelle Baugruppenmontage (generisch)</t>
  </si>
  <si>
    <t>Version / Status</t>
  </si>
  <si>
    <t>V1.0 · freigegeben</t>
  </si>
  <si>
    <t>Rahmenbedingungen &amp; Zuschläge</t>
  </si>
  <si>
    <t>Sachliche Verteilzeit  zₛ</t>
  </si>
  <si>
    <t>Losgröße [Stück]</t>
  </si>
  <si>
    <t>Persönliche Verteilzeit  zₚ</t>
  </si>
  <si>
    <t>Schichtdauer produktiv [h]</t>
  </si>
  <si>
    <t>Erholungszeit  z_er</t>
  </si>
  <si>
    <t>Planmäßige Nutzung [%]</t>
  </si>
  <si>
    <t>Gesamtzuschlag  z_ges</t>
  </si>
  <si>
    <t>Umrechnung 1 TMU [s]  (fest)</t>
  </si>
  <si>
    <t>Kennzahlen</t>
  </si>
  <si>
    <t>GRUNDZEIT  [TMU]</t>
  </si>
  <si>
    <t>GRUNDZEIT  t_g  [min]</t>
  </si>
  <si>
    <t>GESAMTZUSCHLAG  z_ges</t>
  </si>
  <si>
    <t>VORGABEZEIT  t_e  [min]</t>
  </si>
  <si>
    <t>LEISTUNG  [Stück/h]</t>
  </si>
  <si>
    <t>WERTSCHÖPFUNGSANTEIL</t>
  </si>
  <si>
    <t>GRUNDZEIT  t_g  [s]</t>
  </si>
  <si>
    <t>VORGABEZEIT  t_e  [s]</t>
  </si>
  <si>
    <t>AUSBRINGUNG / SCHICHT</t>
  </si>
  <si>
    <t>Wertigkeitsverteilung</t>
  </si>
  <si>
    <t>Wertigkeit</t>
  </si>
  <si>
    <t>TMU</t>
  </si>
  <si>
    <t>Anteil</t>
  </si>
  <si>
    <t>Wertschöpfend (WS)</t>
  </si>
  <si>
    <t>Notwendig, n. wertschöpfend (NN)</t>
  </si>
  <si>
    <t>Verschwendung (NW)</t>
  </si>
  <si>
    <t>Summe</t>
  </si>
  <si>
    <t>Legende &amp; Hinweise</t>
  </si>
  <si>
    <t>Eingabefeld – bitte ausfüllen / anpassen</t>
  </si>
  <si>
    <t>Automatische Berechnung – nicht überschreiben</t>
  </si>
  <si>
    <t>•  WS / NN / NW = Wertschöpfung / notwendig, nicht wertschöpfend / Verschwendung.</t>
  </si>
  <si>
    <t>•  1 TMU = 0,036 s  (100.000 TMU = 1 h).</t>
  </si>
  <si>
    <t>•  Alle Inhalte sind Beispieldaten. TMU-Werte im Bausteinkatalog vor der</t>
  </si>
  <si>
    <t>•  Nutzung durch betrieblich gültige, lizenzierte MTM-Normzeitwerte ersetzen.</t>
  </si>
  <si>
    <t>Vorgang 1</t>
  </si>
  <si>
    <t>Vorgang 2</t>
  </si>
  <si>
    <t>Vorgang 3</t>
  </si>
  <si>
    <t>Arbeitsablauf:</t>
  </si>
  <si>
    <t>Verfahren:</t>
  </si>
  <si>
    <t>Bearbeiter:</t>
  </si>
  <si>
    <t>Nr.</t>
  </si>
  <si>
    <t>Arbeitsvorgang / Vorgangsschritt</t>
  </si>
  <si>
    <t>MTM-Baustein (Bezeichnung)</t>
  </si>
  <si>
    <t>Kürzel</t>
  </si>
  <si>
    <t>Häufig-keit  n</t>
  </si>
  <si>
    <t>TMU / Einheit</t>
  </si>
  <si>
    <t>TMU gesamt</t>
  </si>
  <si>
    <t>Zeit [s]</t>
  </si>
  <si>
    <t>Wertig-keit</t>
  </si>
  <si>
    <t>Bemerkung</t>
  </si>
  <si>
    <t>Arbeitsvorgang 1 — Teil bereitstellen &amp; aufnehmen</t>
  </si>
  <si>
    <t>Bereitstellbehälter in Greifraum ziehen</t>
  </si>
  <si>
    <t>Betätigen – zusammengesetzt</t>
  </si>
  <si>
    <t>NN</t>
  </si>
  <si>
    <t>1 Behälter je Zyklus</t>
  </si>
  <si>
    <t>Bauteil aus Behälter aufnehmen</t>
  </si>
  <si>
    <t>Aufnehmen &amp; Platzieren – leicht · ungefähr · mittel (20–50 cm)</t>
  </si>
  <si>
    <t>Greifentfernung ~40 cm</t>
  </si>
  <si>
    <t>Bauteil auf Sichtmerkmal prüfen</t>
  </si>
  <si>
    <t>Sichtkontrolle – einfach (1 Merkmal)</t>
  </si>
  <si>
    <t>Kennzeichnung/Lage</t>
  </si>
  <si>
    <t>Zwischensumme Arbeitsvorgang 1</t>
  </si>
  <si>
    <t>Arbeitsvorgang 2 — Fügen &amp; Verbinden</t>
  </si>
  <si>
    <t>Grundträger in Vorrichtung einlegen (enge Passung)</t>
  </si>
  <si>
    <t>Aufnehmen &amp; Platzieren – leicht · eng · mittel</t>
  </si>
  <si>
    <t>Ausrichten an Anschlag</t>
  </si>
  <si>
    <t>Anbauteil aufnehmen und positionieren</t>
  </si>
  <si>
    <t>Aufnehmen &amp; Platzieren – leicht · lose · mittel</t>
  </si>
  <si>
    <t>Anbauteil fügen / einrasten</t>
  </si>
  <si>
    <t>Fügen – leicht (einrasten/stecken)</t>
  </si>
  <si>
    <t>WS</t>
  </si>
  <si>
    <t>Fügevorgang</t>
  </si>
  <si>
    <t>Akku-Schrauber handhaben (aufnehmen/ablegen)</t>
  </si>
  <si>
    <t>Werkzeug aufnehmen &amp; ablegen – ungefähr</t>
  </si>
  <si>
    <t>Zwei Schrauben ansetzen und anziehen</t>
  </si>
  <si>
    <t>Verschrauben – Schraube ansetzen (je Schraube)</t>
  </si>
  <si>
    <t>2 Schrauben je Zyklus</t>
  </si>
  <si>
    <t>Zwischensumme Arbeitsvorgang 2</t>
  </si>
  <si>
    <t>Arbeitsvorgang 3 — Prüfen &amp; Ablegen</t>
  </si>
  <si>
    <t>Funktions- und Sichtkontrolle (mehrere Merkmale)</t>
  </si>
  <si>
    <t>Prüfen – mehrere Merkmale</t>
  </si>
  <si>
    <t>Endkontrolle</t>
  </si>
  <si>
    <t>Fertigteil aus Vorrichtung entnehmen</t>
  </si>
  <si>
    <t>Fertigteil auf Ladungsträger ablegen</t>
  </si>
  <si>
    <t>Platzieren – lose · mittel</t>
  </si>
  <si>
    <t>Nacharbeit bei fehlerhaftem Teil (gelegentlich)</t>
  </si>
  <si>
    <t>NW</t>
  </si>
  <si>
    <t>Fehlerquote 5 %</t>
  </si>
  <si>
    <t>Zwischensumme Arbeitsvorgang 3</t>
  </si>
  <si>
    <t>SUMME GRUNDZEIT (GESAMT)</t>
  </si>
  <si>
    <t>Hinweis:  Neue Zeilen innerhalb eines Arbeitsvorgangs einfügen und die Formeln der Spalten »Kürzel«, »TMU / Einheit«, »TMU gesamt« und »Zeit [s]« nach unten kopieren. Bezeichnung des MTM-Bausteins und Wertigkeit werden über Auswahllisten gepflegt; die Zeitwerte stammen aus dem Blatt »Bausteinkatalog«.</t>
  </si>
  <si>
    <t>BAUSTEINKATALOG</t>
  </si>
  <si>
    <t>Referenz-Zeitbausteine für die MTM-Analyse. Die Bezeichnung wird im Analyseblatt per Auswahlliste gewählt; Kürzel und TMU-Wert werden automatisch übernommen. Die TMU-Werte sind generische Beispielwerte und vor der betrieblichen Nutzung durch gültige, lizenzierte MTM-Normzeitwerte zu ersetzen.</t>
  </si>
  <si>
    <t>Kategorie</t>
  </si>
  <si>
    <t>Bezeichnung (Auswahl im Analyseblatt)</t>
  </si>
  <si>
    <t>Einflussgrößen / Hinweise</t>
  </si>
  <si>
    <t>Wertigkeit-Codes</t>
  </si>
  <si>
    <t>Aufnehmen &amp; Platzieren</t>
  </si>
  <si>
    <t>Aufnehmen &amp; Platzieren – leicht · ungefähr · kurz (≤20 cm)</t>
  </si>
  <si>
    <t>AP-a1</t>
  </si>
  <si>
    <t>Gewicht ≤ 1 kg · grobe Ziellage</t>
  </si>
  <si>
    <t>Wertschöpfend</t>
  </si>
  <si>
    <t>AP-a2</t>
  </si>
  <si>
    <t>Notwendig, n. wertschöpfend</t>
  </si>
  <si>
    <t>AP-b2</t>
  </si>
  <si>
    <t>Gewicht ≤ 1 kg · lose Passung</t>
  </si>
  <si>
    <t>Verschwendung</t>
  </si>
  <si>
    <t>Aufnehmen &amp; Platzieren – leicht · eng · kurz</t>
  </si>
  <si>
    <t>AP-c1</t>
  </si>
  <si>
    <t>Gewicht ≤ 1 kg · enge Passung</t>
  </si>
  <si>
    <t>AP-c2</t>
  </si>
  <si>
    <t>Aufnehmen &amp; Platzieren – schwer · ungefähr · mittel</t>
  </si>
  <si>
    <t>AP-h2</t>
  </si>
  <si>
    <t>Gewicht &gt; 1–8 kg · grobe Ziellage</t>
  </si>
  <si>
    <t>MTM-1</t>
  </si>
  <si>
    <t>Mengenfertigung</t>
  </si>
  <si>
    <t>Aufnehmen &amp; Platzieren – schwer · eng · mittel</t>
  </si>
  <si>
    <t>AP-k2</t>
  </si>
  <si>
    <t>Gewicht &gt; 1–8 kg · enge Passung</t>
  </si>
  <si>
    <t>Serienfertigung</t>
  </si>
  <si>
    <t>Platzieren</t>
  </si>
  <si>
    <t>Platzieren – ungefähr · mittel</t>
  </si>
  <si>
    <t>PL-a2</t>
  </si>
  <si>
    <t>bereits gegriffenes Teil · grob</t>
  </si>
  <si>
    <t>MTM-MEK</t>
  </si>
  <si>
    <t>Einzel-/Kleinserie</t>
  </si>
  <si>
    <t>PL-b2</t>
  </si>
  <si>
    <t>bereits gegriffenes Teil · lose</t>
  </si>
  <si>
    <t>MTM-SAM</t>
  </si>
  <si>
    <t>Sequenz-Bausteine</t>
  </si>
  <si>
    <t>Platzieren – eng · mittel</t>
  </si>
  <si>
    <t>PL-c2</t>
  </si>
  <si>
    <t>bereits gegriffenes Teil · eng</t>
  </si>
  <si>
    <t>Hilfsmittel handhaben</t>
  </si>
  <si>
    <t>WZ-a2</t>
  </si>
  <si>
    <t>z. B. Schrauber greifen/ablegen</t>
  </si>
  <si>
    <t>Umrechnung TMU</t>
  </si>
  <si>
    <t>Werkzeug aufnehmen &amp; ablegen – eng</t>
  </si>
  <si>
    <t>WZ-c2</t>
  </si>
  <si>
    <t>präzise Aufnahme des Hilfsmittels</t>
  </si>
  <si>
    <t>1 TMU  [s]</t>
  </si>
  <si>
    <t>Betätigen</t>
  </si>
  <si>
    <t>Betätigen – einfach (Taste, Hebel)</t>
  </si>
  <si>
    <t>BT-1</t>
  </si>
  <si>
    <t>eine Bewegung</t>
  </si>
  <si>
    <t>1 s  [TMU]</t>
  </si>
  <si>
    <t>BT-2</t>
  </si>
  <si>
    <t>mehrere Bewegungen</t>
  </si>
  <si>
    <t>1 min  [TMU]</t>
  </si>
  <si>
    <t>Fügen &amp; Verbinden</t>
  </si>
  <si>
    <t>FG-1</t>
  </si>
  <si>
    <t>geringe Fügekraft · Selbstzentrierung</t>
  </si>
  <si>
    <t>1 h  [TMU]</t>
  </si>
  <si>
    <t>Fügen – schwierig (ausrichten &amp; drücken)</t>
  </si>
  <si>
    <t>FG-2</t>
  </si>
  <si>
    <t>hohe Fügegenauigkeit</t>
  </si>
  <si>
    <t>VS-1</t>
  </si>
  <si>
    <t>manuelles Ansetzen je Schraube</t>
  </si>
  <si>
    <t>Verschrauben – maschinell anziehen (Auslösen)</t>
  </si>
  <si>
    <t>VS-2</t>
  </si>
  <si>
    <t>Akku-/Druckluftschrauber auslösen</t>
  </si>
  <si>
    <t>Körper- &amp; Fortbewegung</t>
  </si>
  <si>
    <t>Schritt zur Seite (1 Schritt)</t>
  </si>
  <si>
    <t>KB-1</t>
  </si>
  <si>
    <t>seitliches Versetzen</t>
  </si>
  <si>
    <t>Bücken und Aufrichten</t>
  </si>
  <si>
    <t>KB-2</t>
  </si>
  <si>
    <t>Rumpfbeugung + Aufrichten</t>
  </si>
  <si>
    <t>Gehen (je Schritt)</t>
  </si>
  <si>
    <t>KB-3</t>
  </si>
  <si>
    <t>ebener Boden</t>
  </si>
  <si>
    <t>Visuelle Kontrolle</t>
  </si>
  <si>
    <t>VK-1</t>
  </si>
  <si>
    <t>Blickzuwendung + prüfen</t>
  </si>
  <si>
    <t>VK-2</t>
  </si>
  <si>
    <t>2–3 Prüfmerkmale</t>
  </si>
  <si>
    <t>Prozess-/Wartezeit</t>
  </si>
  <si>
    <t>Prozesszeit (maschinengebunden) – Beispielwert anpassen</t>
  </si>
  <si>
    <t>PZ</t>
  </si>
  <si>
    <t>vom Prozess abhängig · anpassen</t>
  </si>
  <si>
    <t>Wartezeit / prozessbedingt – Beispielwert anpassen</t>
  </si>
  <si>
    <t>WT</t>
  </si>
  <si>
    <t>nicht wertschöpfend · anpassen</t>
  </si>
  <si>
    <t>Sonstiges</t>
  </si>
  <si>
    <t>Zusatzbaustein (frei definierbar)</t>
  </si>
  <si>
    <t>ZB</t>
  </si>
  <si>
    <t>vom Anwender belegen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</si>
</sst>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"/>
    <numFmt numFmtId="166" formatCode="0.000"/>
    <numFmt numFmtId="167" formatCode="#,##0.000"/>
    <numFmt numFmtId="168" formatCode="#,##0.##"/>
  </numFmts>
  <fonts count="27" x14ac:knownFonts="1">
    <font>
      <sz val="11"/>
      <color theme="1"/>
      <name val="Calibri"/>
      <family val="2"/>
      <charset val="1"/>
    </font>
    <font>
      <b/>
      <sz val="26"/>
      <color rgb="FFFFFFFF"/>
      <name val="Calibri"/>
      <charset val="1"/>
    </font>
    <font>
      <sz val="11"/>
      <color rgb="FFBBD0D4"/>
      <name val="Calibri"/>
      <charset val="1"/>
    </font>
    <font>
      <sz val="10.5"/>
      <color rgb="FF6A7B80"/>
      <name val="Calibri"/>
      <charset val="1"/>
    </font>
    <font>
      <b/>
      <sz val="11.5"/>
      <color rgb="FFFFFFFF"/>
      <name val="Calibri"/>
      <charset val="1"/>
    </font>
    <font>
      <sz val="10"/>
      <color rgb="FF6A7B80"/>
      <name val="Calibri"/>
      <charset val="1"/>
    </font>
    <font>
      <b/>
      <sz val="10.5"/>
      <color rgb="FF1C2B33"/>
      <name val="Calibri"/>
      <charset val="1"/>
    </font>
    <font>
      <b/>
      <sz val="10.5"/>
      <color rgb="FF0E3B44"/>
      <name val="Calibri"/>
      <charset val="1"/>
    </font>
    <font>
      <b/>
      <sz val="9"/>
      <color rgb="FF17636F"/>
      <name val="Calibri"/>
      <charset val="1"/>
    </font>
    <font>
      <b/>
      <sz val="19"/>
      <color rgb="FF0E3B44"/>
      <name val="Calibri"/>
      <charset val="1"/>
    </font>
    <font>
      <b/>
      <sz val="9.5"/>
      <color rgb="FFFFFFFF"/>
      <name val="Calibri"/>
      <charset val="1"/>
    </font>
    <font>
      <sz val="10"/>
      <color rgb="FF1C2B33"/>
      <name val="Calibri"/>
      <charset val="1"/>
    </font>
    <font>
      <b/>
      <sz val="10"/>
      <color rgb="FFFFFFFF"/>
      <name val="Calibri"/>
      <charset val="1"/>
    </font>
    <font>
      <b/>
      <sz val="10.5"/>
      <color rgb="FFFFFFFF"/>
      <name val="Calibri"/>
      <charset val="1"/>
    </font>
    <font>
      <sz val="9.5"/>
      <color rgb="FF1C2B33"/>
      <name val="Calibri"/>
      <charset val="1"/>
    </font>
    <font>
      <sz val="9"/>
      <color rgb="FF6A7B80"/>
      <name val="Calibri"/>
      <charset val="1"/>
    </font>
    <font>
      <b/>
      <sz val="22"/>
      <color rgb="FFFFFFFF"/>
      <name val="Calibri"/>
      <charset val="1"/>
    </font>
    <font>
      <b/>
      <sz val="10"/>
      <color rgb="FF0E3B44"/>
      <name val="Calibri"/>
      <charset val="1"/>
    </font>
    <font>
      <sz val="9.5"/>
      <color rgb="FF6A7B80"/>
      <name val="Calibri"/>
      <charset val="1"/>
    </font>
    <font>
      <b/>
      <sz val="9.5"/>
      <color rgb="FF0E3B44"/>
      <name val="Calibri"/>
      <charset val="1"/>
    </font>
    <font>
      <b/>
      <sz val="9.5"/>
      <color rgb="FF1C2B33"/>
      <name val="Calibri"/>
      <charset val="1"/>
    </font>
    <font>
      <b/>
      <sz val="9.5"/>
      <color rgb="FF17636F"/>
      <name val="Calibri"/>
      <charset val="1"/>
    </font>
    <font>
      <b/>
      <sz val="11"/>
      <color rgb="FFFFFFFF"/>
      <name val="Calibri"/>
      <charset val="1"/>
    </font>
    <font>
      <sz val="8.5"/>
      <color rgb="FF6A7B80"/>
      <name val="Calibri"/>
      <charset val="1"/>
    </font>
    <font>
      <b/>
      <sz val="9"/>
      <color rgb="FF1C2B33"/>
      <name val="Calibri"/>
      <charset val="1"/>
    </font>
    <font>
      <b/>
      <sz val="9.5"/>
      <color rgb="FFC77F1E"/>
      <name val="Calibri"/>
      <charset val="1"/>
    </font>
    <font>
      <sz val="9"/>
      <color rgb="FF1C2B33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0E3B44"/>
        <bgColor rgb="FF1C2B33"/>
      </patternFill>
    </fill>
    <fill>
      <patternFill patternType="solid">
        <fgColor rgb="FF17636F"/>
        <bgColor rgb="FF008080"/>
      </patternFill>
    </fill>
    <fill>
      <patternFill patternType="solid">
        <fgColor rgb="FFE39A2B"/>
        <bgColor rgb="FFC77F1E"/>
      </patternFill>
    </fill>
    <fill>
      <patternFill patternType="solid">
        <fgColor rgb="FFFBEEDA"/>
        <bgColor rgb="FFF6E5E4"/>
      </patternFill>
    </fill>
    <fill>
      <patternFill patternType="solid">
        <fgColor rgb="FFECF2F3"/>
        <bgColor rgb="FFE9EFF1"/>
      </patternFill>
    </fill>
    <fill>
      <patternFill patternType="solid">
        <fgColor rgb="FFFFFFFF"/>
        <bgColor rgb="FFF5F9FA"/>
      </patternFill>
    </fill>
    <fill>
      <patternFill patternType="solid">
        <fgColor rgb="FFE4F1EB"/>
        <bgColor rgb="FFE9EFF1"/>
      </patternFill>
    </fill>
    <fill>
      <patternFill patternType="solid">
        <fgColor rgb="FFE9EFF1"/>
        <bgColor rgb="FFECF2F3"/>
      </patternFill>
    </fill>
    <fill>
      <patternFill patternType="solid">
        <fgColor rgb="FFF6E5E4"/>
        <bgColor rgb="FFFBEEDA"/>
      </patternFill>
    </fill>
    <fill>
      <patternFill patternType="solid">
        <fgColor rgb="FFF5F9FA"/>
        <bgColor rgb="FFFFFFFF"/>
      </patternFill>
    </fill>
  </fills>
  <borders count="7">
    <border>
      <left/>
      <right/>
      <top/>
      <bottom/>
      <diagonal/>
    </border>
    <border>
      <left style="thin">
        <color rgb="FFCBD8DB"/>
      </left>
      <right style="thin">
        <color rgb="FFCBD8DB"/>
      </right>
      <top style="thin">
        <color rgb="FFCBD8DB"/>
      </top>
      <bottom style="thin">
        <color rgb="FFCBD8DB"/>
      </bottom>
      <diagonal/>
    </border>
    <border>
      <left style="thin">
        <color rgb="FFCBD8DB"/>
      </left>
      <right style="thin">
        <color rgb="FFCBD8DB"/>
      </right>
      <top style="thin">
        <color rgb="FFCBD8DB"/>
      </top>
      <bottom/>
      <diagonal/>
    </border>
    <border>
      <left style="thin">
        <color rgb="FFCBD8DB"/>
      </left>
      <right style="thin">
        <color rgb="FFCBD8DB"/>
      </right>
      <top/>
      <bottom style="thick">
        <color rgb="FFE39A2B"/>
      </bottom>
      <diagonal/>
    </border>
    <border>
      <left style="thin">
        <color rgb="FF9BB0B5"/>
      </left>
      <right style="thin">
        <color rgb="FF9BB0B5"/>
      </right>
      <top style="thin">
        <color rgb="FF9BB0B5"/>
      </top>
      <bottom style="thin">
        <color rgb="FF9BB0B5"/>
      </bottom>
      <diagonal/>
    </border>
    <border>
      <left style="thin">
        <color rgb="FFCBD8DB"/>
      </left>
      <right/>
      <top style="thin">
        <color rgb="FFCBD8DB"/>
      </top>
      <bottom style="thin">
        <color rgb="FFCBD8DB"/>
      </bottom>
      <diagonal/>
    </border>
    <border>
      <left/>
      <right/>
      <top style="thin">
        <color rgb="FF9BB0B5"/>
      </top>
      <bottom style="thin">
        <color rgb="FF9BB0B5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3" fillId="3" borderId="0" xfId="0" applyFont="1" applyFill="1" applyAlignment="1">
      <alignment horizontal="left" vertical="center" indent="1"/>
    </xf>
    <xf numFmtId="4" fontId="9" fillId="7" borderId="3" xfId="0" applyNumberFormat="1" applyFont="1" applyFill="1" applyBorder="1" applyAlignment="1">
      <alignment horizontal="center" vertical="center"/>
    </xf>
    <xf numFmtId="3" fontId="9" fillId="7" borderId="3" xfId="0" applyNumberFormat="1" applyFont="1" applyFill="1" applyBorder="1" applyAlignment="1">
      <alignment horizontal="center" vertical="center"/>
    </xf>
    <xf numFmtId="164" fontId="9" fillId="7" borderId="3" xfId="0" applyNumberFormat="1" applyFont="1" applyFill="1" applyBorder="1" applyAlignment="1">
      <alignment horizontal="center" vertical="center"/>
    </xf>
    <xf numFmtId="167" fontId="9" fillId="7" borderId="3" xfId="0" applyNumberFormat="1" applyFont="1" applyFill="1" applyBorder="1" applyAlignment="1">
      <alignment horizontal="center" vertical="center"/>
    </xf>
    <xf numFmtId="165" fontId="9" fillId="7" borderId="3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indent="1"/>
    </xf>
    <xf numFmtId="0" fontId="0" fillId="4" borderId="0" xfId="0" applyFill="1"/>
    <xf numFmtId="0" fontId="5" fillId="0" borderId="0" xfId="0" applyFont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right" vertical="center"/>
    </xf>
    <xf numFmtId="164" fontId="7" fillId="6" borderId="1" xfId="0" applyNumberFormat="1" applyFont="1" applyFill="1" applyBorder="1" applyAlignment="1">
      <alignment horizontal="right" vertical="center"/>
    </xf>
    <xf numFmtId="166" fontId="7" fillId="6" borderId="1" xfId="0" applyNumberFormat="1" applyFont="1" applyFill="1" applyBorder="1" applyAlignment="1">
      <alignment horizontal="right" vertical="center"/>
    </xf>
    <xf numFmtId="0" fontId="10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165" fontId="11" fillId="8" borderId="1" xfId="0" applyNumberFormat="1" applyFont="1" applyFill="1" applyBorder="1" applyAlignment="1">
      <alignment horizontal="right" vertical="center"/>
    </xf>
    <xf numFmtId="164" fontId="11" fillId="8" borderId="1" xfId="0" applyNumberFormat="1" applyFont="1" applyFill="1" applyBorder="1" applyAlignment="1">
      <alignment horizontal="right" vertical="center"/>
    </xf>
    <xf numFmtId="0" fontId="11" fillId="9" borderId="1" xfId="0" applyFont="1" applyFill="1" applyBorder="1" applyAlignment="1">
      <alignment horizontal="left" vertical="center" wrapText="1"/>
    </xf>
    <xf numFmtId="165" fontId="11" fillId="9" borderId="1" xfId="0" applyNumberFormat="1" applyFont="1" applyFill="1" applyBorder="1" applyAlignment="1">
      <alignment horizontal="right" vertical="center"/>
    </xf>
    <xf numFmtId="164" fontId="11" fillId="9" borderId="1" xfId="0" applyNumberFormat="1" applyFont="1" applyFill="1" applyBorder="1" applyAlignment="1">
      <alignment horizontal="right" vertical="center"/>
    </xf>
    <xf numFmtId="0" fontId="11" fillId="10" borderId="1" xfId="0" applyFont="1" applyFill="1" applyBorder="1" applyAlignment="1">
      <alignment horizontal="left" vertical="center" wrapText="1"/>
    </xf>
    <xf numFmtId="165" fontId="11" fillId="10" borderId="1" xfId="0" applyNumberFormat="1" applyFont="1" applyFill="1" applyBorder="1" applyAlignment="1">
      <alignment horizontal="right" vertical="center"/>
    </xf>
    <xf numFmtId="164" fontId="11" fillId="10" borderId="1" xfId="0" applyNumberFormat="1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left" vertical="center" wrapText="1"/>
    </xf>
    <xf numFmtId="165" fontId="12" fillId="2" borderId="4" xfId="0" applyNumberFormat="1" applyFont="1" applyFill="1" applyBorder="1" applyAlignment="1">
      <alignment horizontal="right" vertical="center"/>
    </xf>
    <xf numFmtId="164" fontId="12" fillId="2" borderId="4" xfId="0" applyNumberFormat="1" applyFont="1" applyFill="1" applyBorder="1" applyAlignment="1">
      <alignment horizontal="right" vertical="center"/>
    </xf>
    <xf numFmtId="0" fontId="0" fillId="5" borderId="1" xfId="0" applyFill="1" applyBorder="1"/>
    <xf numFmtId="0" fontId="14" fillId="0" borderId="0" xfId="0" applyFont="1" applyAlignment="1">
      <alignment horizontal="left" vertical="center"/>
    </xf>
    <xf numFmtId="0" fontId="0" fillId="6" borderId="1" xfId="0" applyFill="1" applyBorder="1"/>
    <xf numFmtId="165" fontId="0" fillId="0" borderId="0" xfId="0" applyNumberFormat="1"/>
    <xf numFmtId="0" fontId="8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168" fontId="19" fillId="5" borderId="1" xfId="0" applyNumberFormat="1" applyFont="1" applyFill="1" applyBorder="1" applyAlignment="1">
      <alignment horizontal="center" vertical="center"/>
    </xf>
    <xf numFmtId="165" fontId="14" fillId="0" borderId="1" xfId="0" applyNumberFormat="1" applyFont="1" applyBorder="1" applyAlignment="1">
      <alignment horizontal="right" vertical="center"/>
    </xf>
    <xf numFmtId="165" fontId="20" fillId="0" borderId="1" xfId="0" applyNumberFormat="1" applyFont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8" fillId="11" borderId="1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left" vertical="center"/>
    </xf>
    <xf numFmtId="0" fontId="15" fillId="11" borderId="1" xfId="0" applyFont="1" applyFill="1" applyBorder="1" applyAlignment="1">
      <alignment horizontal="center" vertical="center"/>
    </xf>
    <xf numFmtId="165" fontId="14" fillId="11" borderId="1" xfId="0" applyNumberFormat="1" applyFont="1" applyFill="1" applyBorder="1" applyAlignment="1">
      <alignment horizontal="right" vertical="center"/>
    </xf>
    <xf numFmtId="165" fontId="20" fillId="11" borderId="1" xfId="0" applyNumberFormat="1" applyFont="1" applyFill="1" applyBorder="1" applyAlignment="1">
      <alignment horizontal="right" vertical="center"/>
    </xf>
    <xf numFmtId="4" fontId="14" fillId="11" borderId="1" xfId="0" applyNumberFormat="1" applyFont="1" applyFill="1" applyBorder="1" applyAlignment="1">
      <alignment horizontal="right" vertical="center"/>
    </xf>
    <xf numFmtId="0" fontId="20" fillId="11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left" vertical="center"/>
    </xf>
    <xf numFmtId="0" fontId="0" fillId="7" borderId="0" xfId="0" applyFill="1"/>
    <xf numFmtId="165" fontId="21" fillId="7" borderId="6" xfId="0" applyNumberFormat="1" applyFont="1" applyFill="1" applyBorder="1" applyAlignment="1">
      <alignment horizontal="right" vertical="center"/>
    </xf>
    <xf numFmtId="4" fontId="21" fillId="7" borderId="6" xfId="0" applyNumberFormat="1" applyFont="1" applyFill="1" applyBorder="1" applyAlignment="1">
      <alignment horizontal="right" vertical="center"/>
    </xf>
    <xf numFmtId="0" fontId="0" fillId="2" borderId="0" xfId="0" applyFill="1"/>
    <xf numFmtId="165" fontId="22" fillId="2" borderId="0" xfId="0" applyNumberFormat="1" applyFont="1" applyFill="1" applyAlignment="1">
      <alignment horizontal="right" vertical="center"/>
    </xf>
    <xf numFmtId="4" fontId="22" fillId="2" borderId="0" xfId="0" applyNumberFormat="1" applyFont="1" applyFill="1" applyAlignment="1">
      <alignment horizontal="right" vertical="center"/>
    </xf>
    <xf numFmtId="0" fontId="24" fillId="0" borderId="1" xfId="0" applyFont="1" applyBorder="1" applyAlignment="1">
      <alignment horizontal="center" vertical="center"/>
    </xf>
    <xf numFmtId="3" fontId="25" fillId="5" borderId="1" xfId="0" applyNumberFormat="1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26" fillId="8" borderId="1" xfId="0" applyFont="1" applyFill="1" applyBorder="1" applyAlignment="1">
      <alignment horizontal="left" vertical="center"/>
    </xf>
    <xf numFmtId="0" fontId="24" fillId="11" borderId="1" xfId="0" applyFont="1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/>
    </xf>
    <xf numFmtId="0" fontId="26" fillId="9" borderId="1" xfId="0" applyFont="1" applyFill="1" applyBorder="1" applyAlignment="1">
      <alignment horizontal="left" vertical="center"/>
    </xf>
    <xf numFmtId="0" fontId="20" fillId="10" borderId="1" xfId="0" applyFont="1" applyFill="1" applyBorder="1" applyAlignment="1">
      <alignment horizontal="center" vertical="center"/>
    </xf>
    <xf numFmtId="0" fontId="26" fillId="10" borderId="1" xfId="0" applyFont="1" applyFill="1" applyBorder="1" applyAlignment="1">
      <alignment horizontal="left" vertical="center"/>
    </xf>
    <xf numFmtId="166" fontId="19" fillId="6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3" fontId="20" fillId="0" borderId="1" xfId="0" applyNumberFormat="1" applyFont="1" applyBorder="1" applyAlignment="1">
      <alignment horizontal="right" vertical="center"/>
    </xf>
    <xf numFmtId="0" fontId="8" fillId="11" borderId="1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center" indent="1"/>
    </xf>
    <xf numFmtId="0" fontId="17" fillId="6" borderId="5" xfId="0" applyFont="1" applyFill="1" applyBorder="1" applyAlignment="1">
      <alignment horizontal="left" vertical="center" indent="1"/>
    </xf>
    <xf numFmtId="0" fontId="21" fillId="7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right" vertical="center"/>
    </xf>
    <xf numFmtId="0" fontId="23" fillId="6" borderId="1" xfId="0" applyFont="1" applyFill="1" applyBorder="1" applyAlignment="1">
      <alignment horizontal="left" vertical="top" wrapText="1"/>
    </xf>
    <xf numFmtId="0" fontId="15" fillId="6" borderId="0" xfId="0" applyFont="1" applyFill="1" applyAlignment="1">
      <alignment horizontal="left" vertical="top" wrapText="1"/>
    </xf>
    <xf numFmtId="0" fontId="10" fillId="3" borderId="0" xfId="0" applyFont="1" applyFill="1" applyAlignment="1">
      <alignment horizontal="left" vertical="center" indent="1"/>
    </xf>
    <xf numFmtId="0" fontId="8" fillId="0" borderId="1" xfId="0" applyFont="1" applyBorder="1" applyAlignment="1">
      <alignment horizontal="left" vertical="center" wrapText="1" indent="1"/>
    </xf>
    <xf numFmtId="0" fontId="8" fillId="11" borderId="1" xfId="0" applyFont="1" applyFill="1" applyBorder="1" applyAlignment="1">
      <alignment horizontal="left" vertical="center" wrapText="1" indent="1"/>
    </xf>
  </cellXfs>
  <cellStyles count="1">
    <cellStyle name="Standard" xfId="0" builtinId="0"/>
  </cellStyles>
  <dxfs count="3">
    <dxf>
      <font>
        <b/>
        <sz val="9"/>
        <color rgb="FFB5524E"/>
        <name val="Calibri"/>
        <charset val="1"/>
      </font>
      <fill>
        <patternFill>
          <bgColor rgb="FFF6E5E4"/>
        </patternFill>
      </fill>
    </dxf>
    <dxf>
      <font>
        <b/>
        <sz val="9"/>
        <color rgb="FF5B7B85"/>
        <name val="Calibri"/>
        <charset val="1"/>
      </font>
      <fill>
        <patternFill>
          <bgColor rgb="FFE9EFF1"/>
        </patternFill>
      </fill>
    </dxf>
    <dxf>
      <font>
        <b/>
        <sz val="9"/>
        <color rgb="FF2E8B6B"/>
        <name val="Calibri"/>
        <charset val="1"/>
      </font>
      <fill>
        <patternFill>
          <bgColor rgb="FFE4F1E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7636F"/>
      <rgbColor rgb="FFBBD0D4"/>
      <rgbColor rgb="FF6A7B80"/>
      <rgbColor rgb="FF9999FF"/>
      <rgbColor rgb="FFB5524E"/>
      <rgbColor rgb="FFFBEEDA"/>
      <rgbColor rgb="FFE4F1EB"/>
      <rgbColor rgb="FF660066"/>
      <rgbColor rgb="FFFF8080"/>
      <rgbColor rgb="FF0066CC"/>
      <rgbColor rgb="FFCBD8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CF2F3"/>
      <rgbColor rgb="FFE9EFF1"/>
      <rgbColor rgb="FFF6E5E4"/>
      <rgbColor rgb="FFF5F9FA"/>
      <rgbColor rgb="FFFF99CC"/>
      <rgbColor rgb="FFCC99FF"/>
      <rgbColor rgb="FFD9D9D9"/>
      <rgbColor rgb="FF4F81BD"/>
      <rgbColor rgb="FF33CCCC"/>
      <rgbColor rgb="FF99CC00"/>
      <rgbColor rgb="FFFFCC00"/>
      <rgbColor rgb="FFE39A2B"/>
      <rgbColor rgb="FFC77F1E"/>
      <rgbColor rgb="FF5B7B85"/>
      <rgbColor rgb="FF9BB0B5"/>
      <rgbColor rgb="FF0E3B44"/>
      <rgbColor rgb="FF2E8B6B"/>
      <rgbColor rgb="FF003300"/>
      <rgbColor rgb="FF333300"/>
      <rgbColor rgb="FF993300"/>
      <rgbColor rgb="FF993366"/>
      <rgbColor rgb="FF333399"/>
      <rgbColor rgb="FF1C2B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Zeitanteile nach Wertigkeit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tx>
            <c:strRef>
              <c:f>Übersicht!$C$29</c:f>
              <c:strCache>
                <c:ptCount val="1"/>
                <c:pt idx="0">
                  <c:v>TMU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2E8B6B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350-42AB-B368-3D0534CA5796}"/>
              </c:ext>
            </c:extLst>
          </c:dPt>
          <c:dPt>
            <c:idx val="1"/>
            <c:bubble3D val="0"/>
            <c:spPr>
              <a:solidFill>
                <a:srgbClr val="5B7B85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B350-42AB-B368-3D0534CA5796}"/>
              </c:ext>
            </c:extLst>
          </c:dPt>
          <c:dPt>
            <c:idx val="2"/>
            <c:bubble3D val="0"/>
            <c:spPr>
              <a:solidFill>
                <a:srgbClr val="B5524E"/>
              </a:solidFill>
              <a:ln w="0"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B350-42AB-B368-3D0534CA5796}"/>
              </c:ext>
            </c:extLst>
          </c:dPt>
          <c:cat>
            <c:strRef>
              <c:f>Übersicht!$B$30:$B$32</c:f>
              <c:strCache>
                <c:ptCount val="3"/>
                <c:pt idx="0">
                  <c:v>Wertschöpfend (WS)</c:v>
                </c:pt>
                <c:pt idx="1">
                  <c:v>Notwendig, n. wertschöpfend (NN)</c:v>
                </c:pt>
                <c:pt idx="2">
                  <c:v>Verschwendung (NW)</c:v>
                </c:pt>
              </c:strCache>
            </c:strRef>
          </c:cat>
          <c:val>
            <c:numRef>
              <c:f>Übersicht!$C$30:$C$32</c:f>
              <c:numCache>
                <c:formatCode>#,##0.0</c:formatCode>
                <c:ptCount val="3"/>
                <c:pt idx="0">
                  <c:v>80</c:v>
                </c:pt>
                <c:pt idx="1">
                  <c:v>330</c:v>
                </c:pt>
                <c:pt idx="2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50-42AB-B368-3D0534CA5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28</xdr:row>
      <xdr:rowOff>28575</xdr:rowOff>
    </xdr:from>
    <xdr:to>
      <xdr:col>7</xdr:col>
      <xdr:colOff>161925</xdr:colOff>
      <xdr:row>41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3B44"/>
    <pageSetUpPr fitToPage="1"/>
  </sheetPr>
  <dimension ref="B2:I102"/>
  <sheetViews>
    <sheetView showGridLines="0" tabSelected="1" zoomScaleNormal="100" workbookViewId="0">
      <pane ySplit="6" topLeftCell="A7" activePane="bottomLeft" state="frozen"/>
      <selection pane="bottomLeft" activeCell="J44" sqref="J44"/>
    </sheetView>
  </sheetViews>
  <sheetFormatPr baseColWidth="10" defaultColWidth="8.7109375" defaultRowHeight="15" x14ac:dyDescent="0.25"/>
  <cols>
    <col min="1" max="1" width="2.5703125" customWidth="1"/>
    <col min="2" max="2" width="21" customWidth="1"/>
    <col min="3" max="3" width="16" customWidth="1"/>
    <col min="4" max="4" width="22.140625" customWidth="1"/>
    <col min="5" max="5" width="21" customWidth="1"/>
    <col min="6" max="7" width="16" customWidth="1"/>
    <col min="8" max="8" width="2.5703125" customWidth="1"/>
  </cols>
  <sheetData>
    <row r="2" spans="2:8" ht="9.75" customHeight="1" x14ac:dyDescent="0.25">
      <c r="B2" s="14" t="s">
        <v>0</v>
      </c>
      <c r="C2" s="14"/>
      <c r="D2" s="14"/>
      <c r="E2" s="14"/>
      <c r="F2" s="13" t="s">
        <v>1</v>
      </c>
      <c r="G2" s="13"/>
      <c r="H2" s="13"/>
    </row>
    <row r="3" spans="2:8" ht="21.75" customHeight="1" x14ac:dyDescent="0.25">
      <c r="B3" s="14"/>
      <c r="C3" s="14"/>
      <c r="D3" s="14"/>
      <c r="E3" s="14"/>
      <c r="F3" s="13"/>
      <c r="G3" s="13"/>
      <c r="H3" s="13"/>
    </row>
    <row r="4" spans="2:8" ht="13.5" customHeight="1" x14ac:dyDescent="0.25">
      <c r="B4" s="14"/>
      <c r="C4" s="14"/>
      <c r="D4" s="14"/>
      <c r="E4" s="14"/>
      <c r="F4" s="13"/>
      <c r="G4" s="13"/>
      <c r="H4" s="13"/>
    </row>
    <row r="5" spans="2:8" x14ac:dyDescent="0.25">
      <c r="B5" s="12" t="s">
        <v>2</v>
      </c>
      <c r="C5" s="12"/>
      <c r="D5" s="12"/>
      <c r="E5" s="12"/>
      <c r="F5" s="12"/>
      <c r="G5" s="12"/>
      <c r="H5" s="12"/>
    </row>
    <row r="6" spans="2:8" ht="3.75" customHeight="1" x14ac:dyDescent="0.25">
      <c r="B6" s="15"/>
      <c r="C6" s="15"/>
      <c r="D6" s="15"/>
      <c r="E6" s="15"/>
      <c r="F6" s="15"/>
      <c r="G6" s="15"/>
      <c r="H6" s="15"/>
    </row>
    <row r="8" spans="2:8" ht="21.75" customHeight="1" x14ac:dyDescent="0.25">
      <c r="B8" s="11" t="s">
        <v>3</v>
      </c>
      <c r="C8" s="11"/>
      <c r="D8" s="11"/>
      <c r="E8" s="11"/>
      <c r="F8" s="11"/>
      <c r="G8" s="11"/>
      <c r="H8" s="11"/>
    </row>
    <row r="9" spans="2:8" ht="18.75" customHeight="1" x14ac:dyDescent="0.25">
      <c r="B9" s="16" t="s">
        <v>4</v>
      </c>
      <c r="C9" s="10" t="s">
        <v>5</v>
      </c>
      <c r="D9" s="10"/>
      <c r="E9" s="16" t="s">
        <v>6</v>
      </c>
      <c r="F9" s="10" t="s">
        <v>7</v>
      </c>
      <c r="G9" s="10"/>
    </row>
    <row r="10" spans="2:8" ht="18.75" customHeight="1" x14ac:dyDescent="0.25">
      <c r="B10" s="16" t="s">
        <v>8</v>
      </c>
      <c r="C10" s="10" t="s">
        <v>9</v>
      </c>
      <c r="D10" s="10"/>
      <c r="E10" s="16" t="s">
        <v>10</v>
      </c>
      <c r="F10" s="10" t="s">
        <v>11</v>
      </c>
      <c r="G10" s="10"/>
    </row>
    <row r="11" spans="2:8" ht="18.75" customHeight="1" x14ac:dyDescent="0.25">
      <c r="B11" s="16" t="s">
        <v>12</v>
      </c>
      <c r="C11" s="10" t="s">
        <v>13</v>
      </c>
      <c r="D11" s="10"/>
      <c r="E11" s="16" t="s">
        <v>14</v>
      </c>
      <c r="F11" s="10" t="s">
        <v>15</v>
      </c>
      <c r="G11" s="10"/>
    </row>
    <row r="12" spans="2:8" ht="18.75" customHeight="1" x14ac:dyDescent="0.25">
      <c r="B12" s="16" t="s">
        <v>16</v>
      </c>
      <c r="C12" s="10" t="s">
        <v>17</v>
      </c>
      <c r="D12" s="10"/>
      <c r="E12" s="16" t="s">
        <v>18</v>
      </c>
      <c r="F12" s="10" t="s">
        <v>19</v>
      </c>
      <c r="G12" s="10"/>
    </row>
    <row r="13" spans="2:8" ht="18.75" customHeight="1" x14ac:dyDescent="0.25">
      <c r="B13" s="16" t="s">
        <v>20</v>
      </c>
      <c r="C13" s="10" t="s">
        <v>21</v>
      </c>
      <c r="D13" s="10"/>
      <c r="E13" s="16" t="s">
        <v>22</v>
      </c>
      <c r="F13" s="10" t="s">
        <v>23</v>
      </c>
      <c r="G13" s="10"/>
    </row>
    <row r="15" spans="2:8" ht="21.75" customHeight="1" x14ac:dyDescent="0.25">
      <c r="B15" s="11" t="s">
        <v>24</v>
      </c>
      <c r="C15" s="11"/>
      <c r="D15" s="11"/>
      <c r="E15" s="11"/>
      <c r="F15" s="11"/>
      <c r="G15" s="11"/>
      <c r="H15" s="11"/>
    </row>
    <row r="16" spans="2:8" ht="18.75" customHeight="1" x14ac:dyDescent="0.25">
      <c r="B16" s="16" t="s">
        <v>25</v>
      </c>
      <c r="C16" s="17">
        <v>0.05</v>
      </c>
      <c r="E16" s="16" t="s">
        <v>26</v>
      </c>
      <c r="F16" s="18">
        <v>250</v>
      </c>
    </row>
    <row r="17" spans="2:8" ht="18.75" customHeight="1" x14ac:dyDescent="0.25">
      <c r="B17" s="16" t="s">
        <v>27</v>
      </c>
      <c r="C17" s="17">
        <v>0.05</v>
      </c>
      <c r="E17" s="16" t="s">
        <v>28</v>
      </c>
      <c r="F17" s="19">
        <v>7.5</v>
      </c>
    </row>
    <row r="18" spans="2:8" ht="18.75" customHeight="1" x14ac:dyDescent="0.25">
      <c r="B18" s="16" t="s">
        <v>29</v>
      </c>
      <c r="C18" s="17">
        <v>0.04</v>
      </c>
      <c r="E18" s="16" t="s">
        <v>30</v>
      </c>
      <c r="F18" s="17">
        <v>0.92</v>
      </c>
    </row>
    <row r="19" spans="2:8" ht="18.75" customHeight="1" x14ac:dyDescent="0.25">
      <c r="B19" s="16" t="s">
        <v>31</v>
      </c>
      <c r="C19" s="20">
        <f>C16+C17+C18</f>
        <v>0.14000000000000001</v>
      </c>
      <c r="E19" s="16" t="s">
        <v>32</v>
      </c>
      <c r="F19" s="21">
        <f>Bausteinkatalog!$I$19</f>
        <v>3.5999999999999997E-2</v>
      </c>
    </row>
    <row r="21" spans="2:8" ht="21.75" customHeight="1" x14ac:dyDescent="0.25">
      <c r="B21" s="11" t="s">
        <v>33</v>
      </c>
      <c r="C21" s="11"/>
      <c r="D21" s="11"/>
      <c r="E21" s="11"/>
      <c r="F21" s="11"/>
      <c r="G21" s="11"/>
      <c r="H21" s="11"/>
    </row>
    <row r="22" spans="2:8" ht="15.75" customHeight="1" x14ac:dyDescent="0.25">
      <c r="B22" s="9" t="s">
        <v>34</v>
      </c>
      <c r="C22" s="9"/>
      <c r="D22" s="9" t="s">
        <v>35</v>
      </c>
      <c r="E22" s="9"/>
      <c r="F22" s="9" t="s">
        <v>36</v>
      </c>
      <c r="G22" s="9"/>
    </row>
    <row r="23" spans="2:8" ht="30" customHeight="1" x14ac:dyDescent="0.25">
      <c r="B23" s="8">
        <f>'MTM-Analyse'!$H$26</f>
        <v>412.25</v>
      </c>
      <c r="C23" s="8"/>
      <c r="D23" s="7">
        <f>'MTM-Analyse'!$H$26*Bausteinkatalog!$I$19/60</f>
        <v>0.24734999999999999</v>
      </c>
      <c r="E23" s="7"/>
      <c r="F23" s="6">
        <f>C19</f>
        <v>0.14000000000000001</v>
      </c>
      <c r="G23" s="6"/>
    </row>
    <row r="24" spans="2:8" ht="15.75" customHeight="1" x14ac:dyDescent="0.25">
      <c r="B24" s="9" t="s">
        <v>37</v>
      </c>
      <c r="C24" s="9"/>
      <c r="D24" s="9" t="s">
        <v>38</v>
      </c>
      <c r="E24" s="9"/>
      <c r="F24" s="9" t="s">
        <v>39</v>
      </c>
      <c r="G24" s="9"/>
    </row>
    <row r="25" spans="2:8" ht="30" customHeight="1" x14ac:dyDescent="0.25">
      <c r="B25" s="7">
        <f>'MTM-Analyse'!$H$26*Bausteinkatalog!$I$19/60*(1+C19)</f>
        <v>0.28197900000000004</v>
      </c>
      <c r="C25" s="7"/>
      <c r="D25" s="5">
        <f>IFERROR(3600/('MTM-Analyse'!$H$26*Bausteinkatalog!$I$19*(1+C19)),0)</f>
        <v>212.78180290021598</v>
      </c>
      <c r="E25" s="5"/>
      <c r="F25" s="6">
        <f>IFERROR(C30/C33,0)</f>
        <v>0.19405700424499697</v>
      </c>
      <c r="G25" s="6"/>
    </row>
    <row r="26" spans="2:8" ht="15.75" customHeight="1" x14ac:dyDescent="0.25">
      <c r="B26" s="9" t="s">
        <v>40</v>
      </c>
      <c r="C26" s="9"/>
      <c r="D26" s="9" t="s">
        <v>41</v>
      </c>
      <c r="E26" s="9"/>
      <c r="F26" s="9" t="s">
        <v>42</v>
      </c>
      <c r="G26" s="9"/>
    </row>
    <row r="27" spans="2:8" ht="30" customHeight="1" x14ac:dyDescent="0.25">
      <c r="B27" s="4">
        <f>'MTM-Analyse'!$H$26*Bausteinkatalog!$I$19</f>
        <v>14.840999999999999</v>
      </c>
      <c r="C27" s="4"/>
      <c r="D27" s="4">
        <f>'MTM-Analyse'!$H$26*Bausteinkatalog!$I$19*(1+C19)</f>
        <v>16.91874</v>
      </c>
      <c r="E27" s="4"/>
      <c r="F27" s="5">
        <f>IFERROR(3600/('MTM-Analyse'!$H$26*Bausteinkatalog!$I$19*(1+C19))*F17*F18,0)</f>
        <v>1468.1944400114903</v>
      </c>
      <c r="G27" s="5"/>
    </row>
    <row r="28" spans="2:8" ht="21.75" customHeight="1" x14ac:dyDescent="0.25">
      <c r="B28" s="11" t="s">
        <v>43</v>
      </c>
      <c r="C28" s="11"/>
      <c r="D28" s="11"/>
      <c r="E28" s="11"/>
      <c r="F28" s="11"/>
      <c r="G28" s="11"/>
      <c r="H28" s="11"/>
    </row>
    <row r="29" spans="2:8" x14ac:dyDescent="0.25">
      <c r="B29" s="22" t="s">
        <v>44</v>
      </c>
      <c r="C29" s="23" t="s">
        <v>45</v>
      </c>
      <c r="D29" s="23" t="s">
        <v>46</v>
      </c>
    </row>
    <row r="30" spans="2:8" ht="18" customHeight="1" x14ac:dyDescent="0.25">
      <c r="B30" s="24" t="s">
        <v>47</v>
      </c>
      <c r="C30" s="25">
        <f>SUMIF('MTM-Analyse'!$J$9:$J$24,"WS",'MTM-Analyse'!$H$9:$H$24)</f>
        <v>80</v>
      </c>
      <c r="D30" s="26">
        <f>IFERROR(C30/$C$33,0)</f>
        <v>0.19405700424499697</v>
      </c>
    </row>
    <row r="31" spans="2:8" ht="18" customHeight="1" x14ac:dyDescent="0.25">
      <c r="B31" s="27" t="s">
        <v>48</v>
      </c>
      <c r="C31" s="28">
        <f>SUMIF('MTM-Analyse'!$J$9:$J$24,"NN",'MTM-Analyse'!$H$9:$H$24)</f>
        <v>330</v>
      </c>
      <c r="D31" s="29">
        <f>IFERROR(C31/$C$33,0)</f>
        <v>0.80048514251061254</v>
      </c>
    </row>
    <row r="32" spans="2:8" ht="18" customHeight="1" x14ac:dyDescent="0.25">
      <c r="B32" s="30" t="s">
        <v>49</v>
      </c>
      <c r="C32" s="31">
        <f>SUMIF('MTM-Analyse'!$J$9:$J$24,"NW",'MTM-Analyse'!$H$9:$H$24)</f>
        <v>2.25</v>
      </c>
      <c r="D32" s="32">
        <f>IFERROR(C32/$C$33,0)</f>
        <v>5.4578532443905394E-3</v>
      </c>
    </row>
    <row r="33" spans="2:4" ht="18" customHeight="1" x14ac:dyDescent="0.25">
      <c r="B33" s="33" t="s">
        <v>50</v>
      </c>
      <c r="C33" s="34">
        <f>SUM(C30:C32)</f>
        <v>412.25</v>
      </c>
      <c r="D33" s="35">
        <f>SUM(D30:D32)</f>
        <v>1</v>
      </c>
    </row>
    <row r="36" spans="2:4" ht="19.5" customHeight="1" x14ac:dyDescent="0.25">
      <c r="B36" s="3" t="s">
        <v>51</v>
      </c>
      <c r="C36" s="3"/>
      <c r="D36" s="3"/>
    </row>
    <row r="37" spans="2:4" ht="16.5" customHeight="1" x14ac:dyDescent="0.25">
      <c r="B37" s="36"/>
      <c r="C37" s="2" t="s">
        <v>52</v>
      </c>
      <c r="D37" s="2"/>
    </row>
    <row r="38" spans="2:4" ht="16.5" customHeight="1" x14ac:dyDescent="0.25">
      <c r="B38" s="38"/>
      <c r="C38" s="2" t="s">
        <v>53</v>
      </c>
      <c r="D38" s="2"/>
    </row>
    <row r="39" spans="2:4" ht="15" customHeight="1" x14ac:dyDescent="0.25">
      <c r="B39" s="1" t="s">
        <v>54</v>
      </c>
      <c r="C39" s="1"/>
      <c r="D39" s="1"/>
    </row>
    <row r="40" spans="2:4" ht="15" customHeight="1" x14ac:dyDescent="0.25">
      <c r="B40" s="1" t="s">
        <v>55</v>
      </c>
      <c r="C40" s="1"/>
      <c r="D40" s="1"/>
    </row>
    <row r="41" spans="2:4" ht="15" customHeight="1" x14ac:dyDescent="0.25">
      <c r="B41" s="1" t="s">
        <v>56</v>
      </c>
      <c r="C41" s="1"/>
      <c r="D41" s="1"/>
    </row>
    <row r="42" spans="2:4" ht="15" customHeight="1" x14ac:dyDescent="0.25">
      <c r="B42" s="1" t="s">
        <v>57</v>
      </c>
      <c r="C42" s="1"/>
      <c r="D42" s="1"/>
    </row>
    <row r="100" spans="8:9" hidden="1" x14ac:dyDescent="0.25">
      <c r="H100" t="s">
        <v>58</v>
      </c>
      <c r="I100" s="39">
        <f>'MTM-Analyse'!$H$12</f>
        <v>90</v>
      </c>
    </row>
    <row r="101" spans="8:9" hidden="1" x14ac:dyDescent="0.25">
      <c r="H101" t="s">
        <v>59</v>
      </c>
      <c r="I101" s="39">
        <f>'MTM-Analyse'!$H$19</f>
        <v>225</v>
      </c>
    </row>
    <row r="102" spans="8:9" hidden="1" x14ac:dyDescent="0.25">
      <c r="H102" t="s">
        <v>60</v>
      </c>
      <c r="I102" s="39">
        <f>'MTM-Analyse'!$H$25</f>
        <v>97.25</v>
      </c>
    </row>
  </sheetData>
  <mergeCells count="42">
    <mergeCell ref="B42:D42"/>
    <mergeCell ref="C37:D37"/>
    <mergeCell ref="C38:D38"/>
    <mergeCell ref="B39:D39"/>
    <mergeCell ref="B40:D40"/>
    <mergeCell ref="B41:D41"/>
    <mergeCell ref="B27:C27"/>
    <mergeCell ref="D27:E27"/>
    <mergeCell ref="F27:G27"/>
    <mergeCell ref="B28:H28"/>
    <mergeCell ref="B36:D36"/>
    <mergeCell ref="B25:C25"/>
    <mergeCell ref="D25:E25"/>
    <mergeCell ref="F25:G25"/>
    <mergeCell ref="B26:C26"/>
    <mergeCell ref="D26:E26"/>
    <mergeCell ref="F26:G26"/>
    <mergeCell ref="B23:C23"/>
    <mergeCell ref="D23:E23"/>
    <mergeCell ref="F23:G23"/>
    <mergeCell ref="B24:C24"/>
    <mergeCell ref="D24:E24"/>
    <mergeCell ref="F24:G24"/>
    <mergeCell ref="C13:D13"/>
    <mergeCell ref="F13:G13"/>
    <mergeCell ref="B15:H15"/>
    <mergeCell ref="B21:H21"/>
    <mergeCell ref="B22:C22"/>
    <mergeCell ref="D22:E22"/>
    <mergeCell ref="F22:G22"/>
    <mergeCell ref="C10:D10"/>
    <mergeCell ref="F10:G10"/>
    <mergeCell ref="C11:D11"/>
    <mergeCell ref="F11:G11"/>
    <mergeCell ref="C12:D12"/>
    <mergeCell ref="F12:G12"/>
    <mergeCell ref="B2:E4"/>
    <mergeCell ref="F2:H4"/>
    <mergeCell ref="B5:H5"/>
    <mergeCell ref="B8:H8"/>
    <mergeCell ref="C9:D9"/>
    <mergeCell ref="F9:G9"/>
  </mergeCells>
  <pageMargins left="0.75" right="0.75" top="1" bottom="1" header="0.511811023622047" footer="0.511811023622047"/>
  <pageSetup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Bausteinkatalog!$H$13:$H$16</xm:f>
          </x14:formula1>
          <x14:formula2>
            <xm:f>0</xm:f>
          </x14:formula2>
          <xm:sqref>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77F1E"/>
    <pageSetUpPr fitToPage="1"/>
  </sheetPr>
  <dimension ref="B1:K28"/>
  <sheetViews>
    <sheetView showGridLines="0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.5703125" customWidth="1"/>
    <col min="2" max="2" width="5.5703125" customWidth="1"/>
    <col min="3" max="4" width="40" customWidth="1"/>
    <col min="5" max="5" width="9" customWidth="1"/>
    <col min="6" max="6" width="11" customWidth="1"/>
    <col min="7" max="8" width="12" customWidth="1"/>
    <col min="9" max="9" width="10" customWidth="1"/>
    <col min="10" max="10" width="12" customWidth="1"/>
    <col min="11" max="11" width="28" customWidth="1"/>
  </cols>
  <sheetData>
    <row r="1" spans="2:11" ht="9.75" customHeight="1" x14ac:dyDescent="0.25">
      <c r="B1" s="78" t="s">
        <v>0</v>
      </c>
      <c r="C1" s="78"/>
      <c r="D1" s="78"/>
      <c r="E1" s="78"/>
      <c r="F1" s="78"/>
      <c r="G1" s="78"/>
      <c r="H1" s="78"/>
      <c r="I1" s="78"/>
      <c r="J1" s="78"/>
      <c r="K1" s="78"/>
    </row>
    <row r="2" spans="2:11" ht="19.5" customHeight="1" x14ac:dyDescent="0.25"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2:11" ht="12" customHeight="1" x14ac:dyDescent="0.25">
      <c r="B3" s="78"/>
      <c r="C3" s="78"/>
      <c r="D3" s="78"/>
      <c r="E3" s="78"/>
      <c r="F3" s="78"/>
      <c r="G3" s="78"/>
      <c r="H3" s="78"/>
      <c r="I3" s="78"/>
      <c r="J3" s="78"/>
      <c r="K3" s="78"/>
    </row>
    <row r="4" spans="2:11" ht="3.75" customHeigh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2:11" ht="18" customHeight="1" x14ac:dyDescent="0.25">
      <c r="B5" s="40" t="s">
        <v>61</v>
      </c>
      <c r="C5" s="2" t="str">
        <f>Übersicht!C13</f>
        <v>Manuelle Baugruppenmontage (generisch)</v>
      </c>
      <c r="D5" s="2"/>
      <c r="E5" s="2"/>
      <c r="F5" s="40" t="s">
        <v>62</v>
      </c>
      <c r="G5" s="37" t="str">
        <f>Übersicht!F10</f>
        <v>MTM-UAS</v>
      </c>
      <c r="H5" s="40" t="s">
        <v>63</v>
      </c>
      <c r="I5" s="2" t="str">
        <f>Übersicht!F11</f>
        <v>Max Mustermann</v>
      </c>
      <c r="J5" s="2"/>
      <c r="K5" s="41" t="str">
        <f>"Datum: "&amp;Übersicht!F12</f>
        <v>Datum: 15.07.2026</v>
      </c>
    </row>
    <row r="6" spans="2:11" ht="4.5" customHeight="1" x14ac:dyDescent="0.25"/>
    <row r="7" spans="2:11" ht="30" customHeight="1" x14ac:dyDescent="0.25">
      <c r="B7" s="23" t="s">
        <v>64</v>
      </c>
      <c r="C7" s="23" t="s">
        <v>65</v>
      </c>
      <c r="D7" s="23" t="s">
        <v>66</v>
      </c>
      <c r="E7" s="23" t="s">
        <v>67</v>
      </c>
      <c r="F7" s="23" t="s">
        <v>68</v>
      </c>
      <c r="G7" s="23" t="s">
        <v>69</v>
      </c>
      <c r="H7" s="23" t="s">
        <v>70</v>
      </c>
      <c r="I7" s="23" t="s">
        <v>71</v>
      </c>
      <c r="J7" s="23" t="s">
        <v>72</v>
      </c>
      <c r="K7" s="23" t="s">
        <v>73</v>
      </c>
    </row>
    <row r="8" spans="2:11" ht="19.5" customHeight="1" x14ac:dyDescent="0.25">
      <c r="B8" s="79" t="s">
        <v>74</v>
      </c>
      <c r="C8" s="79"/>
      <c r="D8" s="79"/>
      <c r="E8" s="79"/>
      <c r="F8" s="79"/>
      <c r="G8" s="79"/>
      <c r="H8" s="79"/>
      <c r="I8" s="79"/>
      <c r="J8" s="79"/>
      <c r="K8" s="79"/>
    </row>
    <row r="9" spans="2:11" ht="16.5" customHeight="1" x14ac:dyDescent="0.25">
      <c r="B9" s="42">
        <v>1</v>
      </c>
      <c r="C9" s="43" t="s">
        <v>75</v>
      </c>
      <c r="D9" s="43" t="s">
        <v>76</v>
      </c>
      <c r="E9" s="44" t="str">
        <f>IFERROR(INDEX(Bausteinkatalog!$D$8:$D$33,MATCH($D9,Bausteinkatalog!$C$8:$C$33,0)),"")</f>
        <v>BT-2</v>
      </c>
      <c r="F9" s="45">
        <v>1</v>
      </c>
      <c r="G9" s="46">
        <f>IFERROR(INDEX(Bausteinkatalog!$F$8:$F$33,MATCH($D9,Bausteinkatalog!$C$8:$C$33,0)),0)</f>
        <v>40</v>
      </c>
      <c r="H9" s="47">
        <f>F9*G9</f>
        <v>40</v>
      </c>
      <c r="I9" s="48">
        <f>H9*Bausteinkatalog!$I$19</f>
        <v>1.44</v>
      </c>
      <c r="J9" s="49" t="s">
        <v>77</v>
      </c>
      <c r="K9" s="50" t="s">
        <v>78</v>
      </c>
    </row>
    <row r="10" spans="2:11" ht="16.5" customHeight="1" x14ac:dyDescent="0.25">
      <c r="B10" s="51">
        <v>2</v>
      </c>
      <c r="C10" s="52" t="s">
        <v>79</v>
      </c>
      <c r="D10" s="52" t="s">
        <v>80</v>
      </c>
      <c r="E10" s="53" t="str">
        <f>IFERROR(INDEX(Bausteinkatalog!$D$8:$D$33,MATCH($D10,Bausteinkatalog!$C$8:$C$33,0)),"")</f>
        <v>AP-a2</v>
      </c>
      <c r="F10" s="45">
        <v>1</v>
      </c>
      <c r="G10" s="54">
        <f>IFERROR(INDEX(Bausteinkatalog!$F$8:$F$33,MATCH($D10,Bausteinkatalog!$C$8:$C$33,0)),0)</f>
        <v>35</v>
      </c>
      <c r="H10" s="55">
        <f>F10*G10</f>
        <v>35</v>
      </c>
      <c r="I10" s="56">
        <f>H10*Bausteinkatalog!$I$19</f>
        <v>1.26</v>
      </c>
      <c r="J10" s="57" t="s">
        <v>77</v>
      </c>
      <c r="K10" s="58" t="s">
        <v>81</v>
      </c>
    </row>
    <row r="11" spans="2:11" ht="16.5" customHeight="1" x14ac:dyDescent="0.25">
      <c r="B11" s="42">
        <v>3</v>
      </c>
      <c r="C11" s="43" t="s">
        <v>82</v>
      </c>
      <c r="D11" s="43" t="s">
        <v>83</v>
      </c>
      <c r="E11" s="44" t="str">
        <f>IFERROR(INDEX(Bausteinkatalog!$D$8:$D$33,MATCH($D11,Bausteinkatalog!$C$8:$C$33,0)),"")</f>
        <v>VK-1</v>
      </c>
      <c r="F11" s="45">
        <v>1</v>
      </c>
      <c r="G11" s="46">
        <f>IFERROR(INDEX(Bausteinkatalog!$F$8:$F$33,MATCH($D11,Bausteinkatalog!$C$8:$C$33,0)),0)</f>
        <v>15</v>
      </c>
      <c r="H11" s="47">
        <f>F11*G11</f>
        <v>15</v>
      </c>
      <c r="I11" s="48">
        <f>H11*Bausteinkatalog!$I$19</f>
        <v>0.53999999999999992</v>
      </c>
      <c r="J11" s="49" t="s">
        <v>77</v>
      </c>
      <c r="K11" s="50" t="s">
        <v>84</v>
      </c>
    </row>
    <row r="12" spans="2:11" ht="18" customHeight="1" x14ac:dyDescent="0.25">
      <c r="B12" s="80" t="s">
        <v>85</v>
      </c>
      <c r="C12" s="80"/>
      <c r="D12" s="80"/>
      <c r="E12" s="80"/>
      <c r="F12" s="80"/>
      <c r="G12" s="59"/>
      <c r="H12" s="60">
        <f>SUM(H9:H11)</f>
        <v>90</v>
      </c>
      <c r="I12" s="61">
        <f>SUM(I9:I11)</f>
        <v>3.24</v>
      </c>
      <c r="J12" s="59"/>
      <c r="K12" s="59"/>
    </row>
    <row r="13" spans="2:11" ht="19.5" customHeight="1" x14ac:dyDescent="0.25">
      <c r="B13" s="79" t="s">
        <v>86</v>
      </c>
      <c r="C13" s="79"/>
      <c r="D13" s="79"/>
      <c r="E13" s="79"/>
      <c r="F13" s="79"/>
      <c r="G13" s="79"/>
      <c r="H13" s="79"/>
      <c r="I13" s="79"/>
      <c r="J13" s="79"/>
      <c r="K13" s="79"/>
    </row>
    <row r="14" spans="2:11" ht="16.5" customHeight="1" x14ac:dyDescent="0.25">
      <c r="B14" s="42">
        <v>1</v>
      </c>
      <c r="C14" s="43" t="s">
        <v>87</v>
      </c>
      <c r="D14" s="43" t="s">
        <v>88</v>
      </c>
      <c r="E14" s="44" t="str">
        <f>IFERROR(INDEX(Bausteinkatalog!$D$8:$D$33,MATCH($D14,Bausteinkatalog!$C$8:$C$33,0)),"")</f>
        <v>AP-c2</v>
      </c>
      <c r="F14" s="45">
        <v>1</v>
      </c>
      <c r="G14" s="46">
        <f>IFERROR(INDEX(Bausteinkatalog!$F$8:$F$33,MATCH($D14,Bausteinkatalog!$C$8:$C$33,0)),0)</f>
        <v>55</v>
      </c>
      <c r="H14" s="47">
        <f>F14*G14</f>
        <v>55</v>
      </c>
      <c r="I14" s="48">
        <f>H14*Bausteinkatalog!$I$19</f>
        <v>1.9799999999999998</v>
      </c>
      <c r="J14" s="49" t="s">
        <v>77</v>
      </c>
      <c r="K14" s="50" t="s">
        <v>89</v>
      </c>
    </row>
    <row r="15" spans="2:11" ht="16.5" customHeight="1" x14ac:dyDescent="0.25">
      <c r="B15" s="51">
        <v>2</v>
      </c>
      <c r="C15" s="52" t="s">
        <v>90</v>
      </c>
      <c r="D15" s="52" t="s">
        <v>91</v>
      </c>
      <c r="E15" s="53" t="str">
        <f>IFERROR(INDEX(Bausteinkatalog!$D$8:$D$33,MATCH($D15,Bausteinkatalog!$C$8:$C$33,0)),"")</f>
        <v>AP-b2</v>
      </c>
      <c r="F15" s="45">
        <v>1</v>
      </c>
      <c r="G15" s="54">
        <f>IFERROR(INDEX(Bausteinkatalog!$F$8:$F$33,MATCH($D15,Bausteinkatalog!$C$8:$C$33,0)),0)</f>
        <v>45</v>
      </c>
      <c r="H15" s="55">
        <f>F15*G15</f>
        <v>45</v>
      </c>
      <c r="I15" s="56">
        <f>H15*Bausteinkatalog!$I$19</f>
        <v>1.6199999999999999</v>
      </c>
      <c r="J15" s="57" t="s">
        <v>77</v>
      </c>
      <c r="K15" s="58"/>
    </row>
    <row r="16" spans="2:11" ht="16.5" customHeight="1" x14ac:dyDescent="0.25">
      <c r="B16" s="42">
        <v>3</v>
      </c>
      <c r="C16" s="43" t="s">
        <v>92</v>
      </c>
      <c r="D16" s="43" t="s">
        <v>93</v>
      </c>
      <c r="E16" s="44" t="str">
        <f>IFERROR(INDEX(Bausteinkatalog!$D$8:$D$33,MATCH($D16,Bausteinkatalog!$C$8:$C$33,0)),"")</f>
        <v>FG-1</v>
      </c>
      <c r="F16" s="45">
        <v>1</v>
      </c>
      <c r="G16" s="46">
        <f>IFERROR(INDEX(Bausteinkatalog!$F$8:$F$33,MATCH($D16,Bausteinkatalog!$C$8:$C$33,0)),0)</f>
        <v>20</v>
      </c>
      <c r="H16" s="47">
        <f>F16*G16</f>
        <v>20</v>
      </c>
      <c r="I16" s="48">
        <f>H16*Bausteinkatalog!$I$19</f>
        <v>0.72</v>
      </c>
      <c r="J16" s="49" t="s">
        <v>94</v>
      </c>
      <c r="K16" s="50" t="s">
        <v>95</v>
      </c>
    </row>
    <row r="17" spans="2:11" ht="16.5" customHeight="1" x14ac:dyDescent="0.25">
      <c r="B17" s="51">
        <v>4</v>
      </c>
      <c r="C17" s="52" t="s">
        <v>96</v>
      </c>
      <c r="D17" s="52" t="s">
        <v>97</v>
      </c>
      <c r="E17" s="53" t="str">
        <f>IFERROR(INDEX(Bausteinkatalog!$D$8:$D$33,MATCH($D17,Bausteinkatalog!$C$8:$C$33,0)),"")</f>
        <v>WZ-a2</v>
      </c>
      <c r="F17" s="45">
        <v>1</v>
      </c>
      <c r="G17" s="54">
        <f>IFERROR(INDEX(Bausteinkatalog!$F$8:$F$33,MATCH($D17,Bausteinkatalog!$C$8:$C$33,0)),0)</f>
        <v>45</v>
      </c>
      <c r="H17" s="55">
        <f>F17*G17</f>
        <v>45</v>
      </c>
      <c r="I17" s="56">
        <f>H17*Bausteinkatalog!$I$19</f>
        <v>1.6199999999999999</v>
      </c>
      <c r="J17" s="57" t="s">
        <v>77</v>
      </c>
      <c r="K17" s="58"/>
    </row>
    <row r="18" spans="2:11" ht="16.5" customHeight="1" x14ac:dyDescent="0.25">
      <c r="B18" s="42">
        <v>5</v>
      </c>
      <c r="C18" s="43" t="s">
        <v>98</v>
      </c>
      <c r="D18" s="43" t="s">
        <v>99</v>
      </c>
      <c r="E18" s="44" t="str">
        <f>IFERROR(INDEX(Bausteinkatalog!$D$8:$D$33,MATCH($D18,Bausteinkatalog!$C$8:$C$33,0)),"")</f>
        <v>VS-1</v>
      </c>
      <c r="F18" s="45">
        <v>2</v>
      </c>
      <c r="G18" s="46">
        <f>IFERROR(INDEX(Bausteinkatalog!$F$8:$F$33,MATCH($D18,Bausteinkatalog!$C$8:$C$33,0)),0)</f>
        <v>30</v>
      </c>
      <c r="H18" s="47">
        <f>F18*G18</f>
        <v>60</v>
      </c>
      <c r="I18" s="48">
        <f>H18*Bausteinkatalog!$I$19</f>
        <v>2.1599999999999997</v>
      </c>
      <c r="J18" s="49" t="s">
        <v>94</v>
      </c>
      <c r="K18" s="50" t="s">
        <v>100</v>
      </c>
    </row>
    <row r="19" spans="2:11" ht="18" customHeight="1" x14ac:dyDescent="0.25">
      <c r="B19" s="80" t="s">
        <v>101</v>
      </c>
      <c r="C19" s="80"/>
      <c r="D19" s="80"/>
      <c r="E19" s="80"/>
      <c r="F19" s="80"/>
      <c r="G19" s="59"/>
      <c r="H19" s="60">
        <f>SUM(H14:H18)</f>
        <v>225</v>
      </c>
      <c r="I19" s="61">
        <f>SUM(I14:I18)</f>
        <v>8.1</v>
      </c>
      <c r="J19" s="59"/>
      <c r="K19" s="59"/>
    </row>
    <row r="20" spans="2:11" ht="19.5" customHeight="1" x14ac:dyDescent="0.25">
      <c r="B20" s="79" t="s">
        <v>102</v>
      </c>
      <c r="C20" s="79"/>
      <c r="D20" s="79"/>
      <c r="E20" s="79"/>
      <c r="F20" s="79"/>
      <c r="G20" s="79"/>
      <c r="H20" s="79"/>
      <c r="I20" s="79"/>
      <c r="J20" s="79"/>
      <c r="K20" s="79"/>
    </row>
    <row r="21" spans="2:11" ht="16.5" customHeight="1" x14ac:dyDescent="0.25">
      <c r="B21" s="42">
        <v>1</v>
      </c>
      <c r="C21" s="43" t="s">
        <v>103</v>
      </c>
      <c r="D21" s="43" t="s">
        <v>104</v>
      </c>
      <c r="E21" s="44" t="str">
        <f>IFERROR(INDEX(Bausteinkatalog!$D$8:$D$33,MATCH($D21,Bausteinkatalog!$C$8:$C$33,0)),"")</f>
        <v>VK-2</v>
      </c>
      <c r="F21" s="45">
        <v>1</v>
      </c>
      <c r="G21" s="46">
        <f>IFERROR(INDEX(Bausteinkatalog!$F$8:$F$33,MATCH($D21,Bausteinkatalog!$C$8:$C$33,0)),0)</f>
        <v>30</v>
      </c>
      <c r="H21" s="47">
        <f>F21*G21</f>
        <v>30</v>
      </c>
      <c r="I21" s="48">
        <f>H21*Bausteinkatalog!$I$19</f>
        <v>1.0799999999999998</v>
      </c>
      <c r="J21" s="49" t="s">
        <v>77</v>
      </c>
      <c r="K21" s="50" t="s">
        <v>105</v>
      </c>
    </row>
    <row r="22" spans="2:11" ht="16.5" customHeight="1" x14ac:dyDescent="0.25">
      <c r="B22" s="51">
        <v>2</v>
      </c>
      <c r="C22" s="52" t="s">
        <v>106</v>
      </c>
      <c r="D22" s="52" t="s">
        <v>80</v>
      </c>
      <c r="E22" s="53" t="str">
        <f>IFERROR(INDEX(Bausteinkatalog!$D$8:$D$33,MATCH($D22,Bausteinkatalog!$C$8:$C$33,0)),"")</f>
        <v>AP-a2</v>
      </c>
      <c r="F22" s="45">
        <v>1</v>
      </c>
      <c r="G22" s="54">
        <f>IFERROR(INDEX(Bausteinkatalog!$F$8:$F$33,MATCH($D22,Bausteinkatalog!$C$8:$C$33,0)),0)</f>
        <v>35</v>
      </c>
      <c r="H22" s="55">
        <f>F22*G22</f>
        <v>35</v>
      </c>
      <c r="I22" s="56">
        <f>H22*Bausteinkatalog!$I$19</f>
        <v>1.26</v>
      </c>
      <c r="J22" s="57" t="s">
        <v>77</v>
      </c>
      <c r="K22" s="58"/>
    </row>
    <row r="23" spans="2:11" ht="16.5" customHeight="1" x14ac:dyDescent="0.25">
      <c r="B23" s="42">
        <v>3</v>
      </c>
      <c r="C23" s="43" t="s">
        <v>107</v>
      </c>
      <c r="D23" s="43" t="s">
        <v>108</v>
      </c>
      <c r="E23" s="44" t="str">
        <f>IFERROR(INDEX(Bausteinkatalog!$D$8:$D$33,MATCH($D23,Bausteinkatalog!$C$8:$C$33,0)),"")</f>
        <v>PL-b2</v>
      </c>
      <c r="F23" s="45">
        <v>1</v>
      </c>
      <c r="G23" s="46">
        <f>IFERROR(INDEX(Bausteinkatalog!$F$8:$F$33,MATCH($D23,Bausteinkatalog!$C$8:$C$33,0)),0)</f>
        <v>30</v>
      </c>
      <c r="H23" s="47">
        <f>F23*G23</f>
        <v>30</v>
      </c>
      <c r="I23" s="48">
        <f>H23*Bausteinkatalog!$I$19</f>
        <v>1.0799999999999998</v>
      </c>
      <c r="J23" s="49" t="s">
        <v>77</v>
      </c>
      <c r="K23" s="50"/>
    </row>
    <row r="24" spans="2:11" ht="16.5" customHeight="1" x14ac:dyDescent="0.25">
      <c r="B24" s="51">
        <v>4</v>
      </c>
      <c r="C24" s="52" t="s">
        <v>109</v>
      </c>
      <c r="D24" s="52" t="s">
        <v>91</v>
      </c>
      <c r="E24" s="53" t="str">
        <f>IFERROR(INDEX(Bausteinkatalog!$D$8:$D$33,MATCH($D24,Bausteinkatalog!$C$8:$C$33,0)),"")</f>
        <v>AP-b2</v>
      </c>
      <c r="F24" s="45">
        <v>0.05</v>
      </c>
      <c r="G24" s="54">
        <f>IFERROR(INDEX(Bausteinkatalog!$F$8:$F$33,MATCH($D24,Bausteinkatalog!$C$8:$C$33,0)),0)</f>
        <v>45</v>
      </c>
      <c r="H24" s="55">
        <f>F24*G24</f>
        <v>2.25</v>
      </c>
      <c r="I24" s="56">
        <f>H24*Bausteinkatalog!$I$19</f>
        <v>8.0999999999999989E-2</v>
      </c>
      <c r="J24" s="57" t="s">
        <v>110</v>
      </c>
      <c r="K24" s="58" t="s">
        <v>111</v>
      </c>
    </row>
    <row r="25" spans="2:11" ht="18" customHeight="1" x14ac:dyDescent="0.25">
      <c r="B25" s="80" t="s">
        <v>112</v>
      </c>
      <c r="C25" s="80"/>
      <c r="D25" s="80"/>
      <c r="E25" s="80"/>
      <c r="F25" s="80"/>
      <c r="G25" s="59"/>
      <c r="H25" s="60">
        <f>SUM(H21:H24)</f>
        <v>97.25</v>
      </c>
      <c r="I25" s="61">
        <f>SUM(I21:I24)</f>
        <v>3.5009999999999999</v>
      </c>
      <c r="J25" s="59"/>
      <c r="K25" s="59"/>
    </row>
    <row r="26" spans="2:11" ht="24" customHeight="1" x14ac:dyDescent="0.25">
      <c r="B26" s="81" t="s">
        <v>113</v>
      </c>
      <c r="C26" s="81"/>
      <c r="D26" s="81"/>
      <c r="E26" s="81"/>
      <c r="F26" s="81"/>
      <c r="G26" s="62"/>
      <c r="H26" s="63">
        <f>H12+H19+H25</f>
        <v>412.25</v>
      </c>
      <c r="I26" s="64">
        <f>I12+I19+I25</f>
        <v>14.840999999999999</v>
      </c>
      <c r="J26" s="62"/>
      <c r="K26" s="62"/>
    </row>
    <row r="27" spans="2:11" ht="6" customHeight="1" x14ac:dyDescent="0.25"/>
    <row r="28" spans="2:11" ht="33.75" customHeight="1" x14ac:dyDescent="0.25">
      <c r="B28" s="82" t="s">
        <v>114</v>
      </c>
      <c r="C28" s="82"/>
      <c r="D28" s="82"/>
      <c r="E28" s="82"/>
      <c r="F28" s="82"/>
      <c r="G28" s="82"/>
      <c r="H28" s="82"/>
      <c r="I28" s="82"/>
      <c r="J28" s="82"/>
      <c r="K28" s="82"/>
    </row>
  </sheetData>
  <mergeCells count="11">
    <mergeCell ref="B28:K28"/>
    <mergeCell ref="B13:K13"/>
    <mergeCell ref="B19:F19"/>
    <mergeCell ref="B20:K20"/>
    <mergeCell ref="B25:F25"/>
    <mergeCell ref="B26:F26"/>
    <mergeCell ref="B1:K3"/>
    <mergeCell ref="C5:E5"/>
    <mergeCell ref="I5:J5"/>
    <mergeCell ref="B8:K8"/>
    <mergeCell ref="B12:F12"/>
  </mergeCells>
  <conditionalFormatting sqref="H9:H11 H14:H18 H21:H24">
    <cfRule type="dataBar" priority="5">
      <dataBar>
        <cfvo type="num" val="0"/>
        <cfvo type="max"/>
        <color rgb="FFE39A2B"/>
      </dataBar>
      <extLst>
        <ext xmlns:x14="http://schemas.microsoft.com/office/spreadsheetml/2009/9/main" uri="{B025F937-C7B1-47D3-B67F-A62EFF666E3E}">
          <x14:id>{9BD3E5D8-D255-4DC3-A487-4216CF85161A}</x14:id>
        </ext>
      </extLst>
    </cfRule>
  </conditionalFormatting>
  <conditionalFormatting sqref="J9:J11 J14:J18 J21:J24">
    <cfRule type="cellIs" dxfId="2" priority="2" operator="equal">
      <formula>"WS"</formula>
    </cfRule>
    <cfRule type="cellIs" dxfId="1" priority="3" operator="equal">
      <formula>"NN"</formula>
    </cfRule>
    <cfRule type="cellIs" dxfId="0" priority="4" operator="equal">
      <formula>"NW"</formula>
    </cfRule>
  </conditionalFormatting>
  <pageMargins left="0.75" right="0.75" top="1" bottom="1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BD3E5D8-D255-4DC3-A487-4216CF85161A}">
            <x14:dataBar axisPosition="none">
              <x14:cfvo type="num">
                <xm:f>0</xm:f>
              </x14:cfvo>
              <x14:cfvo type="max"/>
              <x14:negativeFillColor rgb="FFE39A2B"/>
            </x14:dataBar>
          </x14:cfRule>
          <xm:sqref>H9:H11 H14:H18 H21:H24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errorTitle="Ungültige Eingabe" error="Bitte einen Baustein aus der Liste wählen." xr:uid="{00000000-0002-0000-0100-000000000000}">
          <x14:formula1>
            <xm:f>Bausteinkatalog!$C$8:$C$33</xm:f>
          </x14:formula1>
          <x14:formula2>
            <xm:f>0</xm:f>
          </x14:formula2>
          <xm:sqref>D9:D11 D14:D18 D21:D24</xm:sqref>
        </x14:dataValidation>
        <x14:dataValidation type="list" allowBlank="1" xr:uid="{00000000-0002-0000-0100-000001000000}">
          <x14:formula1>
            <xm:f>Bausteinkatalog!$H$8:$H$10</xm:f>
          </x14:formula1>
          <x14:formula2>
            <xm:f>0</xm:f>
          </x14:formula2>
          <xm:sqref>J9:J11 J14:J18 J21:J24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B7B85"/>
    <pageSetUpPr fitToPage="1"/>
  </sheetPr>
  <dimension ref="B1:I33"/>
  <sheetViews>
    <sheetView showGridLines="0" zoomScaleNormal="100" workbookViewId="0">
      <pane ySplit="7" topLeftCell="A8" activePane="bottomLeft" state="frozen"/>
      <selection pane="bottomLeft"/>
    </sheetView>
  </sheetViews>
  <sheetFormatPr baseColWidth="10" defaultColWidth="8.7109375" defaultRowHeight="15" x14ac:dyDescent="0.25"/>
  <cols>
    <col min="1" max="1" width="2.5703125" customWidth="1"/>
    <col min="2" max="2" width="24" customWidth="1"/>
    <col min="3" max="3" width="52" customWidth="1"/>
    <col min="4" max="4" width="9" customWidth="1"/>
    <col min="5" max="5" width="34" customWidth="1"/>
    <col min="6" max="6" width="9" customWidth="1"/>
    <col min="7" max="7" width="3" customWidth="1"/>
    <col min="8" max="8" width="16" customWidth="1"/>
    <col min="9" max="9" width="30" customWidth="1"/>
  </cols>
  <sheetData>
    <row r="1" spans="2:9" ht="9.75" customHeight="1" x14ac:dyDescent="0.25">
      <c r="B1" s="78" t="s">
        <v>115</v>
      </c>
      <c r="C1" s="78"/>
      <c r="D1" s="78"/>
      <c r="E1" s="78"/>
      <c r="F1" s="78"/>
    </row>
    <row r="2" spans="2:9" ht="19.5" customHeight="1" x14ac:dyDescent="0.25">
      <c r="B2" s="78"/>
      <c r="C2" s="78"/>
      <c r="D2" s="78"/>
      <c r="E2" s="78"/>
      <c r="F2" s="78"/>
    </row>
    <row r="3" spans="2:9" ht="12" customHeight="1" x14ac:dyDescent="0.25">
      <c r="B3" s="78"/>
      <c r="C3" s="78"/>
      <c r="D3" s="78"/>
      <c r="E3" s="78"/>
      <c r="F3" s="78"/>
    </row>
    <row r="4" spans="2:9" ht="3.75" customHeight="1" x14ac:dyDescent="0.25">
      <c r="B4" s="15"/>
      <c r="C4" s="15"/>
      <c r="D4" s="15"/>
      <c r="E4" s="15"/>
      <c r="F4" s="15"/>
    </row>
    <row r="5" spans="2:9" ht="39.75" customHeight="1" x14ac:dyDescent="0.25">
      <c r="B5" s="83" t="s">
        <v>116</v>
      </c>
      <c r="C5" s="83"/>
      <c r="D5" s="83"/>
      <c r="E5" s="83"/>
      <c r="F5" s="83"/>
    </row>
    <row r="6" spans="2:9" ht="3.75" customHeight="1" x14ac:dyDescent="0.25"/>
    <row r="7" spans="2:9" ht="19.5" customHeight="1" x14ac:dyDescent="0.25">
      <c r="B7" s="23" t="s">
        <v>117</v>
      </c>
      <c r="C7" s="23" t="s">
        <v>118</v>
      </c>
      <c r="D7" s="23" t="s">
        <v>67</v>
      </c>
      <c r="E7" s="23" t="s">
        <v>119</v>
      </c>
      <c r="F7" s="23" t="s">
        <v>45</v>
      </c>
      <c r="H7" s="84" t="s">
        <v>120</v>
      </c>
      <c r="I7" s="84"/>
    </row>
    <row r="8" spans="2:9" ht="16.5" customHeight="1" x14ac:dyDescent="0.25">
      <c r="B8" s="85" t="s">
        <v>121</v>
      </c>
      <c r="C8" s="43" t="s">
        <v>122</v>
      </c>
      <c r="D8" s="65" t="s">
        <v>123</v>
      </c>
      <c r="E8" s="50" t="s">
        <v>124</v>
      </c>
      <c r="F8" s="66">
        <v>20</v>
      </c>
      <c r="H8" s="67" t="s">
        <v>94</v>
      </c>
      <c r="I8" s="68" t="s">
        <v>125</v>
      </c>
    </row>
    <row r="9" spans="2:9" ht="16.5" customHeight="1" x14ac:dyDescent="0.25">
      <c r="B9" s="85"/>
      <c r="C9" s="52" t="s">
        <v>80</v>
      </c>
      <c r="D9" s="69" t="s">
        <v>126</v>
      </c>
      <c r="E9" s="58" t="s">
        <v>124</v>
      </c>
      <c r="F9" s="66">
        <v>35</v>
      </c>
      <c r="H9" s="70" t="s">
        <v>77</v>
      </c>
      <c r="I9" s="71" t="s">
        <v>127</v>
      </c>
    </row>
    <row r="10" spans="2:9" ht="16.5" customHeight="1" x14ac:dyDescent="0.25">
      <c r="B10" s="85"/>
      <c r="C10" s="43" t="s">
        <v>91</v>
      </c>
      <c r="D10" s="65" t="s">
        <v>128</v>
      </c>
      <c r="E10" s="50" t="s">
        <v>129</v>
      </c>
      <c r="F10" s="66">
        <v>45</v>
      </c>
      <c r="H10" s="72" t="s">
        <v>110</v>
      </c>
      <c r="I10" s="73" t="s">
        <v>130</v>
      </c>
    </row>
    <row r="11" spans="2:9" ht="16.5" customHeight="1" x14ac:dyDescent="0.25">
      <c r="B11" s="85"/>
      <c r="C11" s="52" t="s">
        <v>131</v>
      </c>
      <c r="D11" s="69" t="s">
        <v>132</v>
      </c>
      <c r="E11" s="58" t="s">
        <v>133</v>
      </c>
      <c r="F11" s="66">
        <v>40</v>
      </c>
    </row>
    <row r="12" spans="2:9" ht="19.5" customHeight="1" x14ac:dyDescent="0.25">
      <c r="B12" s="85"/>
      <c r="C12" s="43" t="s">
        <v>88</v>
      </c>
      <c r="D12" s="65" t="s">
        <v>134</v>
      </c>
      <c r="E12" s="50" t="s">
        <v>133</v>
      </c>
      <c r="F12" s="66">
        <v>55</v>
      </c>
      <c r="H12" s="84" t="s">
        <v>10</v>
      </c>
      <c r="I12" s="84"/>
    </row>
    <row r="13" spans="2:9" ht="16.5" customHeight="1" x14ac:dyDescent="0.25">
      <c r="B13" s="85"/>
      <c r="C13" s="52" t="s">
        <v>135</v>
      </c>
      <c r="D13" s="69" t="s">
        <v>136</v>
      </c>
      <c r="E13" s="58" t="s">
        <v>137</v>
      </c>
      <c r="F13" s="66">
        <v>50</v>
      </c>
      <c r="H13" s="43" t="s">
        <v>138</v>
      </c>
      <c r="I13" s="50" t="s">
        <v>139</v>
      </c>
    </row>
    <row r="14" spans="2:9" ht="16.5" customHeight="1" x14ac:dyDescent="0.25">
      <c r="B14" s="85"/>
      <c r="C14" s="43" t="s">
        <v>140</v>
      </c>
      <c r="D14" s="65" t="s">
        <v>141</v>
      </c>
      <c r="E14" s="50" t="s">
        <v>142</v>
      </c>
      <c r="F14" s="66">
        <v>75</v>
      </c>
      <c r="H14" s="43" t="s">
        <v>11</v>
      </c>
      <c r="I14" s="50" t="s">
        <v>143</v>
      </c>
    </row>
    <row r="15" spans="2:9" ht="16.5" customHeight="1" x14ac:dyDescent="0.25">
      <c r="B15" s="86" t="s">
        <v>144</v>
      </c>
      <c r="C15" s="52" t="s">
        <v>145</v>
      </c>
      <c r="D15" s="69" t="s">
        <v>146</v>
      </c>
      <c r="E15" s="58" t="s">
        <v>147</v>
      </c>
      <c r="F15" s="66">
        <v>20</v>
      </c>
      <c r="H15" s="43" t="s">
        <v>148</v>
      </c>
      <c r="I15" s="50" t="s">
        <v>149</v>
      </c>
    </row>
    <row r="16" spans="2:9" ht="16.5" customHeight="1" x14ac:dyDescent="0.25">
      <c r="B16" s="86"/>
      <c r="C16" s="43" t="s">
        <v>108</v>
      </c>
      <c r="D16" s="65" t="s">
        <v>150</v>
      </c>
      <c r="E16" s="50" t="s">
        <v>151</v>
      </c>
      <c r="F16" s="66">
        <v>30</v>
      </c>
      <c r="H16" s="43" t="s">
        <v>152</v>
      </c>
      <c r="I16" s="50" t="s">
        <v>153</v>
      </c>
    </row>
    <row r="17" spans="2:9" ht="16.5" customHeight="1" x14ac:dyDescent="0.25">
      <c r="B17" s="86"/>
      <c r="C17" s="52" t="s">
        <v>154</v>
      </c>
      <c r="D17" s="69" t="s">
        <v>155</v>
      </c>
      <c r="E17" s="58" t="s">
        <v>156</v>
      </c>
      <c r="F17" s="66">
        <v>40</v>
      </c>
    </row>
    <row r="18" spans="2:9" ht="19.5" customHeight="1" x14ac:dyDescent="0.25">
      <c r="B18" s="85" t="s">
        <v>157</v>
      </c>
      <c r="C18" s="43" t="s">
        <v>97</v>
      </c>
      <c r="D18" s="65" t="s">
        <v>158</v>
      </c>
      <c r="E18" s="50" t="s">
        <v>159</v>
      </c>
      <c r="F18" s="66">
        <v>45</v>
      </c>
      <c r="H18" s="84" t="s">
        <v>160</v>
      </c>
      <c r="I18" s="84"/>
    </row>
    <row r="19" spans="2:9" ht="16.5" customHeight="1" x14ac:dyDescent="0.25">
      <c r="B19" s="85"/>
      <c r="C19" s="52" t="s">
        <v>161</v>
      </c>
      <c r="D19" s="69" t="s">
        <v>162</v>
      </c>
      <c r="E19" s="58" t="s">
        <v>163</v>
      </c>
      <c r="F19" s="66">
        <v>70</v>
      </c>
      <c r="H19" s="50" t="s">
        <v>164</v>
      </c>
      <c r="I19" s="74">
        <v>3.5999999999999997E-2</v>
      </c>
    </row>
    <row r="20" spans="2:9" ht="16.5" customHeight="1" x14ac:dyDescent="0.25">
      <c r="B20" s="85" t="s">
        <v>165</v>
      </c>
      <c r="C20" s="43" t="s">
        <v>166</v>
      </c>
      <c r="D20" s="65" t="s">
        <v>167</v>
      </c>
      <c r="E20" s="50" t="s">
        <v>168</v>
      </c>
      <c r="F20" s="66">
        <v>15</v>
      </c>
      <c r="H20" s="50" t="s">
        <v>169</v>
      </c>
      <c r="I20" s="75">
        <f>1/$I$19</f>
        <v>27.777777777777779</v>
      </c>
    </row>
    <row r="21" spans="2:9" ht="16.5" customHeight="1" x14ac:dyDescent="0.25">
      <c r="B21" s="85"/>
      <c r="C21" s="52" t="s">
        <v>76</v>
      </c>
      <c r="D21" s="69" t="s">
        <v>170</v>
      </c>
      <c r="E21" s="58" t="s">
        <v>171</v>
      </c>
      <c r="F21" s="66">
        <v>40</v>
      </c>
      <c r="H21" s="50" t="s">
        <v>172</v>
      </c>
      <c r="I21" s="76">
        <f>60/$I$19</f>
        <v>1666.6666666666667</v>
      </c>
    </row>
    <row r="22" spans="2:9" ht="16.5" customHeight="1" x14ac:dyDescent="0.25">
      <c r="B22" s="85" t="s">
        <v>173</v>
      </c>
      <c r="C22" s="43" t="s">
        <v>93</v>
      </c>
      <c r="D22" s="65" t="s">
        <v>174</v>
      </c>
      <c r="E22" s="50" t="s">
        <v>175</v>
      </c>
      <c r="F22" s="66">
        <v>20</v>
      </c>
      <c r="H22" s="50" t="s">
        <v>176</v>
      </c>
      <c r="I22" s="76">
        <f>3600/$I$19</f>
        <v>100000.00000000001</v>
      </c>
    </row>
    <row r="23" spans="2:9" ht="16.5" customHeight="1" x14ac:dyDescent="0.25">
      <c r="B23" s="85"/>
      <c r="C23" s="52" t="s">
        <v>177</v>
      </c>
      <c r="D23" s="69" t="s">
        <v>178</v>
      </c>
      <c r="E23" s="58" t="s">
        <v>179</v>
      </c>
      <c r="F23" s="66">
        <v>45</v>
      </c>
    </row>
    <row r="24" spans="2:9" ht="16.5" customHeight="1" x14ac:dyDescent="0.25">
      <c r="B24" s="85"/>
      <c r="C24" s="43" t="s">
        <v>99</v>
      </c>
      <c r="D24" s="65" t="s">
        <v>180</v>
      </c>
      <c r="E24" s="50" t="s">
        <v>181</v>
      </c>
      <c r="F24" s="66">
        <v>30</v>
      </c>
    </row>
    <row r="25" spans="2:9" ht="16.5" customHeight="1" x14ac:dyDescent="0.25">
      <c r="B25" s="85"/>
      <c r="C25" s="52" t="s">
        <v>182</v>
      </c>
      <c r="D25" s="69" t="s">
        <v>183</v>
      </c>
      <c r="E25" s="58" t="s">
        <v>184</v>
      </c>
      <c r="F25" s="66">
        <v>25</v>
      </c>
    </row>
    <row r="26" spans="2:9" ht="16.5" customHeight="1" x14ac:dyDescent="0.25">
      <c r="B26" s="85" t="s">
        <v>185</v>
      </c>
      <c r="C26" s="43" t="s">
        <v>186</v>
      </c>
      <c r="D26" s="65" t="s">
        <v>187</v>
      </c>
      <c r="E26" s="50" t="s">
        <v>188</v>
      </c>
      <c r="F26" s="66">
        <v>25</v>
      </c>
    </row>
    <row r="27" spans="2:9" ht="16.5" customHeight="1" x14ac:dyDescent="0.25">
      <c r="B27" s="85"/>
      <c r="C27" s="52" t="s">
        <v>189</v>
      </c>
      <c r="D27" s="69" t="s">
        <v>190</v>
      </c>
      <c r="E27" s="58" t="s">
        <v>191</v>
      </c>
      <c r="F27" s="66">
        <v>60</v>
      </c>
    </row>
    <row r="28" spans="2:9" ht="16.5" customHeight="1" x14ac:dyDescent="0.25">
      <c r="B28" s="85"/>
      <c r="C28" s="43" t="s">
        <v>192</v>
      </c>
      <c r="D28" s="65" t="s">
        <v>193</v>
      </c>
      <c r="E28" s="50" t="s">
        <v>194</v>
      </c>
      <c r="F28" s="66">
        <v>15</v>
      </c>
    </row>
    <row r="29" spans="2:9" ht="16.5" customHeight="1" x14ac:dyDescent="0.25">
      <c r="B29" s="86" t="s">
        <v>195</v>
      </c>
      <c r="C29" s="52" t="s">
        <v>83</v>
      </c>
      <c r="D29" s="69" t="s">
        <v>196</v>
      </c>
      <c r="E29" s="58" t="s">
        <v>197</v>
      </c>
      <c r="F29" s="66">
        <v>15</v>
      </c>
    </row>
    <row r="30" spans="2:9" ht="16.5" customHeight="1" x14ac:dyDescent="0.25">
      <c r="B30" s="86"/>
      <c r="C30" s="43" t="s">
        <v>104</v>
      </c>
      <c r="D30" s="65" t="s">
        <v>198</v>
      </c>
      <c r="E30" s="50" t="s">
        <v>199</v>
      </c>
      <c r="F30" s="66">
        <v>30</v>
      </c>
    </row>
    <row r="31" spans="2:9" ht="16.5" customHeight="1" x14ac:dyDescent="0.25">
      <c r="B31" s="86" t="s">
        <v>200</v>
      </c>
      <c r="C31" s="52" t="s">
        <v>201</v>
      </c>
      <c r="D31" s="69" t="s">
        <v>202</v>
      </c>
      <c r="E31" s="58" t="s">
        <v>203</v>
      </c>
      <c r="F31" s="66">
        <v>195</v>
      </c>
    </row>
    <row r="32" spans="2:9" ht="16.5" customHeight="1" x14ac:dyDescent="0.25">
      <c r="B32" s="86"/>
      <c r="C32" s="43" t="s">
        <v>204</v>
      </c>
      <c r="D32" s="65" t="s">
        <v>205</v>
      </c>
      <c r="E32" s="50" t="s">
        <v>206</v>
      </c>
      <c r="F32" s="66">
        <v>140</v>
      </c>
    </row>
    <row r="33" spans="2:6" ht="16.5" customHeight="1" x14ac:dyDescent="0.25">
      <c r="B33" s="77" t="s">
        <v>207</v>
      </c>
      <c r="C33" s="52" t="s">
        <v>208</v>
      </c>
      <c r="D33" s="69" t="s">
        <v>209</v>
      </c>
      <c r="E33" s="58" t="s">
        <v>210</v>
      </c>
      <c r="F33" s="66">
        <v>0</v>
      </c>
    </row>
  </sheetData>
  <mergeCells count="13">
    <mergeCell ref="B26:B28"/>
    <mergeCell ref="B29:B30"/>
    <mergeCell ref="B31:B32"/>
    <mergeCell ref="B15:B17"/>
    <mergeCell ref="B18:B19"/>
    <mergeCell ref="H18:I18"/>
    <mergeCell ref="B20:B21"/>
    <mergeCell ref="B22:B25"/>
    <mergeCell ref="B1:F3"/>
    <mergeCell ref="B5:F5"/>
    <mergeCell ref="H7:I7"/>
    <mergeCell ref="B8:B14"/>
    <mergeCell ref="H12:I12"/>
  </mergeCells>
  <pageMargins left="0.75" right="0.75" top="1" bottom="1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Übersicht</vt:lpstr>
      <vt:lpstr>MTM-Analyse</vt:lpstr>
      <vt:lpstr>Bausteinkatalog</vt:lpstr>
      <vt:lpstr>Bausteinkatalog!Druckbereich</vt:lpstr>
      <vt:lpstr>'MTM-Analyse'!Druckbereich</vt:lpstr>
      <vt:lpstr>Übersicht!Druckbereich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2</cp:revision>
  <dcterms:created xsi:type="dcterms:W3CDTF">2026-07-22T16:31:24Z</dcterms:created>
  <dcterms:modified xsi:type="dcterms:W3CDTF">2026-07-23T09:01:53Z</dcterms:modified>
  <dc:language>en-US</dc:language>
</cp:coreProperties>
</file>