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rgi\Downloads\"/>
    </mc:Choice>
  </mc:AlternateContent>
  <xr:revisionPtr revIDLastSave="0" documentId="13_ncr:1_{FEF10A60-6E69-4F15-8199-3AAB59A53B08}" xr6:coauthVersionLast="47" xr6:coauthVersionMax="47" xr10:uidLastSave="{00000000-0000-0000-0000-000000000000}"/>
  <bookViews>
    <workbookView xWindow="-120" yWindow="-120" windowWidth="29040" windowHeight="15720" xr2:uid="{00000000-000D-0000-FFFF-FFFF00000000}"/>
  </bookViews>
  <sheets>
    <sheet name="GAP-Analyse 2026" sheetId="1" r:id="rId1"/>
    <sheet name="Einstellung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2" l="1"/>
  <c r="M19" i="2"/>
  <c r="N18" i="2"/>
  <c r="M18" i="2"/>
  <c r="N17" i="2"/>
  <c r="M17" i="2"/>
  <c r="N16" i="2"/>
  <c r="M16" i="2"/>
  <c r="N15" i="2"/>
  <c r="M15" i="2"/>
  <c r="N14" i="2"/>
  <c r="M14" i="2"/>
  <c r="N13" i="2"/>
  <c r="M13" i="2"/>
  <c r="N12" i="2"/>
  <c r="M12" i="2"/>
  <c r="N11" i="2"/>
  <c r="M11" i="2"/>
  <c r="U48" i="1"/>
  <c r="M48" i="1"/>
  <c r="L48" i="1"/>
  <c r="K48" i="1"/>
  <c r="I48" i="1"/>
  <c r="U47" i="1"/>
  <c r="M47" i="1"/>
  <c r="L47" i="1"/>
  <c r="K47" i="1"/>
  <c r="I47" i="1"/>
  <c r="U46" i="1"/>
  <c r="M46" i="1"/>
  <c r="L46" i="1"/>
  <c r="K46" i="1"/>
  <c r="I46" i="1"/>
  <c r="U45" i="1"/>
  <c r="M45" i="1"/>
  <c r="L45" i="1"/>
  <c r="K45" i="1"/>
  <c r="I45" i="1"/>
  <c r="U44" i="1"/>
  <c r="M44" i="1"/>
  <c r="L44" i="1"/>
  <c r="K44" i="1"/>
  <c r="I44" i="1"/>
  <c r="U43" i="1"/>
  <c r="M43" i="1"/>
  <c r="L43" i="1"/>
  <c r="K43" i="1"/>
  <c r="I43" i="1"/>
  <c r="U42" i="1"/>
  <c r="M42" i="1"/>
  <c r="L42" i="1"/>
  <c r="K42" i="1"/>
  <c r="I42" i="1"/>
  <c r="U41" i="1"/>
  <c r="M41" i="1"/>
  <c r="L41" i="1"/>
  <c r="K41" i="1"/>
  <c r="I41" i="1"/>
  <c r="U40" i="1"/>
  <c r="M40" i="1"/>
  <c r="L40" i="1"/>
  <c r="K40" i="1"/>
  <c r="I40" i="1"/>
  <c r="U39" i="1"/>
  <c r="M39" i="1"/>
  <c r="L39" i="1"/>
  <c r="K39" i="1"/>
  <c r="I39" i="1"/>
  <c r="U38" i="1"/>
  <c r="M38" i="1"/>
  <c r="L38" i="1"/>
  <c r="K38" i="1"/>
  <c r="I38" i="1"/>
  <c r="U37" i="1"/>
  <c r="M37" i="1"/>
  <c r="L37" i="1"/>
  <c r="K37" i="1"/>
  <c r="I37" i="1"/>
  <c r="U36" i="1"/>
  <c r="M36" i="1"/>
  <c r="L36" i="1"/>
  <c r="K36" i="1"/>
  <c r="I36" i="1"/>
  <c r="U35" i="1"/>
  <c r="M35" i="1"/>
  <c r="L35" i="1"/>
  <c r="K35" i="1"/>
  <c r="I35" i="1"/>
  <c r="U34" i="1"/>
  <c r="M34" i="1"/>
  <c r="L34" i="1"/>
  <c r="K34" i="1"/>
  <c r="I34" i="1"/>
  <c r="U33" i="1"/>
  <c r="M33" i="1"/>
  <c r="L33" i="1"/>
  <c r="K33" i="1"/>
  <c r="I33" i="1"/>
  <c r="U32" i="1"/>
  <c r="M32" i="1"/>
  <c r="L32" i="1"/>
  <c r="K32" i="1"/>
  <c r="I32" i="1"/>
  <c r="U31" i="1"/>
  <c r="M31" i="1"/>
  <c r="L31" i="1"/>
  <c r="K31" i="1"/>
  <c r="I31" i="1"/>
  <c r="U30" i="1"/>
  <c r="M30" i="1"/>
  <c r="L30" i="1"/>
  <c r="K30" i="1"/>
  <c r="I30" i="1"/>
  <c r="U29" i="1"/>
  <c r="M29" i="1"/>
  <c r="L29" i="1"/>
  <c r="K29" i="1"/>
  <c r="I29" i="1"/>
  <c r="U28" i="1"/>
  <c r="M28" i="1"/>
  <c r="I28" i="1"/>
  <c r="K28" i="1" s="1"/>
  <c r="L28" i="1" s="1"/>
  <c r="U27" i="1"/>
  <c r="M27" i="1"/>
  <c r="I27" i="1"/>
  <c r="K27" i="1" s="1"/>
  <c r="L27" i="1" s="1"/>
  <c r="U26" i="1"/>
  <c r="M26" i="1"/>
  <c r="I26" i="1"/>
  <c r="K26" i="1" s="1"/>
  <c r="L26" i="1" s="1"/>
  <c r="U25" i="1"/>
  <c r="M25" i="1"/>
  <c r="I25" i="1"/>
  <c r="K25" i="1" s="1"/>
  <c r="L25" i="1" s="1"/>
  <c r="U24" i="1"/>
  <c r="M24" i="1"/>
  <c r="I24" i="1"/>
  <c r="K24" i="1" s="1"/>
  <c r="L24" i="1" s="1"/>
  <c r="U23" i="1"/>
  <c r="M23" i="1"/>
  <c r="I23" i="1"/>
  <c r="K23" i="1" s="1"/>
  <c r="L23" i="1" s="1"/>
  <c r="U22" i="1"/>
  <c r="M22" i="1"/>
  <c r="I22" i="1"/>
  <c r="K22" i="1" s="1"/>
  <c r="L22" i="1" s="1"/>
  <c r="U21" i="1"/>
  <c r="M21" i="1"/>
  <c r="I21" i="1"/>
  <c r="K21" i="1" s="1"/>
  <c r="L21" i="1" s="1"/>
  <c r="U20" i="1"/>
  <c r="M20" i="1"/>
  <c r="I20" i="1"/>
  <c r="K20" i="1" s="1"/>
  <c r="L20" i="1" s="1"/>
  <c r="U19" i="1"/>
  <c r="M4" i="1" s="1"/>
  <c r="M19" i="1"/>
  <c r="E4" i="1" s="1"/>
  <c r="I19" i="1"/>
  <c r="K19" i="1" s="1"/>
  <c r="L19" i="1" s="1"/>
  <c r="U4" i="1"/>
  <c r="Q4" i="1"/>
  <c r="A4" i="1"/>
  <c r="I4" i="1" l="1"/>
  <c r="M7" i="2"/>
  <c r="M6" i="2"/>
  <c r="M5" i="2"/>
  <c r="M4" i="2"/>
</calcChain>
</file>

<file path=xl/sharedStrings.xml><?xml version="1.0" encoding="utf-8"?>
<sst xmlns="http://schemas.openxmlformats.org/spreadsheetml/2006/main" count="197" uniqueCount="156">
  <si>
    <t>GAP</t>
  </si>
  <si>
    <t>GAP-ANALYSE 2026</t>
  </si>
  <si>
    <t>Ist-Zustand bewerten · Soll-Zustand definieren · Lücken priorisieren · Maßnahmen wirksam nachverfolgen</t>
  </si>
  <si>
    <t>ID</t>
  </si>
  <si>
    <t>Bereich</t>
  </si>
  <si>
    <t>Kategorie</t>
  </si>
  <si>
    <t>Bewertungskriterium</t>
  </si>
  <si>
    <t>Ist-Zustand</t>
  </si>
  <si>
    <t>Soll-Zustand</t>
  </si>
  <si>
    <t>Ist
0–5</t>
  </si>
  <si>
    <t>Soll
0–5</t>
  </si>
  <si>
    <t>Gap</t>
  </si>
  <si>
    <t>Gewichtung
1–5</t>
  </si>
  <si>
    <t>Prioritätswert</t>
  </si>
  <si>
    <t>Priorität</t>
  </si>
  <si>
    <t>Zielerreichung</t>
  </si>
  <si>
    <t>Hauptursache</t>
  </si>
  <si>
    <t>Maßnahme</t>
  </si>
  <si>
    <t>Verantwortlich</t>
  </si>
  <si>
    <t>Start</t>
  </si>
  <si>
    <t>Zieltermin</t>
  </si>
  <si>
    <t>Fortschritt</t>
  </si>
  <si>
    <t>Status</t>
  </si>
  <si>
    <t>Terminlage</t>
  </si>
  <si>
    <t>Erfolgskriterium / Nachweis</t>
  </si>
  <si>
    <t>Notizen</t>
  </si>
  <si>
    <t>Unternehmenssteuerung</t>
  </si>
  <si>
    <t>Strategie</t>
  </si>
  <si>
    <t>Strategische Ziele werden regelmäßig überprüft und in Maßnahmen übersetzt.</t>
  </si>
  <si>
    <t>Ziele sind vorhanden, werden jedoch uneinheitlich und überwiegend reaktiv verfolgt.</t>
  </si>
  <si>
    <t>Ziele sind messbar, quartalsweise bewertet und klar mit Maßnahmen und Verantwortlichen verknüpft.</t>
  </si>
  <si>
    <t>Unklare Verantwortung</t>
  </si>
  <si>
    <t>Einheitlichen Zielreview mit Kennzahlen, Entscheidungen und Maßnahmenprotokoll einführen.</t>
  </si>
  <si>
    <t>Nina Keller</t>
  </si>
  <si>
    <t>In Arbeit</t>
  </si>
  <si>
    <t>Quartalsreview durchgeführt; offene Maßnahmen mit Verantwortlichen erfasst.</t>
  </si>
  <si>
    <t>Pilot mit drei Kernzielen.</t>
  </si>
  <si>
    <t>Prozessmanagement</t>
  </si>
  <si>
    <t>Prozesse</t>
  </si>
  <si>
    <t>Wiederkehrende Kernabläufe sind aktuell dokumentiert und verbindlich angewendet.</t>
  </si>
  <si>
    <t>Mehrere Abläufe beruhen auf Erfahrungswissen; Versionen und Freigaben sind nicht einheitlich.</t>
  </si>
  <si>
    <t>Kernabläufe sind schlank dokumentiert, freigegeben, versioniert und für alle Beteiligten zugänglich.</t>
  </si>
  <si>
    <t>Fehlender Standard</t>
  </si>
  <si>
    <t>Prozesslandkarte erstellen, kritische Abläufe priorisieren und einheitliche Kurzstandards veröffentlichen.</t>
  </si>
  <si>
    <t>Lukas Brandt</t>
  </si>
  <si>
    <t>Mindestens 90 % der priorisierten Kernabläufe freigegeben.</t>
  </si>
  <si>
    <t>Kundenservice</t>
  </si>
  <si>
    <t>Qualität</t>
  </si>
  <si>
    <t>Anfragen werden innerhalb einer definierten und nachvollziehbaren Bearbeitungszeit gelöst.</t>
  </si>
  <si>
    <t>Bearbeitungszeiten werden gemessen, schwanken aber deutlich; Eskalationen erfolgen nicht konsequent.</t>
  </si>
  <si>
    <t>Mindestens 90 % der Anfragen werden innerhalb der vereinbarten Bearbeitungszeit abgeschlossen.</t>
  </si>
  <si>
    <t>Unzureichende Ressourcen</t>
  </si>
  <si>
    <t>Priorisierungsregeln schärfen, Engpasszeiten auswerten und verbindlichen Eskalationsweg testen.</t>
  </si>
  <si>
    <t>Mara Scholz</t>
  </si>
  <si>
    <t>Blockiert</t>
  </si>
  <si>
    <t>Servicegrad ≥ 90 % über acht aufeinanderfolgende Wochen.</t>
  </si>
  <si>
    <t>Zusätzliche Kapazität noch nicht bestätigt.</t>
  </si>
  <si>
    <t>Datenmanagement</t>
  </si>
  <si>
    <t>Daten</t>
  </si>
  <si>
    <t>Entscheidungsrelevante Kennzahlen sind einheitlich definiert, aktuell und verlässlich.</t>
  </si>
  <si>
    <t>Kennzahlen stammen aus mehreren Dateien; Definitionen und Aktualisierungszeitpunkte unterscheiden sich.</t>
  </si>
  <si>
    <t>Ein abgestimmtes Kennzahlenset wird automatisiert aktualisiert und besitzt eindeutige Verantwortlichkeiten.</t>
  </si>
  <si>
    <t>Mangelnde Datenbasis</t>
  </si>
  <si>
    <t>Kennzahlenkatalog, Datenverantwortung und verbindlichen Aktualisierungsrhythmus festlegen.</t>
  </si>
  <si>
    <t>Tobias Kern</t>
  </si>
  <si>
    <t>Alle Kernkennzahlen mit Definition, Quelle, Eigentümer und Aktualität dokumentiert.</t>
  </si>
  <si>
    <t>Personalentwicklung</t>
  </si>
  <si>
    <t>Kompetenzen</t>
  </si>
  <si>
    <t>Erforderliche Fach- und Methodenkompetenzen werden geplant und gezielt entwickelt.</t>
  </si>
  <si>
    <t>Schulungen erfolgen überwiegend auf Anfrage; Kompetenzbedarf wird nicht systematisch erfasst.</t>
  </si>
  <si>
    <t>Kompetenzprofile und Entwicklungsmaßnahmen sind pro Rolle definiert und jährlich aktualisiert.</t>
  </si>
  <si>
    <t>Fehlende Kompetenz</t>
  </si>
  <si>
    <t>Rollenbezogene Kompetenzmatrix erstellen und priorisierte Entwicklungsmaßnahmen terminieren.</t>
  </si>
  <si>
    <t>Eva Lorenz</t>
  </si>
  <si>
    <t>Nicht begonnen</t>
  </si>
  <si>
    <t>Kompetenzmatrix für alle priorisierten Rollen freigegeben.</t>
  </si>
  <si>
    <t>Arbeitsorganisation</t>
  </si>
  <si>
    <t>Technologie</t>
  </si>
  <si>
    <t>Wiederkehrende administrative Aufgaben sind dort automatisiert, wo Aufwand und Fehler reduziert werden.</t>
  </si>
  <si>
    <t>Mehrere Routinetätigkeiten werden manuell übertragen und kontrolliert.</t>
  </si>
  <si>
    <t>Geeignete Routinen laufen standardisiert, nachvollziehbar und mit definierten Kontrollen automatisiert.</t>
  </si>
  <si>
    <t>Technische Einschränkung</t>
  </si>
  <si>
    <t>Automatisierungskandidaten bewerten, zwei Pilotprozesse umsetzen und Nutzen messen.</t>
  </si>
  <si>
    <t>Jan Peters</t>
  </si>
  <si>
    <t>Mindestens 20 % Zeitersparnis bei den beiden Pilotprozessen.</t>
  </si>
  <si>
    <t>Beschaffung</t>
  </si>
  <si>
    <t>Ressourcen</t>
  </si>
  <si>
    <t>Leistung und Zuverlässigkeit wichtiger Lieferanten werden regelmäßig bewertet.</t>
  </si>
  <si>
    <t>Bewertungen erfolgen unregelmäßig und ohne einheitliche Kriterien.</t>
  </si>
  <si>
    <t>Kritische Lieferanten werden quartalsweise anhand klarer Qualitäts-, Termin- und Risikokriterien bewertet.</t>
  </si>
  <si>
    <t>Einfaches Lieferanten-Scorecard-Verfahren einführen und Verantwortlichkeiten festlegen.</t>
  </si>
  <si>
    <t>Sarah Vogt</t>
  </si>
  <si>
    <t>Abgeschlossen</t>
  </si>
  <si>
    <t>Alle kritischen Lieferanten mit aktueller Scorecard bewertet.</t>
  </si>
  <si>
    <t>Erste Bewertungsrunde abgeschlossen.</t>
  </si>
  <si>
    <t>Organisation</t>
  </si>
  <si>
    <t>Kommunikation</t>
  </si>
  <si>
    <t>Rollen, Entscheidungsrechte und Eskalationswege sind eindeutig und bekannt.</t>
  </si>
  <si>
    <t>Bei bereichsübergreifenden Themen entstehen Rückfragen und parallele Entscheidungen.</t>
  </si>
  <si>
    <t>Zuständigkeiten und Eskalationswege sind für zentrale Schnittstellen eindeutig dokumentiert.</t>
  </si>
  <si>
    <t>Kommunikationslücke</t>
  </si>
  <si>
    <t>Verantwortungsmatrix für zentrale Schnittstellen abstimmen und in Regelterminen verankern.</t>
  </si>
  <si>
    <t>Oliver Reimann</t>
  </si>
  <si>
    <t>Mindestens 80 % positive Rückmeldung zur Klarheit der Zuständigkeiten.</t>
  </si>
  <si>
    <t>Governance</t>
  </si>
  <si>
    <t>Compliance</t>
  </si>
  <si>
    <t>Freigaben, Nachweise und relevante Entscheidungen sind vollständig nachvollziehbar.</t>
  </si>
  <si>
    <t>Wesentliche Nachweise sind vorhanden, liegen jedoch dezentral und nicht immer versionssicher vor.</t>
  </si>
  <si>
    <t>Relevante Nachweise sind vollständig, versionssicher, auffindbar und mit Aufbewahrungsregeln versehen.</t>
  </si>
  <si>
    <t>Nachweisregister erstellen, Ablagekonzept vereinheitlichen und Stichprobenprüfung etablieren.</t>
  </si>
  <si>
    <t>Clara Winter</t>
  </si>
  <si>
    <t>Stichprobe ohne fehlende oder veraltete Pflichtnachweise.</t>
  </si>
  <si>
    <t>Ressourcensteuerung</t>
  </si>
  <si>
    <t>Wesentliche Ressourcenverbräuche werden mit Zielwerten gemessen und verbessert.</t>
  </si>
  <si>
    <t>Verbrauchsdaten sind teilweise vorhanden, jedoch nicht konsistent ausgewertet.</t>
  </si>
  <si>
    <t>Relevante Verbräuche besitzen Baseline, Zielwert, Verantwortliche und regelmäßiges Reporting.</t>
  </si>
  <si>
    <t>Messumfang festlegen, Baseline bilden und zwei realistische Verbesserungsziele definieren.</t>
  </si>
  <si>
    <t>Daniel Ahrens</t>
  </si>
  <si>
    <t>Baseline und zwei freigegebene Zielwerte liegen vor.</t>
  </si>
  <si>
    <t>EINSTELLUNGEN · GAP-ANALYSE 2026</t>
  </si>
  <si>
    <t>Anzahl</t>
  </si>
  <si>
    <t>STEUERUNGSPARAMETER</t>
  </si>
  <si>
    <t>KATEGORIEN</t>
  </si>
  <si>
    <t>STATUS</t>
  </si>
  <si>
    <t>HAUPTURSACHEN</t>
  </si>
  <si>
    <t>Kritisch</t>
  </si>
  <si>
    <t>Analysejahr</t>
  </si>
  <si>
    <t>Gelb markierte Werte können angepasst werden. Der Prioritätswert ergibt sich aus Gap × Gewichtung.</t>
  </si>
  <si>
    <t>Hoch</t>
  </si>
  <si>
    <t>Priorität „Kritisch“ ab</t>
  </si>
  <si>
    <t>Mittel</t>
  </si>
  <si>
    <t>Priorität „Hoch“ ab</t>
  </si>
  <si>
    <t>Niedrig</t>
  </si>
  <si>
    <t>Priorität „Mittel“ ab</t>
  </si>
  <si>
    <t>Fälligkeitswarnung (Tage)</t>
  </si>
  <si>
    <t>Ø Ist</t>
  </si>
  <si>
    <t>Ø Soll</t>
  </si>
  <si>
    <t>BEWERTUNGSSKALA 0–5</t>
  </si>
  <si>
    <t>Externe Abhängigkeit</t>
  </si>
  <si>
    <t>Wert</t>
  </si>
  <si>
    <t>Reifegrad</t>
  </si>
  <si>
    <t>Orientierung</t>
  </si>
  <si>
    <t>Nicht vorhanden</t>
  </si>
  <si>
    <t>Keine erkennbare Regelung oder Umsetzung</t>
  </si>
  <si>
    <t>Initial</t>
  </si>
  <si>
    <t>Einzelne, überwiegend spontane Aktivitäten</t>
  </si>
  <si>
    <t>Teilweise</t>
  </si>
  <si>
    <t>Ansätze vorhanden, aber nicht einheitlich</t>
  </si>
  <si>
    <t>KURZANLEITUNG</t>
  </si>
  <si>
    <t>Definiert</t>
  </si>
  <si>
    <t>Beschrieben und wiederholbar umgesetzt</t>
  </si>
  <si>
    <t>1. Legen Sie Bereich, Kategorie und Bewertungskriterium fest.
2. Beschreiben Sie den aktuellen und den gewünschten Zustand konkret.
3. Bewerten Sie Ist und Soll auf der einheitlichen Skala von 0 bis 5.
4. Gewichten Sie die Bedeutung des Themas von 1 bis 5.
5. Gap, Zielerreichung, Prioritätswert und Priorität werden automatisch berechnet.
6. Ergänzen Sie Ursache, Maßnahme, Verantwortung, Termine und Fortschritt.
7. Der Terminstatus reagiert automatisch auf Status, Zieltermin und das heutige Datum.
8. Die Diagramme im Hauptblatt aktualisieren sich aus den erfassten Zeilen.</t>
  </si>
  <si>
    <t>Gesteuert</t>
  </si>
  <si>
    <t>Gemessen, überwacht und systematisch verbessert</t>
  </si>
  <si>
    <t>Optimiert</t>
  </si>
  <si>
    <t>Voll integriert, wirksam und kontinuierlich optimiert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</si>
</sst>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4" x14ac:knownFonts="1">
    <font>
      <sz val="11"/>
      <name val="Carlito"/>
    </font>
    <font>
      <b/>
      <sz val="19"/>
      <color rgb="FFFFFFFF"/>
      <name val="Calibri"/>
    </font>
    <font>
      <b/>
      <sz val="11"/>
      <color rgb="FFFFFFFF"/>
      <name val="Calibri"/>
    </font>
    <font>
      <b/>
      <sz val="11"/>
      <color rgb="FF292C33"/>
      <name val="Calibri"/>
    </font>
    <font>
      <i/>
      <sz val="11"/>
      <color rgb="FF6B7078"/>
      <name val="Calibri"/>
    </font>
    <font>
      <sz val="11"/>
      <color rgb="FF292C33"/>
      <name val="Calibri"/>
    </font>
    <font>
      <b/>
      <sz val="11"/>
      <color rgb="FF159A9C"/>
      <name val="Calibri"/>
    </font>
    <font>
      <sz val="11"/>
      <name val="Calibri"/>
    </font>
    <font>
      <b/>
      <sz val="24"/>
      <color rgb="FFFFFFFF"/>
      <name val="Calibri"/>
    </font>
    <font>
      <b/>
      <sz val="22"/>
      <color rgb="FFFFFFFF"/>
      <name val="Calibri"/>
    </font>
    <font>
      <b/>
      <sz val="12"/>
      <color rgb="FF292C33"/>
      <name val="Calibri"/>
    </font>
    <font>
      <b/>
      <sz val="10"/>
      <color rgb="FFFFFFFF"/>
      <name val="Calibri"/>
    </font>
    <font>
      <sz val="10"/>
      <color rgb="FF292C33"/>
      <name val="Calibri"/>
    </font>
    <font>
      <sz val="11"/>
      <name val="Carlito"/>
    </font>
  </fonts>
  <fills count="11">
    <fill>
      <patternFill patternType="none"/>
    </fill>
    <fill>
      <patternFill patternType="gray125"/>
    </fill>
    <fill>
      <patternFill patternType="solid">
        <fgColor rgb="FF25262B"/>
      </patternFill>
    </fill>
    <fill>
      <patternFill patternType="solid">
        <fgColor rgb="FF4A3B5C"/>
      </patternFill>
    </fill>
    <fill>
      <patternFill patternType="solid">
        <fgColor rgb="FFEEEAF3"/>
      </patternFill>
    </fill>
    <fill>
      <patternFill patternType="solid">
        <fgColor rgb="FFF7E8C5"/>
      </patternFill>
    </fill>
    <fill>
      <patternFill patternType="solid">
        <fgColor rgb="FFF3EFE7"/>
      </patternFill>
    </fill>
    <fill>
      <patternFill patternType="solid">
        <fgColor rgb="FF159A9C"/>
      </patternFill>
    </fill>
    <fill>
      <patternFill patternType="solid">
        <fgColor rgb="FFE5F2F0"/>
      </patternFill>
    </fill>
    <fill>
      <patternFill patternType="solid">
        <fgColor rgb="FFFFFFFF"/>
      </patternFill>
    </fill>
    <fill>
      <patternFill patternType="solid">
        <fgColor rgb="FFD96C5F"/>
      </patternFill>
    </fill>
  </fills>
  <borders count="25">
    <border>
      <left/>
      <right/>
      <top/>
      <bottom/>
      <diagonal/>
    </border>
    <border>
      <left/>
      <right/>
      <top/>
      <bottom style="thin">
        <color rgb="FFD4D7DC"/>
      </bottom>
      <diagonal/>
    </border>
    <border>
      <left style="thin">
        <color rgb="FFD4D7DC"/>
      </left>
      <right/>
      <top style="thick">
        <color rgb="FF159A9C"/>
      </top>
      <bottom/>
      <diagonal/>
    </border>
    <border>
      <left/>
      <right/>
      <top style="thick">
        <color rgb="FF159A9C"/>
      </top>
      <bottom/>
      <diagonal/>
    </border>
    <border>
      <left/>
      <right style="thin">
        <color rgb="FFD4D7DC"/>
      </right>
      <top style="thick">
        <color rgb="FF159A9C"/>
      </top>
      <bottom/>
      <diagonal/>
    </border>
    <border>
      <left style="thin">
        <color rgb="FFD4D7DC"/>
      </left>
      <right/>
      <top/>
      <bottom/>
      <diagonal/>
    </border>
    <border>
      <left/>
      <right style="thin">
        <color rgb="FFD4D7DC"/>
      </right>
      <top/>
      <bottom/>
      <diagonal/>
    </border>
    <border>
      <left style="thin">
        <color rgb="FFD4D7DC"/>
      </left>
      <right/>
      <top/>
      <bottom style="thin">
        <color rgb="FFD4D7DC"/>
      </bottom>
      <diagonal/>
    </border>
    <border>
      <left/>
      <right style="thin">
        <color rgb="FFD4D7DC"/>
      </right>
      <top/>
      <bottom style="thin">
        <color rgb="FFD4D7DC"/>
      </bottom>
      <diagonal/>
    </border>
    <border>
      <left style="thin">
        <color rgb="FFD4D7DC"/>
      </left>
      <right/>
      <top style="thick">
        <color rgb="FF4A3B5C"/>
      </top>
      <bottom/>
      <diagonal/>
    </border>
    <border>
      <left/>
      <right/>
      <top style="thick">
        <color rgb="FF4A3B5C"/>
      </top>
      <bottom/>
      <diagonal/>
    </border>
    <border>
      <left/>
      <right style="thin">
        <color rgb="FFD4D7DC"/>
      </right>
      <top style="thick">
        <color rgb="FF4A3B5C"/>
      </top>
      <bottom/>
      <diagonal/>
    </border>
    <border>
      <left style="thin">
        <color rgb="FFD4D7DC"/>
      </left>
      <right/>
      <top style="thick">
        <color rgb="FFD96C5F"/>
      </top>
      <bottom/>
      <diagonal/>
    </border>
    <border>
      <left/>
      <right/>
      <top style="thick">
        <color rgb="FFD96C5F"/>
      </top>
      <bottom/>
      <diagonal/>
    </border>
    <border>
      <left/>
      <right style="thin">
        <color rgb="FFD4D7DC"/>
      </right>
      <top style="thick">
        <color rgb="FFD96C5F"/>
      </top>
      <bottom/>
      <diagonal/>
    </border>
    <border>
      <left style="thin">
        <color rgb="FFD4D7DC"/>
      </left>
      <right/>
      <top style="thick">
        <color rgb="FFD5A33E"/>
      </top>
      <bottom/>
      <diagonal/>
    </border>
    <border>
      <left/>
      <right/>
      <top style="thick">
        <color rgb="FFD5A33E"/>
      </top>
      <bottom/>
      <diagonal/>
    </border>
    <border>
      <left/>
      <right style="thin">
        <color rgb="FFD4D7DC"/>
      </right>
      <top style="thick">
        <color rgb="FFD5A33E"/>
      </top>
      <bottom/>
      <diagonal/>
    </border>
    <border>
      <left style="thin">
        <color rgb="FFD4D7DC"/>
      </left>
      <right/>
      <top style="thick">
        <color rgb="FF4F7CAC"/>
      </top>
      <bottom/>
      <diagonal/>
    </border>
    <border>
      <left/>
      <right/>
      <top style="thick">
        <color rgb="FF4F7CAC"/>
      </top>
      <bottom/>
      <diagonal/>
    </border>
    <border>
      <left/>
      <right style="thin">
        <color rgb="FFD4D7DC"/>
      </right>
      <top style="thick">
        <color rgb="FF4F7CAC"/>
      </top>
      <bottom/>
      <diagonal/>
    </border>
    <border>
      <left style="thin">
        <color rgb="FFD4D7DC"/>
      </left>
      <right/>
      <top style="thick">
        <color rgb="FF4E8A67"/>
      </top>
      <bottom/>
      <diagonal/>
    </border>
    <border>
      <left/>
      <right/>
      <top style="thick">
        <color rgb="FF4E8A67"/>
      </top>
      <bottom/>
      <diagonal/>
    </border>
    <border>
      <left/>
      <right style="thin">
        <color rgb="FFD4D7DC"/>
      </right>
      <top style="thick">
        <color rgb="FF4E8A67"/>
      </top>
      <bottom/>
      <diagonal/>
    </border>
    <border>
      <left/>
      <right style="thin">
        <color rgb="FFFFFFFF"/>
      </right>
      <top/>
      <bottom/>
      <diagonal/>
    </border>
  </borders>
  <cellStyleXfs count="2">
    <xf numFmtId="0" fontId="0" fillId="0" borderId="0"/>
    <xf numFmtId="0" fontId="13" fillId="0" borderId="0"/>
  </cellStyleXfs>
  <cellXfs count="63">
    <xf numFmtId="0" fontId="0" fillId="0" borderId="0" xfId="0"/>
    <xf numFmtId="0" fontId="3" fillId="4" borderId="0" xfId="1" applyFont="1" applyFill="1"/>
    <xf numFmtId="0" fontId="3" fillId="5" borderId="0" xfId="1" applyFont="1" applyFill="1" applyAlignment="1">
      <alignment horizontal="center"/>
    </xf>
    <xf numFmtId="0" fontId="2" fillId="2" borderId="0" xfId="1" applyFont="1" applyFill="1"/>
    <xf numFmtId="0" fontId="2" fillId="2" borderId="0" xfId="1" applyFont="1" applyFill="1" applyAlignment="1">
      <alignment horizontal="center"/>
    </xf>
    <xf numFmtId="0" fontId="5" fillId="0" borderId="0" xfId="1" applyFont="1" applyAlignment="1">
      <alignment wrapText="1"/>
    </xf>
    <xf numFmtId="0" fontId="5" fillId="0" borderId="1" xfId="1" applyFont="1" applyBorder="1" applyAlignment="1">
      <alignment wrapText="1"/>
    </xf>
    <xf numFmtId="0" fontId="6" fillId="8" borderId="0" xfId="1" applyFont="1" applyFill="1" applyAlignment="1">
      <alignment horizontal="center" wrapText="1"/>
    </xf>
    <xf numFmtId="0" fontId="6" fillId="8" borderId="1" xfId="1" applyFont="1" applyFill="1" applyBorder="1" applyAlignment="1">
      <alignment horizontal="center" wrapText="1"/>
    </xf>
    <xf numFmtId="0" fontId="5" fillId="9" borderId="0" xfId="1" applyFont="1" applyFill="1"/>
    <xf numFmtId="0" fontId="5" fillId="9" borderId="1" xfId="1" applyFont="1" applyFill="1" applyBorder="1"/>
    <xf numFmtId="0" fontId="7" fillId="0" borderId="0" xfId="1" applyFont="1"/>
    <xf numFmtId="164" fontId="7" fillId="0" borderId="0" xfId="1" applyNumberFormat="1" applyFont="1"/>
    <xf numFmtId="0" fontId="11" fillId="2" borderId="0" xfId="1" applyFont="1" applyFill="1" applyAlignment="1">
      <alignment horizontal="center" vertical="center" wrapText="1"/>
    </xf>
    <xf numFmtId="0" fontId="11" fillId="2" borderId="24" xfId="1" applyFont="1" applyFill="1" applyBorder="1" applyAlignment="1">
      <alignment horizontal="center" vertical="center" wrapText="1"/>
    </xf>
    <xf numFmtId="0" fontId="12" fillId="9" borderId="0" xfId="1" applyFont="1" applyFill="1" applyAlignment="1">
      <alignment vertical="top" wrapText="1"/>
    </xf>
    <xf numFmtId="0" fontId="12" fillId="9" borderId="1" xfId="1" applyFont="1" applyFill="1" applyBorder="1" applyAlignment="1">
      <alignment vertical="top" wrapText="1"/>
    </xf>
    <xf numFmtId="0" fontId="12" fillId="9" borderId="6" xfId="1" applyFont="1" applyFill="1" applyBorder="1" applyAlignment="1">
      <alignment vertical="top" wrapText="1"/>
    </xf>
    <xf numFmtId="0" fontId="12" fillId="9" borderId="8" xfId="1" applyFont="1" applyFill="1" applyBorder="1" applyAlignment="1">
      <alignment vertical="top" wrapText="1"/>
    </xf>
    <xf numFmtId="0" fontId="12" fillId="9" borderId="0" xfId="1" applyFont="1" applyFill="1" applyAlignment="1">
      <alignment horizontal="center" vertical="top" wrapText="1"/>
    </xf>
    <xf numFmtId="0" fontId="12" fillId="9" borderId="1" xfId="1" applyFont="1" applyFill="1" applyBorder="1" applyAlignment="1">
      <alignment horizontal="center" vertical="top" wrapText="1"/>
    </xf>
    <xf numFmtId="0" fontId="12" fillId="4" borderId="0" xfId="1" applyFont="1" applyFill="1" applyAlignment="1">
      <alignment horizontal="center" vertical="top" wrapText="1"/>
    </xf>
    <xf numFmtId="0" fontId="12" fillId="4" borderId="1" xfId="1" applyFont="1" applyFill="1" applyBorder="1" applyAlignment="1">
      <alignment horizontal="center" vertical="top" wrapText="1"/>
    </xf>
    <xf numFmtId="165" fontId="12" fillId="9" borderId="0" xfId="1" applyNumberFormat="1" applyFont="1" applyFill="1" applyAlignment="1">
      <alignment horizontal="center" vertical="top" wrapText="1"/>
    </xf>
    <xf numFmtId="165" fontId="12" fillId="9" borderId="1" xfId="1" applyNumberFormat="1" applyFont="1" applyFill="1" applyBorder="1" applyAlignment="1">
      <alignment horizontal="center" vertical="top" wrapText="1"/>
    </xf>
    <xf numFmtId="9" fontId="12" fillId="4" borderId="0" xfId="1" applyNumberFormat="1" applyFont="1" applyFill="1" applyAlignment="1">
      <alignment horizontal="center" vertical="top" wrapText="1"/>
    </xf>
    <xf numFmtId="9" fontId="12" fillId="4" borderId="1" xfId="1" applyNumberFormat="1" applyFont="1" applyFill="1" applyBorder="1" applyAlignment="1">
      <alignment horizontal="center" vertical="top" wrapText="1"/>
    </xf>
    <xf numFmtId="9" fontId="12" fillId="9" borderId="0" xfId="1" applyNumberFormat="1" applyFont="1" applyFill="1" applyAlignment="1">
      <alignment horizontal="center" vertical="top" wrapText="1"/>
    </xf>
    <xf numFmtId="9" fontId="12" fillId="9" borderId="1" xfId="1" applyNumberFormat="1" applyFont="1" applyFill="1" applyBorder="1" applyAlignment="1">
      <alignment horizontal="center" vertical="top" wrapText="1"/>
    </xf>
    <xf numFmtId="0" fontId="8" fillId="7" borderId="0" xfId="1" applyFont="1" applyFill="1" applyAlignment="1">
      <alignment horizontal="center" vertical="center"/>
    </xf>
    <xf numFmtId="0" fontId="9" fillId="2" borderId="0" xfId="1" applyFont="1" applyFill="1" applyAlignment="1">
      <alignment horizontal="left" vertical="center"/>
    </xf>
    <xf numFmtId="0" fontId="4" fillId="6" borderId="0" xfId="1" applyFont="1" applyFill="1" applyAlignment="1">
      <alignment horizontal="left" vertical="center"/>
    </xf>
    <xf numFmtId="0" fontId="10" fillId="9" borderId="2" xfId="1" applyFont="1" applyFill="1" applyBorder="1" applyAlignment="1">
      <alignment horizontal="center" vertical="center" wrapText="1"/>
    </xf>
    <xf numFmtId="0" fontId="10" fillId="9" borderId="3" xfId="1" applyFont="1" applyFill="1" applyBorder="1" applyAlignment="1">
      <alignment horizontal="center" vertical="center" wrapText="1"/>
    </xf>
    <xf numFmtId="0" fontId="10" fillId="9" borderId="4" xfId="1" applyFont="1" applyFill="1" applyBorder="1" applyAlignment="1">
      <alignment horizontal="center" vertical="center" wrapText="1"/>
    </xf>
    <xf numFmtId="0" fontId="10" fillId="9" borderId="5" xfId="1" applyFont="1" applyFill="1" applyBorder="1" applyAlignment="1">
      <alignment horizontal="center" vertical="center" wrapText="1"/>
    </xf>
    <xf numFmtId="0" fontId="10" fillId="9" borderId="0" xfId="1" applyFont="1" applyFill="1" applyAlignment="1">
      <alignment horizontal="center" vertical="center" wrapText="1"/>
    </xf>
    <xf numFmtId="0" fontId="10" fillId="9" borderId="6" xfId="1" applyFont="1" applyFill="1" applyBorder="1" applyAlignment="1">
      <alignment horizontal="center" vertical="center" wrapText="1"/>
    </xf>
    <xf numFmtId="0" fontId="10" fillId="9" borderId="7" xfId="1" applyFont="1" applyFill="1" applyBorder="1" applyAlignment="1">
      <alignment horizontal="center" vertical="center" wrapText="1"/>
    </xf>
    <xf numFmtId="0" fontId="10" fillId="9" borderId="1" xfId="1" applyFont="1" applyFill="1" applyBorder="1" applyAlignment="1">
      <alignment horizontal="center" vertical="center" wrapText="1"/>
    </xf>
    <xf numFmtId="0" fontId="10" fillId="9" borderId="8" xfId="1" applyFont="1" applyFill="1" applyBorder="1" applyAlignment="1">
      <alignment horizontal="center" vertical="center" wrapText="1"/>
    </xf>
    <xf numFmtId="0" fontId="10" fillId="9" borderId="9" xfId="1" applyFont="1" applyFill="1" applyBorder="1" applyAlignment="1">
      <alignment horizontal="center" vertical="center" wrapText="1"/>
    </xf>
    <xf numFmtId="0" fontId="10" fillId="9" borderId="10" xfId="1" applyFont="1" applyFill="1" applyBorder="1" applyAlignment="1">
      <alignment horizontal="center" vertical="center" wrapText="1"/>
    </xf>
    <xf numFmtId="0" fontId="10" fillId="9" borderId="11" xfId="1" applyFont="1" applyFill="1" applyBorder="1" applyAlignment="1">
      <alignment horizontal="center" vertical="center" wrapText="1"/>
    </xf>
    <xf numFmtId="0" fontId="10" fillId="9" borderId="12" xfId="1" applyFont="1" applyFill="1" applyBorder="1" applyAlignment="1">
      <alignment horizontal="center" vertical="center" wrapText="1"/>
    </xf>
    <xf numFmtId="0" fontId="10" fillId="9" borderId="13" xfId="1" applyFont="1" applyFill="1" applyBorder="1" applyAlignment="1">
      <alignment horizontal="center" vertical="center" wrapText="1"/>
    </xf>
    <xf numFmtId="0" fontId="10" fillId="9" borderId="14" xfId="1" applyFont="1" applyFill="1" applyBorder="1" applyAlignment="1">
      <alignment horizontal="center" vertical="center" wrapText="1"/>
    </xf>
    <xf numFmtId="0" fontId="10" fillId="9" borderId="15" xfId="1" applyFont="1" applyFill="1" applyBorder="1" applyAlignment="1">
      <alignment horizontal="center" vertical="center" wrapText="1"/>
    </xf>
    <xf numFmtId="0" fontId="10" fillId="9" borderId="16" xfId="1" applyFont="1" applyFill="1" applyBorder="1" applyAlignment="1">
      <alignment horizontal="center" vertical="center" wrapText="1"/>
    </xf>
    <xf numFmtId="0" fontId="10" fillId="9" borderId="17" xfId="1" applyFont="1" applyFill="1" applyBorder="1" applyAlignment="1">
      <alignment horizontal="center" vertical="center" wrapText="1"/>
    </xf>
    <xf numFmtId="0" fontId="10" fillId="9" borderId="18" xfId="1" applyFont="1" applyFill="1" applyBorder="1" applyAlignment="1">
      <alignment horizontal="center" vertical="center" wrapText="1"/>
    </xf>
    <xf numFmtId="0" fontId="10" fillId="9" borderId="19" xfId="1" applyFont="1" applyFill="1" applyBorder="1" applyAlignment="1">
      <alignment horizontal="center" vertical="center" wrapText="1"/>
    </xf>
    <xf numFmtId="0" fontId="10" fillId="9" borderId="20" xfId="1" applyFont="1" applyFill="1" applyBorder="1" applyAlignment="1">
      <alignment horizontal="center" vertical="center" wrapText="1"/>
    </xf>
    <xf numFmtId="0" fontId="10" fillId="9" borderId="21" xfId="1" applyFont="1" applyFill="1" applyBorder="1" applyAlignment="1">
      <alignment horizontal="center" vertical="center" wrapText="1"/>
    </xf>
    <xf numFmtId="0" fontId="10" fillId="9" borderId="22" xfId="1" applyFont="1" applyFill="1" applyBorder="1" applyAlignment="1">
      <alignment horizontal="center" vertical="center" wrapText="1"/>
    </xf>
    <xf numFmtId="0" fontId="10" fillId="9" borderId="23" xfId="1" applyFont="1" applyFill="1" applyBorder="1" applyAlignment="1">
      <alignment horizontal="center" vertical="center" wrapText="1"/>
    </xf>
    <xf numFmtId="0" fontId="1" fillId="2" borderId="0" xfId="1" applyFont="1" applyFill="1" applyAlignment="1">
      <alignment horizontal="left" vertical="center"/>
    </xf>
    <xf numFmtId="0" fontId="2" fillId="3" borderId="0" xfId="1" applyFont="1" applyFill="1"/>
    <xf numFmtId="0" fontId="4" fillId="6" borderId="0" xfId="1" applyFont="1" applyFill="1" applyAlignment="1">
      <alignment vertical="top" wrapText="1"/>
    </xf>
    <xf numFmtId="0" fontId="2" fillId="7" borderId="0" xfId="1" applyFont="1" applyFill="1"/>
    <xf numFmtId="0" fontId="2" fillId="10" borderId="0" xfId="1" applyFont="1" applyFill="1"/>
    <xf numFmtId="0" fontId="2" fillId="2" borderId="0" xfId="1" applyFont="1" applyFill="1"/>
    <xf numFmtId="0" fontId="5" fillId="6" borderId="0" xfId="1" applyFont="1" applyFill="1" applyAlignment="1">
      <alignment vertical="top" wrapText="1"/>
    </xf>
  </cellXfs>
  <cellStyles count="2">
    <cellStyle name="Normal" xfId="1" xr:uid="{00000000-0005-0000-0000-000000000000}"/>
    <cellStyle name="Standard" xfId="0" builtinId="0"/>
  </cellStyles>
  <dxfs count="13">
    <dxf>
      <font>
        <b/>
        <color rgb="FF6B7078"/>
      </font>
      <fill>
        <patternFill patternType="solid">
          <bgColor rgb="FFF4F5F6"/>
        </patternFill>
      </fill>
    </dxf>
    <dxf>
      <font>
        <b/>
        <color rgb="FF315E43"/>
      </font>
      <fill>
        <patternFill patternType="solid">
          <bgColor rgb="FFDDEDE3"/>
        </patternFill>
      </fill>
    </dxf>
    <dxf>
      <font>
        <b/>
        <color rgb="FF276767"/>
      </font>
      <fill>
        <patternFill patternType="solid">
          <bgColor rgb="FFE5F2F0"/>
        </patternFill>
      </fill>
    </dxf>
    <dxf>
      <font>
        <b/>
        <color rgb="FF73550E"/>
      </font>
      <fill>
        <patternFill patternType="solid">
          <bgColor rgb="FFF7E8C5"/>
        </patternFill>
      </fill>
    </dxf>
    <dxf>
      <font>
        <b/>
        <color rgb="FF8F2F2F"/>
      </font>
      <fill>
        <patternFill patternType="solid">
          <bgColor rgb="FFF4D8D5"/>
        </patternFill>
      </fill>
    </dxf>
    <dxf>
      <font>
        <b/>
        <color rgb="FF315E43"/>
      </font>
      <fill>
        <patternFill patternType="solid">
          <bgColor rgb="FFDDEDE3"/>
        </patternFill>
      </fill>
    </dxf>
    <dxf>
      <font>
        <b/>
        <color rgb="FF8F2F2F"/>
      </font>
      <fill>
        <patternFill patternType="solid">
          <bgColor rgb="FFF4D8D5"/>
        </patternFill>
      </fill>
    </dxf>
    <dxf>
      <font>
        <b/>
        <color rgb="FF315675"/>
      </font>
      <fill>
        <patternFill patternType="solid">
          <bgColor rgb="FFE2EAF3"/>
        </patternFill>
      </fill>
    </dxf>
    <dxf>
      <font>
        <b/>
        <color rgb="FF6B7078"/>
      </font>
      <fill>
        <patternFill patternType="solid">
          <bgColor rgb="FFF4F5F6"/>
        </patternFill>
      </fill>
    </dxf>
    <dxf>
      <font>
        <b/>
        <color rgb="FF315E43"/>
      </font>
      <fill>
        <patternFill patternType="solid">
          <bgColor rgb="FFDDECE4"/>
        </patternFill>
      </fill>
    </dxf>
    <dxf>
      <font>
        <b/>
        <color rgb="FF73550E"/>
      </font>
      <fill>
        <patternFill patternType="solid">
          <bgColor rgb="FFF5E4B9"/>
        </patternFill>
      </fill>
    </dxf>
    <dxf>
      <font>
        <b/>
        <color rgb="FF8C463E"/>
      </font>
      <fill>
        <patternFill patternType="solid">
          <bgColor rgb="FFF3D0C7"/>
        </patternFill>
      </fill>
    </dxf>
    <dxf>
      <font>
        <b/>
        <color rgb="FF8F2F2F"/>
      </font>
      <fill>
        <patternFill patternType="solid">
          <bgColor rgb="FFE8B7B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a:lstStyle/>
          <a:p>
            <a:r>
              <a:rPr lang="de-DE"/>
              <a:t>Lücken nach Priorität</a:t>
            </a:r>
          </a:p>
        </c:rich>
      </c:tx>
      <c:overlay val="0"/>
    </c:title>
    <c:autoTitleDeleted val="0"/>
    <c:plotArea>
      <c:layout/>
      <c:barChart>
        <c:barDir val="col"/>
        <c:grouping val="clustered"/>
        <c:varyColors val="0"/>
        <c:ser>
          <c:idx val="0"/>
          <c:order val="0"/>
          <c:tx>
            <c:v>Anzahl</c:v>
          </c:tx>
          <c:invertIfNegative val="1"/>
          <c:cat>
            <c:strRef>
              <c:f>Einstellungen!$L$4:$L$7</c:f>
              <c:strCache>
                <c:ptCount val="4"/>
                <c:pt idx="0">
                  <c:v>Kritisch</c:v>
                </c:pt>
                <c:pt idx="1">
                  <c:v>Hoch</c:v>
                </c:pt>
                <c:pt idx="2">
                  <c:v>Mittel</c:v>
                </c:pt>
                <c:pt idx="3">
                  <c:v>Niedrig</c:v>
                </c:pt>
              </c:strCache>
            </c:strRef>
          </c:cat>
          <c:val>
            <c:numRef>
              <c:f>Einstellungen!$M$4:$M$7</c:f>
              <c:numCache>
                <c:formatCode>General</c:formatCode>
                <c:ptCount val="4"/>
                <c:pt idx="0">
                  <c:v>1</c:v>
                </c:pt>
                <c:pt idx="1">
                  <c:v>2</c:v>
                </c:pt>
                <c:pt idx="2">
                  <c:v>6</c:v>
                </c:pt>
                <c:pt idx="3">
                  <c:v>1</c:v>
                </c:pt>
              </c:numCache>
            </c:numRef>
          </c:val>
          <c:extLst>
            <c:ext xmlns:c16="http://schemas.microsoft.com/office/drawing/2014/chart" uri="{C3380CC4-5D6E-409C-BE32-E72D297353CC}">
              <c16:uniqueId val="{00000000-854F-4E84-8ECD-902914B3ECFD}"/>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solidFill>
      <a:schemeClr val="accent4">
        <a:lumMod val="20000"/>
        <a:lumOff val="80000"/>
      </a:schemeClr>
    </a:solidFill>
    <a:ln w="9525">
      <a:solidFill>
        <a:srgbClr val="D9D9D9"/>
      </a:solidFill>
      <a:prstDash val="soli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a:lstStyle/>
          <a:p>
            <a:r>
              <a:rPr lang="de-DE"/>
              <a:t>Ist-/Soll-Reifegrad nach Kategorie</a:t>
            </a:r>
          </a:p>
        </c:rich>
      </c:tx>
      <c:overlay val="0"/>
    </c:title>
    <c:autoTitleDeleted val="0"/>
    <c:plotArea>
      <c:layout/>
      <c:barChart>
        <c:barDir val="col"/>
        <c:grouping val="clustered"/>
        <c:varyColors val="0"/>
        <c:ser>
          <c:idx val="0"/>
          <c:order val="0"/>
          <c:tx>
            <c:v>Ø Ist</c:v>
          </c:tx>
          <c:invertIfNegative val="1"/>
          <c:cat>
            <c:strRef>
              <c:f>Einstellungen!$L$11:$L$19</c:f>
              <c:strCache>
                <c:ptCount val="9"/>
                <c:pt idx="0">
                  <c:v>Strategie</c:v>
                </c:pt>
                <c:pt idx="1">
                  <c:v>Prozesse</c:v>
                </c:pt>
                <c:pt idx="2">
                  <c:v>Qualität</c:v>
                </c:pt>
                <c:pt idx="3">
                  <c:v>Daten</c:v>
                </c:pt>
                <c:pt idx="4">
                  <c:v>Technologie</c:v>
                </c:pt>
                <c:pt idx="5">
                  <c:v>Kompetenzen</c:v>
                </c:pt>
                <c:pt idx="6">
                  <c:v>Ressourcen</c:v>
                </c:pt>
                <c:pt idx="7">
                  <c:v>Compliance</c:v>
                </c:pt>
                <c:pt idx="8">
                  <c:v>Kommunikation</c:v>
                </c:pt>
              </c:strCache>
            </c:strRef>
          </c:cat>
          <c:val>
            <c:numRef>
              <c:f>Einstellungen!$M$11:$M$19</c:f>
              <c:numCache>
                <c:formatCode>0.0</c:formatCode>
                <c:ptCount val="9"/>
                <c:pt idx="0">
                  <c:v>1.5</c:v>
                </c:pt>
                <c:pt idx="1">
                  <c:v>2</c:v>
                </c:pt>
                <c:pt idx="2">
                  <c:v>3</c:v>
                </c:pt>
                <c:pt idx="3">
                  <c:v>1</c:v>
                </c:pt>
                <c:pt idx="4">
                  <c:v>2</c:v>
                </c:pt>
                <c:pt idx="5">
                  <c:v>2</c:v>
                </c:pt>
                <c:pt idx="6">
                  <c:v>3</c:v>
                </c:pt>
                <c:pt idx="7">
                  <c:v>3</c:v>
                </c:pt>
                <c:pt idx="8">
                  <c:v>2</c:v>
                </c:pt>
              </c:numCache>
            </c:numRef>
          </c:val>
          <c:extLst>
            <c:ext xmlns:c16="http://schemas.microsoft.com/office/drawing/2014/chart" uri="{C3380CC4-5D6E-409C-BE32-E72D297353CC}">
              <c16:uniqueId val="{00000000-3C32-4A19-A59D-2B633E10EAD2}"/>
            </c:ext>
          </c:extLst>
        </c:ser>
        <c:ser>
          <c:idx val="1"/>
          <c:order val="1"/>
          <c:tx>
            <c:v>Ø Soll</c:v>
          </c:tx>
          <c:invertIfNegative val="1"/>
          <c:cat>
            <c:strRef>
              <c:f>Einstellungen!$L$11:$L$19</c:f>
              <c:strCache>
                <c:ptCount val="9"/>
                <c:pt idx="0">
                  <c:v>Strategie</c:v>
                </c:pt>
                <c:pt idx="1">
                  <c:v>Prozesse</c:v>
                </c:pt>
                <c:pt idx="2">
                  <c:v>Qualität</c:v>
                </c:pt>
                <c:pt idx="3">
                  <c:v>Daten</c:v>
                </c:pt>
                <c:pt idx="4">
                  <c:v>Technologie</c:v>
                </c:pt>
                <c:pt idx="5">
                  <c:v>Kompetenzen</c:v>
                </c:pt>
                <c:pt idx="6">
                  <c:v>Ressourcen</c:v>
                </c:pt>
                <c:pt idx="7">
                  <c:v>Compliance</c:v>
                </c:pt>
                <c:pt idx="8">
                  <c:v>Kommunikation</c:v>
                </c:pt>
              </c:strCache>
            </c:strRef>
          </c:cat>
          <c:val>
            <c:numRef>
              <c:f>Einstellungen!$N$11:$N$19</c:f>
              <c:numCache>
                <c:formatCode>0.0</c:formatCode>
                <c:ptCount val="9"/>
                <c:pt idx="0">
                  <c:v>3.5</c:v>
                </c:pt>
                <c:pt idx="1">
                  <c:v>4</c:v>
                </c:pt>
                <c:pt idx="2">
                  <c:v>4</c:v>
                </c:pt>
                <c:pt idx="3">
                  <c:v>4</c:v>
                </c:pt>
                <c:pt idx="4">
                  <c:v>4</c:v>
                </c:pt>
                <c:pt idx="5">
                  <c:v>4</c:v>
                </c:pt>
                <c:pt idx="6">
                  <c:v>4</c:v>
                </c:pt>
                <c:pt idx="7">
                  <c:v>5</c:v>
                </c:pt>
                <c:pt idx="8">
                  <c:v>4</c:v>
                </c:pt>
              </c:numCache>
            </c:numRef>
          </c:val>
          <c:extLst>
            <c:ext xmlns:c16="http://schemas.microsoft.com/office/drawing/2014/chart" uri="{C3380CC4-5D6E-409C-BE32-E72D297353CC}">
              <c16:uniqueId val="{00000001-3C32-4A19-A59D-2B633E10EAD2}"/>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solidFill>
      <a:schemeClr val="accent4">
        <a:lumMod val="20000"/>
        <a:lumOff val="80000"/>
      </a:schemeClr>
    </a:solidFill>
    <a:ln w="9525">
      <a:solidFill>
        <a:srgbClr val="D9D9D9"/>
      </a:solidFill>
      <a:prstDash val="soli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79375</xdr:rowOff>
    </xdr:from>
    <xdr:to>
      <xdr:col>4</xdr:col>
      <xdr:colOff>1514475</xdr:colOff>
      <xdr:row>17</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1638300</xdr:colOff>
      <xdr:row>6</xdr:row>
      <xdr:rowOff>79375</xdr:rowOff>
    </xdr:from>
    <xdr:to>
      <xdr:col>11</xdr:col>
      <xdr:colOff>111125</xdr:colOff>
      <xdr:row>17</xdr:row>
      <xdr:rowOff>0</xdr:rowOff>
    </xdr:to>
    <xdr:graphicFrame macro="">
      <xdr:nvGraphicFramePr>
        <xdr:cNvPr id="3" name="Chart">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apAnalyseTabelle" displayName="GapAnalyseTabelle" ref="A18:W48">
  <tableColumns count="23">
    <tableColumn id="1" xr3:uid="{00000000-0010-0000-0000-000001000000}" name="ID"/>
    <tableColumn id="2" xr3:uid="{00000000-0010-0000-0000-000002000000}" name="Bereich"/>
    <tableColumn id="3" xr3:uid="{00000000-0010-0000-0000-000003000000}" name="Kategorie"/>
    <tableColumn id="4" xr3:uid="{00000000-0010-0000-0000-000004000000}" name="Bewertungskriterium"/>
    <tableColumn id="5" xr3:uid="{00000000-0010-0000-0000-000005000000}" name="Ist-Zustand"/>
    <tableColumn id="6" xr3:uid="{00000000-0010-0000-0000-000006000000}" name="Soll-Zustand"/>
    <tableColumn id="7" xr3:uid="{00000000-0010-0000-0000-000007000000}" name="Ist_x000a_0–5"/>
    <tableColumn id="8" xr3:uid="{00000000-0010-0000-0000-000008000000}" name="Soll_x000a_0–5"/>
    <tableColumn id="9" xr3:uid="{00000000-0010-0000-0000-000009000000}" name="Gap"/>
    <tableColumn id="10" xr3:uid="{00000000-0010-0000-0000-00000A000000}" name="Gewichtung_x000a_1–5"/>
    <tableColumn id="11" xr3:uid="{00000000-0010-0000-0000-00000B000000}" name="Prioritätswert"/>
    <tableColumn id="12" xr3:uid="{00000000-0010-0000-0000-00000C000000}" name="Priorität"/>
    <tableColumn id="13" xr3:uid="{00000000-0010-0000-0000-00000D000000}" name="Zielerreichung"/>
    <tableColumn id="14" xr3:uid="{00000000-0010-0000-0000-00000E000000}" name="Hauptursache"/>
    <tableColumn id="15" xr3:uid="{00000000-0010-0000-0000-00000F000000}" name="Maßnahme"/>
    <tableColumn id="16" xr3:uid="{00000000-0010-0000-0000-000010000000}" name="Verantwortlich"/>
    <tableColumn id="17" xr3:uid="{00000000-0010-0000-0000-000011000000}" name="Start"/>
    <tableColumn id="18" xr3:uid="{00000000-0010-0000-0000-000012000000}" name="Zieltermin"/>
    <tableColumn id="19" xr3:uid="{00000000-0010-0000-0000-000013000000}" name="Fortschritt"/>
    <tableColumn id="20" xr3:uid="{00000000-0010-0000-0000-000014000000}" name="Status"/>
    <tableColumn id="21" xr3:uid="{00000000-0010-0000-0000-000015000000}" name="Terminlage"/>
    <tableColumn id="22" xr3:uid="{00000000-0010-0000-0000-000016000000}" name="Erfolgskriterium / Nachweis"/>
    <tableColumn id="23" xr3:uid="{00000000-0010-0000-0000-000017000000}" name="Notizen"/>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8"/>
  <sheetViews>
    <sheetView tabSelected="1" topLeftCell="A21" zoomScaleNormal="100" workbookViewId="0">
      <selection activeCell="N27" sqref="N27"/>
    </sheetView>
  </sheetViews>
  <sheetFormatPr baseColWidth="10" defaultColWidth="9" defaultRowHeight="15" x14ac:dyDescent="0.25"/>
  <cols>
    <col min="1" max="1" width="6" customWidth="1"/>
    <col min="2" max="2" width="20" customWidth="1"/>
    <col min="3" max="3" width="15" customWidth="1"/>
    <col min="4" max="4" width="33" customWidth="1"/>
    <col min="5" max="6" width="38" customWidth="1"/>
    <col min="7" max="8" width="9" customWidth="1"/>
    <col min="9" max="9" width="8" customWidth="1"/>
    <col min="10" max="10" width="11" customWidth="1"/>
    <col min="11" max="11" width="13" customWidth="1"/>
    <col min="12" max="12" width="12" customWidth="1"/>
    <col min="13" max="13" width="14" customWidth="1"/>
    <col min="14" max="14" width="24" customWidth="1"/>
    <col min="15" max="15" width="39" customWidth="1"/>
    <col min="16" max="16" width="17" customWidth="1"/>
    <col min="17" max="19" width="13" customWidth="1"/>
    <col min="20" max="21" width="15" customWidth="1"/>
    <col min="22" max="22" width="34" customWidth="1"/>
    <col min="23" max="23" width="28" customWidth="1"/>
  </cols>
  <sheetData>
    <row r="1" spans="1:23" ht="29.1" customHeight="1" x14ac:dyDescent="0.25">
      <c r="A1" s="29" t="s">
        <v>0</v>
      </c>
      <c r="B1" s="29"/>
      <c r="C1" s="30" t="s">
        <v>1</v>
      </c>
      <c r="D1" s="30"/>
      <c r="E1" s="30"/>
      <c r="F1" s="30"/>
      <c r="G1" s="30"/>
      <c r="H1" s="30"/>
      <c r="I1" s="30"/>
      <c r="J1" s="30"/>
      <c r="K1" s="30"/>
      <c r="L1" s="30"/>
      <c r="M1" s="30"/>
      <c r="N1" s="30"/>
      <c r="O1" s="30"/>
      <c r="P1" s="30"/>
      <c r="Q1" s="30"/>
      <c r="R1" s="30"/>
      <c r="S1" s="30"/>
      <c r="T1" s="30"/>
      <c r="U1" s="30"/>
      <c r="V1" s="30"/>
      <c r="W1" s="30"/>
    </row>
    <row r="2" spans="1:23" ht="29.1" customHeight="1" x14ac:dyDescent="0.25">
      <c r="A2" s="29"/>
      <c r="B2" s="29"/>
      <c r="C2" s="30"/>
      <c r="D2" s="30"/>
      <c r="E2" s="30"/>
      <c r="F2" s="30"/>
      <c r="G2" s="30"/>
      <c r="H2" s="30"/>
      <c r="I2" s="30"/>
      <c r="J2" s="30"/>
      <c r="K2" s="30"/>
      <c r="L2" s="30"/>
      <c r="M2" s="30"/>
      <c r="N2" s="30"/>
      <c r="O2" s="30"/>
      <c r="P2" s="30"/>
      <c r="Q2" s="30"/>
      <c r="R2" s="30"/>
      <c r="S2" s="30"/>
      <c r="T2" s="30"/>
      <c r="U2" s="30"/>
      <c r="V2" s="30"/>
      <c r="W2" s="30"/>
    </row>
    <row r="3" spans="1:23" ht="21.95" customHeight="1" x14ac:dyDescent="0.25">
      <c r="A3" s="31" t="s">
        <v>2</v>
      </c>
      <c r="B3" s="31"/>
      <c r="C3" s="31"/>
      <c r="D3" s="31"/>
      <c r="E3" s="31"/>
      <c r="F3" s="31"/>
      <c r="G3" s="31"/>
      <c r="H3" s="31"/>
      <c r="I3" s="31"/>
      <c r="J3" s="31"/>
      <c r="K3" s="31"/>
      <c r="L3" s="31"/>
      <c r="M3" s="31"/>
      <c r="N3" s="31"/>
      <c r="O3" s="31"/>
      <c r="P3" s="31"/>
      <c r="Q3" s="31"/>
      <c r="R3" s="31"/>
      <c r="S3" s="31"/>
      <c r="T3" s="31"/>
      <c r="U3" s="31"/>
      <c r="V3" s="31"/>
      <c r="W3" s="31"/>
    </row>
    <row r="4" spans="1:23" ht="24" customHeight="1" x14ac:dyDescent="0.25">
      <c r="A4" s="32" t="str">
        <f>"Bewertete Themen"&amp;CHAR(10)&amp;TEXT(COUNTIF($D$19:$D$48,"&lt;&gt;"),"0")</f>
        <v>Bewertete Themen
10</v>
      </c>
      <c r="B4" s="33"/>
      <c r="C4" s="33"/>
      <c r="D4" s="34"/>
      <c r="E4" s="41" t="str">
        <f>"Ø Zielerreichung"&amp;CHAR(10)&amp;TEXT(IF(COUNT($M$19:$M$48)=0,0,AVERAGE($M$19:$M$48)),"0%")</f>
        <v>Ø Zielerreichung
52%</v>
      </c>
      <c r="F4" s="42"/>
      <c r="G4" s="42"/>
      <c r="H4" s="43"/>
      <c r="I4" s="44" t="str">
        <f>"Kritisch / Hoch"&amp;CHAR(10)&amp;TEXT(COUNTIF($L$19:$L$48,"Kritisch")+COUNTIF($L$19:$L$48,"Hoch"),"0")</f>
        <v>Kritisch / Hoch
3</v>
      </c>
      <c r="J4" s="45"/>
      <c r="K4" s="45"/>
      <c r="L4" s="46"/>
      <c r="M4" s="47" t="str">
        <f ca="1">"Überfällige Maßnahmen"&amp;CHAR(10)&amp;TEXT(COUNTIF($U$19:$U$48,"Überfällig"),"0")</f>
        <v>Überfällige Maßnahmen
1</v>
      </c>
      <c r="N4" s="48"/>
      <c r="O4" s="48"/>
      <c r="P4" s="49"/>
      <c r="Q4" s="50" t="str">
        <f>"Ø Fortschritt"&amp;CHAR(10)&amp;TEXT(IF(COUNT($S$19:$S$48)=0,0,AVERAGE($S$19:$S$48)),"0%")</f>
        <v>Ø Fortschritt
39%</v>
      </c>
      <c r="R4" s="51"/>
      <c r="S4" s="51"/>
      <c r="T4" s="52"/>
      <c r="U4" s="53" t="str">
        <f>"Abgeschlossen"&amp;CHAR(10)&amp;TEXT(COUNTIF($T$19:$T$48,"Abgeschlossen"),"0")</f>
        <v>Abgeschlossen
1</v>
      </c>
      <c r="V4" s="54"/>
      <c r="W4" s="55"/>
    </row>
    <row r="5" spans="1:23" ht="24" customHeight="1" x14ac:dyDescent="0.25">
      <c r="A5" s="35"/>
      <c r="B5" s="36"/>
      <c r="C5" s="36"/>
      <c r="D5" s="37"/>
      <c r="E5" s="35"/>
      <c r="F5" s="36"/>
      <c r="G5" s="36"/>
      <c r="H5" s="37"/>
      <c r="I5" s="35"/>
      <c r="J5" s="36"/>
      <c r="K5" s="36"/>
      <c r="L5" s="37"/>
      <c r="M5" s="35"/>
      <c r="N5" s="36"/>
      <c r="O5" s="36"/>
      <c r="P5" s="37"/>
      <c r="Q5" s="35"/>
      <c r="R5" s="36"/>
      <c r="S5" s="36"/>
      <c r="T5" s="37"/>
      <c r="U5" s="35"/>
      <c r="V5" s="36"/>
      <c r="W5" s="37"/>
    </row>
    <row r="6" spans="1:23" ht="24" customHeight="1" x14ac:dyDescent="0.25">
      <c r="A6" s="38"/>
      <c r="B6" s="39"/>
      <c r="C6" s="39"/>
      <c r="D6" s="40"/>
      <c r="E6" s="38"/>
      <c r="F6" s="39"/>
      <c r="G6" s="39"/>
      <c r="H6" s="40"/>
      <c r="I6" s="38"/>
      <c r="J6" s="39"/>
      <c r="K6" s="39"/>
      <c r="L6" s="40"/>
      <c r="M6" s="38"/>
      <c r="N6" s="39"/>
      <c r="O6" s="39"/>
      <c r="P6" s="40"/>
      <c r="Q6" s="38"/>
      <c r="R6" s="39"/>
      <c r="S6" s="39"/>
      <c r="T6" s="40"/>
      <c r="U6" s="38"/>
      <c r="V6" s="39"/>
      <c r="W6" s="40"/>
    </row>
    <row r="7" spans="1:23" x14ac:dyDescent="0.25">
      <c r="A7" s="11"/>
      <c r="B7" s="11"/>
      <c r="C7" s="11"/>
      <c r="D7" s="11"/>
      <c r="E7" s="11"/>
      <c r="F7" s="11"/>
      <c r="G7" s="11"/>
      <c r="H7" s="11"/>
      <c r="I7" s="11"/>
      <c r="J7" s="11"/>
      <c r="K7" s="11"/>
      <c r="L7" s="11"/>
      <c r="M7" s="11"/>
      <c r="N7" s="11"/>
      <c r="O7" s="11"/>
      <c r="P7" s="11"/>
      <c r="Q7" s="11"/>
      <c r="R7" s="11"/>
      <c r="S7" s="11"/>
      <c r="T7" s="11"/>
      <c r="U7" s="11"/>
      <c r="V7" s="11"/>
      <c r="W7" s="11"/>
    </row>
    <row r="8" spans="1:23" x14ac:dyDescent="0.25">
      <c r="A8" s="11"/>
      <c r="B8" s="11"/>
      <c r="C8" s="11"/>
      <c r="D8" s="11"/>
      <c r="E8" s="11"/>
      <c r="F8" s="11"/>
      <c r="G8" s="11"/>
      <c r="H8" s="11"/>
      <c r="I8" s="11"/>
      <c r="J8" s="11"/>
      <c r="K8" s="11"/>
      <c r="L8" s="11"/>
      <c r="M8" s="11"/>
      <c r="N8" s="11"/>
      <c r="O8" s="11"/>
      <c r="P8" s="11"/>
      <c r="Q8" s="11"/>
      <c r="R8" s="11"/>
      <c r="S8" s="11"/>
      <c r="T8" s="11"/>
      <c r="U8" s="11"/>
      <c r="V8" s="11"/>
      <c r="W8" s="11"/>
    </row>
    <row r="9" spans="1:23" x14ac:dyDescent="0.25">
      <c r="A9" s="11"/>
      <c r="B9" s="11"/>
      <c r="C9" s="11"/>
      <c r="D9" s="11"/>
      <c r="E9" s="11"/>
      <c r="F9" s="11"/>
      <c r="G9" s="11"/>
      <c r="H9" s="11"/>
      <c r="I9" s="11"/>
      <c r="J9" s="11"/>
      <c r="K9" s="11"/>
      <c r="L9" s="11"/>
      <c r="M9" s="11"/>
      <c r="N9" s="11"/>
      <c r="O9" s="11"/>
      <c r="P9" s="11"/>
      <c r="Q9" s="11"/>
      <c r="R9" s="11"/>
      <c r="S9" s="11"/>
      <c r="T9" s="11"/>
      <c r="U9" s="11"/>
      <c r="V9" s="11"/>
      <c r="W9" s="11"/>
    </row>
    <row r="10" spans="1:23" x14ac:dyDescent="0.25">
      <c r="A10" s="11"/>
      <c r="B10" s="11"/>
      <c r="C10" s="11"/>
      <c r="D10" s="11"/>
      <c r="E10" s="11"/>
      <c r="F10" s="11"/>
      <c r="G10" s="11"/>
      <c r="H10" s="11"/>
      <c r="I10" s="11"/>
      <c r="J10" s="11"/>
      <c r="K10" s="11"/>
      <c r="L10" s="11"/>
      <c r="M10" s="11"/>
      <c r="N10" s="11"/>
      <c r="O10" s="11"/>
      <c r="P10" s="11"/>
      <c r="Q10" s="11"/>
      <c r="R10" s="11"/>
      <c r="S10" s="11"/>
      <c r="T10" s="11"/>
      <c r="U10" s="11"/>
      <c r="V10" s="11"/>
      <c r="W10" s="11"/>
    </row>
    <row r="11" spans="1:23" x14ac:dyDescent="0.25">
      <c r="A11" s="11"/>
      <c r="B11" s="11"/>
      <c r="C11" s="11"/>
      <c r="D11" s="11"/>
      <c r="E11" s="11"/>
      <c r="F11" s="11"/>
      <c r="G11" s="11"/>
      <c r="H11" s="11"/>
      <c r="I11" s="11"/>
      <c r="J11" s="11"/>
      <c r="K11" s="11"/>
      <c r="L11" s="11"/>
      <c r="M11" s="11"/>
      <c r="N11" s="11"/>
      <c r="O11" s="11"/>
      <c r="P11" s="11"/>
      <c r="Q11" s="11"/>
      <c r="R11" s="11"/>
      <c r="S11" s="11"/>
      <c r="T11" s="11"/>
      <c r="U11" s="11"/>
      <c r="V11" s="11"/>
      <c r="W11" s="11"/>
    </row>
    <row r="12" spans="1:23" x14ac:dyDescent="0.25">
      <c r="A12" s="11"/>
      <c r="B12" s="11"/>
      <c r="C12" s="11"/>
      <c r="D12" s="11"/>
      <c r="E12" s="11"/>
      <c r="F12" s="11"/>
      <c r="G12" s="11"/>
      <c r="H12" s="11"/>
      <c r="I12" s="11"/>
      <c r="J12" s="11"/>
      <c r="K12" s="11"/>
      <c r="L12" s="11"/>
      <c r="M12" s="11"/>
      <c r="N12" s="11"/>
      <c r="O12" s="11"/>
      <c r="P12" s="11"/>
      <c r="Q12" s="11"/>
      <c r="R12" s="11"/>
      <c r="S12" s="11"/>
      <c r="T12" s="11"/>
      <c r="U12" s="11"/>
      <c r="V12" s="11"/>
      <c r="W12" s="11"/>
    </row>
    <row r="13" spans="1:23" x14ac:dyDescent="0.25">
      <c r="A13" s="11"/>
      <c r="B13" s="11"/>
      <c r="C13" s="11"/>
      <c r="D13" s="11"/>
      <c r="E13" s="11"/>
      <c r="F13" s="11"/>
      <c r="G13" s="11"/>
      <c r="H13" s="11"/>
      <c r="I13" s="11"/>
      <c r="J13" s="11"/>
      <c r="K13" s="11"/>
      <c r="L13" s="11"/>
      <c r="M13" s="11"/>
      <c r="N13" s="11"/>
      <c r="O13" s="11"/>
      <c r="P13" s="11"/>
      <c r="Q13" s="11"/>
      <c r="R13" s="11"/>
      <c r="S13" s="11"/>
      <c r="T13" s="11"/>
      <c r="U13" s="11"/>
      <c r="V13" s="11"/>
      <c r="W13" s="11"/>
    </row>
    <row r="14" spans="1:23" x14ac:dyDescent="0.25">
      <c r="A14" s="11"/>
      <c r="B14" s="11"/>
      <c r="C14" s="11"/>
      <c r="D14" s="11"/>
      <c r="E14" s="11"/>
      <c r="F14" s="11"/>
      <c r="G14" s="11"/>
      <c r="H14" s="11"/>
      <c r="I14" s="11"/>
      <c r="J14" s="11"/>
      <c r="K14" s="11"/>
      <c r="L14" s="11"/>
      <c r="M14" s="11"/>
      <c r="N14" s="11"/>
      <c r="O14" s="11"/>
      <c r="P14" s="11"/>
      <c r="Q14" s="11"/>
      <c r="R14" s="11"/>
      <c r="S14" s="11"/>
      <c r="T14" s="11"/>
      <c r="U14" s="11"/>
      <c r="V14" s="11"/>
      <c r="W14" s="11"/>
    </row>
    <row r="15" spans="1:23" x14ac:dyDescent="0.25">
      <c r="A15" s="11"/>
      <c r="B15" s="11"/>
      <c r="C15" s="11"/>
      <c r="D15" s="11"/>
      <c r="E15" s="11"/>
      <c r="F15" s="11"/>
      <c r="G15" s="11"/>
      <c r="H15" s="11"/>
      <c r="I15" s="11"/>
      <c r="J15" s="11"/>
      <c r="K15" s="11"/>
      <c r="L15" s="11"/>
      <c r="M15" s="11"/>
      <c r="N15" s="11"/>
      <c r="O15" s="11"/>
      <c r="P15" s="11"/>
      <c r="Q15" s="11"/>
      <c r="R15" s="11"/>
      <c r="S15" s="11"/>
      <c r="T15" s="11"/>
      <c r="U15" s="11"/>
      <c r="V15" s="11"/>
      <c r="W15" s="11"/>
    </row>
    <row r="16" spans="1:23" x14ac:dyDescent="0.25">
      <c r="A16" s="11"/>
      <c r="B16" s="11"/>
      <c r="C16" s="11"/>
      <c r="D16" s="11"/>
      <c r="E16" s="11"/>
      <c r="F16" s="11"/>
      <c r="G16" s="11"/>
      <c r="H16" s="11"/>
      <c r="I16" s="11"/>
      <c r="J16" s="11"/>
      <c r="K16" s="11"/>
      <c r="L16" s="11"/>
      <c r="M16" s="11"/>
      <c r="N16" s="11"/>
      <c r="O16" s="11"/>
      <c r="P16" s="11"/>
      <c r="Q16" s="11"/>
      <c r="R16" s="11"/>
      <c r="S16" s="11"/>
      <c r="T16" s="11"/>
      <c r="U16" s="11"/>
      <c r="V16" s="11"/>
      <c r="W16" s="11"/>
    </row>
    <row r="17" spans="1:23" x14ac:dyDescent="0.25">
      <c r="A17" s="11"/>
      <c r="B17" s="11"/>
      <c r="C17" s="11"/>
      <c r="D17" s="11"/>
      <c r="E17" s="11"/>
      <c r="F17" s="11"/>
      <c r="G17" s="11"/>
      <c r="H17" s="11"/>
      <c r="I17" s="11"/>
      <c r="J17" s="11"/>
      <c r="K17" s="11"/>
      <c r="L17" s="11"/>
      <c r="M17" s="11"/>
      <c r="N17" s="11"/>
      <c r="O17" s="11"/>
      <c r="P17" s="11"/>
      <c r="Q17" s="11"/>
      <c r="R17" s="11"/>
      <c r="S17" s="11"/>
      <c r="T17" s="11"/>
      <c r="U17" s="11"/>
      <c r="V17" s="11"/>
      <c r="W17" s="11"/>
    </row>
    <row r="18" spans="1:23" ht="42.95" customHeight="1" x14ac:dyDescent="0.25">
      <c r="A18" s="13" t="s">
        <v>3</v>
      </c>
      <c r="B18" s="13" t="s">
        <v>4</v>
      </c>
      <c r="C18" s="13" t="s">
        <v>5</v>
      </c>
      <c r="D18" s="13" t="s">
        <v>6</v>
      </c>
      <c r="E18" s="13" t="s">
        <v>7</v>
      </c>
      <c r="F18" s="13" t="s">
        <v>8</v>
      </c>
      <c r="G18" s="13" t="s">
        <v>9</v>
      </c>
      <c r="H18" s="13" t="s">
        <v>10</v>
      </c>
      <c r="I18" s="13" t="s">
        <v>11</v>
      </c>
      <c r="J18" s="13" t="s">
        <v>12</v>
      </c>
      <c r="K18" s="13" t="s">
        <v>13</v>
      </c>
      <c r="L18" s="13" t="s">
        <v>14</v>
      </c>
      <c r="M18" s="13" t="s">
        <v>15</v>
      </c>
      <c r="N18" s="13" t="s">
        <v>16</v>
      </c>
      <c r="O18" s="13" t="s">
        <v>17</v>
      </c>
      <c r="P18" s="13" t="s">
        <v>18</v>
      </c>
      <c r="Q18" s="13" t="s">
        <v>19</v>
      </c>
      <c r="R18" s="13" t="s">
        <v>20</v>
      </c>
      <c r="S18" s="13" t="s">
        <v>21</v>
      </c>
      <c r="T18" s="13" t="s">
        <v>22</v>
      </c>
      <c r="U18" s="13" t="s">
        <v>23</v>
      </c>
      <c r="V18" s="13" t="s">
        <v>24</v>
      </c>
      <c r="W18" s="14" t="s">
        <v>25</v>
      </c>
    </row>
    <row r="19" spans="1:23" ht="75.95" customHeight="1" x14ac:dyDescent="0.25">
      <c r="A19" s="19">
        <v>1</v>
      </c>
      <c r="B19" s="15" t="s">
        <v>26</v>
      </c>
      <c r="C19" s="15" t="s">
        <v>27</v>
      </c>
      <c r="D19" s="15" t="s">
        <v>28</v>
      </c>
      <c r="E19" s="15" t="s">
        <v>29</v>
      </c>
      <c r="F19" s="15" t="s">
        <v>30</v>
      </c>
      <c r="G19" s="19">
        <v>2</v>
      </c>
      <c r="H19" s="19">
        <v>4</v>
      </c>
      <c r="I19" s="21">
        <f t="shared" ref="I19:I48" si="0">IF($D19="","",MAX(0,$H19-$G19))</f>
        <v>2</v>
      </c>
      <c r="J19" s="19">
        <v>5</v>
      </c>
      <c r="K19" s="21">
        <f t="shared" ref="K19:K48" si="1">IF($D19="","",$I19*$J19)</f>
        <v>10</v>
      </c>
      <c r="L19" s="21" t="str">
        <f>IF($D19="","",IF($K19&gt;=Einstellungen!$B$6,"Kritisch",IF($K19&gt;=Einstellungen!$B$7,"Hoch",IF($K19&gt;=Einstellungen!$B$8,"Mittel","Niedrig"))))</f>
        <v>Hoch</v>
      </c>
      <c r="M19" s="25">
        <f t="shared" ref="M19:M48" si="2">IF($D19="","",IF($H19=0,1,MIN(1,$G19/$H19)))</f>
        <v>0.5</v>
      </c>
      <c r="N19" s="15" t="s">
        <v>31</v>
      </c>
      <c r="O19" s="15" t="s">
        <v>32</v>
      </c>
      <c r="P19" s="19" t="s">
        <v>33</v>
      </c>
      <c r="Q19" s="23">
        <v>46204</v>
      </c>
      <c r="R19" s="23">
        <v>46280</v>
      </c>
      <c r="S19" s="27">
        <v>0.35</v>
      </c>
      <c r="T19" s="19" t="s">
        <v>34</v>
      </c>
      <c r="U19" s="21" t="str">
        <f ca="1">IF($D19="","",IF($T19="Abgeschlossen","Abgeschlossen",IF($R19="","Ohne Termin",IF($R19&lt;TODAY(),"Überfällig",IF($R19-TODAY()&lt;=Einstellungen!$B$9,"Bald fällig","Im Plan")))))</f>
        <v>Im Plan</v>
      </c>
      <c r="V19" s="15" t="s">
        <v>35</v>
      </c>
      <c r="W19" s="17" t="s">
        <v>36</v>
      </c>
    </row>
    <row r="20" spans="1:23" ht="75.95" customHeight="1" x14ac:dyDescent="0.25">
      <c r="A20" s="19">
        <v>2</v>
      </c>
      <c r="B20" s="15" t="s">
        <v>37</v>
      </c>
      <c r="C20" s="15" t="s">
        <v>38</v>
      </c>
      <c r="D20" s="15" t="s">
        <v>39</v>
      </c>
      <c r="E20" s="15" t="s">
        <v>40</v>
      </c>
      <c r="F20" s="15" t="s">
        <v>41</v>
      </c>
      <c r="G20" s="19">
        <v>2</v>
      </c>
      <c r="H20" s="19">
        <v>4</v>
      </c>
      <c r="I20" s="21">
        <f t="shared" si="0"/>
        <v>2</v>
      </c>
      <c r="J20" s="19">
        <v>4</v>
      </c>
      <c r="K20" s="21">
        <f t="shared" si="1"/>
        <v>8</v>
      </c>
      <c r="L20" s="21" t="str">
        <f>IF($D20="","",IF($K20&gt;=Einstellungen!$B$6,"Kritisch",IF($K20&gt;=Einstellungen!$B$7,"Hoch",IF($K20&gt;=Einstellungen!$B$8,"Mittel","Niedrig"))))</f>
        <v>Mittel</v>
      </c>
      <c r="M20" s="25">
        <f t="shared" si="2"/>
        <v>0.5</v>
      </c>
      <c r="N20" s="15" t="s">
        <v>42</v>
      </c>
      <c r="O20" s="15" t="s">
        <v>43</v>
      </c>
      <c r="P20" s="19" t="s">
        <v>44</v>
      </c>
      <c r="Q20" s="23">
        <v>46188</v>
      </c>
      <c r="R20" s="23">
        <v>46265</v>
      </c>
      <c r="S20" s="27">
        <v>0.5</v>
      </c>
      <c r="T20" s="19" t="s">
        <v>34</v>
      </c>
      <c r="U20" s="21" t="str">
        <f ca="1">IF($D20="","",IF($T20="Abgeschlossen","Abgeschlossen",IF($R20="","Ohne Termin",IF($R20&lt;TODAY(),"Überfällig",IF($R20-TODAY()&lt;=Einstellungen!$B$9,"Bald fällig","Im Plan")))))</f>
        <v>Im Plan</v>
      </c>
      <c r="V20" s="15" t="s">
        <v>45</v>
      </c>
      <c r="W20" s="17"/>
    </row>
    <row r="21" spans="1:23" ht="75.95" customHeight="1" x14ac:dyDescent="0.25">
      <c r="A21" s="19">
        <v>3</v>
      </c>
      <c r="B21" s="15" t="s">
        <v>46</v>
      </c>
      <c r="C21" s="15" t="s">
        <v>47</v>
      </c>
      <c r="D21" s="15" t="s">
        <v>48</v>
      </c>
      <c r="E21" s="15" t="s">
        <v>49</v>
      </c>
      <c r="F21" s="15" t="s">
        <v>50</v>
      </c>
      <c r="G21" s="19">
        <v>3</v>
      </c>
      <c r="H21" s="19">
        <v>4</v>
      </c>
      <c r="I21" s="21">
        <f t="shared" si="0"/>
        <v>1</v>
      </c>
      <c r="J21" s="19">
        <v>4</v>
      </c>
      <c r="K21" s="21">
        <f t="shared" si="1"/>
        <v>4</v>
      </c>
      <c r="L21" s="21" t="str">
        <f>IF($D21="","",IF($K21&gt;=Einstellungen!$B$6,"Kritisch",IF($K21&gt;=Einstellungen!$B$7,"Hoch",IF($K21&gt;=Einstellungen!$B$8,"Mittel","Niedrig"))))</f>
        <v>Mittel</v>
      </c>
      <c r="M21" s="25">
        <f t="shared" si="2"/>
        <v>0.75</v>
      </c>
      <c r="N21" s="15" t="s">
        <v>51</v>
      </c>
      <c r="O21" s="15" t="s">
        <v>52</v>
      </c>
      <c r="P21" s="19" t="s">
        <v>53</v>
      </c>
      <c r="Q21" s="23">
        <v>46143</v>
      </c>
      <c r="R21" s="23">
        <v>46218</v>
      </c>
      <c r="S21" s="27">
        <v>0.8</v>
      </c>
      <c r="T21" s="19" t="s">
        <v>54</v>
      </c>
      <c r="U21" s="21" t="str">
        <f ca="1">IF($D21="","",IF($T21="Abgeschlossen","Abgeschlossen",IF($R21="","Ohne Termin",IF($R21&lt;TODAY(),"Überfällig",IF($R21-TODAY()&lt;=Einstellungen!$B$9,"Bald fällig","Im Plan")))))</f>
        <v>Überfällig</v>
      </c>
      <c r="V21" s="15" t="s">
        <v>55</v>
      </c>
      <c r="W21" s="17" t="s">
        <v>56</v>
      </c>
    </row>
    <row r="22" spans="1:23" ht="75.95" customHeight="1" x14ac:dyDescent="0.25">
      <c r="A22" s="19">
        <v>4</v>
      </c>
      <c r="B22" s="15" t="s">
        <v>57</v>
      </c>
      <c r="C22" s="15" t="s">
        <v>58</v>
      </c>
      <c r="D22" s="15" t="s">
        <v>59</v>
      </c>
      <c r="E22" s="15" t="s">
        <v>60</v>
      </c>
      <c r="F22" s="15" t="s">
        <v>61</v>
      </c>
      <c r="G22" s="19">
        <v>1</v>
      </c>
      <c r="H22" s="19">
        <v>4</v>
      </c>
      <c r="I22" s="21">
        <f t="shared" si="0"/>
        <v>3</v>
      </c>
      <c r="J22" s="19">
        <v>5</v>
      </c>
      <c r="K22" s="21">
        <f t="shared" si="1"/>
        <v>15</v>
      </c>
      <c r="L22" s="21" t="str">
        <f>IF($D22="","",IF($K22&gt;=Einstellungen!$B$6,"Kritisch",IF($K22&gt;=Einstellungen!$B$7,"Hoch",IF($K22&gt;=Einstellungen!$B$8,"Mittel","Niedrig"))))</f>
        <v>Kritisch</v>
      </c>
      <c r="M22" s="25">
        <f t="shared" si="2"/>
        <v>0.25</v>
      </c>
      <c r="N22" s="15" t="s">
        <v>62</v>
      </c>
      <c r="O22" s="15" t="s">
        <v>63</v>
      </c>
      <c r="P22" s="19" t="s">
        <v>64</v>
      </c>
      <c r="Q22" s="23">
        <v>46213</v>
      </c>
      <c r="R22" s="23">
        <v>46325</v>
      </c>
      <c r="S22" s="27">
        <v>0.2</v>
      </c>
      <c r="T22" s="19" t="s">
        <v>34</v>
      </c>
      <c r="U22" s="21" t="str">
        <f ca="1">IF($D22="","",IF($T22="Abgeschlossen","Abgeschlossen",IF($R22="","Ohne Termin",IF($R22&lt;TODAY(),"Überfällig",IF($R22-TODAY()&lt;=Einstellungen!$B$9,"Bald fällig","Im Plan")))))</f>
        <v>Im Plan</v>
      </c>
      <c r="V22" s="15" t="s">
        <v>65</v>
      </c>
      <c r="W22" s="17"/>
    </row>
    <row r="23" spans="1:23" ht="75.95" customHeight="1" x14ac:dyDescent="0.25">
      <c r="A23" s="19">
        <v>5</v>
      </c>
      <c r="B23" s="15" t="s">
        <v>66</v>
      </c>
      <c r="C23" s="15" t="s">
        <v>67</v>
      </c>
      <c r="D23" s="15" t="s">
        <v>68</v>
      </c>
      <c r="E23" s="15" t="s">
        <v>69</v>
      </c>
      <c r="F23" s="15" t="s">
        <v>70</v>
      </c>
      <c r="G23" s="19">
        <v>2</v>
      </c>
      <c r="H23" s="19">
        <v>4</v>
      </c>
      <c r="I23" s="21">
        <f t="shared" si="0"/>
        <v>2</v>
      </c>
      <c r="J23" s="19">
        <v>4</v>
      </c>
      <c r="K23" s="21">
        <f t="shared" si="1"/>
        <v>8</v>
      </c>
      <c r="L23" s="21" t="str">
        <f>IF($D23="","",IF($K23&gt;=Einstellungen!$B$6,"Kritisch",IF($K23&gt;=Einstellungen!$B$7,"Hoch",IF($K23&gt;=Einstellungen!$B$8,"Mittel","Niedrig"))))</f>
        <v>Mittel</v>
      </c>
      <c r="M23" s="25">
        <f t="shared" si="2"/>
        <v>0.5</v>
      </c>
      <c r="N23" s="15" t="s">
        <v>71</v>
      </c>
      <c r="O23" s="15" t="s">
        <v>72</v>
      </c>
      <c r="P23" s="19" t="s">
        <v>73</v>
      </c>
      <c r="Q23" s="23">
        <v>46235</v>
      </c>
      <c r="R23" s="23">
        <v>46356</v>
      </c>
      <c r="S23" s="27">
        <v>0</v>
      </c>
      <c r="T23" s="19" t="s">
        <v>74</v>
      </c>
      <c r="U23" s="21" t="str">
        <f ca="1">IF($D23="","",IF($T23="Abgeschlossen","Abgeschlossen",IF($R23="","Ohne Termin",IF($R23&lt;TODAY(),"Überfällig",IF($R23-TODAY()&lt;=Einstellungen!$B$9,"Bald fällig","Im Plan")))))</f>
        <v>Im Plan</v>
      </c>
      <c r="V23" s="15" t="s">
        <v>75</v>
      </c>
      <c r="W23" s="17"/>
    </row>
    <row r="24" spans="1:23" ht="75.95" customHeight="1" x14ac:dyDescent="0.25">
      <c r="A24" s="19">
        <v>6</v>
      </c>
      <c r="B24" s="15" t="s">
        <v>76</v>
      </c>
      <c r="C24" s="15" t="s">
        <v>77</v>
      </c>
      <c r="D24" s="15" t="s">
        <v>78</v>
      </c>
      <c r="E24" s="15" t="s">
        <v>79</v>
      </c>
      <c r="F24" s="15" t="s">
        <v>80</v>
      </c>
      <c r="G24" s="19">
        <v>2</v>
      </c>
      <c r="H24" s="19">
        <v>4</v>
      </c>
      <c r="I24" s="21">
        <f t="shared" si="0"/>
        <v>2</v>
      </c>
      <c r="J24" s="19">
        <v>3</v>
      </c>
      <c r="K24" s="21">
        <f t="shared" si="1"/>
        <v>6</v>
      </c>
      <c r="L24" s="21" t="str">
        <f>IF($D24="","",IF($K24&gt;=Einstellungen!$B$6,"Kritisch",IF($K24&gt;=Einstellungen!$B$7,"Hoch",IF($K24&gt;=Einstellungen!$B$8,"Mittel","Niedrig"))))</f>
        <v>Mittel</v>
      </c>
      <c r="M24" s="25">
        <f t="shared" si="2"/>
        <v>0.5</v>
      </c>
      <c r="N24" s="15" t="s">
        <v>81</v>
      </c>
      <c r="O24" s="15" t="s">
        <v>82</v>
      </c>
      <c r="P24" s="19" t="s">
        <v>83</v>
      </c>
      <c r="Q24" s="23">
        <v>46266</v>
      </c>
      <c r="R24" s="23">
        <v>46371</v>
      </c>
      <c r="S24" s="27">
        <v>0</v>
      </c>
      <c r="T24" s="19" t="s">
        <v>74</v>
      </c>
      <c r="U24" s="21" t="str">
        <f ca="1">IF($D24="","",IF($T24="Abgeschlossen","Abgeschlossen",IF($R24="","Ohne Termin",IF($R24&lt;TODAY(),"Überfällig",IF($R24-TODAY()&lt;=Einstellungen!$B$9,"Bald fällig","Im Plan")))))</f>
        <v>Im Plan</v>
      </c>
      <c r="V24" s="15" t="s">
        <v>84</v>
      </c>
      <c r="W24" s="17"/>
    </row>
    <row r="25" spans="1:23" ht="75.95" customHeight="1" x14ac:dyDescent="0.25">
      <c r="A25" s="19">
        <v>7</v>
      </c>
      <c r="B25" s="15" t="s">
        <v>85</v>
      </c>
      <c r="C25" s="15" t="s">
        <v>86</v>
      </c>
      <c r="D25" s="15" t="s">
        <v>87</v>
      </c>
      <c r="E25" s="15" t="s">
        <v>88</v>
      </c>
      <c r="F25" s="15" t="s">
        <v>89</v>
      </c>
      <c r="G25" s="19">
        <v>3</v>
      </c>
      <c r="H25" s="19">
        <v>4</v>
      </c>
      <c r="I25" s="21">
        <f t="shared" si="0"/>
        <v>1</v>
      </c>
      <c r="J25" s="19">
        <v>3</v>
      </c>
      <c r="K25" s="21">
        <f t="shared" si="1"/>
        <v>3</v>
      </c>
      <c r="L25" s="21" t="str">
        <f>IF($D25="","",IF($K25&gt;=Einstellungen!$B$6,"Kritisch",IF($K25&gt;=Einstellungen!$B$7,"Hoch",IF($K25&gt;=Einstellungen!$B$8,"Mittel","Niedrig"))))</f>
        <v>Niedrig</v>
      </c>
      <c r="M25" s="25">
        <f t="shared" si="2"/>
        <v>0.75</v>
      </c>
      <c r="N25" s="15" t="s">
        <v>42</v>
      </c>
      <c r="O25" s="15" t="s">
        <v>90</v>
      </c>
      <c r="P25" s="19" t="s">
        <v>91</v>
      </c>
      <c r="Q25" s="23">
        <v>46113</v>
      </c>
      <c r="R25" s="23">
        <v>46203</v>
      </c>
      <c r="S25" s="27">
        <v>1</v>
      </c>
      <c r="T25" s="19" t="s">
        <v>92</v>
      </c>
      <c r="U25" s="21" t="str">
        <f ca="1">IF($D25="","",IF($T25="Abgeschlossen","Abgeschlossen",IF($R25="","Ohne Termin",IF($R25&lt;TODAY(),"Überfällig",IF($R25-TODAY()&lt;=Einstellungen!$B$9,"Bald fällig","Im Plan")))))</f>
        <v>Abgeschlossen</v>
      </c>
      <c r="V25" s="15" t="s">
        <v>93</v>
      </c>
      <c r="W25" s="17" t="s">
        <v>94</v>
      </c>
    </row>
    <row r="26" spans="1:23" ht="75.95" customHeight="1" x14ac:dyDescent="0.25">
      <c r="A26" s="19">
        <v>8</v>
      </c>
      <c r="B26" s="15" t="s">
        <v>95</v>
      </c>
      <c r="C26" s="15" t="s">
        <v>96</v>
      </c>
      <c r="D26" s="15" t="s">
        <v>97</v>
      </c>
      <c r="E26" s="15" t="s">
        <v>98</v>
      </c>
      <c r="F26" s="15" t="s">
        <v>99</v>
      </c>
      <c r="G26" s="19">
        <v>2</v>
      </c>
      <c r="H26" s="19">
        <v>4</v>
      </c>
      <c r="I26" s="21">
        <f t="shared" si="0"/>
        <v>2</v>
      </c>
      <c r="J26" s="19">
        <v>4</v>
      </c>
      <c r="K26" s="21">
        <f t="shared" si="1"/>
        <v>8</v>
      </c>
      <c r="L26" s="21" t="str">
        <f>IF($D26="","",IF($K26&gt;=Einstellungen!$B$6,"Kritisch",IF($K26&gt;=Einstellungen!$B$7,"Hoch",IF($K26&gt;=Einstellungen!$B$8,"Mittel","Niedrig"))))</f>
        <v>Mittel</v>
      </c>
      <c r="M26" s="25">
        <f t="shared" si="2"/>
        <v>0.5</v>
      </c>
      <c r="N26" s="15" t="s">
        <v>100</v>
      </c>
      <c r="O26" s="15" t="s">
        <v>101</v>
      </c>
      <c r="P26" s="19" t="s">
        <v>102</v>
      </c>
      <c r="Q26" s="23">
        <v>46204</v>
      </c>
      <c r="R26" s="23">
        <v>46249</v>
      </c>
      <c r="S26" s="27">
        <v>0.6</v>
      </c>
      <c r="T26" s="19" t="s">
        <v>34</v>
      </c>
      <c r="U26" s="21" t="str">
        <f ca="1">IF($D26="","",IF($T26="Abgeschlossen","Abgeschlossen",IF($R26="","Ohne Termin",IF($R26&lt;TODAY(),"Überfällig",IF($R26-TODAY()&lt;=Einstellungen!$B$9,"Bald fällig","Im Plan")))))</f>
        <v>Im Plan</v>
      </c>
      <c r="V26" s="15" t="s">
        <v>103</v>
      </c>
      <c r="W26" s="17"/>
    </row>
    <row r="27" spans="1:23" ht="75.95" customHeight="1" x14ac:dyDescent="0.25">
      <c r="A27" s="19">
        <v>9</v>
      </c>
      <c r="B27" s="15" t="s">
        <v>104</v>
      </c>
      <c r="C27" s="15" t="s">
        <v>105</v>
      </c>
      <c r="D27" s="15" t="s">
        <v>106</v>
      </c>
      <c r="E27" s="15" t="s">
        <v>107</v>
      </c>
      <c r="F27" s="15" t="s">
        <v>108</v>
      </c>
      <c r="G27" s="19">
        <v>3</v>
      </c>
      <c r="H27" s="19">
        <v>5</v>
      </c>
      <c r="I27" s="21">
        <f t="shared" si="0"/>
        <v>2</v>
      </c>
      <c r="J27" s="19">
        <v>5</v>
      </c>
      <c r="K27" s="21">
        <f t="shared" si="1"/>
        <v>10</v>
      </c>
      <c r="L27" s="21" t="str">
        <f>IF($D27="","",IF($K27&gt;=Einstellungen!$B$6,"Kritisch",IF($K27&gt;=Einstellungen!$B$7,"Hoch",IF($K27&gt;=Einstellungen!$B$8,"Mittel","Niedrig"))))</f>
        <v>Hoch</v>
      </c>
      <c r="M27" s="25">
        <f t="shared" si="2"/>
        <v>0.6</v>
      </c>
      <c r="N27" s="15" t="s">
        <v>42</v>
      </c>
      <c r="O27" s="15" t="s">
        <v>109</v>
      </c>
      <c r="P27" s="19" t="s">
        <v>110</v>
      </c>
      <c r="Q27" s="23">
        <v>46174</v>
      </c>
      <c r="R27" s="23">
        <v>46295</v>
      </c>
      <c r="S27" s="27">
        <v>0.45</v>
      </c>
      <c r="T27" s="19" t="s">
        <v>34</v>
      </c>
      <c r="U27" s="21" t="str">
        <f ca="1">IF($D27="","",IF($T27="Abgeschlossen","Abgeschlossen",IF($R27="","Ohne Termin",IF($R27&lt;TODAY(),"Überfällig",IF($R27-TODAY()&lt;=Einstellungen!$B$9,"Bald fällig","Im Plan")))))</f>
        <v>Im Plan</v>
      </c>
      <c r="V27" s="15" t="s">
        <v>111</v>
      </c>
      <c r="W27" s="17"/>
    </row>
    <row r="28" spans="1:23" ht="75.95" customHeight="1" x14ac:dyDescent="0.25">
      <c r="A28" s="19">
        <v>10</v>
      </c>
      <c r="B28" s="15" t="s">
        <v>112</v>
      </c>
      <c r="C28" s="15" t="s">
        <v>27</v>
      </c>
      <c r="D28" s="15" t="s">
        <v>113</v>
      </c>
      <c r="E28" s="15" t="s">
        <v>114</v>
      </c>
      <c r="F28" s="15" t="s">
        <v>115</v>
      </c>
      <c r="G28" s="19">
        <v>1</v>
      </c>
      <c r="H28" s="19">
        <v>3</v>
      </c>
      <c r="I28" s="21">
        <f t="shared" si="0"/>
        <v>2</v>
      </c>
      <c r="J28" s="19">
        <v>2</v>
      </c>
      <c r="K28" s="21">
        <f t="shared" si="1"/>
        <v>4</v>
      </c>
      <c r="L28" s="21" t="str">
        <f>IF($D28="","",IF($K28&gt;=Einstellungen!$B$6,"Kritisch",IF($K28&gt;=Einstellungen!$B$7,"Hoch",IF($K28&gt;=Einstellungen!$B$8,"Mittel","Niedrig"))))</f>
        <v>Mittel</v>
      </c>
      <c r="M28" s="25">
        <f t="shared" si="2"/>
        <v>0.33333333333333331</v>
      </c>
      <c r="N28" s="15" t="s">
        <v>62</v>
      </c>
      <c r="O28" s="15" t="s">
        <v>116</v>
      </c>
      <c r="P28" s="19" t="s">
        <v>117</v>
      </c>
      <c r="Q28" s="23">
        <v>46296</v>
      </c>
      <c r="R28" s="23">
        <v>46376</v>
      </c>
      <c r="S28" s="27">
        <v>0</v>
      </c>
      <c r="T28" s="19" t="s">
        <v>74</v>
      </c>
      <c r="U28" s="21" t="str">
        <f ca="1">IF($D28="","",IF($T28="Abgeschlossen","Abgeschlossen",IF($R28="","Ohne Termin",IF($R28&lt;TODAY(),"Überfällig",IF($R28-TODAY()&lt;=Einstellungen!$B$9,"Bald fällig","Im Plan")))))</f>
        <v>Im Plan</v>
      </c>
      <c r="V28" s="15" t="s">
        <v>118</v>
      </c>
      <c r="W28" s="17"/>
    </row>
    <row r="29" spans="1:23" ht="75.95" customHeight="1" x14ac:dyDescent="0.25">
      <c r="A29" s="19">
        <v>11</v>
      </c>
      <c r="B29" s="15"/>
      <c r="C29" s="15"/>
      <c r="D29" s="15"/>
      <c r="E29" s="15"/>
      <c r="F29" s="15"/>
      <c r="G29" s="19"/>
      <c r="H29" s="19"/>
      <c r="I29" s="21" t="str">
        <f t="shared" si="0"/>
        <v/>
      </c>
      <c r="J29" s="19"/>
      <c r="K29" s="21" t="str">
        <f t="shared" si="1"/>
        <v/>
      </c>
      <c r="L29" s="21" t="str">
        <f>IF($D29="","",IF($K29&gt;=Einstellungen!$B$6,"Kritisch",IF($K29&gt;=Einstellungen!$B$7,"Hoch",IF($K29&gt;=Einstellungen!$B$8,"Mittel","Niedrig"))))</f>
        <v/>
      </c>
      <c r="M29" s="25" t="str">
        <f t="shared" si="2"/>
        <v/>
      </c>
      <c r="N29" s="15"/>
      <c r="O29" s="15"/>
      <c r="P29" s="19"/>
      <c r="Q29" s="23"/>
      <c r="R29" s="23"/>
      <c r="S29" s="27"/>
      <c r="T29" s="19"/>
      <c r="U29" s="21" t="str">
        <f ca="1">IF($D29="","",IF($T29="Abgeschlossen","Abgeschlossen",IF($R29="","Ohne Termin",IF($R29&lt;TODAY(),"Überfällig",IF($R29-TODAY()&lt;=Einstellungen!$B$9,"Bald fällig","Im Plan")))))</f>
        <v/>
      </c>
      <c r="V29" s="15"/>
      <c r="W29" s="17"/>
    </row>
    <row r="30" spans="1:23" ht="75.95" customHeight="1" x14ac:dyDescent="0.25">
      <c r="A30" s="19">
        <v>12</v>
      </c>
      <c r="B30" s="15"/>
      <c r="C30" s="15"/>
      <c r="D30" s="15"/>
      <c r="E30" s="15"/>
      <c r="F30" s="15"/>
      <c r="G30" s="19"/>
      <c r="H30" s="19"/>
      <c r="I30" s="21" t="str">
        <f t="shared" si="0"/>
        <v/>
      </c>
      <c r="J30" s="19"/>
      <c r="K30" s="21" t="str">
        <f t="shared" si="1"/>
        <v/>
      </c>
      <c r="L30" s="21" t="str">
        <f>IF($D30="","",IF($K30&gt;=Einstellungen!$B$6,"Kritisch",IF($K30&gt;=Einstellungen!$B$7,"Hoch",IF($K30&gt;=Einstellungen!$B$8,"Mittel","Niedrig"))))</f>
        <v/>
      </c>
      <c r="M30" s="25" t="str">
        <f t="shared" si="2"/>
        <v/>
      </c>
      <c r="N30" s="15"/>
      <c r="O30" s="15"/>
      <c r="P30" s="19"/>
      <c r="Q30" s="23"/>
      <c r="R30" s="23"/>
      <c r="S30" s="27"/>
      <c r="T30" s="19"/>
      <c r="U30" s="21" t="str">
        <f ca="1">IF($D30="","",IF($T30="Abgeschlossen","Abgeschlossen",IF($R30="","Ohne Termin",IF($R30&lt;TODAY(),"Überfällig",IF($R30-TODAY()&lt;=Einstellungen!$B$9,"Bald fällig","Im Plan")))))</f>
        <v/>
      </c>
      <c r="V30" s="15"/>
      <c r="W30" s="17"/>
    </row>
    <row r="31" spans="1:23" ht="75.95" customHeight="1" x14ac:dyDescent="0.25">
      <c r="A31" s="19">
        <v>13</v>
      </c>
      <c r="B31" s="15"/>
      <c r="C31" s="15"/>
      <c r="D31" s="15"/>
      <c r="E31" s="15"/>
      <c r="F31" s="15"/>
      <c r="G31" s="19"/>
      <c r="H31" s="19"/>
      <c r="I31" s="21" t="str">
        <f t="shared" si="0"/>
        <v/>
      </c>
      <c r="J31" s="19"/>
      <c r="K31" s="21" t="str">
        <f t="shared" si="1"/>
        <v/>
      </c>
      <c r="L31" s="21" t="str">
        <f>IF($D31="","",IF($K31&gt;=Einstellungen!$B$6,"Kritisch",IF($K31&gt;=Einstellungen!$B$7,"Hoch",IF($K31&gt;=Einstellungen!$B$8,"Mittel","Niedrig"))))</f>
        <v/>
      </c>
      <c r="M31" s="25" t="str">
        <f t="shared" si="2"/>
        <v/>
      </c>
      <c r="N31" s="15"/>
      <c r="O31" s="15"/>
      <c r="P31" s="19"/>
      <c r="Q31" s="23"/>
      <c r="R31" s="23"/>
      <c r="S31" s="27"/>
      <c r="T31" s="19"/>
      <c r="U31" s="21" t="str">
        <f ca="1">IF($D31="","",IF($T31="Abgeschlossen","Abgeschlossen",IF($R31="","Ohne Termin",IF($R31&lt;TODAY(),"Überfällig",IF($R31-TODAY()&lt;=Einstellungen!$B$9,"Bald fällig","Im Plan")))))</f>
        <v/>
      </c>
      <c r="V31" s="15"/>
      <c r="W31" s="17"/>
    </row>
    <row r="32" spans="1:23" ht="75.95" customHeight="1" x14ac:dyDescent="0.25">
      <c r="A32" s="19">
        <v>14</v>
      </c>
      <c r="B32" s="15"/>
      <c r="C32" s="15"/>
      <c r="D32" s="15"/>
      <c r="E32" s="15"/>
      <c r="F32" s="15"/>
      <c r="G32" s="19"/>
      <c r="H32" s="19"/>
      <c r="I32" s="21" t="str">
        <f t="shared" si="0"/>
        <v/>
      </c>
      <c r="J32" s="19"/>
      <c r="K32" s="21" t="str">
        <f t="shared" si="1"/>
        <v/>
      </c>
      <c r="L32" s="21" t="str">
        <f>IF($D32="","",IF($K32&gt;=Einstellungen!$B$6,"Kritisch",IF($K32&gt;=Einstellungen!$B$7,"Hoch",IF($K32&gt;=Einstellungen!$B$8,"Mittel","Niedrig"))))</f>
        <v/>
      </c>
      <c r="M32" s="25" t="str">
        <f t="shared" si="2"/>
        <v/>
      </c>
      <c r="N32" s="15"/>
      <c r="O32" s="15"/>
      <c r="P32" s="19"/>
      <c r="Q32" s="23"/>
      <c r="R32" s="23"/>
      <c r="S32" s="27"/>
      <c r="T32" s="19"/>
      <c r="U32" s="21" t="str">
        <f ca="1">IF($D32="","",IF($T32="Abgeschlossen","Abgeschlossen",IF($R32="","Ohne Termin",IF($R32&lt;TODAY(),"Überfällig",IF($R32-TODAY()&lt;=Einstellungen!$B$9,"Bald fällig","Im Plan")))))</f>
        <v/>
      </c>
      <c r="V32" s="15"/>
      <c r="W32" s="17"/>
    </row>
    <row r="33" spans="1:23" ht="75.95" customHeight="1" x14ac:dyDescent="0.25">
      <c r="A33" s="19">
        <v>15</v>
      </c>
      <c r="B33" s="15"/>
      <c r="C33" s="15"/>
      <c r="D33" s="15"/>
      <c r="E33" s="15"/>
      <c r="F33" s="15"/>
      <c r="G33" s="19"/>
      <c r="H33" s="19"/>
      <c r="I33" s="21" t="str">
        <f t="shared" si="0"/>
        <v/>
      </c>
      <c r="J33" s="19"/>
      <c r="K33" s="21" t="str">
        <f t="shared" si="1"/>
        <v/>
      </c>
      <c r="L33" s="21" t="str">
        <f>IF($D33="","",IF($K33&gt;=Einstellungen!$B$6,"Kritisch",IF($K33&gt;=Einstellungen!$B$7,"Hoch",IF($K33&gt;=Einstellungen!$B$8,"Mittel","Niedrig"))))</f>
        <v/>
      </c>
      <c r="M33" s="25" t="str">
        <f t="shared" si="2"/>
        <v/>
      </c>
      <c r="N33" s="15"/>
      <c r="O33" s="15"/>
      <c r="P33" s="19"/>
      <c r="Q33" s="23"/>
      <c r="R33" s="23"/>
      <c r="S33" s="27"/>
      <c r="T33" s="19"/>
      <c r="U33" s="21" t="str">
        <f ca="1">IF($D33="","",IF($T33="Abgeschlossen","Abgeschlossen",IF($R33="","Ohne Termin",IF($R33&lt;TODAY(),"Überfällig",IF($R33-TODAY()&lt;=Einstellungen!$B$9,"Bald fällig","Im Plan")))))</f>
        <v/>
      </c>
      <c r="V33" s="15"/>
      <c r="W33" s="17"/>
    </row>
    <row r="34" spans="1:23" ht="75.95" customHeight="1" x14ac:dyDescent="0.25">
      <c r="A34" s="19">
        <v>16</v>
      </c>
      <c r="B34" s="15"/>
      <c r="C34" s="15"/>
      <c r="D34" s="15"/>
      <c r="E34" s="15"/>
      <c r="F34" s="15"/>
      <c r="G34" s="19"/>
      <c r="H34" s="19"/>
      <c r="I34" s="21" t="str">
        <f t="shared" si="0"/>
        <v/>
      </c>
      <c r="J34" s="19"/>
      <c r="K34" s="21" t="str">
        <f t="shared" si="1"/>
        <v/>
      </c>
      <c r="L34" s="21" t="str">
        <f>IF($D34="","",IF($K34&gt;=Einstellungen!$B$6,"Kritisch",IF($K34&gt;=Einstellungen!$B$7,"Hoch",IF($K34&gt;=Einstellungen!$B$8,"Mittel","Niedrig"))))</f>
        <v/>
      </c>
      <c r="M34" s="25" t="str">
        <f t="shared" si="2"/>
        <v/>
      </c>
      <c r="N34" s="15"/>
      <c r="O34" s="15"/>
      <c r="P34" s="19"/>
      <c r="Q34" s="23"/>
      <c r="R34" s="23"/>
      <c r="S34" s="27"/>
      <c r="T34" s="19"/>
      <c r="U34" s="21" t="str">
        <f ca="1">IF($D34="","",IF($T34="Abgeschlossen","Abgeschlossen",IF($R34="","Ohne Termin",IF($R34&lt;TODAY(),"Überfällig",IF($R34-TODAY()&lt;=Einstellungen!$B$9,"Bald fällig","Im Plan")))))</f>
        <v/>
      </c>
      <c r="V34" s="15"/>
      <c r="W34" s="17"/>
    </row>
    <row r="35" spans="1:23" ht="75.95" customHeight="1" x14ac:dyDescent="0.25">
      <c r="A35" s="19">
        <v>17</v>
      </c>
      <c r="B35" s="15"/>
      <c r="C35" s="15"/>
      <c r="D35" s="15"/>
      <c r="E35" s="15"/>
      <c r="F35" s="15"/>
      <c r="G35" s="19"/>
      <c r="H35" s="19"/>
      <c r="I35" s="21" t="str">
        <f t="shared" si="0"/>
        <v/>
      </c>
      <c r="J35" s="19"/>
      <c r="K35" s="21" t="str">
        <f t="shared" si="1"/>
        <v/>
      </c>
      <c r="L35" s="21" t="str">
        <f>IF($D35="","",IF($K35&gt;=Einstellungen!$B$6,"Kritisch",IF($K35&gt;=Einstellungen!$B$7,"Hoch",IF($K35&gt;=Einstellungen!$B$8,"Mittel","Niedrig"))))</f>
        <v/>
      </c>
      <c r="M35" s="25" t="str">
        <f t="shared" si="2"/>
        <v/>
      </c>
      <c r="N35" s="15"/>
      <c r="O35" s="15"/>
      <c r="P35" s="19"/>
      <c r="Q35" s="23"/>
      <c r="R35" s="23"/>
      <c r="S35" s="27"/>
      <c r="T35" s="19"/>
      <c r="U35" s="21" t="str">
        <f ca="1">IF($D35="","",IF($T35="Abgeschlossen","Abgeschlossen",IF($R35="","Ohne Termin",IF($R35&lt;TODAY(),"Überfällig",IF($R35-TODAY()&lt;=Einstellungen!$B$9,"Bald fällig","Im Plan")))))</f>
        <v/>
      </c>
      <c r="V35" s="15"/>
      <c r="W35" s="17"/>
    </row>
    <row r="36" spans="1:23" ht="75.95" customHeight="1" x14ac:dyDescent="0.25">
      <c r="A36" s="19">
        <v>18</v>
      </c>
      <c r="B36" s="15"/>
      <c r="C36" s="15"/>
      <c r="D36" s="15"/>
      <c r="E36" s="15"/>
      <c r="F36" s="15"/>
      <c r="G36" s="19"/>
      <c r="H36" s="19"/>
      <c r="I36" s="21" t="str">
        <f t="shared" si="0"/>
        <v/>
      </c>
      <c r="J36" s="19"/>
      <c r="K36" s="21" t="str">
        <f t="shared" si="1"/>
        <v/>
      </c>
      <c r="L36" s="21" t="str">
        <f>IF($D36="","",IF($K36&gt;=Einstellungen!$B$6,"Kritisch",IF($K36&gt;=Einstellungen!$B$7,"Hoch",IF($K36&gt;=Einstellungen!$B$8,"Mittel","Niedrig"))))</f>
        <v/>
      </c>
      <c r="M36" s="25" t="str">
        <f t="shared" si="2"/>
        <v/>
      </c>
      <c r="N36" s="15"/>
      <c r="O36" s="15"/>
      <c r="P36" s="19"/>
      <c r="Q36" s="23"/>
      <c r="R36" s="23"/>
      <c r="S36" s="27"/>
      <c r="T36" s="19"/>
      <c r="U36" s="21" t="str">
        <f ca="1">IF($D36="","",IF($T36="Abgeschlossen","Abgeschlossen",IF($R36="","Ohne Termin",IF($R36&lt;TODAY(),"Überfällig",IF($R36-TODAY()&lt;=Einstellungen!$B$9,"Bald fällig","Im Plan")))))</f>
        <v/>
      </c>
      <c r="V36" s="15"/>
      <c r="W36" s="17"/>
    </row>
    <row r="37" spans="1:23" ht="75.95" customHeight="1" x14ac:dyDescent="0.25">
      <c r="A37" s="19">
        <v>19</v>
      </c>
      <c r="B37" s="15"/>
      <c r="C37" s="15"/>
      <c r="D37" s="15"/>
      <c r="E37" s="15"/>
      <c r="F37" s="15"/>
      <c r="G37" s="19"/>
      <c r="H37" s="19"/>
      <c r="I37" s="21" t="str">
        <f t="shared" si="0"/>
        <v/>
      </c>
      <c r="J37" s="19"/>
      <c r="K37" s="21" t="str">
        <f t="shared" si="1"/>
        <v/>
      </c>
      <c r="L37" s="21" t="str">
        <f>IF($D37="","",IF($K37&gt;=Einstellungen!$B$6,"Kritisch",IF($K37&gt;=Einstellungen!$B$7,"Hoch",IF($K37&gt;=Einstellungen!$B$8,"Mittel","Niedrig"))))</f>
        <v/>
      </c>
      <c r="M37" s="25" t="str">
        <f t="shared" si="2"/>
        <v/>
      </c>
      <c r="N37" s="15"/>
      <c r="O37" s="15"/>
      <c r="P37" s="19"/>
      <c r="Q37" s="23"/>
      <c r="R37" s="23"/>
      <c r="S37" s="27"/>
      <c r="T37" s="19"/>
      <c r="U37" s="21" t="str">
        <f ca="1">IF($D37="","",IF($T37="Abgeschlossen","Abgeschlossen",IF($R37="","Ohne Termin",IF($R37&lt;TODAY(),"Überfällig",IF($R37-TODAY()&lt;=Einstellungen!$B$9,"Bald fällig","Im Plan")))))</f>
        <v/>
      </c>
      <c r="V37" s="15"/>
      <c r="W37" s="17"/>
    </row>
    <row r="38" spans="1:23" ht="75.95" customHeight="1" x14ac:dyDescent="0.25">
      <c r="A38" s="19">
        <v>20</v>
      </c>
      <c r="B38" s="15"/>
      <c r="C38" s="15"/>
      <c r="D38" s="15"/>
      <c r="E38" s="15"/>
      <c r="F38" s="15"/>
      <c r="G38" s="19"/>
      <c r="H38" s="19"/>
      <c r="I38" s="21" t="str">
        <f t="shared" si="0"/>
        <v/>
      </c>
      <c r="J38" s="19"/>
      <c r="K38" s="21" t="str">
        <f t="shared" si="1"/>
        <v/>
      </c>
      <c r="L38" s="21" t="str">
        <f>IF($D38="","",IF($K38&gt;=Einstellungen!$B$6,"Kritisch",IF($K38&gt;=Einstellungen!$B$7,"Hoch",IF($K38&gt;=Einstellungen!$B$8,"Mittel","Niedrig"))))</f>
        <v/>
      </c>
      <c r="M38" s="25" t="str">
        <f t="shared" si="2"/>
        <v/>
      </c>
      <c r="N38" s="15"/>
      <c r="O38" s="15"/>
      <c r="P38" s="19"/>
      <c r="Q38" s="23"/>
      <c r="R38" s="23"/>
      <c r="S38" s="27"/>
      <c r="T38" s="19"/>
      <c r="U38" s="21" t="str">
        <f ca="1">IF($D38="","",IF($T38="Abgeschlossen","Abgeschlossen",IF($R38="","Ohne Termin",IF($R38&lt;TODAY(),"Überfällig",IF($R38-TODAY()&lt;=Einstellungen!$B$9,"Bald fällig","Im Plan")))))</f>
        <v/>
      </c>
      <c r="V38" s="15"/>
      <c r="W38" s="17"/>
    </row>
    <row r="39" spans="1:23" ht="75.95" customHeight="1" x14ac:dyDescent="0.25">
      <c r="A39" s="19">
        <v>21</v>
      </c>
      <c r="B39" s="15"/>
      <c r="C39" s="15"/>
      <c r="D39" s="15"/>
      <c r="E39" s="15"/>
      <c r="F39" s="15"/>
      <c r="G39" s="19"/>
      <c r="H39" s="19"/>
      <c r="I39" s="21" t="str">
        <f t="shared" si="0"/>
        <v/>
      </c>
      <c r="J39" s="19"/>
      <c r="K39" s="21" t="str">
        <f t="shared" si="1"/>
        <v/>
      </c>
      <c r="L39" s="21" t="str">
        <f>IF($D39="","",IF($K39&gt;=Einstellungen!$B$6,"Kritisch",IF($K39&gt;=Einstellungen!$B$7,"Hoch",IF($K39&gt;=Einstellungen!$B$8,"Mittel","Niedrig"))))</f>
        <v/>
      </c>
      <c r="M39" s="25" t="str">
        <f t="shared" si="2"/>
        <v/>
      </c>
      <c r="N39" s="15"/>
      <c r="O39" s="15"/>
      <c r="P39" s="19"/>
      <c r="Q39" s="23"/>
      <c r="R39" s="23"/>
      <c r="S39" s="27"/>
      <c r="T39" s="19"/>
      <c r="U39" s="21" t="str">
        <f ca="1">IF($D39="","",IF($T39="Abgeschlossen","Abgeschlossen",IF($R39="","Ohne Termin",IF($R39&lt;TODAY(),"Überfällig",IF($R39-TODAY()&lt;=Einstellungen!$B$9,"Bald fällig","Im Plan")))))</f>
        <v/>
      </c>
      <c r="V39" s="15"/>
      <c r="W39" s="17"/>
    </row>
    <row r="40" spans="1:23" ht="75.95" customHeight="1" x14ac:dyDescent="0.25">
      <c r="A40" s="19">
        <v>22</v>
      </c>
      <c r="B40" s="15"/>
      <c r="C40" s="15"/>
      <c r="D40" s="15"/>
      <c r="E40" s="15"/>
      <c r="F40" s="15"/>
      <c r="G40" s="19"/>
      <c r="H40" s="19"/>
      <c r="I40" s="21" t="str">
        <f t="shared" si="0"/>
        <v/>
      </c>
      <c r="J40" s="19"/>
      <c r="K40" s="21" t="str">
        <f t="shared" si="1"/>
        <v/>
      </c>
      <c r="L40" s="21" t="str">
        <f>IF($D40="","",IF($K40&gt;=Einstellungen!$B$6,"Kritisch",IF($K40&gt;=Einstellungen!$B$7,"Hoch",IF($K40&gt;=Einstellungen!$B$8,"Mittel","Niedrig"))))</f>
        <v/>
      </c>
      <c r="M40" s="25" t="str">
        <f t="shared" si="2"/>
        <v/>
      </c>
      <c r="N40" s="15"/>
      <c r="O40" s="15"/>
      <c r="P40" s="19"/>
      <c r="Q40" s="23"/>
      <c r="R40" s="23"/>
      <c r="S40" s="27"/>
      <c r="T40" s="19"/>
      <c r="U40" s="21" t="str">
        <f ca="1">IF($D40="","",IF($T40="Abgeschlossen","Abgeschlossen",IF($R40="","Ohne Termin",IF($R40&lt;TODAY(),"Überfällig",IF($R40-TODAY()&lt;=Einstellungen!$B$9,"Bald fällig","Im Plan")))))</f>
        <v/>
      </c>
      <c r="V40" s="15"/>
      <c r="W40" s="17"/>
    </row>
    <row r="41" spans="1:23" ht="75.95" customHeight="1" x14ac:dyDescent="0.25">
      <c r="A41" s="19">
        <v>23</v>
      </c>
      <c r="B41" s="15"/>
      <c r="C41" s="15"/>
      <c r="D41" s="15"/>
      <c r="E41" s="15"/>
      <c r="F41" s="15"/>
      <c r="G41" s="19"/>
      <c r="H41" s="19"/>
      <c r="I41" s="21" t="str">
        <f t="shared" si="0"/>
        <v/>
      </c>
      <c r="J41" s="19"/>
      <c r="K41" s="21" t="str">
        <f t="shared" si="1"/>
        <v/>
      </c>
      <c r="L41" s="21" t="str">
        <f>IF($D41="","",IF($K41&gt;=Einstellungen!$B$6,"Kritisch",IF($K41&gt;=Einstellungen!$B$7,"Hoch",IF($K41&gt;=Einstellungen!$B$8,"Mittel","Niedrig"))))</f>
        <v/>
      </c>
      <c r="M41" s="25" t="str">
        <f t="shared" si="2"/>
        <v/>
      </c>
      <c r="N41" s="15"/>
      <c r="O41" s="15"/>
      <c r="P41" s="19"/>
      <c r="Q41" s="23"/>
      <c r="R41" s="23"/>
      <c r="S41" s="27"/>
      <c r="T41" s="19"/>
      <c r="U41" s="21" t="str">
        <f ca="1">IF($D41="","",IF($T41="Abgeschlossen","Abgeschlossen",IF($R41="","Ohne Termin",IF($R41&lt;TODAY(),"Überfällig",IF($R41-TODAY()&lt;=Einstellungen!$B$9,"Bald fällig","Im Plan")))))</f>
        <v/>
      </c>
      <c r="V41" s="15"/>
      <c r="W41" s="17"/>
    </row>
    <row r="42" spans="1:23" ht="75.95" customHeight="1" x14ac:dyDescent="0.25">
      <c r="A42" s="19">
        <v>24</v>
      </c>
      <c r="B42" s="15"/>
      <c r="C42" s="15"/>
      <c r="D42" s="15"/>
      <c r="E42" s="15"/>
      <c r="F42" s="15"/>
      <c r="G42" s="19"/>
      <c r="H42" s="19"/>
      <c r="I42" s="21" t="str">
        <f t="shared" si="0"/>
        <v/>
      </c>
      <c r="J42" s="19"/>
      <c r="K42" s="21" t="str">
        <f t="shared" si="1"/>
        <v/>
      </c>
      <c r="L42" s="21" t="str">
        <f>IF($D42="","",IF($K42&gt;=Einstellungen!$B$6,"Kritisch",IF($K42&gt;=Einstellungen!$B$7,"Hoch",IF($K42&gt;=Einstellungen!$B$8,"Mittel","Niedrig"))))</f>
        <v/>
      </c>
      <c r="M42" s="25" t="str">
        <f t="shared" si="2"/>
        <v/>
      </c>
      <c r="N42" s="15"/>
      <c r="O42" s="15"/>
      <c r="P42" s="19"/>
      <c r="Q42" s="23"/>
      <c r="R42" s="23"/>
      <c r="S42" s="27"/>
      <c r="T42" s="19"/>
      <c r="U42" s="21" t="str">
        <f ca="1">IF($D42="","",IF($T42="Abgeschlossen","Abgeschlossen",IF($R42="","Ohne Termin",IF($R42&lt;TODAY(),"Überfällig",IF($R42-TODAY()&lt;=Einstellungen!$B$9,"Bald fällig","Im Plan")))))</f>
        <v/>
      </c>
      <c r="V42" s="15"/>
      <c r="W42" s="17"/>
    </row>
    <row r="43" spans="1:23" ht="75.95" customHeight="1" x14ac:dyDescent="0.25">
      <c r="A43" s="19">
        <v>25</v>
      </c>
      <c r="B43" s="15"/>
      <c r="C43" s="15"/>
      <c r="D43" s="15"/>
      <c r="E43" s="15"/>
      <c r="F43" s="15"/>
      <c r="G43" s="19"/>
      <c r="H43" s="19"/>
      <c r="I43" s="21" t="str">
        <f t="shared" si="0"/>
        <v/>
      </c>
      <c r="J43" s="19"/>
      <c r="K43" s="21" t="str">
        <f t="shared" si="1"/>
        <v/>
      </c>
      <c r="L43" s="21" t="str">
        <f>IF($D43="","",IF($K43&gt;=Einstellungen!$B$6,"Kritisch",IF($K43&gt;=Einstellungen!$B$7,"Hoch",IF($K43&gt;=Einstellungen!$B$8,"Mittel","Niedrig"))))</f>
        <v/>
      </c>
      <c r="M43" s="25" t="str">
        <f t="shared" si="2"/>
        <v/>
      </c>
      <c r="N43" s="15"/>
      <c r="O43" s="15"/>
      <c r="P43" s="19"/>
      <c r="Q43" s="23"/>
      <c r="R43" s="23"/>
      <c r="S43" s="27"/>
      <c r="T43" s="19"/>
      <c r="U43" s="21" t="str">
        <f ca="1">IF($D43="","",IF($T43="Abgeschlossen","Abgeschlossen",IF($R43="","Ohne Termin",IF($R43&lt;TODAY(),"Überfällig",IF($R43-TODAY()&lt;=Einstellungen!$B$9,"Bald fällig","Im Plan")))))</f>
        <v/>
      </c>
      <c r="V43" s="15"/>
      <c r="W43" s="17"/>
    </row>
    <row r="44" spans="1:23" ht="75.95" customHeight="1" x14ac:dyDescent="0.25">
      <c r="A44" s="19">
        <v>26</v>
      </c>
      <c r="B44" s="15"/>
      <c r="C44" s="15"/>
      <c r="D44" s="15"/>
      <c r="E44" s="15"/>
      <c r="F44" s="15"/>
      <c r="G44" s="19"/>
      <c r="H44" s="19"/>
      <c r="I44" s="21" t="str">
        <f t="shared" si="0"/>
        <v/>
      </c>
      <c r="J44" s="19"/>
      <c r="K44" s="21" t="str">
        <f t="shared" si="1"/>
        <v/>
      </c>
      <c r="L44" s="21" t="str">
        <f>IF($D44="","",IF($K44&gt;=Einstellungen!$B$6,"Kritisch",IF($K44&gt;=Einstellungen!$B$7,"Hoch",IF($K44&gt;=Einstellungen!$B$8,"Mittel","Niedrig"))))</f>
        <v/>
      </c>
      <c r="M44" s="25" t="str">
        <f t="shared" si="2"/>
        <v/>
      </c>
      <c r="N44" s="15"/>
      <c r="O44" s="15"/>
      <c r="P44" s="19"/>
      <c r="Q44" s="23"/>
      <c r="R44" s="23"/>
      <c r="S44" s="27"/>
      <c r="T44" s="19"/>
      <c r="U44" s="21" t="str">
        <f ca="1">IF($D44="","",IF($T44="Abgeschlossen","Abgeschlossen",IF($R44="","Ohne Termin",IF($R44&lt;TODAY(),"Überfällig",IF($R44-TODAY()&lt;=Einstellungen!$B$9,"Bald fällig","Im Plan")))))</f>
        <v/>
      </c>
      <c r="V44" s="15"/>
      <c r="W44" s="17"/>
    </row>
    <row r="45" spans="1:23" ht="75.95" customHeight="1" x14ac:dyDescent="0.25">
      <c r="A45" s="19">
        <v>27</v>
      </c>
      <c r="B45" s="15"/>
      <c r="C45" s="15"/>
      <c r="D45" s="15"/>
      <c r="E45" s="15"/>
      <c r="F45" s="15"/>
      <c r="G45" s="19"/>
      <c r="H45" s="19"/>
      <c r="I45" s="21" t="str">
        <f t="shared" si="0"/>
        <v/>
      </c>
      <c r="J45" s="19"/>
      <c r="K45" s="21" t="str">
        <f t="shared" si="1"/>
        <v/>
      </c>
      <c r="L45" s="21" t="str">
        <f>IF($D45="","",IF($K45&gt;=Einstellungen!$B$6,"Kritisch",IF($K45&gt;=Einstellungen!$B$7,"Hoch",IF($K45&gt;=Einstellungen!$B$8,"Mittel","Niedrig"))))</f>
        <v/>
      </c>
      <c r="M45" s="25" t="str">
        <f t="shared" si="2"/>
        <v/>
      </c>
      <c r="N45" s="15"/>
      <c r="O45" s="15"/>
      <c r="P45" s="19"/>
      <c r="Q45" s="23"/>
      <c r="R45" s="23"/>
      <c r="S45" s="27"/>
      <c r="T45" s="19"/>
      <c r="U45" s="21" t="str">
        <f ca="1">IF($D45="","",IF($T45="Abgeschlossen","Abgeschlossen",IF($R45="","Ohne Termin",IF($R45&lt;TODAY(),"Überfällig",IF($R45-TODAY()&lt;=Einstellungen!$B$9,"Bald fällig","Im Plan")))))</f>
        <v/>
      </c>
      <c r="V45" s="15"/>
      <c r="W45" s="17"/>
    </row>
    <row r="46" spans="1:23" ht="75.95" customHeight="1" x14ac:dyDescent="0.25">
      <c r="A46" s="19">
        <v>28</v>
      </c>
      <c r="B46" s="15"/>
      <c r="C46" s="15"/>
      <c r="D46" s="15"/>
      <c r="E46" s="15"/>
      <c r="F46" s="15"/>
      <c r="G46" s="19"/>
      <c r="H46" s="19"/>
      <c r="I46" s="21" t="str">
        <f t="shared" si="0"/>
        <v/>
      </c>
      <c r="J46" s="19"/>
      <c r="K46" s="21" t="str">
        <f t="shared" si="1"/>
        <v/>
      </c>
      <c r="L46" s="21" t="str">
        <f>IF($D46="","",IF($K46&gt;=Einstellungen!$B$6,"Kritisch",IF($K46&gt;=Einstellungen!$B$7,"Hoch",IF($K46&gt;=Einstellungen!$B$8,"Mittel","Niedrig"))))</f>
        <v/>
      </c>
      <c r="M46" s="25" t="str">
        <f t="shared" si="2"/>
        <v/>
      </c>
      <c r="N46" s="15"/>
      <c r="O46" s="15"/>
      <c r="P46" s="19"/>
      <c r="Q46" s="23"/>
      <c r="R46" s="23"/>
      <c r="S46" s="27"/>
      <c r="T46" s="19"/>
      <c r="U46" s="21" t="str">
        <f ca="1">IF($D46="","",IF($T46="Abgeschlossen","Abgeschlossen",IF($R46="","Ohne Termin",IF($R46&lt;TODAY(),"Überfällig",IF($R46-TODAY()&lt;=Einstellungen!$B$9,"Bald fällig","Im Plan")))))</f>
        <v/>
      </c>
      <c r="V46" s="15"/>
      <c r="W46" s="17"/>
    </row>
    <row r="47" spans="1:23" ht="75.95" customHeight="1" x14ac:dyDescent="0.25">
      <c r="A47" s="19">
        <v>29</v>
      </c>
      <c r="B47" s="15"/>
      <c r="C47" s="15"/>
      <c r="D47" s="15"/>
      <c r="E47" s="15"/>
      <c r="F47" s="15"/>
      <c r="G47" s="19"/>
      <c r="H47" s="19"/>
      <c r="I47" s="21" t="str">
        <f t="shared" si="0"/>
        <v/>
      </c>
      <c r="J47" s="19"/>
      <c r="K47" s="21" t="str">
        <f t="shared" si="1"/>
        <v/>
      </c>
      <c r="L47" s="21" t="str">
        <f>IF($D47="","",IF($K47&gt;=Einstellungen!$B$6,"Kritisch",IF($K47&gt;=Einstellungen!$B$7,"Hoch",IF($K47&gt;=Einstellungen!$B$8,"Mittel","Niedrig"))))</f>
        <v/>
      </c>
      <c r="M47" s="25" t="str">
        <f t="shared" si="2"/>
        <v/>
      </c>
      <c r="N47" s="15"/>
      <c r="O47" s="15"/>
      <c r="P47" s="19"/>
      <c r="Q47" s="23"/>
      <c r="R47" s="23"/>
      <c r="S47" s="27"/>
      <c r="T47" s="19"/>
      <c r="U47" s="21" t="str">
        <f ca="1">IF($D47="","",IF($T47="Abgeschlossen","Abgeschlossen",IF($R47="","Ohne Termin",IF($R47&lt;TODAY(),"Überfällig",IF($R47-TODAY()&lt;=Einstellungen!$B$9,"Bald fällig","Im Plan")))))</f>
        <v/>
      </c>
      <c r="V47" s="15"/>
      <c r="W47" s="17"/>
    </row>
    <row r="48" spans="1:23" ht="75.95" customHeight="1" x14ac:dyDescent="0.25">
      <c r="A48" s="20">
        <v>30</v>
      </c>
      <c r="B48" s="16"/>
      <c r="C48" s="16"/>
      <c r="D48" s="16"/>
      <c r="E48" s="16"/>
      <c r="F48" s="16"/>
      <c r="G48" s="20"/>
      <c r="H48" s="20"/>
      <c r="I48" s="22" t="str">
        <f t="shared" si="0"/>
        <v/>
      </c>
      <c r="J48" s="20"/>
      <c r="K48" s="22" t="str">
        <f t="shared" si="1"/>
        <v/>
      </c>
      <c r="L48" s="22" t="str">
        <f>IF($D48="","",IF($K48&gt;=Einstellungen!$B$6,"Kritisch",IF($K48&gt;=Einstellungen!$B$7,"Hoch",IF($K48&gt;=Einstellungen!$B$8,"Mittel","Niedrig"))))</f>
        <v/>
      </c>
      <c r="M48" s="26" t="str">
        <f t="shared" si="2"/>
        <v/>
      </c>
      <c r="N48" s="16"/>
      <c r="O48" s="16"/>
      <c r="P48" s="20"/>
      <c r="Q48" s="24"/>
      <c r="R48" s="24"/>
      <c r="S48" s="28"/>
      <c r="T48" s="20"/>
      <c r="U48" s="22" t="str">
        <f ca="1">IF($D48="","",IF($T48="Abgeschlossen","Abgeschlossen",IF($R48="","Ohne Termin",IF($R48&lt;TODAY(),"Überfällig",IF($R48-TODAY()&lt;=Einstellungen!$B$9,"Bald fällig","Im Plan")))))</f>
        <v/>
      </c>
      <c r="V48" s="16"/>
      <c r="W48" s="18"/>
    </row>
  </sheetData>
  <mergeCells count="9">
    <mergeCell ref="A1:B2"/>
    <mergeCell ref="C1:W2"/>
    <mergeCell ref="A3:W3"/>
    <mergeCell ref="A4:D6"/>
    <mergeCell ref="E4:H6"/>
    <mergeCell ref="I4:L6"/>
    <mergeCell ref="M4:P6"/>
    <mergeCell ref="Q4:T6"/>
    <mergeCell ref="U4:W6"/>
  </mergeCells>
  <conditionalFormatting sqref="I19:I48">
    <cfRule type="colorScale" priority="1">
      <colorScale>
        <cfvo type="min"/>
        <cfvo type="percentile" val="50"/>
        <cfvo type="max"/>
        <color rgb="FFDDEDE3"/>
        <color rgb="FFF7E8C5"/>
        <color rgb="FFF4D8D5"/>
      </colorScale>
    </cfRule>
  </conditionalFormatting>
  <conditionalFormatting sqref="L19:L48">
    <cfRule type="expression" dxfId="12" priority="4">
      <formula>$L19="Kritisch"</formula>
    </cfRule>
    <cfRule type="expression" dxfId="11" priority="5">
      <formula>$L19="Hoch"</formula>
    </cfRule>
    <cfRule type="expression" dxfId="10" priority="6">
      <formula>$L19="Mittel"</formula>
    </cfRule>
    <cfRule type="expression" dxfId="9" priority="7">
      <formula>$L19="Niedrig"</formula>
    </cfRule>
  </conditionalFormatting>
  <conditionalFormatting sqref="M19:M48">
    <cfRule type="dataBar" priority="2">
      <dataBar>
        <cfvo type="min"/>
        <cfvo type="max"/>
        <color rgb="FF159A9C"/>
      </dataBar>
    </cfRule>
    <cfRule type="dataBar" priority="17">
      <dataBar>
        <cfvo type="min"/>
        <cfvo type="max"/>
        <color rgb="FF159A9C"/>
      </dataBar>
      <extLst>
        <ext xmlns:x14="http://schemas.microsoft.com/office/spreadsheetml/2009/9/main" uri="{B025F937-C7B1-47D3-B67F-A62EFF666E3E}">
          <x14:id>{4F10FDC9-A62C-692E-CE30-69D006303DDC}</x14:id>
        </ext>
      </extLst>
    </cfRule>
  </conditionalFormatting>
  <conditionalFormatting sqref="S19:S48">
    <cfRule type="dataBar" priority="3">
      <dataBar>
        <cfvo type="min"/>
        <cfvo type="max"/>
        <color rgb="FF4F7CAC"/>
      </dataBar>
    </cfRule>
    <cfRule type="dataBar" priority="18">
      <dataBar>
        <cfvo type="min"/>
        <cfvo type="max"/>
        <color rgb="FF4F7CAC"/>
      </dataBar>
      <extLst>
        <ext xmlns:x14="http://schemas.microsoft.com/office/spreadsheetml/2009/9/main" uri="{B025F937-C7B1-47D3-B67F-A62EFF666E3E}">
          <x14:id>{E8204A3A-F104-C59F-3A2E-991D0A673B88}</x14:id>
        </ext>
      </extLst>
    </cfRule>
  </conditionalFormatting>
  <conditionalFormatting sqref="T19:T48">
    <cfRule type="expression" dxfId="8" priority="8">
      <formula>$T19="Nicht begonnen"</formula>
    </cfRule>
    <cfRule type="expression" dxfId="7" priority="9">
      <formula>$T19="In Arbeit"</formula>
    </cfRule>
    <cfRule type="expression" dxfId="6" priority="10">
      <formula>$T19="Blockiert"</formula>
    </cfRule>
    <cfRule type="expression" dxfId="5" priority="11">
      <formula>$T19="Abgeschlossen"</formula>
    </cfRule>
  </conditionalFormatting>
  <conditionalFormatting sqref="U19:U48">
    <cfRule type="expression" dxfId="4" priority="12">
      <formula>$U19="Überfällig"</formula>
    </cfRule>
    <cfRule type="expression" dxfId="3" priority="13">
      <formula>$U19="Bald fällig"</formula>
    </cfRule>
    <cfRule type="expression" dxfId="2" priority="14">
      <formula>$U19="Im Plan"</formula>
    </cfRule>
    <cfRule type="expression" dxfId="1" priority="15">
      <formula>$U19="Abgeschlossen"</formula>
    </cfRule>
    <cfRule type="expression" dxfId="0" priority="16">
      <formula>$U19="Ohne Termin"</formula>
    </cfRule>
  </conditionalFormatting>
  <dataValidations count="3">
    <dataValidation sqref="G19:H48" xr:uid="{00000000-0002-0000-0000-000001000000}">
      <formula1>0</formula1>
      <formula2>5</formula2>
    </dataValidation>
    <dataValidation sqref="J19:J48" xr:uid="{00000000-0002-0000-0000-000002000000}">
      <formula1>1</formula1>
      <formula2>5</formula2>
    </dataValidation>
    <dataValidation type="decimal" sqref="S19:S48" xr:uid="{00000000-0002-0000-0000-000004000000}">
      <formula1>0</formula1>
      <formula2>1</formula2>
    </dataValidation>
  </dataValidations>
  <pageMargins left="0.7" right="0.7" top="0.75" bottom="0.75" header="0.3" footer="0.3"/>
  <drawing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4F10FDC9-A62C-692E-CE30-69D006303DDC}">
            <x14:dataBar>
              <x14:cfvo type="min"/>
              <x14:cfvo type="max"/>
              <x14:negativeFillColor auto="1"/>
              <x14:axisColor auto="1"/>
            </x14:dataBar>
          </x14:cfRule>
          <xm:sqref>M19:M48</xm:sqref>
        </x14:conditionalFormatting>
        <x14:conditionalFormatting xmlns:xm="http://schemas.microsoft.com/office/excel/2006/main">
          <x14:cfRule type="dataBar" id="{E8204A3A-F104-C59F-3A2E-991D0A673B88}">
            <x14:dataBar>
              <x14:cfvo type="min"/>
              <x14:cfvo type="max"/>
              <x14:negativeFillColor auto="1"/>
              <x14:axisColor auto="1"/>
            </x14:dataBar>
          </x14:cfRule>
          <xm:sqref>S19:S48</xm:sqref>
        </x14:conditionalFormatting>
      </x14:conditionalFormattings>
    </ext>
    <ext xmlns:x14="http://schemas.microsoft.com/office/spreadsheetml/2009/9/main" uri="{CCE6A557-97BC-4b89-ADB6-D9C93CAAB3DF}">
      <x14:dataValidations xmlns:xm="http://schemas.microsoft.com/office/excel/2006/main" count="3">
        <x14:dataValidation type="list" xr:uid="{00000000-0002-0000-0000-000000000000}">
          <x14:formula1>
            <xm:f>Einstellungen!$E$5:$E$14</xm:f>
          </x14:formula1>
          <xm:sqref>C19:C48</xm:sqref>
        </x14:dataValidation>
        <x14:dataValidation type="list" xr:uid="{00000000-0002-0000-0000-000003000000}">
          <x14:formula1>
            <xm:f>Einstellungen!$I$5:$I$13</xm:f>
          </x14:formula1>
          <xm:sqref>N19:N48</xm:sqref>
        </x14:dataValidation>
        <x14:dataValidation type="list" xr:uid="{00000000-0002-0000-0000-000005000000}">
          <x14:formula1>
            <xm:f>Einstellungen!$G$5:$G$9</xm:f>
          </x14:formula1>
          <xm:sqref>T19:T48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0"/>
  <sheetViews>
    <sheetView workbookViewId="0"/>
  </sheetViews>
  <sheetFormatPr baseColWidth="10" defaultColWidth="9" defaultRowHeight="15" x14ac:dyDescent="0.25"/>
  <cols>
    <col min="1" max="1" width="25" customWidth="1"/>
    <col min="2" max="2" width="15" customWidth="1"/>
    <col min="3" max="3" width="37" customWidth="1"/>
    <col min="4" max="4" width="3" customWidth="1"/>
    <col min="5" max="5" width="23" customWidth="1"/>
    <col min="6" max="6" width="4" customWidth="1"/>
    <col min="7" max="7" width="20" customWidth="1"/>
    <col min="8" max="8" width="4" customWidth="1"/>
    <col min="9" max="9" width="27" customWidth="1"/>
    <col min="10" max="10" width="4" customWidth="1"/>
    <col min="11" max="11" width="3" customWidth="1"/>
    <col min="12" max="12" width="18" customWidth="1"/>
    <col min="13" max="14" width="12" customWidth="1"/>
    <col min="15" max="15" width="3" customWidth="1"/>
  </cols>
  <sheetData>
    <row r="1" spans="1:15" ht="27" customHeight="1" x14ac:dyDescent="0.25">
      <c r="A1" s="56" t="s">
        <v>119</v>
      </c>
      <c r="B1" s="56"/>
      <c r="C1" s="56"/>
      <c r="D1" s="56"/>
      <c r="E1" s="56"/>
      <c r="F1" s="56"/>
      <c r="G1" s="56"/>
      <c r="H1" s="56"/>
      <c r="I1" s="56"/>
      <c r="J1" s="56"/>
      <c r="K1" s="56"/>
      <c r="L1" s="56"/>
      <c r="M1" s="56"/>
      <c r="N1" s="56"/>
      <c r="O1" s="56"/>
    </row>
    <row r="2" spans="1:15" ht="27" customHeight="1" x14ac:dyDescent="0.25">
      <c r="A2" s="56"/>
      <c r="B2" s="56"/>
      <c r="C2" s="56"/>
      <c r="D2" s="56"/>
      <c r="E2" s="56"/>
      <c r="F2" s="56"/>
      <c r="G2" s="56"/>
      <c r="H2" s="56"/>
      <c r="I2" s="56"/>
      <c r="J2" s="56"/>
      <c r="K2" s="56"/>
      <c r="L2" s="56"/>
      <c r="M2" s="56"/>
      <c r="N2" s="56"/>
      <c r="O2" s="56"/>
    </row>
    <row r="3" spans="1:15" x14ac:dyDescent="0.25">
      <c r="A3" s="11"/>
      <c r="B3" s="11"/>
      <c r="C3" s="11"/>
      <c r="D3" s="11"/>
      <c r="E3" s="11"/>
      <c r="F3" s="11"/>
      <c r="G3" s="11"/>
      <c r="H3" s="11"/>
      <c r="I3" s="11"/>
      <c r="J3" s="11"/>
      <c r="K3" s="11"/>
      <c r="L3" s="3" t="s">
        <v>14</v>
      </c>
      <c r="M3" s="3" t="s">
        <v>120</v>
      </c>
      <c r="N3" s="11"/>
      <c r="O3" s="11"/>
    </row>
    <row r="4" spans="1:15" x14ac:dyDescent="0.25">
      <c r="A4" s="57" t="s">
        <v>121</v>
      </c>
      <c r="B4" s="57"/>
      <c r="C4" s="57"/>
      <c r="D4" s="11"/>
      <c r="E4" s="57" t="s">
        <v>122</v>
      </c>
      <c r="F4" s="57"/>
      <c r="G4" s="59" t="s">
        <v>123</v>
      </c>
      <c r="H4" s="59"/>
      <c r="I4" s="60" t="s">
        <v>124</v>
      </c>
      <c r="J4" s="60"/>
      <c r="K4" s="11"/>
      <c r="L4" s="11" t="s">
        <v>125</v>
      </c>
      <c r="M4" s="11">
        <f>COUNTIF('GAP-Analyse 2026'!$L$19:$L$48,L4)</f>
        <v>1</v>
      </c>
      <c r="N4" s="11"/>
      <c r="O4" s="11"/>
    </row>
    <row r="5" spans="1:15" x14ac:dyDescent="0.25">
      <c r="A5" s="1" t="s">
        <v>126</v>
      </c>
      <c r="B5" s="2">
        <v>2026</v>
      </c>
      <c r="C5" s="58" t="s">
        <v>127</v>
      </c>
      <c r="D5" s="11"/>
      <c r="E5" s="9" t="s">
        <v>27</v>
      </c>
      <c r="F5" s="11"/>
      <c r="G5" s="9" t="s">
        <v>74</v>
      </c>
      <c r="H5" s="11"/>
      <c r="I5" s="9" t="s">
        <v>31</v>
      </c>
      <c r="J5" s="11"/>
      <c r="K5" s="11"/>
      <c r="L5" s="11" t="s">
        <v>128</v>
      </c>
      <c r="M5" s="11">
        <f>COUNTIF('GAP-Analyse 2026'!$L$19:$L$48,L5)</f>
        <v>2</v>
      </c>
      <c r="N5" s="11"/>
      <c r="O5" s="11"/>
    </row>
    <row r="6" spans="1:15" x14ac:dyDescent="0.25">
      <c r="A6" s="1" t="s">
        <v>129</v>
      </c>
      <c r="B6" s="2">
        <v>15</v>
      </c>
      <c r="C6" s="58"/>
      <c r="D6" s="11"/>
      <c r="E6" s="9" t="s">
        <v>38</v>
      </c>
      <c r="F6" s="11"/>
      <c r="G6" s="9" t="s">
        <v>34</v>
      </c>
      <c r="H6" s="11"/>
      <c r="I6" s="9" t="s">
        <v>42</v>
      </c>
      <c r="J6" s="11"/>
      <c r="K6" s="11"/>
      <c r="L6" s="11" t="s">
        <v>130</v>
      </c>
      <c r="M6" s="11">
        <f>COUNTIF('GAP-Analyse 2026'!$L$19:$L$48,L6)</f>
        <v>6</v>
      </c>
      <c r="N6" s="11"/>
      <c r="O6" s="11"/>
    </row>
    <row r="7" spans="1:15" x14ac:dyDescent="0.25">
      <c r="A7" s="1" t="s">
        <v>131</v>
      </c>
      <c r="B7" s="2">
        <v>9</v>
      </c>
      <c r="C7" s="58"/>
      <c r="D7" s="11"/>
      <c r="E7" s="9" t="s">
        <v>47</v>
      </c>
      <c r="F7" s="11"/>
      <c r="G7" s="9" t="s">
        <v>54</v>
      </c>
      <c r="H7" s="11"/>
      <c r="I7" s="9" t="s">
        <v>71</v>
      </c>
      <c r="J7" s="11"/>
      <c r="K7" s="11"/>
      <c r="L7" s="11" t="s">
        <v>132</v>
      </c>
      <c r="M7" s="11">
        <f>COUNTIF('GAP-Analyse 2026'!$L$19:$L$48,L7)</f>
        <v>1</v>
      </c>
      <c r="N7" s="11"/>
      <c r="O7" s="11"/>
    </row>
    <row r="8" spans="1:15" x14ac:dyDescent="0.25">
      <c r="A8" s="1" t="s">
        <v>133</v>
      </c>
      <c r="B8" s="2">
        <v>4</v>
      </c>
      <c r="C8" s="58"/>
      <c r="D8" s="11"/>
      <c r="E8" s="9" t="s">
        <v>58</v>
      </c>
      <c r="F8" s="11"/>
      <c r="G8" s="9" t="s">
        <v>92</v>
      </c>
      <c r="H8" s="11"/>
      <c r="I8" s="9" t="s">
        <v>51</v>
      </c>
      <c r="J8" s="11"/>
      <c r="K8" s="11"/>
      <c r="L8" s="11"/>
      <c r="M8" s="11"/>
      <c r="N8" s="11"/>
      <c r="O8" s="11"/>
    </row>
    <row r="9" spans="1:15" x14ac:dyDescent="0.25">
      <c r="A9" s="1" t="s">
        <v>134</v>
      </c>
      <c r="B9" s="2">
        <v>14</v>
      </c>
      <c r="C9" s="58"/>
      <c r="D9" s="11"/>
      <c r="E9" s="9" t="s">
        <v>77</v>
      </c>
      <c r="F9" s="11"/>
      <c r="G9" s="10"/>
      <c r="H9" s="11"/>
      <c r="I9" s="9" t="s">
        <v>81</v>
      </c>
      <c r="J9" s="11"/>
      <c r="K9" s="11"/>
      <c r="L9" s="11"/>
      <c r="M9" s="11"/>
      <c r="N9" s="11"/>
      <c r="O9" s="11"/>
    </row>
    <row r="10" spans="1:15" x14ac:dyDescent="0.25">
      <c r="A10" s="11"/>
      <c r="B10" s="11"/>
      <c r="C10" s="11"/>
      <c r="D10" s="11"/>
      <c r="E10" s="9" t="s">
        <v>67</v>
      </c>
      <c r="F10" s="11"/>
      <c r="G10" s="11"/>
      <c r="H10" s="11"/>
      <c r="I10" s="9" t="s">
        <v>62</v>
      </c>
      <c r="J10" s="11"/>
      <c r="K10" s="11"/>
      <c r="L10" s="3" t="s">
        <v>5</v>
      </c>
      <c r="M10" s="3" t="s">
        <v>135</v>
      </c>
      <c r="N10" s="3" t="s">
        <v>136</v>
      </c>
      <c r="O10" s="11"/>
    </row>
    <row r="11" spans="1:15" x14ac:dyDescent="0.25">
      <c r="A11" s="11"/>
      <c r="B11" s="11"/>
      <c r="C11" s="11"/>
      <c r="D11" s="11"/>
      <c r="E11" s="9" t="s">
        <v>86</v>
      </c>
      <c r="F11" s="11"/>
      <c r="G11" s="11"/>
      <c r="H11" s="11"/>
      <c r="I11" s="9" t="s">
        <v>100</v>
      </c>
      <c r="J11" s="11"/>
      <c r="K11" s="11"/>
      <c r="L11" s="11" t="s">
        <v>27</v>
      </c>
      <c r="M11" s="12">
        <f>IF(COUNTIF('GAP-Analyse 2026'!$C$19:$C$48,L11)=0,0,SUMIF('GAP-Analyse 2026'!$C$19:$C$48,L11,'GAP-Analyse 2026'!$G$19:$G$48)/COUNTIF('GAP-Analyse 2026'!$C$19:$C$48,L11))</f>
        <v>1.5</v>
      </c>
      <c r="N11" s="12">
        <f>IF(COUNTIF('GAP-Analyse 2026'!$C$19:$C$48,L11)=0,0,SUMIF('GAP-Analyse 2026'!$C$19:$C$48,L11,'GAP-Analyse 2026'!$H$19:$H$48)/COUNTIF('GAP-Analyse 2026'!$C$19:$C$48,L11))</f>
        <v>3.5</v>
      </c>
      <c r="O11" s="11"/>
    </row>
    <row r="12" spans="1:15" x14ac:dyDescent="0.25">
      <c r="A12" s="59" t="s">
        <v>137</v>
      </c>
      <c r="B12" s="59"/>
      <c r="C12" s="59"/>
      <c r="D12" s="11"/>
      <c r="E12" s="9" t="s">
        <v>105</v>
      </c>
      <c r="F12" s="11"/>
      <c r="G12" s="11"/>
      <c r="H12" s="11"/>
      <c r="I12" s="9" t="s">
        <v>138</v>
      </c>
      <c r="J12" s="11"/>
      <c r="K12" s="11"/>
      <c r="L12" s="11" t="s">
        <v>38</v>
      </c>
      <c r="M12" s="12">
        <f>IF(COUNTIF('GAP-Analyse 2026'!$C$19:$C$48,L12)=0,0,SUMIF('GAP-Analyse 2026'!$C$19:$C$48,L12,'GAP-Analyse 2026'!$G$19:$G$48)/COUNTIF('GAP-Analyse 2026'!$C$19:$C$48,L12))</f>
        <v>2</v>
      </c>
      <c r="N12" s="12">
        <f>IF(COUNTIF('GAP-Analyse 2026'!$C$19:$C$48,L12)=0,0,SUMIF('GAP-Analyse 2026'!$C$19:$C$48,L12,'GAP-Analyse 2026'!$H$19:$H$48)/COUNTIF('GAP-Analyse 2026'!$C$19:$C$48,L12))</f>
        <v>4</v>
      </c>
      <c r="O12" s="11"/>
    </row>
    <row r="13" spans="1:15" x14ac:dyDescent="0.25">
      <c r="A13" s="4" t="s">
        <v>139</v>
      </c>
      <c r="B13" s="4" t="s">
        <v>140</v>
      </c>
      <c r="C13" s="4" t="s">
        <v>141</v>
      </c>
      <c r="D13" s="11"/>
      <c r="E13" s="9" t="s">
        <v>96</v>
      </c>
      <c r="F13" s="11"/>
      <c r="G13" s="11"/>
      <c r="H13" s="11"/>
      <c r="I13" s="10"/>
      <c r="J13" s="11"/>
      <c r="K13" s="11"/>
      <c r="L13" s="11" t="s">
        <v>47</v>
      </c>
      <c r="M13" s="12">
        <f>IF(COUNTIF('GAP-Analyse 2026'!$C$19:$C$48,L13)=0,0,SUMIF('GAP-Analyse 2026'!$C$19:$C$48,L13,'GAP-Analyse 2026'!$G$19:$G$48)/COUNTIF('GAP-Analyse 2026'!$C$19:$C$48,L13))</f>
        <v>3</v>
      </c>
      <c r="N13" s="12">
        <f>IF(COUNTIF('GAP-Analyse 2026'!$C$19:$C$48,L13)=0,0,SUMIF('GAP-Analyse 2026'!$C$19:$C$48,L13,'GAP-Analyse 2026'!$H$19:$H$48)/COUNTIF('GAP-Analyse 2026'!$C$19:$C$48,L13))</f>
        <v>4</v>
      </c>
      <c r="O13" s="11"/>
    </row>
    <row r="14" spans="1:15" x14ac:dyDescent="0.25">
      <c r="A14" s="7">
        <v>0</v>
      </c>
      <c r="B14" s="5" t="s">
        <v>142</v>
      </c>
      <c r="C14" s="5" t="s">
        <v>143</v>
      </c>
      <c r="D14" s="11"/>
      <c r="E14" s="10"/>
      <c r="F14" s="11"/>
      <c r="G14" s="11"/>
      <c r="H14" s="11"/>
      <c r="I14" s="11"/>
      <c r="J14" s="11"/>
      <c r="K14" s="11"/>
      <c r="L14" s="11" t="s">
        <v>58</v>
      </c>
      <c r="M14" s="12">
        <f>IF(COUNTIF('GAP-Analyse 2026'!$C$19:$C$48,L14)=0,0,SUMIF('GAP-Analyse 2026'!$C$19:$C$48,L14,'GAP-Analyse 2026'!$G$19:$G$48)/COUNTIF('GAP-Analyse 2026'!$C$19:$C$48,L14))</f>
        <v>1</v>
      </c>
      <c r="N14" s="12">
        <f>IF(COUNTIF('GAP-Analyse 2026'!$C$19:$C$48,L14)=0,0,SUMIF('GAP-Analyse 2026'!$C$19:$C$48,L14,'GAP-Analyse 2026'!$H$19:$H$48)/COUNTIF('GAP-Analyse 2026'!$C$19:$C$48,L14))</f>
        <v>4</v>
      </c>
      <c r="O14" s="11"/>
    </row>
    <row r="15" spans="1:15" x14ac:dyDescent="0.25">
      <c r="A15" s="7">
        <v>1</v>
      </c>
      <c r="B15" s="5" t="s">
        <v>144</v>
      </c>
      <c r="C15" s="5" t="s">
        <v>145</v>
      </c>
      <c r="D15" s="11"/>
      <c r="E15" s="11"/>
      <c r="F15" s="11"/>
      <c r="G15" s="11"/>
      <c r="H15" s="11"/>
      <c r="I15" s="11"/>
      <c r="J15" s="11"/>
      <c r="K15" s="11"/>
      <c r="L15" s="11" t="s">
        <v>77</v>
      </c>
      <c r="M15" s="12">
        <f>IF(COUNTIF('GAP-Analyse 2026'!$C$19:$C$48,L15)=0,0,SUMIF('GAP-Analyse 2026'!$C$19:$C$48,L15,'GAP-Analyse 2026'!$G$19:$G$48)/COUNTIF('GAP-Analyse 2026'!$C$19:$C$48,L15))</f>
        <v>2</v>
      </c>
      <c r="N15" s="12">
        <f>IF(COUNTIF('GAP-Analyse 2026'!$C$19:$C$48,L15)=0,0,SUMIF('GAP-Analyse 2026'!$C$19:$C$48,L15,'GAP-Analyse 2026'!$H$19:$H$48)/COUNTIF('GAP-Analyse 2026'!$C$19:$C$48,L15))</f>
        <v>4</v>
      </c>
      <c r="O15" s="11"/>
    </row>
    <row r="16" spans="1:15" x14ac:dyDescent="0.25">
      <c r="A16" s="7">
        <v>2</v>
      </c>
      <c r="B16" s="5" t="s">
        <v>146</v>
      </c>
      <c r="C16" s="5" t="s">
        <v>147</v>
      </c>
      <c r="D16" s="11"/>
      <c r="E16" s="61" t="s">
        <v>148</v>
      </c>
      <c r="F16" s="61"/>
      <c r="G16" s="61"/>
      <c r="H16" s="61"/>
      <c r="I16" s="61"/>
      <c r="J16" s="61"/>
      <c r="K16" s="11"/>
      <c r="L16" s="11" t="s">
        <v>67</v>
      </c>
      <c r="M16" s="12">
        <f>IF(COUNTIF('GAP-Analyse 2026'!$C$19:$C$48,L16)=0,0,SUMIF('GAP-Analyse 2026'!$C$19:$C$48,L16,'GAP-Analyse 2026'!$G$19:$G$48)/COUNTIF('GAP-Analyse 2026'!$C$19:$C$48,L16))</f>
        <v>2</v>
      </c>
      <c r="N16" s="12">
        <f>IF(COUNTIF('GAP-Analyse 2026'!$C$19:$C$48,L16)=0,0,SUMIF('GAP-Analyse 2026'!$C$19:$C$48,L16,'GAP-Analyse 2026'!$H$19:$H$48)/COUNTIF('GAP-Analyse 2026'!$C$19:$C$48,L16))</f>
        <v>4</v>
      </c>
      <c r="O16" s="11"/>
    </row>
    <row r="17" spans="1:15" x14ac:dyDescent="0.25">
      <c r="A17" s="7">
        <v>3</v>
      </c>
      <c r="B17" s="5" t="s">
        <v>149</v>
      </c>
      <c r="C17" s="5" t="s">
        <v>150</v>
      </c>
      <c r="D17" s="11"/>
      <c r="E17" s="62" t="s">
        <v>151</v>
      </c>
      <c r="F17" s="62"/>
      <c r="G17" s="62"/>
      <c r="H17" s="62"/>
      <c r="I17" s="62"/>
      <c r="J17" s="62"/>
      <c r="K17" s="11"/>
      <c r="L17" s="11" t="s">
        <v>86</v>
      </c>
      <c r="M17" s="12">
        <f>IF(COUNTIF('GAP-Analyse 2026'!$C$19:$C$48,L17)=0,0,SUMIF('GAP-Analyse 2026'!$C$19:$C$48,L17,'GAP-Analyse 2026'!$G$19:$G$48)/COUNTIF('GAP-Analyse 2026'!$C$19:$C$48,L17))</f>
        <v>3</v>
      </c>
      <c r="N17" s="12">
        <f>IF(COUNTIF('GAP-Analyse 2026'!$C$19:$C$48,L17)=0,0,SUMIF('GAP-Analyse 2026'!$C$19:$C$48,L17,'GAP-Analyse 2026'!$H$19:$H$48)/COUNTIF('GAP-Analyse 2026'!$C$19:$C$48,L17))</f>
        <v>4</v>
      </c>
      <c r="O17" s="11"/>
    </row>
    <row r="18" spans="1:15" ht="30" x14ac:dyDescent="0.25">
      <c r="A18" s="7">
        <v>4</v>
      </c>
      <c r="B18" s="5" t="s">
        <v>152</v>
      </c>
      <c r="C18" s="5" t="s">
        <v>153</v>
      </c>
      <c r="D18" s="11"/>
      <c r="E18" s="62"/>
      <c r="F18" s="62"/>
      <c r="G18" s="62"/>
      <c r="H18" s="62"/>
      <c r="I18" s="62"/>
      <c r="J18" s="62"/>
      <c r="K18" s="11"/>
      <c r="L18" s="11" t="s">
        <v>105</v>
      </c>
      <c r="M18" s="12">
        <f>IF(COUNTIF('GAP-Analyse 2026'!$C$19:$C$48,L18)=0,0,SUMIF('GAP-Analyse 2026'!$C$19:$C$48,L18,'GAP-Analyse 2026'!$G$19:$G$48)/COUNTIF('GAP-Analyse 2026'!$C$19:$C$48,L18))</f>
        <v>3</v>
      </c>
      <c r="N18" s="12">
        <f>IF(COUNTIF('GAP-Analyse 2026'!$C$19:$C$48,L18)=0,0,SUMIF('GAP-Analyse 2026'!$C$19:$C$48,L18,'GAP-Analyse 2026'!$H$19:$H$48)/COUNTIF('GAP-Analyse 2026'!$C$19:$C$48,L18))</f>
        <v>5</v>
      </c>
      <c r="O18" s="11"/>
    </row>
    <row r="19" spans="1:15" ht="30" x14ac:dyDescent="0.25">
      <c r="A19" s="8">
        <v>5</v>
      </c>
      <c r="B19" s="6" t="s">
        <v>154</v>
      </c>
      <c r="C19" s="6" t="s">
        <v>155</v>
      </c>
      <c r="D19" s="11"/>
      <c r="E19" s="62"/>
      <c r="F19" s="62"/>
      <c r="G19" s="62"/>
      <c r="H19" s="62"/>
      <c r="I19" s="62"/>
      <c r="J19" s="62"/>
      <c r="K19" s="11"/>
      <c r="L19" s="11" t="s">
        <v>96</v>
      </c>
      <c r="M19" s="12">
        <f>IF(COUNTIF('GAP-Analyse 2026'!$C$19:$C$48,L19)=0,0,SUMIF('GAP-Analyse 2026'!$C$19:$C$48,L19,'GAP-Analyse 2026'!$G$19:$G$48)/COUNTIF('GAP-Analyse 2026'!$C$19:$C$48,L19))</f>
        <v>2</v>
      </c>
      <c r="N19" s="12">
        <f>IF(COUNTIF('GAP-Analyse 2026'!$C$19:$C$48,L19)=0,0,SUMIF('GAP-Analyse 2026'!$C$19:$C$48,L19,'GAP-Analyse 2026'!$H$19:$H$48)/COUNTIF('GAP-Analyse 2026'!$C$19:$C$48,L19))</f>
        <v>4</v>
      </c>
      <c r="O19" s="11"/>
    </row>
    <row r="20" spans="1:15" x14ac:dyDescent="0.25">
      <c r="A20" s="11"/>
      <c r="B20" s="11"/>
      <c r="C20" s="11"/>
      <c r="D20" s="11"/>
      <c r="E20" s="62"/>
      <c r="F20" s="62"/>
      <c r="G20" s="62"/>
      <c r="H20" s="62"/>
      <c r="I20" s="62"/>
      <c r="J20" s="62"/>
      <c r="K20" s="11"/>
      <c r="L20" s="11"/>
      <c r="M20" s="11"/>
      <c r="N20" s="11"/>
      <c r="O20" s="11"/>
    </row>
    <row r="21" spans="1:15" x14ac:dyDescent="0.25">
      <c r="A21" s="11"/>
      <c r="B21" s="11"/>
      <c r="C21" s="11"/>
      <c r="D21" s="11"/>
      <c r="E21" s="62"/>
      <c r="F21" s="62"/>
      <c r="G21" s="62"/>
      <c r="H21" s="62"/>
      <c r="I21" s="62"/>
      <c r="J21" s="62"/>
      <c r="K21" s="11"/>
      <c r="L21" s="11"/>
      <c r="M21" s="11"/>
      <c r="N21" s="11"/>
      <c r="O21" s="11"/>
    </row>
    <row r="22" spans="1:15" x14ac:dyDescent="0.25">
      <c r="A22" s="11"/>
      <c r="B22" s="11"/>
      <c r="C22" s="11"/>
      <c r="D22" s="11"/>
      <c r="E22" s="62"/>
      <c r="F22" s="62"/>
      <c r="G22" s="62"/>
      <c r="H22" s="62"/>
      <c r="I22" s="62"/>
      <c r="J22" s="62"/>
      <c r="K22" s="11"/>
      <c r="L22" s="11"/>
      <c r="M22" s="11"/>
      <c r="N22" s="11"/>
      <c r="O22" s="11"/>
    </row>
    <row r="23" spans="1:15" x14ac:dyDescent="0.25">
      <c r="A23" s="11"/>
      <c r="B23" s="11"/>
      <c r="C23" s="11"/>
      <c r="D23" s="11"/>
      <c r="E23" s="62"/>
      <c r="F23" s="62"/>
      <c r="G23" s="62"/>
      <c r="H23" s="62"/>
      <c r="I23" s="62"/>
      <c r="J23" s="62"/>
      <c r="K23" s="11"/>
      <c r="L23" s="11"/>
      <c r="M23" s="11"/>
      <c r="N23" s="11"/>
      <c r="O23" s="11"/>
    </row>
    <row r="24" spans="1:15" x14ac:dyDescent="0.25">
      <c r="A24" s="11"/>
      <c r="B24" s="11"/>
      <c r="C24" s="11"/>
      <c r="D24" s="11"/>
      <c r="E24" s="62"/>
      <c r="F24" s="62"/>
      <c r="G24" s="62"/>
      <c r="H24" s="62"/>
      <c r="I24" s="62"/>
      <c r="J24" s="62"/>
      <c r="K24" s="11"/>
      <c r="L24" s="11"/>
      <c r="M24" s="11"/>
      <c r="N24" s="11"/>
      <c r="O24" s="11"/>
    </row>
    <row r="25" spans="1:15" x14ac:dyDescent="0.25">
      <c r="A25" s="11"/>
      <c r="B25" s="11"/>
      <c r="C25" s="11"/>
      <c r="D25" s="11"/>
      <c r="E25" s="11"/>
      <c r="F25" s="11"/>
      <c r="G25" s="11"/>
      <c r="H25" s="11"/>
      <c r="I25" s="11"/>
      <c r="J25" s="11"/>
      <c r="K25" s="11"/>
      <c r="L25" s="11"/>
      <c r="M25" s="11"/>
      <c r="N25" s="11"/>
      <c r="O25" s="11"/>
    </row>
    <row r="26" spans="1:15" x14ac:dyDescent="0.25">
      <c r="A26" s="11"/>
      <c r="B26" s="11"/>
      <c r="C26" s="11"/>
      <c r="D26" s="11"/>
      <c r="E26" s="11"/>
      <c r="F26" s="11"/>
      <c r="G26" s="11"/>
      <c r="H26" s="11"/>
      <c r="I26" s="11"/>
      <c r="J26" s="11"/>
      <c r="K26" s="11"/>
      <c r="L26" s="11"/>
      <c r="M26" s="11"/>
      <c r="N26" s="11"/>
      <c r="O26" s="11"/>
    </row>
    <row r="27" spans="1:15" x14ac:dyDescent="0.25">
      <c r="A27" s="11"/>
      <c r="B27" s="11"/>
      <c r="C27" s="11"/>
      <c r="D27" s="11"/>
      <c r="E27" s="11"/>
      <c r="F27" s="11"/>
      <c r="G27" s="11"/>
      <c r="H27" s="11"/>
      <c r="I27" s="11"/>
      <c r="J27" s="11"/>
      <c r="K27" s="11"/>
      <c r="L27" s="11"/>
      <c r="M27" s="11"/>
      <c r="N27" s="11"/>
      <c r="O27" s="11"/>
    </row>
    <row r="28" spans="1:15" x14ac:dyDescent="0.25">
      <c r="A28" s="11"/>
      <c r="B28" s="11"/>
      <c r="C28" s="11"/>
      <c r="D28" s="11"/>
      <c r="E28" s="11"/>
      <c r="F28" s="11"/>
      <c r="G28" s="11"/>
      <c r="H28" s="11"/>
      <c r="I28" s="11"/>
      <c r="J28" s="11"/>
      <c r="K28" s="11"/>
      <c r="L28" s="11"/>
      <c r="M28" s="11"/>
      <c r="N28" s="11"/>
      <c r="O28" s="11"/>
    </row>
    <row r="29" spans="1:15" x14ac:dyDescent="0.25">
      <c r="A29" s="11"/>
      <c r="B29" s="11"/>
      <c r="C29" s="11"/>
      <c r="D29" s="11"/>
      <c r="E29" s="11"/>
      <c r="F29" s="11"/>
      <c r="G29" s="11"/>
      <c r="H29" s="11"/>
      <c r="I29" s="11"/>
      <c r="J29" s="11"/>
      <c r="K29" s="11"/>
      <c r="L29" s="11"/>
      <c r="M29" s="11"/>
      <c r="N29" s="11"/>
      <c r="O29" s="11"/>
    </row>
    <row r="30" spans="1:15" x14ac:dyDescent="0.25">
      <c r="A30" s="11"/>
      <c r="B30" s="11"/>
      <c r="C30" s="11"/>
      <c r="D30" s="11"/>
      <c r="E30" s="11"/>
      <c r="F30" s="11"/>
      <c r="G30" s="11"/>
      <c r="H30" s="11"/>
      <c r="I30" s="11"/>
      <c r="J30" s="11"/>
      <c r="K30" s="11"/>
      <c r="L30" s="11"/>
      <c r="M30" s="11"/>
      <c r="N30" s="11"/>
      <c r="O30" s="11"/>
    </row>
  </sheetData>
  <mergeCells count="9">
    <mergeCell ref="E16:J16"/>
    <mergeCell ref="E17:J24"/>
    <mergeCell ref="A1:O2"/>
    <mergeCell ref="A4:C4"/>
    <mergeCell ref="C5:C9"/>
    <mergeCell ref="A12:C12"/>
    <mergeCell ref="E4:F4"/>
    <mergeCell ref="G4:H4"/>
    <mergeCell ref="I4:J4"/>
  </mergeCells>
  <dataValidations count="1">
    <dataValidation sqref="B6:B9" xr:uid="{00000000-0002-0000-0100-000000000000}">
      <formula1>0</formula1>
      <formula2>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GAP-Analyse 2026</vt:lpstr>
      <vt:lpstr>Einstellungen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Sergio Jiménez Canales</cp:lastModifiedBy>
  <dcterms:modified xsi:type="dcterms:W3CDTF">2026-07-22T11:05:52Z</dcterms:modified>
</cp:coreProperties>
</file>