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comments3.xml" ContentType="application/vnd.openxmlformats-officedocument.spreadsheetml.comments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vmlDrawing1.vml" ContentType="application/vnd.openxmlformats-officedocument.vmlDrawing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ckpit" sheetId="1" state="visible" r:id="rId3"/>
    <sheet name="Konfiguration" sheetId="2" state="visible" r:id="rId4"/>
    <sheet name="Gap-Analyse" sheetId="3" state="visible" r:id="rId5"/>
  </sheets>
  <definedNames>
    <definedName function="false" hidden="false" localSheetId="2" name="_xlnm.Print_Titles" vbProcedure="false">'Gap-Analyse'!$5:$6</definedName>
    <definedName function="false" hidden="true" localSheetId="2" name="_xlnm._FilterDatabase" vbProcedure="false">'Gap-Analyse'!$A$6:$U$40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3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H6" authorId="0">
      <text>
        <r>
          <rPr>
            <sz val="10"/>
            <rFont val="Arial"/>
            <family val="2"/>
          </rPr>
          <t xml:space="preserve">Gap = Soll-Reifegrad minus Ist-Reifegrad.
Ein Wert von 0 bedeutet: Ziel erreicht.</t>
        </r>
      </text>
    </comment>
    <comment ref="K6" authorId="0">
      <text>
        <r>
          <rPr>
            <sz val="10"/>
            <rFont val="Arial"/>
            <family val="2"/>
          </rPr>
          <t xml:space="preserve">Gap-Score = Gap × Gewichtung (0 bis 25).
Er macht Lücken über Handlungsfelder hinweg vergleichbar.</t>
        </r>
      </text>
    </comment>
    <comment ref="L6" authorId="0">
      <text>
        <r>
          <rPr>
            <sz val="10"/>
            <rFont val="Arial"/>
            <family val="2"/>
          </rPr>
          <t xml:space="preserve">Wird aus dem Gap-Score abgeleitet.
Schwellenwerte im Blatt „Konfiguration“, Abschnitt 04.</t>
        </r>
      </text>
    </comment>
    <comment ref="T6" authorId="0">
      <text>
        <r>
          <rPr>
            <sz val="10"/>
            <rFont val="Arial"/>
            <family val="2"/>
          </rPr>
          <t xml:space="preserve">Ampel aus Termin, Status und heutigem Datum.
Frühwarnfrist im Blatt „Konfiguration“ einstellbar.</t>
        </r>
      </text>
    </comment>
  </commentList>
</comments>
</file>

<file path=xl/sharedStrings.xml><?xml version="1.0" encoding="utf-8"?>
<sst xmlns="http://schemas.openxmlformats.org/spreadsheetml/2006/main" count="368" uniqueCount="290">
  <si>
    <t xml:space="preserve">GAP-ANALYSE  ·  MANAGEMENT-COCKPIT</t>
  </si>
  <si>
    <t xml:space="preserve">GESCHÄFTSJAHR 2026</t>
  </si>
  <si>
    <t xml:space="preserve">Automatische Auswertung des Blattes „Gap-Analyse“ – keine Eingaben erforderlich</t>
  </si>
  <si>
    <t xml:space="preserve">Vorlage Version 1.0</t>
  </si>
  <si>
    <t xml:space="preserve">ORGANISATION / BEREICH</t>
  </si>
  <si>
    <t xml:space="preserve">ANALYSEOBJEKT</t>
  </si>
  <si>
    <t xml:space="preserve">ANALYSEZEITRAUM</t>
  </si>
  <si>
    <t xml:space="preserve">STAND DER AUSWERTUNG</t>
  </si>
  <si>
    <t xml:space="preserve">Musterorganisation – Bereich Betrieb</t>
  </si>
  <si>
    <t xml:space="preserve">Leistungs- und Organisationsentwicklung</t>
  </si>
  <si>
    <t xml:space="preserve">Geschäftsjahr 2026</t>
  </si>
  <si>
    <t xml:space="preserve">01  KENNZAHLEN IM ÜBERBLICK</t>
  </si>
  <si>
    <t xml:space="preserve">BEWERTETE KRITERIEN</t>
  </si>
  <si>
    <t xml:space="preserve">Ø IST-REIFEGRAD</t>
  </si>
  <si>
    <t xml:space="preserve">Ø SOLL-REIFEGRAD</t>
  </si>
  <si>
    <t xml:space="preserve">GEWICHTETE ZIELERREICHUNG</t>
  </si>
  <si>
    <t xml:space="preserve">Zeilen mit Handlungsfeld</t>
  </si>
  <si>
    <t xml:space="preserve">Skala 0 bis 5</t>
  </si>
  <si>
    <t xml:space="preserve">angestrebtes Niveau 2026</t>
  </si>
  <si>
    <t xml:space="preserve">Ist im Verhältnis zum Soll</t>
  </si>
  <si>
    <t xml:space="preserve">KRITISCHE &amp; HOHE GAPS</t>
  </si>
  <si>
    <t xml:space="preserve">Ø UMSETZUNGSFORTSCHRITT</t>
  </si>
  <si>
    <t xml:space="preserve">ÜBERFÄLLIGE TERMINE</t>
  </si>
  <si>
    <t xml:space="preserve">GEPLANTER AUFWAND</t>
  </si>
  <si>
    <t xml:space="preserve">Priorität Kritisch oder Hoch</t>
  </si>
  <si>
    <t xml:space="preserve">über alle Maßnahmen</t>
  </si>
  <si>
    <t xml:space="preserve">Termin liegt in der Vergangenheit</t>
  </si>
  <si>
    <t xml:space="preserve">offene Maßnahmen</t>
  </si>
  <si>
    <t xml:space="preserve">02  AUSWERTUNG NACH HANDLUNGSFELD</t>
  </si>
  <si>
    <t xml:space="preserve">Handlungsfeld</t>
  </si>
  <si>
    <t xml:space="preserve">Krite-
rien</t>
  </si>
  <si>
    <t xml:space="preserve">Ø Ist</t>
  </si>
  <si>
    <t xml:space="preserve">Ø Soll</t>
  </si>
  <si>
    <t xml:space="preserve">Ø Gap</t>
  </si>
  <si>
    <t xml:space="preserve">Ziel-
erreichung</t>
  </si>
  <si>
    <t xml:space="preserve">Gap-
Score</t>
  </si>
  <si>
    <t xml:space="preserve">Kritisch
&amp; Hoch</t>
  </si>
  <si>
    <t xml:space="preserve">Offene
Maßn.</t>
  </si>
  <si>
    <t xml:space="preserve">Aufwand
(PT)</t>
  </si>
  <si>
    <t xml:space="preserve">GESAMT</t>
  </si>
  <si>
    <t xml:space="preserve">03  VERTEILUNG NACH PRIORITÄT UND STATUS</t>
  </si>
  <si>
    <t xml:space="preserve">Priorität</t>
  </si>
  <si>
    <t xml:space="preserve">Anzahl</t>
  </si>
  <si>
    <t xml:space="preserve">Anteil</t>
  </si>
  <si>
    <t xml:space="preserve">Status</t>
  </si>
  <si>
    <t xml:space="preserve">Kritisch</t>
  </si>
  <si>
    <t xml:space="preserve">Hoch</t>
  </si>
  <si>
    <t xml:space="preserve">Mittel</t>
  </si>
  <si>
    <t xml:space="preserve">Niedrig</t>
  </si>
  <si>
    <t xml:space="preserve">Kein Gap</t>
  </si>
  <si>
    <t xml:space="preserve">04  TOP 5 – GRÖSSTER HANDLUNGSBEDARF (nach Gap-Score)</t>
  </si>
  <si>
    <t xml:space="preserve">Rang</t>
  </si>
  <si>
    <t xml:space="preserve">Kriterium</t>
  </si>
  <si>
    <t xml:space="preserve">Verantwortlich</t>
  </si>
  <si>
    <t xml:space="preserve">Termin</t>
  </si>
  <si>
    <t xml:space="preserve">05  REIFEGRADPROFIL UND HANDLUNGSBEDARF</t>
  </si>
  <si>
    <t xml:space="preserve">Alle Werte auf diesem Blatt werden aus dem Blatt „Gap-Analyse“ berechnet. Blau geschriebene Felder im Steckbrief sind Eingabefelder. Die Diagramme aktualisieren sich, sobald Bewertungen ergänzt oder geändert werden.</t>
  </si>
  <si>
    <t xml:space="preserve">KONFIGURATION &amp; LEGENDE</t>
  </si>
  <si>
    <t xml:space="preserve">GAP-ANALYSE 2026</t>
  </si>
  <si>
    <t xml:space="preserve">Steuerzentrale der Vorlage – Auswahllisten, Bewertungsskalen und Schwellenwerte</t>
  </si>
  <si>
    <t xml:space="preserve">Alle Änderungen wirken sofort im Blatt Gap-Analyse</t>
  </si>
  <si>
    <t xml:space="preserve">01  HANDLUNGSFELDER  (Auswahlliste Spalte B im Blatt „Gap-Analyse“)</t>
  </si>
  <si>
    <t xml:space="preserve">Typische Inhalte des Handlungsfeldes</t>
  </si>
  <si>
    <t xml:space="preserve">Strategie &amp; Steuerung</t>
  </si>
  <si>
    <t xml:space="preserve">Zielbild, Planung, Kennzahlen, Entscheidungs- und Berichtswege</t>
  </si>
  <si>
    <t xml:space="preserve">Kunde &amp; Markt</t>
  </si>
  <si>
    <t xml:space="preserve">Kundenbedarf, Servicequalität, Markt- und Wettbewerbsbeobachtung</t>
  </si>
  <si>
    <t xml:space="preserve">Prozesse &amp; Qualität</t>
  </si>
  <si>
    <t xml:space="preserve">Abläufe, Standards, Schnittstellen, Fehler- und Reklamationsbearbeitung</t>
  </si>
  <si>
    <t xml:space="preserve">Technologie &amp; Daten</t>
  </si>
  <si>
    <t xml:space="preserve">Systemlandschaft, Datenqualität, Automatisierung, Informationssicherheit</t>
  </si>
  <si>
    <t xml:space="preserve">Organisation &amp; Kompetenzen</t>
  </si>
  <si>
    <t xml:space="preserve">Rollen, Verantwortung, Qualifizierung, Vertretung und Nachfolge</t>
  </si>
  <si>
    <t xml:space="preserve">Nachhaltigkeit &amp; Compliance</t>
  </si>
  <si>
    <t xml:space="preserve">Regulatorik, Nachweise, Ressourcen, Lieferanten und Partner</t>
  </si>
  <si>
    <t xml:space="preserve">Hinweis: Liste erweiterbar. Nach dem Ergänzen den Gültigkeitsbereich unter Daten ▸ Datenüberprüfung anpassen.</t>
  </si>
  <si>
    <t xml:space="preserve">02  REIFEGRADSKALA  (Bewertung Ist und Soll, Spalten F und G)</t>
  </si>
  <si>
    <t xml:space="preserve">Stufe</t>
  </si>
  <si>
    <t xml:space="preserve">Bezeichnung</t>
  </si>
  <si>
    <t xml:space="preserve">Beschreibung</t>
  </si>
  <si>
    <t xml:space="preserve">Nicht vorhanden</t>
  </si>
  <si>
    <t xml:space="preserve">Thema ist nicht bearbeitet, es existieren weder Regeln noch Ergebnisse.</t>
  </si>
  <si>
    <t xml:space="preserve">Ansatzweise</t>
  </si>
  <si>
    <t xml:space="preserve">Einzelne Aktivitäten, personenabhängig und ohne Dokumentation.</t>
  </si>
  <si>
    <t xml:space="preserve">Wiederholbar</t>
  </si>
  <si>
    <t xml:space="preserve">Vorgehen ist eingespielt, aber nicht verbindlich beschrieben.</t>
  </si>
  <si>
    <t xml:space="preserve">Definiert</t>
  </si>
  <si>
    <t xml:space="preserve">Vorgehen ist dokumentiert, freigegeben und wird überwiegend gelebt.</t>
  </si>
  <si>
    <t xml:space="preserve">Gesteuert</t>
  </si>
  <si>
    <t xml:space="preserve">Vorgehen wird gemessen, ausgewertet und regelmäßig überprüft.</t>
  </si>
  <si>
    <t xml:space="preserve">Optimierend</t>
  </si>
  <si>
    <t xml:space="preserve">Vorgehen wird kontinuierlich verbessert und dient als interner Maßstab.</t>
  </si>
  <si>
    <t xml:space="preserve">03  GEWICHTUNG  (Bedeutung des Kriteriums, Spalte J)</t>
  </si>
  <si>
    <t xml:space="preserve">Wert</t>
  </si>
  <si>
    <t xml:space="preserve">Bedeutung</t>
  </si>
  <si>
    <t xml:space="preserve">Erläuterung</t>
  </si>
  <si>
    <t xml:space="preserve">Gering</t>
  </si>
  <si>
    <t xml:space="preserve">Ohne wesentliche Wirkung auf Ziele, Kunden oder Verpflichtungen.</t>
  </si>
  <si>
    <t xml:space="preserve">Spürbar</t>
  </si>
  <si>
    <t xml:space="preserve">Wirkt auf einzelne Abläufe oder Teilbereiche.</t>
  </si>
  <si>
    <t xml:space="preserve">Wirkt auf ein Kernziel oder mehrere Bereiche.</t>
  </si>
  <si>
    <t xml:space="preserve">Wirkt unmittelbar auf Kunden, Kosten oder Termintreue.</t>
  </si>
  <si>
    <t xml:space="preserve">Sehr hoch</t>
  </si>
  <si>
    <t xml:space="preserve">Voraussetzung für Zielerreichung, Sicherheit oder Regelkonformität.</t>
  </si>
  <si>
    <t xml:space="preserve">04  PRIORISIERUNG  (Spalte L berechnet sich automatisch aus diesen Schwellenwerten)</t>
  </si>
  <si>
    <t xml:space="preserve">Gap-Score ab</t>
  </si>
  <si>
    <t xml:space="preserve">Bedeutung für die Steuerung</t>
  </si>
  <si>
    <t xml:space="preserve">Sofort einsteuern, Ressourcen verbindlich zusagen.</t>
  </si>
  <si>
    <t xml:space="preserve">Im laufenden Halbjahr einplanen und nachhalten.</t>
  </si>
  <si>
    <t xml:space="preserve">In die Jahresplanung aufnehmen.</t>
  </si>
  <si>
    <t xml:space="preserve">Beobachten, bei freien Kapazitäten bearbeiten.</t>
  </si>
  <si>
    <t xml:space="preserve">Frist-Frühwarnung ab (Tage)</t>
  </si>
  <si>
    <t xml:space="preserve">Restlaufzeit unterhalb dieses Wertes wird in Spalte T als „Kritisch“ markiert.</t>
  </si>
  <si>
    <t xml:space="preserve">Blau geschriebene Werte sind Eingabewerte und dürfen angepasst werden. Gap-Score = Gap (Punkte) × Gewichtung, Wertebereich 0 bis 25.</t>
  </si>
  <si>
    <t xml:space="preserve">05  STATUSWERTE  (Auswahlliste Spalte Q)</t>
  </si>
  <si>
    <t xml:space="preserve">Verwendung</t>
  </si>
  <si>
    <t xml:space="preserve">Offen</t>
  </si>
  <si>
    <t xml:space="preserve">Maßnahme ist beschrieben, aber noch nicht gestartet.</t>
  </si>
  <si>
    <t xml:space="preserve">In Umsetzung</t>
  </si>
  <si>
    <t xml:space="preserve">Maßnahme läuft, Fortschritt wird in Spalte R gepflegt.</t>
  </si>
  <si>
    <t xml:space="preserve">Verzögert</t>
  </si>
  <si>
    <t xml:space="preserve">Termin ist gefährdet oder überschritten, Gegensteuerung erforderlich.</t>
  </si>
  <si>
    <t xml:space="preserve">Zurückgestellt</t>
  </si>
  <si>
    <t xml:space="preserve">Bewusst verschoben, bleibt zur Wiedervorlage in der Liste.</t>
  </si>
  <si>
    <t xml:space="preserve">Abgeschlossen</t>
  </si>
  <si>
    <t xml:space="preserve">Maßnahme umgesetzt, Ist-Reifegrad wurde nachgezogen.</t>
  </si>
  <si>
    <t xml:space="preserve">06  VERANTWORTLICHE ROLLEN  (Auswahlliste Spalte O)</t>
  </si>
  <si>
    <t xml:space="preserve">Rolle / Funktion</t>
  </si>
  <si>
    <t xml:space="preserve">Hinweis</t>
  </si>
  <si>
    <t xml:space="preserve">Geschäftsleitung</t>
  </si>
  <si>
    <t xml:space="preserve">Rollen statt Personennamen eintragen – die Vorlage bleibt so bei Personalwechseln nutzbar.
Die Auswahlliste in Spalte O des Blattes „Gap-Analyse“ liest genau diesen Bereich. Beim Ergänzen weiterer Rollen den Gültigkeitsbereich unter Daten ▸ Datenüberprüfung erweitern.
Eine Rolle je Zeile – Doppelnennungen erschweren die Auswertung im Cockpit.</t>
  </si>
  <si>
    <t xml:space="preserve">Controlling</t>
  </si>
  <si>
    <t xml:space="preserve">Leitung Vertrieb</t>
  </si>
  <si>
    <t xml:space="preserve">Leitung Kundenservice</t>
  </si>
  <si>
    <t xml:space="preserve">Leitung Marketing</t>
  </si>
  <si>
    <t xml:space="preserve">Leitung Organisation</t>
  </si>
  <si>
    <t xml:space="preserve">Qualitätsmanagement</t>
  </si>
  <si>
    <t xml:space="preserve">Leitung IT</t>
  </si>
  <si>
    <t xml:space="preserve">Informationssicherheit</t>
  </si>
  <si>
    <t xml:space="preserve">Personalleitung</t>
  </si>
  <si>
    <t xml:space="preserve">Compliance</t>
  </si>
  <si>
    <t xml:space="preserve">Leitung Einkauf</t>
  </si>
  <si>
    <t xml:space="preserve">07  SO ARBEITEN SIE MIT DER VORLAGE</t>
  </si>
  <si>
    <t xml:space="preserve">Schritt 1</t>
  </si>
  <si>
    <t xml:space="preserve">Rahmen festlegen</t>
  </si>
  <si>
    <t xml:space="preserve">Im Blatt „Cockpit“ Organisation, Analyseobjekt und Zeitraum eintragen.</t>
  </si>
  <si>
    <t xml:space="preserve">Schritt 2</t>
  </si>
  <si>
    <t xml:space="preserve">Kriterien erfassen</t>
  </si>
  <si>
    <t xml:space="preserve">Im Blatt „Gap-Analyse“ je Zeile ein messbares Kriterium mit Handlungsfeld anlegen.</t>
  </si>
  <si>
    <t xml:space="preserve">Schritt 3</t>
  </si>
  <si>
    <t xml:space="preserve">Ist und Soll beschreiben</t>
  </si>
  <si>
    <t xml:space="preserve">Beobachtbaren Ist-Zustand und überprüfbares Ziel 2026 formulieren – keine Absichtserklärungen.</t>
  </si>
  <si>
    <t xml:space="preserve">Schritt 4</t>
  </si>
  <si>
    <t xml:space="preserve">Bewerten</t>
  </si>
  <si>
    <t xml:space="preserve">Ist- und Soll-Reifegrad (0–5) sowie Gewichtung (1–5) auswählen. Gap, Gap-Score und Priorität berechnen sich selbst.</t>
  </si>
  <si>
    <t xml:space="preserve">Schritt 5</t>
  </si>
  <si>
    <t xml:space="preserve">Maßnahmen planen</t>
  </si>
  <si>
    <t xml:space="preserve">Ursache, Maßnahme, verantwortliche Rolle, Termin und Aufwand ergänzen.</t>
  </si>
  <si>
    <t xml:space="preserve">Schritt 6</t>
  </si>
  <si>
    <t xml:space="preserve">Nachhalten</t>
  </si>
  <si>
    <t xml:space="preserve">Status und Fortschritt monatlich pflegen; Terminstatus und Cockpit aktualisieren sich automatisch.</t>
  </si>
  <si>
    <t xml:space="preserve">Schritt 7</t>
  </si>
  <si>
    <t xml:space="preserve">Erneut bewerten</t>
  </si>
  <si>
    <t xml:space="preserve">Nach Abschluss einer Maßnahme den Ist-Reifegrad anheben – der Gap schließt sich sichtbar.</t>
  </si>
  <si>
    <t xml:space="preserve">Die Beispielzeilen im Blatt „Gap-Analyse“ sind fiktiv und dienen nur der Veranschaulichung. Vor dem Produktiveinsatz löschen oder überschreiben – Formeln bleiben dabei erhalten.</t>
  </si>
  <si>
    <t xml:space="preserve">GAP-ANALYSE</t>
  </si>
  <si>
    <t xml:space="preserve">Ist-Soll-Vergleich je Kriterium, gewichtete Priorisierung und Maßnahmensteuerung</t>
  </si>
  <si>
    <t xml:space="preserve">Graue Spalten berechnen sich automatisch – bitte nicht überschreiben</t>
  </si>
  <si>
    <t xml:space="preserve">01 · ERFASSUNG: WORÜBER SPRECHEN WIR?</t>
  </si>
  <si>
    <t xml:space="preserve">02 · BEWERTUNG &amp; PRIORISIERUNG (automatisch)</t>
  </si>
  <si>
    <t xml:space="preserve">03 · MASSNAHMENPLAN &amp; NACHVERFOLGUNG</t>
  </si>
  <si>
    <t xml:space="preserve">Nr.</t>
  </si>
  <si>
    <t xml:space="preserve">Kriterium / Anforderung</t>
  </si>
  <si>
    <t xml:space="preserve">Ist-Zustand
(beobachtbar beschrieben)</t>
  </si>
  <si>
    <t xml:space="preserve">Soll-Zustand 2026
(überprüfbares Ziel)</t>
  </si>
  <si>
    <t xml:space="preserve">Ist-
Reifegrad</t>
  </si>
  <si>
    <t xml:space="preserve">Soll-
Reifegrad</t>
  </si>
  <si>
    <t xml:space="preserve">Gap
(Punkte)</t>
  </si>
  <si>
    <t xml:space="preserve">Gewich-
tung</t>
  </si>
  <si>
    <t xml:space="preserve">Ursache</t>
  </si>
  <si>
    <t xml:space="preserve">Maßnahme zur Schließung</t>
  </si>
  <si>
    <t xml:space="preserve">Fort-
schritt</t>
  </si>
  <si>
    <t xml:space="preserve">Rest-
laufzeit</t>
  </si>
  <si>
    <t xml:space="preserve">Termin-
status</t>
  </si>
  <si>
    <t xml:space="preserve">Rang-Hilfswert</t>
  </si>
  <si>
    <t xml:space="preserve">Strategische Ziele sind dokumentiert und kommuniziert</t>
  </si>
  <si>
    <t xml:space="preserve">Zielbild existiert, wird jedoch nur im Führungskreis besprochen</t>
  </si>
  <si>
    <t xml:space="preserve">Zielbild ist bis auf Teamebene heruntergebrochen und wird quartalsweise überprüft</t>
  </si>
  <si>
    <t xml:space="preserve">Nach der Zielfestlegung ist kein verbindlicher Kommunikationsweg definiert</t>
  </si>
  <si>
    <t xml:space="preserve">Zielkaskade je Bereich erarbeiten und im Quartalsdialog verankern</t>
  </si>
  <si>
    <t xml:space="preserve">Einheitliches Kennzahlensystem (KPI)</t>
  </si>
  <si>
    <t xml:space="preserve">Jeder Bereich nutzt eigene Kennzahlen mit abweichenden Definitionen</t>
  </si>
  <si>
    <t xml:space="preserve">Abgestimmtes KPI-Set mit monatlichem Standardbericht für alle Bereiche</t>
  </si>
  <si>
    <t xml:space="preserve">Keine zentrale Definitionshoheit für Kennzahlen</t>
  </si>
  <si>
    <t xml:space="preserve">KPI-Katalog mit Definition, Datenquelle und Verantwortlichen erstellen</t>
  </si>
  <si>
    <t xml:space="preserve">Regelmäßiger Strategie-Review</t>
  </si>
  <si>
    <t xml:space="preserve">Review-Rhythmus etabliert, Maßnahmen werden protokolliert und nachgehalten</t>
  </si>
  <si>
    <t xml:space="preserve">Quartalsreview mit dokumentierter Maßnahmenverfolgung</t>
  </si>
  <si>
    <t xml:space="preserve">Früher fehlte ein fester Termin- und Berichtsrhythmus</t>
  </si>
  <si>
    <t xml:space="preserve">Quartalsreview terminiert, Protokollvorlage eingeführt und erprobt</t>
  </si>
  <si>
    <t xml:space="preserve">Systematische Erfassung von Kundenfeedback</t>
  </si>
  <si>
    <t xml:space="preserve">Rückmeldungen werden dezentral und unstrukturiert abgelegt</t>
  </si>
  <si>
    <t xml:space="preserve">Einheitlicher Feedbackprozess mit monatlicher Auswertung und Maßnahmenableitung</t>
  </si>
  <si>
    <t xml:space="preserve">Kein zentrales Erfassungswerkzeug und keine Auswertungsroutine</t>
  </si>
  <si>
    <t xml:space="preserve">Feedbackformular je Kanal einführen und monatliche Auswertung etablieren</t>
  </si>
  <si>
    <t xml:space="preserve">Reaktionszeit auf Kundenanfragen</t>
  </si>
  <si>
    <t xml:space="preserve">Durchschnittlich fünf Arbeitstage, keine Messung je Eingangskanal</t>
  </si>
  <si>
    <t xml:space="preserve">Maximal zwei Arbeitstage, Messung und Ausweis je Eingangskanal</t>
  </si>
  <si>
    <t xml:space="preserve">Anfragen laufen über mehrere Postfächer ohne klare Zuordnung</t>
  </si>
  <si>
    <t xml:space="preserve">Zentrales Eingangspostfach mit Zuständigkeits- und Vertretungsregel einrichten</t>
  </si>
  <si>
    <t xml:space="preserve">Markt- und Wettbewerbsbeobachtung</t>
  </si>
  <si>
    <t xml:space="preserve">Halbjährliche Auswertung nach festem Raster ist eingeführt</t>
  </si>
  <si>
    <t xml:space="preserve">Halbjährliche strukturierte Auswertung mit definierten Quellen</t>
  </si>
  <si>
    <t xml:space="preserve">Früher anlassbezogen und ohne benannte Zuständigkeit</t>
  </si>
  <si>
    <t xml:space="preserve">Zuständigkeit zugeordnet, Auswertungsraster abgestimmt und veröffentlicht</t>
  </si>
  <si>
    <t xml:space="preserve">Dokumentation der Kernprozesse</t>
  </si>
  <si>
    <t xml:space="preserve">Zwei von sechs Kernprozessen sind beschrieben und freigegeben</t>
  </si>
  <si>
    <t xml:space="preserve">Alle Kernprozesse beschrieben, freigegeben und jährlich geprüft</t>
  </si>
  <si>
    <t xml:space="preserve">Keine feste Zuständigkeit und keine Freigaberegel für Prozessdokumente</t>
  </si>
  <si>
    <t xml:space="preserve">Prozesslandkarte erstellen und Prozessverantwortliche verbindlich benennen</t>
  </si>
  <si>
    <t xml:space="preserve">Freigabe- und Eskalationsregeln</t>
  </si>
  <si>
    <t xml:space="preserve">Regeln bestehen mündlich und werden unterschiedlich ausgelegt</t>
  </si>
  <si>
    <t xml:space="preserve">Dokumentierte Freigabegrenzen und Eskalationsstufen je Vorgangsart</t>
  </si>
  <si>
    <t xml:space="preserve">Wachstum ohne Anpassung der bestehenden Regelwerke</t>
  </si>
  <si>
    <t xml:space="preserve">Freigabematrix erstellen und in der Einarbeitung verankern</t>
  </si>
  <si>
    <t xml:space="preserve">Fehler- und Reklamationsbearbeitung</t>
  </si>
  <si>
    <t xml:space="preserve">Fehler werden behoben, Ursachen jedoch selten ausgewertet</t>
  </si>
  <si>
    <t xml:space="preserve">Strukturierte Ursachenanalyse mit monatlicher Maßnahmenverfolgung</t>
  </si>
  <si>
    <t xml:space="preserve">Kein einheitliches Erfassungsschema für Fehlerursachen</t>
  </si>
  <si>
    <t xml:space="preserve">Erfassungsformular einführen und monatliche Auswertungsrunde etablieren</t>
  </si>
  <si>
    <t xml:space="preserve">Einheitliche Stammdatenbasis</t>
  </si>
  <si>
    <t xml:space="preserve">Daten liegen in mehreren Systemen mit abweichenden Ständen vor</t>
  </si>
  <si>
    <t xml:space="preserve">Führendes System je Datenobjekt mit dokumentierten Pflegeregeln</t>
  </si>
  <si>
    <t xml:space="preserve">Historisch gewachsene Systemlandschaft ohne benannte Datenverantwortung</t>
  </si>
  <si>
    <t xml:space="preserve">Datenverantwortliche benennen, führendes System je Objekt festlegen</t>
  </si>
  <si>
    <t xml:space="preserve">Automatisierung wiederkehrender Aufgaben</t>
  </si>
  <si>
    <t xml:space="preserve">Wiederkehrende Auswertungen werden manuell zusammengestellt</t>
  </si>
  <si>
    <t xml:space="preserve">Standardauswertungen laufen automatisiert und terminiert</t>
  </si>
  <si>
    <t xml:space="preserve">Fehlende Schnittstellen zwischen den eingesetzten Systemen</t>
  </si>
  <si>
    <t xml:space="preserve">Zwei Auswertungen als Pilot automatisieren und Nutzen bewerten</t>
  </si>
  <si>
    <t xml:space="preserve">Berechtigungskonzept und Informationssicherheit</t>
  </si>
  <si>
    <t xml:space="preserve">Berechtigungen werden bei Rollenwechseln nicht konsequent angepasst</t>
  </si>
  <si>
    <t xml:space="preserve">Rollenbasiertes Berechtigungskonzept mit halbjährlicher Prüfung</t>
  </si>
  <si>
    <t xml:space="preserve">Kein definierter Prozess bei Eintritt, Wechsel und Austritt</t>
  </si>
  <si>
    <t xml:space="preserve">Rollenmodell einführen und halbjährliche Prüfroutine etablieren</t>
  </si>
  <si>
    <t xml:space="preserve">Rollen- und Verantwortungsklarheit</t>
  </si>
  <si>
    <t xml:space="preserve">Aufgaben sind bekannt, Entscheidungsbefugnisse jedoch unscharf</t>
  </si>
  <si>
    <t xml:space="preserve">Rollenbeschreibungen mit Entscheidungsbefugnissen für alle Schlüsselrollen</t>
  </si>
  <si>
    <t xml:space="preserve">Rollen wurden nach der letzten Umstrukturierung nicht nachgezogen</t>
  </si>
  <si>
    <t xml:space="preserve">Rollenbeschreibungen aktualisieren und mit den Bereichen abstimmen</t>
  </si>
  <si>
    <t xml:space="preserve">Qualifizierungsplan für Schlüsselkompetenzen</t>
  </si>
  <si>
    <t xml:space="preserve">Schulungen erfolgen anlassbezogen ohne vorherige Bedarfsermittlung</t>
  </si>
  <si>
    <t xml:space="preserve">Jährlicher Qualifizierungsplan auf Basis einer Kompetenzmatrix</t>
  </si>
  <si>
    <t xml:space="preserve">Kompetenzbedarf wird nicht systematisch erhoben</t>
  </si>
  <si>
    <t xml:space="preserve">Kompetenzmatrix je Team aufbauen und Qualifizierungsbedarf ableiten</t>
  </si>
  <si>
    <t xml:space="preserve">Vertretungs- und Nachfolgeregelungen</t>
  </si>
  <si>
    <t xml:space="preserve">Für zentrale Funktionen ist keine Vertretung benannt</t>
  </si>
  <si>
    <t xml:space="preserve">Dokumentierte Vertretung für alle Schlüsselfunktionen</t>
  </si>
  <si>
    <t xml:space="preserve">Wissen ist an einzelne Personen gebunden und nicht dokumentiert</t>
  </si>
  <si>
    <t xml:space="preserve">Vertretungsplan erstellen und Wissensübergaben verbindlich dokumentieren</t>
  </si>
  <si>
    <t xml:space="preserve">Nachweisführung zu regulatorischen Anforderungen</t>
  </si>
  <si>
    <t xml:space="preserve">Nachweise werden dezentral und uneinheitlich abgelegt</t>
  </si>
  <si>
    <t xml:space="preserve">Zentrale Nachweisablage mit Fristenüberwachung und Zuständigkeit</t>
  </si>
  <si>
    <t xml:space="preserve">Keine übergreifende Fristenübersicht vorhanden</t>
  </si>
  <si>
    <t xml:space="preserve">Zentrale Ablage mit Fristenkalender und Erinnerungsroutine einrichten</t>
  </si>
  <si>
    <t xml:space="preserve">Kennzahlen zum Ressourcenverbrauch</t>
  </si>
  <si>
    <t xml:space="preserve">Verbrauchsdaten liegen ausschließlich als Jahreswerte vor</t>
  </si>
  <si>
    <t xml:space="preserve">Quartalsweise Erfassung mit Zielwerten je Standort</t>
  </si>
  <si>
    <t xml:space="preserve">Messpunkte und Zuständigkeiten sind nicht definiert</t>
  </si>
  <si>
    <t xml:space="preserve">Erfassungsraster festlegen und Quartalsmeldung einführen</t>
  </si>
  <si>
    <t xml:space="preserve">Bewertung von Lieferanten und Partnern</t>
  </si>
  <si>
    <t xml:space="preserve">Auswahl erfolgt überwiegend nach Preis, ohne dokumentierte Kriterien</t>
  </si>
  <si>
    <t xml:space="preserve">Bewertungsraster mit jährlicher Wiederholung und Mindestanforderungen</t>
  </si>
  <si>
    <t xml:space="preserve">Kein abgestimmtes Kriterienset zwischen Einkauf und Fachbereichen</t>
  </si>
  <si>
    <t xml:space="preserve">Bewertungsraster erarbeiten und im Einkaufsprozess verbindlich verankern</t>
  </si>
  <si>
    <t xml:space="preserve">LEGENDE</t>
  </si>
  <si>
    <t xml:space="preserve">Weiße Felder</t>
  </si>
  <si>
    <t xml:space="preserve">Eingabe durch die Anwenderin oder den Anwender.</t>
  </si>
  <si>
    <t xml:space="preserve">Beige Felder</t>
  </si>
  <si>
    <t xml:space="preserve">Berechnen sich automatisch (Nr., Gap, Zielerreichung, Gap-Score, Priorität, Restlaufzeit, Terminstatus).</t>
  </si>
  <si>
    <t xml:space="preserve">Auswahllisten</t>
  </si>
  <si>
    <t xml:space="preserve">Handlungsfeld, Verantwortlich und Status werden im Blatt „Konfiguration“ gepflegt.</t>
  </si>
  <si>
    <t xml:space="preserve">Gap-Score</t>
  </si>
  <si>
    <t xml:space="preserve">Gap (Punkte) × Gewichtung. Schwellenwerte für die Priorität sind im Blatt „Konfiguration“ frei einstellbar.</t>
  </si>
  <si>
    <t xml:space="preserve">Restlaufzeit</t>
  </si>
  <si>
    <t xml:space="preserve">Termin abzüglich heutigem Datum; abgeschlossene Maßnahmen bleiben leer.</t>
  </si>
  <si>
    <t xml:space="preserve">Zeilen erweitern</t>
  </si>
  <si>
    <t xml:space="preserve">Letzte Zeile markieren, kopieren und nach unten einfügen – Formeln, Listen und Formate werden übernommen.</t>
  </si>
  <si>
    <t xml:space="preserve">Spalte W</t>
  </si>
  <si>
    <t xml:space="preserve">Ausgeblendeter Hilfswert für die Rangfolge „Top 5“ im Cockpit. Bitte stehen lassen.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</si>
</sst>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dd\.mm\.yyyy"/>
    <numFmt numFmtId="166" formatCode="0"/>
    <numFmt numFmtId="167" formatCode="0.0&quot; / 5&quot;"/>
    <numFmt numFmtId="168" formatCode="0\ %"/>
    <numFmt numFmtId="169" formatCode="#,##0&quot; PT&quot;"/>
    <numFmt numFmtId="170" formatCode="0.0"/>
    <numFmt numFmtId="171" formatCode="0%"/>
    <numFmt numFmtId="172" formatCode="General"/>
  </numFmts>
  <fonts count="3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Calibri"/>
      <family val="0"/>
      <charset val="1"/>
    </font>
    <font>
      <b val="true"/>
      <sz val="10"/>
      <color rgb="FFF3E6D8"/>
      <name val="Calibri"/>
      <family val="0"/>
      <charset val="1"/>
    </font>
    <font>
      <sz val="10"/>
      <color rgb="FFD7E3E6"/>
      <name val="Calibri"/>
      <family val="0"/>
      <charset val="1"/>
    </font>
    <font>
      <sz val="9.5"/>
      <color rgb="FFD7E3E6"/>
      <name val="Calibri"/>
      <family val="0"/>
      <charset val="1"/>
    </font>
    <font>
      <b val="true"/>
      <sz val="8"/>
      <color rgb="FF6C7C82"/>
      <name val="Calibri"/>
      <family val="0"/>
      <charset val="1"/>
    </font>
    <font>
      <b val="true"/>
      <sz val="11"/>
      <color rgb="FF0000FF"/>
      <name val="Calibri"/>
      <family val="0"/>
      <charset val="1"/>
    </font>
    <font>
      <b val="true"/>
      <sz val="11"/>
      <color rgb="FF12333C"/>
      <name val="Calibri"/>
      <family val="0"/>
      <charset val="1"/>
    </font>
    <font>
      <b val="true"/>
      <sz val="10.5"/>
      <color rgb="FF12333C"/>
      <name val="Calibri"/>
      <family val="0"/>
      <charset val="1"/>
    </font>
    <font>
      <b val="true"/>
      <sz val="8.5"/>
      <color rgb="FFFFFFFF"/>
      <name val="Calibri"/>
      <family val="0"/>
      <charset val="1"/>
    </font>
    <font>
      <b val="true"/>
      <sz val="20"/>
      <color rgb="FF12333C"/>
      <name val="Calibri"/>
      <family val="0"/>
      <charset val="1"/>
    </font>
    <font>
      <sz val="8.5"/>
      <color rgb="FF6C7C82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b val="true"/>
      <sz val="10"/>
      <color rgb="FF12333C"/>
      <name val="Calibri"/>
      <family val="0"/>
      <charset val="1"/>
    </font>
    <font>
      <sz val="10"/>
      <color rgb="FF16262B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0"/>
      <color rgb="FF9E3324"/>
      <name val="Calibri"/>
      <family val="0"/>
      <charset val="1"/>
    </font>
    <font>
      <sz val="10"/>
      <color rgb="FF12333C"/>
      <name val="Calibri"/>
      <family val="0"/>
      <charset val="1"/>
    </font>
    <font>
      <b val="true"/>
      <sz val="10"/>
      <color rgb="FF9A6A12"/>
      <name val="Calibri"/>
      <family val="0"/>
      <charset val="1"/>
    </font>
    <font>
      <b val="true"/>
      <sz val="10"/>
      <color rgb="FF1C5A78"/>
      <name val="Calibri"/>
      <family val="0"/>
      <charset val="1"/>
    </font>
    <font>
      <b val="true"/>
      <sz val="10"/>
      <color rgb="FF1F6B4C"/>
      <name val="Calibri"/>
      <family val="0"/>
      <charset val="1"/>
    </font>
    <font>
      <b val="true"/>
      <sz val="10"/>
      <color rgb="FF5E6B70"/>
      <name val="Calibri"/>
      <family val="0"/>
      <charset val="1"/>
    </font>
    <font>
      <b val="true"/>
      <sz val="9.5"/>
      <color rgb="FF12333C"/>
      <name val="Calibri"/>
      <family val="0"/>
      <charset val="1"/>
    </font>
    <font>
      <sz val="9.5"/>
      <color rgb="FF16262B"/>
      <name val="Calibri"/>
      <family val="0"/>
      <charset val="1"/>
    </font>
    <font>
      <i val="true"/>
      <sz val="9"/>
      <color rgb="FF6C7C82"/>
      <name val="Calibri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9.5"/>
      <color rgb="FFFFFFFF"/>
      <name val="Calibri"/>
      <family val="0"/>
      <charset val="1"/>
    </font>
    <font>
      <sz val="9.5"/>
      <color rgb="FF6C7C82"/>
      <name val="Calibri"/>
      <family val="0"/>
      <charset val="1"/>
    </font>
    <font>
      <b val="true"/>
      <sz val="10"/>
      <color rgb="FF16262B"/>
      <name val="Calibri"/>
      <family val="0"/>
      <charset val="1"/>
    </font>
    <font>
      <b val="true"/>
      <sz val="10"/>
      <color rgb="FF0000FF"/>
      <name val="Calibri"/>
      <family val="0"/>
      <charset val="1"/>
    </font>
    <font>
      <b val="true"/>
      <sz val="9"/>
      <color rgb="FF1D5866"/>
      <name val="Calibri"/>
      <family val="0"/>
      <charset val="1"/>
    </font>
    <font>
      <b val="true"/>
      <sz val="8"/>
      <color rgb="FFFFFFFF"/>
      <name val="Calibri"/>
      <family val="0"/>
      <charset val="1"/>
    </font>
    <font>
      <b val="true"/>
      <sz val="9.5"/>
      <color rgb="FF1D5866"/>
      <name val="Calibri"/>
      <family val="0"/>
      <charset val="1"/>
    </font>
    <font>
      <sz val="9"/>
      <color rgb="FF6C7C82"/>
      <name val="Calibri"/>
      <family val="0"/>
      <charset val="1"/>
    </font>
    <font>
      <sz val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C08040"/>
        <bgColor rgb="FF9A6A12"/>
      </patternFill>
    </fill>
    <fill>
      <patternFill patternType="solid">
        <fgColor rgb="FF12333C"/>
        <bgColor rgb="FF16262B"/>
      </patternFill>
    </fill>
    <fill>
      <patternFill patternType="solid">
        <fgColor rgb="FF1D5866"/>
        <bgColor rgb="FF1C5A78"/>
      </patternFill>
    </fill>
    <fill>
      <patternFill patternType="solid">
        <fgColor rgb="FFF6F3EE"/>
        <bgColor rgb="FFEAF0F1"/>
      </patternFill>
    </fill>
    <fill>
      <patternFill patternType="solid">
        <fgColor rgb="FFFFFFFF"/>
        <bgColor rgb="FFF6F3EE"/>
      </patternFill>
    </fill>
    <fill>
      <patternFill patternType="solid">
        <fgColor rgb="FFF7DCD6"/>
        <bgColor rgb="FFF3E6D8"/>
      </patternFill>
    </fill>
    <fill>
      <patternFill patternType="solid">
        <fgColor rgb="FFF9E9CE"/>
        <bgColor rgb="FFF3E6D8"/>
      </patternFill>
    </fill>
    <fill>
      <patternFill patternType="solid">
        <fgColor rgb="FFDCE9F0"/>
        <bgColor rgb="FFE4E8E9"/>
      </patternFill>
    </fill>
    <fill>
      <patternFill patternType="solid">
        <fgColor rgb="FFDCEDE3"/>
        <bgColor rgb="FFDCE9F0"/>
      </patternFill>
    </fill>
    <fill>
      <patternFill patternType="solid">
        <fgColor rgb="FFE4E8E9"/>
        <bgColor rgb="FFDCE9F0"/>
      </patternFill>
    </fill>
    <fill>
      <patternFill patternType="solid">
        <fgColor rgb="FF6C7C82"/>
        <bgColor rgb="FF5E6B70"/>
      </patternFill>
    </fill>
    <fill>
      <patternFill patternType="solid">
        <fgColor rgb="FFEAF0F1"/>
        <bgColor rgb="FFF6F3EE"/>
      </patternFill>
    </fill>
  </fills>
  <borders count="8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C08040"/>
      </bottom>
      <diagonal/>
    </border>
    <border diagonalUp="false" diagonalDown="false">
      <left style="thin">
        <color rgb="FF9FB2B7"/>
      </left>
      <right style="thin">
        <color rgb="FF9FB2B7"/>
      </right>
      <top/>
      <bottom/>
      <diagonal/>
    </border>
    <border diagonalUp="false" diagonalDown="false">
      <left style="thin">
        <color rgb="FF9FB2B7"/>
      </left>
      <right style="thin">
        <color rgb="FF9FB2B7"/>
      </right>
      <top/>
      <bottom style="thin">
        <color rgb="FF9FB2B7"/>
      </bottom>
      <diagonal/>
    </border>
    <border diagonalUp="false" diagonalDown="false">
      <left/>
      <right/>
      <top/>
      <bottom style="thin">
        <color rgb="FFC6D2D5"/>
      </bottom>
      <diagonal/>
    </border>
    <border diagonalUp="false" diagonalDown="false">
      <left style="thin">
        <color rgb="FFC6D2D5"/>
      </left>
      <right style="thin">
        <color rgb="FFC6D2D5"/>
      </right>
      <top style="thin">
        <color rgb="FFC6D2D5"/>
      </top>
      <bottom style="thin">
        <color rgb="FFC6D2D5"/>
      </bottom>
      <diagonal/>
    </border>
    <border diagonalUp="false" diagonalDown="false">
      <left/>
      <right/>
      <top/>
      <bottom style="thin">
        <color rgb="FF9FB2B7"/>
      </bottom>
      <diagonal/>
    </border>
    <border diagonalUp="false" diagonalDown="false">
      <left style="thin">
        <color rgb="FF1D5866"/>
      </left>
      <right style="thin">
        <color rgb="FF1D5866"/>
      </right>
      <top/>
      <bottom style="medium">
        <color rgb="FFC0804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4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4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4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5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0" fillId="5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3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3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3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6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13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3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6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17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7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7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5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17" fillId="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7" fillId="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7" fillId="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4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18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0" fontId="18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18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7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1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7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6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1" fillId="8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0" fillId="5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2" fillId="9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3" fillId="10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4" fillId="11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3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8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5" fillId="6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6" fillId="6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26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6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5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6" fillId="5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26" fillId="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6" fillId="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1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0" fillId="4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6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1" fillId="6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0" fillId="4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2" fillId="13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7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3" fillId="6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8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2" fillId="9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3" fillId="1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5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1" fillId="5" borderId="5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16" fillId="5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6" fillId="6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4" fillId="13" borderId="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30" fillId="4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0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5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36" fillId="5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6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6" fillId="6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17" fillId="6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7" fillId="5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7" fillId="5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2" fillId="5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7" fillId="6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7" fillId="6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3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4">
    <dxf>
      <font>
        <name val="Calibri"/>
        <charset val="1"/>
        <family val="0"/>
        <b val="1"/>
        <color rgb="FF9E3324"/>
        <sz val="10"/>
      </font>
      <fill>
        <patternFill>
          <bgColor rgb="FFF7DCD6"/>
        </patternFill>
      </fill>
    </dxf>
    <dxf>
      <font>
        <name val="Calibri"/>
        <charset val="1"/>
        <family val="0"/>
        <b val="1"/>
        <color rgb="FF9A6A12"/>
        <sz val="10"/>
      </font>
      <fill>
        <patternFill>
          <bgColor rgb="FFF9E9CE"/>
        </patternFill>
      </fill>
    </dxf>
    <dxf>
      <font>
        <name val="Calibri"/>
        <charset val="1"/>
        <family val="0"/>
        <b val="1"/>
        <color rgb="FF1C5A78"/>
        <sz val="10"/>
      </font>
      <fill>
        <patternFill>
          <bgColor rgb="FFDCE9F0"/>
        </patternFill>
      </fill>
    </dxf>
    <dxf>
      <font>
        <name val="Calibri"/>
        <charset val="1"/>
        <family val="0"/>
        <b val="1"/>
        <color rgb="FF1F6B4C"/>
        <sz val="10"/>
      </font>
      <fill>
        <patternFill>
          <bgColor rgb="FFDCEDE3"/>
        </patternFill>
      </fill>
    </dxf>
    <dxf>
      <fill>
        <patternFill patternType="solid">
          <fgColor rgb="FF1D5866"/>
          <bgColor rgb="FF000000"/>
        </patternFill>
      </fill>
    </dxf>
    <dxf>
      <fill>
        <patternFill patternType="solid">
          <fgColor rgb="FFF6F3EE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12333C"/>
          <bgColor rgb="FF000000"/>
        </patternFill>
      </fill>
    </dxf>
    <dxf>
      <fill>
        <patternFill patternType="solid">
          <fgColor rgb="FF16262B"/>
          <bgColor rgb="FF000000"/>
        </patternFill>
      </fill>
    </dxf>
    <dxf>
      <fill>
        <patternFill patternType="solid">
          <fgColor rgb="FFDCEDE3"/>
          <bgColor rgb="FF000000"/>
        </patternFill>
      </fill>
    </dxf>
    <dxf>
      <fill>
        <patternFill patternType="solid">
          <fgColor rgb="FFEBE9D5"/>
          <bgColor rgb="FF000000"/>
        </patternFill>
      </fill>
    </dxf>
    <dxf>
      <fill>
        <patternFill patternType="solid">
          <fgColor rgb="FFF5C6AD"/>
          <bgColor rgb="FF000000"/>
        </patternFill>
      </fill>
    </dxf>
    <dxf>
      <fill>
        <patternFill patternType="solid">
          <fgColor rgb="FFFBE4C6"/>
          <bgColor rgb="FF000000"/>
        </patternFill>
      </fill>
    </dxf>
    <dxf>
      <fill>
        <patternFill patternType="solid">
          <fgColor rgb="FFE9AD92"/>
          <bgColor rgb="FF000000"/>
        </patternFill>
      </fill>
    </dxf>
    <dxf>
      <fill>
        <patternFill patternType="solid">
          <fgColor rgb="FFEFC0A4"/>
          <bgColor rgb="FF000000"/>
        </patternFill>
      </fill>
    </dxf>
    <dxf>
      <fill>
        <patternFill patternType="solid">
          <fgColor rgb="FFF3CDB0"/>
          <bgColor rgb="FF000000"/>
        </patternFill>
      </fill>
    </dxf>
    <dxf>
      <fill>
        <patternFill patternType="solid">
          <fgColor rgb="FFF6D9BB"/>
          <bgColor rgb="FF000000"/>
        </patternFill>
      </fill>
    </dxf>
    <dxf>
      <fill>
        <patternFill patternType="solid">
          <fgColor rgb="FFF9E3CC"/>
          <bgColor rgb="FF000000"/>
        </patternFill>
      </fill>
    </dxf>
    <dxf>
      <fill>
        <patternFill patternType="solid">
          <fgColor rgb="FFFBECDD"/>
          <bgColor rgb="FF000000"/>
        </patternFill>
      </fill>
    </dxf>
    <dxf>
      <fill>
        <patternFill patternType="solid">
          <fgColor rgb="FFFCF1E6"/>
          <bgColor rgb="FF000000"/>
        </patternFill>
      </fill>
    </dxf>
    <dxf>
      <fill>
        <patternFill patternType="solid">
          <fgColor rgb="FFDCE9F0"/>
          <bgColor rgb="FF000000"/>
        </patternFill>
      </fill>
    </dxf>
    <dxf>
      <fill>
        <patternFill patternType="solid">
          <fgColor rgb="FFE4E8E9"/>
          <bgColor rgb="FF000000"/>
        </patternFill>
      </fill>
    </dxf>
    <dxf>
      <fill>
        <patternFill patternType="solid">
          <fgColor rgb="FFF7DCD6"/>
          <bgColor rgb="FF000000"/>
        </patternFill>
      </fill>
    </dxf>
    <dxf>
      <fill>
        <patternFill patternType="solid">
          <fgColor rgb="FFF9E9CE"/>
          <bgColor rgb="FF000000"/>
        </patternFill>
      </fill>
    </dxf>
    <dxf>
      <fill>
        <patternFill patternType="solid">
          <fgColor rgb="FF1C5A78"/>
          <bgColor rgb="FF000000"/>
        </patternFill>
      </fill>
    </dxf>
    <dxf>
      <fill>
        <patternFill patternType="solid">
          <fgColor rgb="FF1F6B4C"/>
          <bgColor rgb="FF000000"/>
        </patternFill>
      </fill>
    </dxf>
    <dxf>
      <fill>
        <patternFill patternType="solid">
          <fgColor rgb="FF5E6B70"/>
          <bgColor rgb="FF000000"/>
        </patternFill>
      </fill>
    </dxf>
    <dxf>
      <fill>
        <patternFill patternType="solid">
          <fgColor rgb="FF9A6A12"/>
          <bgColor rgb="FF000000"/>
        </patternFill>
      </fill>
    </dxf>
    <dxf>
      <fill>
        <patternFill patternType="solid">
          <fgColor rgb="FF9E3324"/>
          <bgColor rgb="FF000000"/>
        </patternFill>
      </fill>
    </dxf>
    <dxf>
      <fill>
        <patternFill patternType="solid">
          <fgColor rgb="FF6C7C82"/>
          <bgColor rgb="FF000000"/>
        </patternFill>
      </fill>
    </dxf>
    <dxf>
      <font>
        <name val="Calibri"/>
        <charset val="1"/>
        <family val="0"/>
        <b val="1"/>
        <color rgb="FF5E6B70"/>
        <sz val="10"/>
      </font>
      <fill>
        <patternFill>
          <bgColor rgb="FFE4E8E9"/>
        </patternFill>
      </fill>
    </dxf>
    <dxf>
      <font>
        <name val="Calibri"/>
        <charset val="1"/>
        <family val="0"/>
        <b val="1"/>
        <color rgb="FF5E6B70"/>
        <sz val="10"/>
      </font>
      <fill>
        <patternFill>
          <bgColor rgb="FFFFFFFF"/>
        </patternFill>
      </fill>
    </dxf>
    <dxf>
      <font>
        <name val="Calibri"/>
        <charset val="1"/>
        <family val="0"/>
        <b val="1"/>
        <color rgb="FF6C7C82"/>
        <sz val="10"/>
      </font>
      <fill>
        <patternFill>
          <bgColor rgb="FFE4E8E9"/>
        </patternFill>
      </fill>
    </dxf>
    <dxf>
      <font>
        <name val="Calibri"/>
        <charset val="1"/>
        <family val="0"/>
        <b val="1"/>
        <color rgb="FF9E3324"/>
        <sz val="10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A6A12"/>
      <rgbColor rgb="FF800080"/>
      <rgbColor rgb="FF1F6B4C"/>
      <rgbColor rgb="FF9FB2B7"/>
      <rgbColor rgb="FF878787"/>
      <rgbColor rgb="FFE4E8E9"/>
      <rgbColor rgb="FF993366"/>
      <rgbColor rgb="FFF6F3EE"/>
      <rgbColor rgb="FFDCE9F0"/>
      <rgbColor rgb="FF660066"/>
      <rgbColor rgb="FFC08040"/>
      <rgbColor rgb="FF1C5A78"/>
      <rgbColor rgb="FFC6D2D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F0F1"/>
      <rgbColor rgb="FFDCEDE3"/>
      <rgbColor rgb="FFF9E9CE"/>
      <rgbColor rgb="FFD9D9D9"/>
      <rgbColor rgb="FFF3E6D8"/>
      <rgbColor rgb="FFD7E3E6"/>
      <rgbColor rgb="FFF7DCD6"/>
      <rgbColor rgb="FF3366FF"/>
      <rgbColor rgb="FF33CCCC"/>
      <rgbColor rgb="FF99CC00"/>
      <rgbColor rgb="FFFFCC00"/>
      <rgbColor rgb="FFFF9900"/>
      <rgbColor rgb="FFFF6600"/>
      <rgbColor rgb="FF5E6B70"/>
      <rgbColor rgb="FF6C7C82"/>
      <rgbColor rgb="FF12333C"/>
      <rgbColor rgb="FF339966"/>
      <rgbColor rgb="FF003300"/>
      <rgbColor rgb="FF333300"/>
      <rgbColor rgb="FF9E3324"/>
      <rgbColor rgb="FF993366"/>
      <rgbColor rgb="FF1D5866"/>
      <rgbColor rgb="FF16262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Reifegradprofil: Ist gegen Soll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radarChart>
        <c:radarStyle val="marker"/>
        <c:varyColors val="0"/>
        <c:ser>
          <c:idx val="0"/>
          <c:order val="0"/>
          <c:tx>
            <c:strRef>
              <c:f>Cockpit!F19</c:f>
              <c:strCache>
                <c:ptCount val="1"/>
                <c:pt idx="0">
                  <c:v>Ø Ist</c:v>
                </c:pt>
              </c:strCache>
            </c:strRef>
          </c:tx>
          <c:spPr>
            <a:solidFill>
              <a:srgbClr val="1d5866"/>
            </a:solidFill>
            <a:ln w="21960">
              <a:solidFill>
                <a:srgbClr val="1d5866"/>
              </a:solidFill>
              <a:round/>
            </a:ln>
          </c:spPr>
          <c:marker>
            <c:symbol val="circle"/>
            <c:size val="6"/>
            <c:spPr>
              <a:solidFill>
                <a:srgbClr val="1d5866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Cockpit!$B$20:$B$25</c:f>
              <c:strCache>
                <c:ptCount val="6"/>
                <c:pt idx="0">
                  <c:v>Strategie &amp; Steuerung</c:v>
                </c:pt>
                <c:pt idx="1">
                  <c:v>Kunde &amp; Markt</c:v>
                </c:pt>
                <c:pt idx="2">
                  <c:v>Prozesse &amp; Qualität</c:v>
                </c:pt>
                <c:pt idx="3">
                  <c:v>Technologie &amp; Daten</c:v>
                </c:pt>
                <c:pt idx="4">
                  <c:v>Organisation &amp; Kompetenzen</c:v>
                </c:pt>
                <c:pt idx="5">
                  <c:v>Nachhaltigkeit &amp; Compliance</c:v>
                </c:pt>
              </c:strCache>
            </c:strRef>
          </c:cat>
          <c:val>
            <c:numRef>
              <c:f>Cockpit!$F$20:$F$25</c:f>
              <c:numCache>
                <c:formatCode>0.0</c:formatCode>
                <c:ptCount val="6"/>
                <c:pt idx="0">
                  <c:v>2.66666666666667</c:v>
                </c:pt>
                <c:pt idx="1">
                  <c:v>2</c:v>
                </c:pt>
                <c:pt idx="2">
                  <c:v>2.33333333333333</c:v>
                </c:pt>
                <c:pt idx="3">
                  <c:v>1.66666666666667</c:v>
                </c:pt>
                <c:pt idx="4">
                  <c:v>1.66666666666667</c:v>
                </c:pt>
                <c:pt idx="5">
                  <c:v>2</c:v>
                </c:pt>
              </c:numCache>
            </c:numRef>
          </c:val>
        </c:ser>
        <c:ser>
          <c:idx val="1"/>
          <c:order val="1"/>
          <c:tx>
            <c:strRef>
              <c:f>Cockpit!G19</c:f>
              <c:strCache>
                <c:ptCount val="1"/>
                <c:pt idx="0">
                  <c:v>Ø Soll</c:v>
                </c:pt>
              </c:strCache>
            </c:strRef>
          </c:tx>
          <c:spPr>
            <a:solidFill>
              <a:srgbClr val="c08040"/>
            </a:solidFill>
            <a:ln w="21960">
              <a:solidFill>
                <a:srgbClr val="c08040"/>
              </a:solidFill>
              <a:prstDash val="dash"/>
              <a:round/>
            </a:ln>
          </c:spPr>
          <c:marker>
            <c:symbol val="diamond"/>
            <c:size val="6"/>
            <c:spPr>
              <a:solidFill>
                <a:srgbClr val="c08040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Cockpit!$B$20:$B$25</c:f>
              <c:strCache>
                <c:ptCount val="6"/>
                <c:pt idx="0">
                  <c:v>Strategie &amp; Steuerung</c:v>
                </c:pt>
                <c:pt idx="1">
                  <c:v>Kunde &amp; Markt</c:v>
                </c:pt>
                <c:pt idx="2">
                  <c:v>Prozesse &amp; Qualität</c:v>
                </c:pt>
                <c:pt idx="3">
                  <c:v>Technologie &amp; Daten</c:v>
                </c:pt>
                <c:pt idx="4">
                  <c:v>Organisation &amp; Kompetenzen</c:v>
                </c:pt>
                <c:pt idx="5">
                  <c:v>Nachhaltigkeit &amp; Compliance</c:v>
                </c:pt>
              </c:strCache>
            </c:strRef>
          </c:cat>
          <c:val>
            <c:numRef>
              <c:f>Cockpit!$G$20:$G$25</c:f>
              <c:numCache>
                <c:formatCode>0.0</c:formatCode>
                <c:ptCount val="6"/>
                <c:pt idx="0">
                  <c:v>4</c:v>
                </c:pt>
                <c:pt idx="1">
                  <c:v>3.66666666666667</c:v>
                </c:pt>
                <c:pt idx="2">
                  <c:v>4</c:v>
                </c:pt>
                <c:pt idx="3">
                  <c:v>4</c:v>
                </c:pt>
                <c:pt idx="4">
                  <c:v>3.66666666666667</c:v>
                </c:pt>
                <c:pt idx="5">
                  <c:v>4</c:v>
                </c:pt>
              </c:numCache>
            </c:numRef>
          </c:val>
        </c:ser>
        <c:axId val="18072464"/>
        <c:axId val="19040608"/>
      </c:radarChart>
      <c:catAx>
        <c:axId val="1807246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9040608"/>
        <c:crosses val="autoZero"/>
        <c:auto val="1"/>
        <c:lblAlgn val="ctr"/>
        <c:lblOffset val="100"/>
        <c:noMultiLvlLbl val="0"/>
      </c:catAx>
      <c:valAx>
        <c:axId val="19040608"/>
        <c:scaling>
          <c:orientation val="minMax"/>
          <c:max val="5"/>
        </c:scaling>
        <c:delete val="0"/>
        <c:axPos val="l"/>
        <c:numFmt formatCode="0.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8072464"/>
        <c:crosses val="autoZero"/>
        <c:crossBetween val="midCat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Gewichteter Gap-Score je Handlungsfeld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Cockpit!J19</c:f>
              <c:strCache>
                <c:ptCount val="1"/>
                <c:pt idx="0">
                  <c:v>Gap-
Score</c:v>
                </c:pt>
              </c:strCache>
            </c:strRef>
          </c:tx>
          <c:spPr>
            <a:solidFill>
              <a:srgbClr val="c08040"/>
            </a:solidFill>
            <a:ln w="0">
              <a:solidFill>
                <a:srgbClr val="c08040"/>
              </a:solidFill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Cockpit!$B$20:$B$25</c:f>
              <c:strCache>
                <c:ptCount val="6"/>
                <c:pt idx="0">
                  <c:v>Strategie &amp; Steuerung</c:v>
                </c:pt>
                <c:pt idx="1">
                  <c:v>Kunde &amp; Markt</c:v>
                </c:pt>
                <c:pt idx="2">
                  <c:v>Prozesse &amp; Qualität</c:v>
                </c:pt>
                <c:pt idx="3">
                  <c:v>Technologie &amp; Daten</c:v>
                </c:pt>
                <c:pt idx="4">
                  <c:v>Organisation &amp; Kompetenzen</c:v>
                </c:pt>
                <c:pt idx="5">
                  <c:v>Nachhaltigkeit &amp; Compliance</c:v>
                </c:pt>
              </c:strCache>
            </c:strRef>
          </c:cat>
          <c:val>
            <c:numRef>
              <c:f>Cockpit!$J$20:$J$25</c:f>
              <c:numCache>
                <c:formatCode>0</c:formatCode>
                <c:ptCount val="6"/>
                <c:pt idx="0">
                  <c:v>18</c:v>
                </c:pt>
                <c:pt idx="1">
                  <c:v>20</c:v>
                </c:pt>
                <c:pt idx="2">
                  <c:v>17</c:v>
                </c:pt>
                <c:pt idx="3">
                  <c:v>31</c:v>
                </c:pt>
                <c:pt idx="4">
                  <c:v>20</c:v>
                </c:pt>
                <c:pt idx="5">
                  <c:v>20</c:v>
                </c:pt>
              </c:numCache>
            </c:numRef>
          </c:val>
        </c:ser>
        <c:gapWidth val="55"/>
        <c:overlap val="0"/>
        <c:axId val="48549001"/>
        <c:axId val="35566083"/>
      </c:barChart>
      <c:catAx>
        <c:axId val="4854900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5566083"/>
        <c:crosses val="autoZero"/>
        <c:auto val="1"/>
        <c:lblAlgn val="ctr"/>
        <c:lblOffset val="100"/>
        <c:noMultiLvlLbl val="0"/>
      </c:catAx>
      <c:valAx>
        <c:axId val="35566083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8549001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44</xdr:row>
      <xdr:rowOff>0</xdr:rowOff>
    </xdr:from>
    <xdr:to>
      <xdr:col>6</xdr:col>
      <xdr:colOff>597600</xdr:colOff>
      <xdr:row>62</xdr:row>
      <xdr:rowOff>26640</xdr:rowOff>
    </xdr:to>
    <xdr:graphicFrame>
      <xdr:nvGraphicFramePr>
        <xdr:cNvPr id="0" name="Chart 1"/>
        <xdr:cNvGraphicFramePr/>
      </xdr:nvGraphicFramePr>
      <xdr:xfrm>
        <a:off x="176400" y="10429920"/>
        <a:ext cx="5039640" cy="3455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0</xdr:colOff>
      <xdr:row>44</xdr:row>
      <xdr:rowOff>0</xdr:rowOff>
    </xdr:from>
    <xdr:to>
      <xdr:col>12</xdr:col>
      <xdr:colOff>597600</xdr:colOff>
      <xdr:row>62</xdr:row>
      <xdr:rowOff>26640</xdr:rowOff>
    </xdr:to>
    <xdr:graphicFrame>
      <xdr:nvGraphicFramePr>
        <xdr:cNvPr id="1" name="Chart 2"/>
        <xdr:cNvGraphicFramePr/>
      </xdr:nvGraphicFramePr>
      <xdr:xfrm>
        <a:off x="5506560" y="10429920"/>
        <a:ext cx="5039640" cy="3455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2333C"/>
    <pageSetUpPr fitToPage="true"/>
  </sheetPr>
  <dimension ref="A1:N6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13" min="2" style="0" width="12.61"/>
    <col collapsed="false" customWidth="true" hidden="false" outlineLevel="0" max="14" min="14" style="0" width="2.5"/>
  </cols>
  <sheetData>
    <row r="1" customFormat="false" ht="6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30" hidden="false" customHeight="true" outlineLevel="0" collapsed="false">
      <c r="A2" s="2"/>
      <c r="B2" s="3" t="s">
        <v>0</v>
      </c>
      <c r="C2" s="2"/>
      <c r="D2" s="2"/>
      <c r="E2" s="2"/>
      <c r="F2" s="2"/>
      <c r="G2" s="2"/>
      <c r="H2" s="2"/>
      <c r="I2" s="2"/>
      <c r="J2" s="2"/>
      <c r="K2" s="4" t="s">
        <v>1</v>
      </c>
      <c r="L2" s="4"/>
      <c r="M2" s="4"/>
      <c r="N2" s="4"/>
    </row>
    <row r="3" customFormat="false" ht="18.75" hidden="false" customHeight="true" outlineLevel="0" collapsed="false">
      <c r="A3" s="5"/>
      <c r="B3" s="6" t="s">
        <v>2</v>
      </c>
      <c r="C3" s="5"/>
      <c r="D3" s="5"/>
      <c r="E3" s="5"/>
      <c r="F3" s="5"/>
      <c r="G3" s="5"/>
      <c r="H3" s="5"/>
      <c r="I3" s="5"/>
      <c r="J3" s="5"/>
      <c r="K3" s="7" t="s">
        <v>3</v>
      </c>
      <c r="L3" s="7"/>
      <c r="M3" s="7"/>
      <c r="N3" s="7"/>
    </row>
    <row r="4" customFormat="false" ht="9" hidden="false" customHeight="true" outlineLevel="0" collapsed="false"/>
    <row r="6" customFormat="false" ht="15" hidden="false" customHeight="true" outlineLevel="0" collapsed="false">
      <c r="B6" s="8" t="s">
        <v>4</v>
      </c>
      <c r="C6" s="8"/>
      <c r="D6" s="8"/>
      <c r="E6" s="8" t="s">
        <v>5</v>
      </c>
      <c r="F6" s="8"/>
      <c r="G6" s="8"/>
      <c r="H6" s="8" t="s">
        <v>6</v>
      </c>
      <c r="I6" s="8"/>
      <c r="J6" s="8"/>
      <c r="K6" s="8" t="s">
        <v>7</v>
      </c>
      <c r="L6" s="8"/>
      <c r="M6" s="8"/>
    </row>
    <row r="7" customFormat="false" ht="21.75" hidden="false" customHeight="true" outlineLevel="0" collapsed="false">
      <c r="B7" s="9" t="s">
        <v>8</v>
      </c>
      <c r="C7" s="9"/>
      <c r="D7" s="9"/>
      <c r="E7" s="9" t="s">
        <v>9</v>
      </c>
      <c r="F7" s="9"/>
      <c r="G7" s="9"/>
      <c r="H7" s="9" t="s">
        <v>10</v>
      </c>
      <c r="I7" s="9"/>
      <c r="J7" s="9"/>
      <c r="K7" s="10" t="n">
        <f aca="true">TODAY()</f>
        <v>46225</v>
      </c>
      <c r="L7" s="10"/>
      <c r="M7" s="10"/>
    </row>
    <row r="9" customFormat="false" ht="21.75" hidden="false" customHeight="true" outlineLevel="0" collapsed="false">
      <c r="B9" s="11" t="s">
        <v>11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customFormat="false" ht="16.5" hidden="false" customHeight="true" outlineLevel="0" collapsed="false">
      <c r="B10" s="13" t="s">
        <v>12</v>
      </c>
      <c r="C10" s="13"/>
      <c r="D10" s="13"/>
      <c r="E10" s="13" t="s">
        <v>13</v>
      </c>
      <c r="F10" s="13"/>
      <c r="G10" s="13"/>
      <c r="H10" s="13" t="s">
        <v>14</v>
      </c>
      <c r="I10" s="13"/>
      <c r="J10" s="13"/>
      <c r="K10" s="13" t="s">
        <v>15</v>
      </c>
      <c r="L10" s="13"/>
      <c r="M10" s="13"/>
    </row>
    <row r="11" customFormat="false" ht="30" hidden="false" customHeight="true" outlineLevel="0" collapsed="false">
      <c r="B11" s="14" t="n">
        <f aca="false">COUNTIF('Gap-Analyse'!$B$7:$B$40,"?*")</f>
        <v>18</v>
      </c>
      <c r="C11" s="14"/>
      <c r="D11" s="14"/>
      <c r="E11" s="15" t="n">
        <f aca="false">IFERROR(AVERAGE('Gap-Analyse'!$F$7:$F$40),0)</f>
        <v>2.05555555555556</v>
      </c>
      <c r="F11" s="15"/>
      <c r="G11" s="15"/>
      <c r="H11" s="15" t="n">
        <f aca="false">IFERROR(AVERAGE('Gap-Analyse'!$G$7:$G$40),0)</f>
        <v>3.88888888888889</v>
      </c>
      <c r="I11" s="15"/>
      <c r="J11" s="15"/>
      <c r="K11" s="16" t="n">
        <f aca="false">IFERROR(SUMPRODUCT('Gap-Analyse'!$F$7:$F$40,'Gap-Analyse'!$J$7:$J$40)/SUMPRODUCT('Gap-Analyse'!$G$7:$G$40,'Gap-Analyse'!$J$7:$J$40),0)</f>
        <v>0.515384615384615</v>
      </c>
      <c r="L11" s="16"/>
      <c r="M11" s="16"/>
    </row>
    <row r="12" customFormat="false" ht="13.5" hidden="false" customHeight="true" outlineLevel="0" collapsed="false">
      <c r="B12" s="17" t="s">
        <v>16</v>
      </c>
      <c r="C12" s="17"/>
      <c r="D12" s="17"/>
      <c r="E12" s="17" t="s">
        <v>17</v>
      </c>
      <c r="F12" s="17"/>
      <c r="G12" s="17"/>
      <c r="H12" s="17" t="s">
        <v>18</v>
      </c>
      <c r="I12" s="17"/>
      <c r="J12" s="17"/>
      <c r="K12" s="17" t="s">
        <v>19</v>
      </c>
      <c r="L12" s="17"/>
      <c r="M12" s="17"/>
    </row>
    <row r="14" customFormat="false" ht="16.5" hidden="false" customHeight="true" outlineLevel="0" collapsed="false">
      <c r="B14" s="13" t="s">
        <v>20</v>
      </c>
      <c r="C14" s="13"/>
      <c r="D14" s="13"/>
      <c r="E14" s="13" t="s">
        <v>21</v>
      </c>
      <c r="F14" s="13"/>
      <c r="G14" s="13"/>
      <c r="H14" s="13" t="s">
        <v>22</v>
      </c>
      <c r="I14" s="13"/>
      <c r="J14" s="13"/>
      <c r="K14" s="13" t="s">
        <v>23</v>
      </c>
      <c r="L14" s="13"/>
      <c r="M14" s="13"/>
    </row>
    <row r="15" customFormat="false" ht="30" hidden="false" customHeight="true" outlineLevel="0" collapsed="false">
      <c r="B15" s="14" t="n">
        <f aca="false">COUNTIF('Gap-Analyse'!$L$7:$L$40,"Kritisch")+COUNTIF('Gap-Analyse'!$L$7:$L$40,"Hoch")</f>
        <v>9</v>
      </c>
      <c r="C15" s="14"/>
      <c r="D15" s="14"/>
      <c r="E15" s="16" t="n">
        <f aca="false">IFERROR(AVERAGEIFS('Gap-Analyse'!$R$7:$R$40,'Gap-Analyse'!$B$7:$B$40,"?*"),0)</f>
        <v>0.347222222222222</v>
      </c>
      <c r="F15" s="16"/>
      <c r="G15" s="16"/>
      <c r="H15" s="14" t="n">
        <f aca="false">COUNTIF('Gap-Analyse'!$T$7:$T$40,"Überfällig")</f>
        <v>2</v>
      </c>
      <c r="I15" s="14"/>
      <c r="J15" s="14"/>
      <c r="K15" s="18" t="n">
        <f aca="false">IFERROR(SUMIFS('Gap-Analyse'!$U$7:$U$40,'Gap-Analyse'!$Q$7:$Q$40,"&lt;&gt;Abgeschlossen",'Gap-Analyse'!$B$7:$B$40,"?*"),0)</f>
        <v>234</v>
      </c>
      <c r="L15" s="18"/>
      <c r="M15" s="18"/>
    </row>
    <row r="16" customFormat="false" ht="13.5" hidden="false" customHeight="true" outlineLevel="0" collapsed="false">
      <c r="B16" s="17" t="s">
        <v>24</v>
      </c>
      <c r="C16" s="17"/>
      <c r="D16" s="17"/>
      <c r="E16" s="17" t="s">
        <v>25</v>
      </c>
      <c r="F16" s="17"/>
      <c r="G16" s="17"/>
      <c r="H16" s="17" t="s">
        <v>26</v>
      </c>
      <c r="I16" s="17"/>
      <c r="J16" s="17"/>
      <c r="K16" s="17" t="s">
        <v>27</v>
      </c>
      <c r="L16" s="17"/>
      <c r="M16" s="17"/>
    </row>
    <row r="18" customFormat="false" ht="21.75" hidden="false" customHeight="true" outlineLevel="0" collapsed="false">
      <c r="B18" s="11" t="s">
        <v>28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customFormat="false" ht="30" hidden="false" customHeight="true" outlineLevel="0" collapsed="false">
      <c r="B19" s="19" t="s">
        <v>29</v>
      </c>
      <c r="C19" s="19"/>
      <c r="D19" s="19"/>
      <c r="E19" s="20" t="s">
        <v>30</v>
      </c>
      <c r="F19" s="20" t="s">
        <v>31</v>
      </c>
      <c r="G19" s="20" t="s">
        <v>32</v>
      </c>
      <c r="H19" s="20" t="s">
        <v>33</v>
      </c>
      <c r="I19" s="20" t="s">
        <v>34</v>
      </c>
      <c r="J19" s="20" t="s">
        <v>35</v>
      </c>
      <c r="K19" s="20" t="s">
        <v>36</v>
      </c>
      <c r="L19" s="20" t="s">
        <v>37</v>
      </c>
      <c r="M19" s="20" t="s">
        <v>38</v>
      </c>
    </row>
    <row r="20" customFormat="false" ht="18.75" hidden="false" customHeight="true" outlineLevel="0" collapsed="false">
      <c r="B20" s="21" t="str">
        <f aca="false">Konfiguration!$B$8</f>
        <v>Strategie &amp; Steuerung</v>
      </c>
      <c r="C20" s="21"/>
      <c r="D20" s="21"/>
      <c r="E20" s="22" t="n">
        <f aca="false">COUNTIF('Gap-Analyse'!$B$7:$B$40,$B20)</f>
        <v>3</v>
      </c>
      <c r="F20" s="23" t="n">
        <f aca="false">IFERROR(AVERAGEIF('Gap-Analyse'!$B$7:$B$40,$B20,'Gap-Analyse'!$F$7:$F$40),"")</f>
        <v>2.66666666666667</v>
      </c>
      <c r="G20" s="23" t="n">
        <f aca="false">IFERROR(AVERAGEIF('Gap-Analyse'!$B$7:$B$40,$B20,'Gap-Analyse'!$G$7:$G$40),"")</f>
        <v>4</v>
      </c>
      <c r="H20" s="23" t="n">
        <f aca="false">IF($E20=0,"",$G20-$F20)</f>
        <v>1.33333333333333</v>
      </c>
      <c r="I20" s="24" t="n">
        <f aca="false">IFERROR(SUMPRODUCT(('Gap-Analyse'!$B$7:$B$40=$B20)*'Gap-Analyse'!$F$7:$F$40*'Gap-Analyse'!$J$7:$J$40)/SUMPRODUCT(('Gap-Analyse'!$B$7:$B$40=$B20)*'Gap-Analyse'!$G$7:$G$40*'Gap-Analyse'!$J$7:$J$40),"")</f>
        <v>0.625</v>
      </c>
      <c r="J20" s="22" t="n">
        <f aca="false">IF($E20=0,"",SUMIF('Gap-Analyse'!$B$7:$B$40,$B20,'Gap-Analyse'!$K$7:$K$40))</f>
        <v>18</v>
      </c>
      <c r="K20" s="22" t="n">
        <f aca="false">COUNTIFS('Gap-Analyse'!$B$7:$B$40,$B20,'Gap-Analyse'!$L$7:$L$40,"Kritisch")+COUNTIFS('Gap-Analyse'!$B$7:$B$40,$B20,'Gap-Analyse'!$L$7:$L$40,"Hoch")</f>
        <v>2</v>
      </c>
      <c r="L20" s="22" t="n">
        <f aca="false">COUNTIFS('Gap-Analyse'!$B$7:$B$40,$B20,'Gap-Analyse'!$Q$7:$Q$40,"&lt;&gt;Abgeschlossen")</f>
        <v>2</v>
      </c>
      <c r="M20" s="22" t="n">
        <f aca="false">IFERROR(SUMIF('Gap-Analyse'!$B$7:$B$40,$B20,'Gap-Analyse'!$U$7:$U$40),"")</f>
        <v>31</v>
      </c>
    </row>
    <row r="21" customFormat="false" ht="18.75" hidden="false" customHeight="true" outlineLevel="0" collapsed="false">
      <c r="B21" s="25" t="str">
        <f aca="false">Konfiguration!$B$9</f>
        <v>Kunde &amp; Markt</v>
      </c>
      <c r="C21" s="25"/>
      <c r="D21" s="25"/>
      <c r="E21" s="26" t="n">
        <f aca="false">COUNTIF('Gap-Analyse'!$B$7:$B$40,$B21)</f>
        <v>3</v>
      </c>
      <c r="F21" s="27" t="n">
        <f aca="false">IFERROR(AVERAGEIF('Gap-Analyse'!$B$7:$B$40,$B21,'Gap-Analyse'!$F$7:$F$40),"")</f>
        <v>2</v>
      </c>
      <c r="G21" s="27" t="n">
        <f aca="false">IFERROR(AVERAGEIF('Gap-Analyse'!$B$7:$B$40,$B21,'Gap-Analyse'!$G$7:$G$40),"")</f>
        <v>3.66666666666667</v>
      </c>
      <c r="H21" s="27" t="n">
        <f aca="false">IF($E21=0,"",$G21-$F21)</f>
        <v>1.66666666666667</v>
      </c>
      <c r="I21" s="28" t="n">
        <f aca="false">IFERROR(SUMPRODUCT(('Gap-Analyse'!$B$7:$B$40=$B21)*'Gap-Analyse'!$F$7:$F$40*'Gap-Analyse'!$J$7:$J$40)/SUMPRODUCT(('Gap-Analyse'!$B$7:$B$40=$B21)*'Gap-Analyse'!$G$7:$G$40*'Gap-Analyse'!$J$7:$J$40),"")</f>
        <v>0.473684210526316</v>
      </c>
      <c r="J21" s="26" t="n">
        <f aca="false">IF($E21=0,"",SUMIF('Gap-Analyse'!$B$7:$B$40,$B21,'Gap-Analyse'!$K$7:$K$40))</f>
        <v>20</v>
      </c>
      <c r="K21" s="26" t="n">
        <f aca="false">COUNTIFS('Gap-Analyse'!$B$7:$B$40,$B21,'Gap-Analyse'!$L$7:$L$40,"Kritisch")+COUNTIFS('Gap-Analyse'!$B$7:$B$40,$B21,'Gap-Analyse'!$L$7:$L$40,"Hoch")</f>
        <v>2</v>
      </c>
      <c r="L21" s="26" t="n">
        <f aca="false">COUNTIFS('Gap-Analyse'!$B$7:$B$40,$B21,'Gap-Analyse'!$Q$7:$Q$40,"&lt;&gt;Abgeschlossen")</f>
        <v>2</v>
      </c>
      <c r="M21" s="26" t="n">
        <f aca="false">IFERROR(SUMIF('Gap-Analyse'!$B$7:$B$40,$B21,'Gap-Analyse'!$U$7:$U$40),"")</f>
        <v>34</v>
      </c>
    </row>
    <row r="22" customFormat="false" ht="18.75" hidden="false" customHeight="true" outlineLevel="0" collapsed="false">
      <c r="B22" s="21" t="str">
        <f aca="false">Konfiguration!$B$10</f>
        <v>Prozesse &amp; Qualität</v>
      </c>
      <c r="C22" s="21"/>
      <c r="D22" s="21"/>
      <c r="E22" s="22" t="n">
        <f aca="false">COUNTIF('Gap-Analyse'!$B$7:$B$40,$B22)</f>
        <v>3</v>
      </c>
      <c r="F22" s="23" t="n">
        <f aca="false">IFERROR(AVERAGEIF('Gap-Analyse'!$B$7:$B$40,$B22,'Gap-Analyse'!$F$7:$F$40),"")</f>
        <v>2.33333333333333</v>
      </c>
      <c r="G22" s="23" t="n">
        <f aca="false">IFERROR(AVERAGEIF('Gap-Analyse'!$B$7:$B$40,$B22,'Gap-Analyse'!$G$7:$G$40),"")</f>
        <v>4</v>
      </c>
      <c r="H22" s="23" t="n">
        <f aca="false">IF($E22=0,"",$G22-$F22)</f>
        <v>1.66666666666667</v>
      </c>
      <c r="I22" s="24" t="n">
        <f aca="false">IFERROR(SUMPRODUCT(('Gap-Analyse'!$B$7:$B$40=$B22)*'Gap-Analyse'!$F$7:$F$40*'Gap-Analyse'!$J$7:$J$40)/SUMPRODUCT(('Gap-Analyse'!$B$7:$B$40=$B22)*'Gap-Analyse'!$G$7:$G$40*'Gap-Analyse'!$J$7:$J$40),"")</f>
        <v>0.575</v>
      </c>
      <c r="J22" s="22" t="n">
        <f aca="false">IF($E22=0,"",SUMIF('Gap-Analyse'!$B$7:$B$40,$B22,'Gap-Analyse'!$K$7:$K$40))</f>
        <v>17</v>
      </c>
      <c r="K22" s="22" t="n">
        <f aca="false">COUNTIFS('Gap-Analyse'!$B$7:$B$40,$B22,'Gap-Analyse'!$L$7:$L$40,"Kritisch")+COUNTIFS('Gap-Analyse'!$B$7:$B$40,$B22,'Gap-Analyse'!$L$7:$L$40,"Hoch")</f>
        <v>1</v>
      </c>
      <c r="L22" s="22" t="n">
        <f aca="false">COUNTIFS('Gap-Analyse'!$B$7:$B$40,$B22,'Gap-Analyse'!$Q$7:$Q$40,"&lt;&gt;Abgeschlossen")</f>
        <v>3</v>
      </c>
      <c r="M22" s="22" t="n">
        <f aca="false">IFERROR(SUMIF('Gap-Analyse'!$B$7:$B$40,$B22,'Gap-Analyse'!$U$7:$U$40),"")</f>
        <v>43</v>
      </c>
    </row>
    <row r="23" customFormat="false" ht="18.75" hidden="false" customHeight="true" outlineLevel="0" collapsed="false">
      <c r="B23" s="25" t="str">
        <f aca="false">Konfiguration!$B$11</f>
        <v>Technologie &amp; Daten</v>
      </c>
      <c r="C23" s="25"/>
      <c r="D23" s="25"/>
      <c r="E23" s="26" t="n">
        <f aca="false">COUNTIF('Gap-Analyse'!$B$7:$B$40,$B23)</f>
        <v>3</v>
      </c>
      <c r="F23" s="27" t="n">
        <f aca="false">IFERROR(AVERAGEIF('Gap-Analyse'!$B$7:$B$40,$B23,'Gap-Analyse'!$F$7:$F$40),"")</f>
        <v>1.66666666666667</v>
      </c>
      <c r="G23" s="27" t="n">
        <f aca="false">IFERROR(AVERAGEIF('Gap-Analyse'!$B$7:$B$40,$B23,'Gap-Analyse'!$G$7:$G$40),"")</f>
        <v>4</v>
      </c>
      <c r="H23" s="27" t="n">
        <f aca="false">IF($E23=0,"",$G23-$F23)</f>
        <v>2.33333333333333</v>
      </c>
      <c r="I23" s="28" t="n">
        <f aca="false">IFERROR(SUMPRODUCT(('Gap-Analyse'!$B$7:$B$40=$B23)*'Gap-Analyse'!$F$7:$F$40*'Gap-Analyse'!$J$7:$J$40)/SUMPRODUCT(('Gap-Analyse'!$B$7:$B$40=$B23)*'Gap-Analyse'!$G$7:$G$40*'Gap-Analyse'!$J$7:$J$40),"")</f>
        <v>0.425925925925926</v>
      </c>
      <c r="J23" s="26" t="n">
        <f aca="false">IF($E23=0,"",SUMIF('Gap-Analyse'!$B$7:$B$40,$B23,'Gap-Analyse'!$K$7:$K$40))</f>
        <v>31</v>
      </c>
      <c r="K23" s="26" t="n">
        <f aca="false">COUNTIFS('Gap-Analyse'!$B$7:$B$40,$B23,'Gap-Analyse'!$L$7:$L$40,"Kritisch")+COUNTIFS('Gap-Analyse'!$B$7:$B$40,$B23,'Gap-Analyse'!$L$7:$L$40,"Hoch")</f>
        <v>2</v>
      </c>
      <c r="L23" s="26" t="n">
        <f aca="false">COUNTIFS('Gap-Analyse'!$B$7:$B$40,$B23,'Gap-Analyse'!$Q$7:$Q$40,"&lt;&gt;Abgeschlossen")</f>
        <v>3</v>
      </c>
      <c r="M23" s="26" t="n">
        <f aca="false">IFERROR(SUMIF('Gap-Analyse'!$B$7:$B$40,$B23,'Gap-Analyse'!$U$7:$U$40),"")</f>
        <v>74</v>
      </c>
    </row>
    <row r="24" customFormat="false" ht="18.75" hidden="false" customHeight="true" outlineLevel="0" collapsed="false">
      <c r="B24" s="21" t="str">
        <f aca="false">Konfiguration!$B$12</f>
        <v>Organisation &amp; Kompetenzen</v>
      </c>
      <c r="C24" s="21"/>
      <c r="D24" s="21"/>
      <c r="E24" s="22" t="n">
        <f aca="false">COUNTIF('Gap-Analyse'!$B$7:$B$40,$B24)</f>
        <v>3</v>
      </c>
      <c r="F24" s="23" t="n">
        <f aca="false">IFERROR(AVERAGEIF('Gap-Analyse'!$B$7:$B$40,$B24,'Gap-Analyse'!$F$7:$F$40),"")</f>
        <v>1.66666666666667</v>
      </c>
      <c r="G24" s="23" t="n">
        <f aca="false">IFERROR(AVERAGEIF('Gap-Analyse'!$B$7:$B$40,$B24,'Gap-Analyse'!$G$7:$G$40),"")</f>
        <v>3.66666666666667</v>
      </c>
      <c r="H24" s="23" t="n">
        <f aca="false">IF($E24=0,"",$G24-$F24)</f>
        <v>2</v>
      </c>
      <c r="I24" s="24" t="n">
        <f aca="false">IFERROR(SUMPRODUCT(('Gap-Analyse'!$B$7:$B$40=$B24)*'Gap-Analyse'!$F$7:$F$40*'Gap-Analyse'!$J$7:$J$40)/SUMPRODUCT(('Gap-Analyse'!$B$7:$B$40=$B24)*'Gap-Analyse'!$G$7:$G$40*'Gap-Analyse'!$J$7:$J$40),"")</f>
        <v>0.45945945945946</v>
      </c>
      <c r="J24" s="22" t="n">
        <f aca="false">IF($E24=0,"",SUMIF('Gap-Analyse'!$B$7:$B$40,$B24,'Gap-Analyse'!$K$7:$K$40))</f>
        <v>20</v>
      </c>
      <c r="K24" s="22" t="n">
        <f aca="false">COUNTIFS('Gap-Analyse'!$B$7:$B$40,$B24,'Gap-Analyse'!$L$7:$L$40,"Kritisch")+COUNTIFS('Gap-Analyse'!$B$7:$B$40,$B24,'Gap-Analyse'!$L$7:$L$40,"Hoch")</f>
        <v>1</v>
      </c>
      <c r="L24" s="22" t="n">
        <f aca="false">COUNTIFS('Gap-Analyse'!$B$7:$B$40,$B24,'Gap-Analyse'!$Q$7:$Q$40,"&lt;&gt;Abgeschlossen")</f>
        <v>3</v>
      </c>
      <c r="M24" s="22" t="n">
        <f aca="false">IFERROR(SUMIF('Gap-Analyse'!$B$7:$B$40,$B24,'Gap-Analyse'!$U$7:$U$40),"")</f>
        <v>30</v>
      </c>
    </row>
    <row r="25" customFormat="false" ht="18.75" hidden="false" customHeight="true" outlineLevel="0" collapsed="false">
      <c r="B25" s="25" t="str">
        <f aca="false">Konfiguration!$B$13</f>
        <v>Nachhaltigkeit &amp; Compliance</v>
      </c>
      <c r="C25" s="25"/>
      <c r="D25" s="25"/>
      <c r="E25" s="26" t="n">
        <f aca="false">COUNTIF('Gap-Analyse'!$B$7:$B$40,$B25)</f>
        <v>3</v>
      </c>
      <c r="F25" s="27" t="n">
        <f aca="false">IFERROR(AVERAGEIF('Gap-Analyse'!$B$7:$B$40,$B25,'Gap-Analyse'!$F$7:$F$40),"")</f>
        <v>2</v>
      </c>
      <c r="G25" s="27" t="n">
        <f aca="false">IFERROR(AVERAGEIF('Gap-Analyse'!$B$7:$B$40,$B25,'Gap-Analyse'!$G$7:$G$40),"")</f>
        <v>4</v>
      </c>
      <c r="H25" s="27" t="n">
        <f aca="false">IF($E25=0,"",$G25-$F25)</f>
        <v>2</v>
      </c>
      <c r="I25" s="28" t="n">
        <f aca="false">IFERROR(SUMPRODUCT(('Gap-Analyse'!$B$7:$B$40=$B25)*'Gap-Analyse'!$F$7:$F$40*'Gap-Analyse'!$J$7:$J$40)/SUMPRODUCT(('Gap-Analyse'!$B$7:$B$40=$B25)*'Gap-Analyse'!$G$7:$G$40*'Gap-Analyse'!$J$7:$J$40),"")</f>
        <v>0.534883720930233</v>
      </c>
      <c r="J25" s="26" t="n">
        <f aca="false">IF($E25=0,"",SUMIF('Gap-Analyse'!$B$7:$B$40,$B25,'Gap-Analyse'!$K$7:$K$40))</f>
        <v>20</v>
      </c>
      <c r="K25" s="26" t="n">
        <f aca="false">COUNTIFS('Gap-Analyse'!$B$7:$B$40,$B25,'Gap-Analyse'!$L$7:$L$40,"Kritisch")+COUNTIFS('Gap-Analyse'!$B$7:$B$40,$B25,'Gap-Analyse'!$L$7:$L$40,"Hoch")</f>
        <v>1</v>
      </c>
      <c r="L25" s="26" t="n">
        <f aca="false">COUNTIFS('Gap-Analyse'!$B$7:$B$40,$B25,'Gap-Analyse'!$Q$7:$Q$40,"&lt;&gt;Abgeschlossen")</f>
        <v>3</v>
      </c>
      <c r="M25" s="26" t="n">
        <f aca="false">IFERROR(SUMIF('Gap-Analyse'!$B$7:$B$40,$B25,'Gap-Analyse'!$U$7:$U$40),"")</f>
        <v>32</v>
      </c>
    </row>
    <row r="26" customFormat="false" ht="21.75" hidden="false" customHeight="true" outlineLevel="0" collapsed="false">
      <c r="B26" s="29" t="s">
        <v>39</v>
      </c>
      <c r="C26" s="29"/>
      <c r="D26" s="29"/>
      <c r="E26" s="30" t="n">
        <f aca="false">COUNTIF('Gap-Analyse'!$B$7:$B$40,"?*")</f>
        <v>18</v>
      </c>
      <c r="F26" s="31" t="n">
        <f aca="false">IFERROR(AVERAGE('Gap-Analyse'!$F$7:$F$40),"")</f>
        <v>2.05555555555556</v>
      </c>
      <c r="G26" s="31" t="n">
        <f aca="false">IFERROR(AVERAGE('Gap-Analyse'!$G$7:$G$40),"")</f>
        <v>3.88888888888889</v>
      </c>
      <c r="H26" s="31" t="n">
        <f aca="false">IF($E26=0,"",$G26-$F26)</f>
        <v>1.83333333333333</v>
      </c>
      <c r="I26" s="32" t="n">
        <f aca="false">IFERROR(SUMPRODUCT('Gap-Analyse'!$F$7:$F$40,'Gap-Analyse'!$J$7:$J$40)/SUMPRODUCT('Gap-Analyse'!$G$7:$G$40,'Gap-Analyse'!$J$7:$J$40),"")</f>
        <v>0.515384615384615</v>
      </c>
      <c r="J26" s="30" t="n">
        <f aca="false">SUM('Gap-Analyse'!$K$7:$K$40)</f>
        <v>126</v>
      </c>
      <c r="K26" s="30" t="n">
        <f aca="false">SUM(K20:K25)</f>
        <v>9</v>
      </c>
      <c r="L26" s="30" t="n">
        <f aca="false">SUM(L20:L25)</f>
        <v>16</v>
      </c>
      <c r="M26" s="30" t="n">
        <f aca="false">SUM('Gap-Analyse'!$U$7:$U$40)</f>
        <v>244</v>
      </c>
    </row>
    <row r="28" customFormat="false" ht="21.75" hidden="false" customHeight="true" outlineLevel="0" collapsed="false">
      <c r="B28" s="11" t="s">
        <v>40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customFormat="false" ht="19.5" hidden="false" customHeight="true" outlineLevel="0" collapsed="false">
      <c r="B29" s="19" t="s">
        <v>41</v>
      </c>
      <c r="C29" s="19"/>
      <c r="D29" s="19"/>
      <c r="E29" s="33" t="s">
        <v>42</v>
      </c>
      <c r="F29" s="33" t="s">
        <v>43</v>
      </c>
      <c r="G29" s="33"/>
      <c r="H29" s="19" t="s">
        <v>44</v>
      </c>
      <c r="I29" s="19"/>
      <c r="J29" s="19"/>
      <c r="K29" s="33" t="s">
        <v>42</v>
      </c>
      <c r="L29" s="33" t="s">
        <v>43</v>
      </c>
      <c r="M29" s="33"/>
    </row>
    <row r="30" customFormat="false" ht="18" hidden="false" customHeight="true" outlineLevel="0" collapsed="false">
      <c r="B30" s="34" t="s">
        <v>45</v>
      </c>
      <c r="C30" s="34"/>
      <c r="D30" s="34"/>
      <c r="E30" s="35" t="n">
        <f aca="false">COUNTIF('Gap-Analyse'!$L$7:$L$40,$B30)</f>
        <v>2</v>
      </c>
      <c r="F30" s="36" t="n">
        <f aca="false">IFERROR($E30/COUNTIF('Gap-Analyse'!$B$7:$B$40,"?*"),"")</f>
        <v>0.111111111111111</v>
      </c>
      <c r="G30" s="36"/>
      <c r="H30" s="37" t="str">
        <f aca="false">Konfiguration!$B$44</f>
        <v>Offen</v>
      </c>
      <c r="I30" s="37"/>
      <c r="J30" s="37"/>
      <c r="K30" s="22" t="n">
        <f aca="false">COUNTIF('Gap-Analyse'!$Q$7:$Q$40,$H30)</f>
        <v>5</v>
      </c>
      <c r="L30" s="24" t="n">
        <f aca="false">IFERROR($K30/COUNTIF('Gap-Analyse'!$B$7:$B$40,"?*"),"")</f>
        <v>0.277777777777778</v>
      </c>
      <c r="M30" s="24"/>
    </row>
    <row r="31" customFormat="false" ht="18" hidden="false" customHeight="true" outlineLevel="0" collapsed="false">
      <c r="B31" s="38" t="s">
        <v>46</v>
      </c>
      <c r="C31" s="38"/>
      <c r="D31" s="38"/>
      <c r="E31" s="35" t="n">
        <f aca="false">COUNTIF('Gap-Analyse'!$L$7:$L$40,$B31)</f>
        <v>7</v>
      </c>
      <c r="F31" s="36" t="n">
        <f aca="false">IFERROR($E31/COUNTIF('Gap-Analyse'!$B$7:$B$40,"?*"),"")</f>
        <v>0.388888888888889</v>
      </c>
      <c r="G31" s="36"/>
      <c r="H31" s="39" t="str">
        <f aca="false">Konfiguration!$B$45</f>
        <v>In Umsetzung</v>
      </c>
      <c r="I31" s="39"/>
      <c r="J31" s="39"/>
      <c r="K31" s="26" t="n">
        <f aca="false">COUNTIF('Gap-Analyse'!$Q$7:$Q$40,$H31)</f>
        <v>8</v>
      </c>
      <c r="L31" s="28" t="n">
        <f aca="false">IFERROR($K31/COUNTIF('Gap-Analyse'!$B$7:$B$40,"?*"),"")</f>
        <v>0.444444444444444</v>
      </c>
      <c r="M31" s="28"/>
    </row>
    <row r="32" customFormat="false" ht="18" hidden="false" customHeight="true" outlineLevel="0" collapsed="false">
      <c r="B32" s="40" t="s">
        <v>47</v>
      </c>
      <c r="C32" s="40"/>
      <c r="D32" s="40"/>
      <c r="E32" s="35" t="n">
        <f aca="false">COUNTIF('Gap-Analyse'!$L$7:$L$40,$B32)</f>
        <v>6</v>
      </c>
      <c r="F32" s="36" t="n">
        <f aca="false">IFERROR($E32/COUNTIF('Gap-Analyse'!$B$7:$B$40,"?*"),"")</f>
        <v>0.333333333333333</v>
      </c>
      <c r="G32" s="36"/>
      <c r="H32" s="37" t="str">
        <f aca="false">Konfiguration!$B$46</f>
        <v>Verzögert</v>
      </c>
      <c r="I32" s="37"/>
      <c r="J32" s="37"/>
      <c r="K32" s="22" t="n">
        <f aca="false">COUNTIF('Gap-Analyse'!$Q$7:$Q$40,$H32)</f>
        <v>2</v>
      </c>
      <c r="L32" s="24" t="n">
        <f aca="false">IFERROR($K32/COUNTIF('Gap-Analyse'!$B$7:$B$40,"?*"),"")</f>
        <v>0.111111111111111</v>
      </c>
      <c r="M32" s="24"/>
    </row>
    <row r="33" customFormat="false" ht="18" hidden="false" customHeight="true" outlineLevel="0" collapsed="false">
      <c r="B33" s="41" t="s">
        <v>48</v>
      </c>
      <c r="C33" s="41"/>
      <c r="D33" s="41"/>
      <c r="E33" s="35" t="n">
        <f aca="false">COUNTIF('Gap-Analyse'!$L$7:$L$40,$B33)</f>
        <v>1</v>
      </c>
      <c r="F33" s="36" t="n">
        <f aca="false">IFERROR($E33/COUNTIF('Gap-Analyse'!$B$7:$B$40,"?*"),"")</f>
        <v>0.0555555555555556</v>
      </c>
      <c r="G33" s="36"/>
      <c r="H33" s="39" t="str">
        <f aca="false">Konfiguration!$B$47</f>
        <v>Zurückgestellt</v>
      </c>
      <c r="I33" s="39"/>
      <c r="J33" s="39"/>
      <c r="K33" s="26" t="n">
        <f aca="false">COUNTIF('Gap-Analyse'!$Q$7:$Q$40,$H33)</f>
        <v>1</v>
      </c>
      <c r="L33" s="28" t="n">
        <f aca="false">IFERROR($K33/COUNTIF('Gap-Analyse'!$B$7:$B$40,"?*"),"")</f>
        <v>0.0555555555555556</v>
      </c>
      <c r="M33" s="28"/>
    </row>
    <row r="34" customFormat="false" ht="18" hidden="false" customHeight="true" outlineLevel="0" collapsed="false">
      <c r="B34" s="42" t="s">
        <v>49</v>
      </c>
      <c r="C34" s="42"/>
      <c r="D34" s="42"/>
      <c r="E34" s="35" t="n">
        <f aca="false">COUNTIF('Gap-Analyse'!$L$7:$L$40,$B34)</f>
        <v>2</v>
      </c>
      <c r="F34" s="36" t="n">
        <f aca="false">IFERROR($E34/COUNTIF('Gap-Analyse'!$B$7:$B$40,"?*"),"")</f>
        <v>0.111111111111111</v>
      </c>
      <c r="G34" s="36"/>
      <c r="H34" s="37" t="str">
        <f aca="false">Konfiguration!$B$48</f>
        <v>Abgeschlossen</v>
      </c>
      <c r="I34" s="37"/>
      <c r="J34" s="37"/>
      <c r="K34" s="22" t="n">
        <f aca="false">COUNTIF('Gap-Analyse'!$Q$7:$Q$40,$H34)</f>
        <v>2</v>
      </c>
      <c r="L34" s="24" t="n">
        <f aca="false">IFERROR($K34/COUNTIF('Gap-Analyse'!$B$7:$B$40,"?*"),"")</f>
        <v>0.111111111111111</v>
      </c>
      <c r="M34" s="24"/>
    </row>
    <row r="36" customFormat="false" ht="21.75" hidden="false" customHeight="true" outlineLevel="0" collapsed="false">
      <c r="B36" s="11" t="s">
        <v>50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customFormat="false" ht="19.5" hidden="false" customHeight="true" outlineLevel="0" collapsed="false">
      <c r="B37" s="20" t="s">
        <v>51</v>
      </c>
      <c r="C37" s="43" t="s">
        <v>52</v>
      </c>
      <c r="D37" s="43"/>
      <c r="E37" s="43"/>
      <c r="F37" s="43" t="s">
        <v>29</v>
      </c>
      <c r="G37" s="43"/>
      <c r="H37" s="20" t="s">
        <v>35</v>
      </c>
      <c r="I37" s="20" t="s">
        <v>41</v>
      </c>
      <c r="J37" s="43" t="s">
        <v>53</v>
      </c>
      <c r="K37" s="43"/>
      <c r="L37" s="20" t="s">
        <v>54</v>
      </c>
      <c r="M37" s="20" t="s">
        <v>44</v>
      </c>
    </row>
    <row r="38" customFormat="false" ht="18.75" hidden="false" customHeight="true" outlineLevel="0" collapsed="false">
      <c r="B38" s="44" t="n">
        <v>1</v>
      </c>
      <c r="C38" s="45" t="str">
        <f aca="false">IFERROR(INDEX('Gap-Analyse'!$C$7:$C$40,MATCH(LARGE('Gap-Analyse'!$W$7:$W$40,$B38),'Gap-Analyse'!$W$7:$W$40,0)),"")</f>
        <v>Einheitliche Stammdatenbasis</v>
      </c>
      <c r="D38" s="45"/>
      <c r="E38" s="45"/>
      <c r="F38" s="46" t="str">
        <f aca="false">IFERROR(INDEX('Gap-Analyse'!$B$7:$B$40,MATCH(LARGE('Gap-Analyse'!$W$7:$W$40,$B38),'Gap-Analyse'!$W$7:$W$40,0)),"")</f>
        <v>Technologie &amp; Daten</v>
      </c>
      <c r="G38" s="46"/>
      <c r="H38" s="47" t="n">
        <f aca="false">IFERROR(INDEX('Gap-Analyse'!$K$7:$K$40,MATCH(LARGE('Gap-Analyse'!$W$7:$W$40,$B38),'Gap-Analyse'!$W$7:$W$40,0)),"")</f>
        <v>15</v>
      </c>
      <c r="I38" s="48" t="str">
        <f aca="false">IFERROR(INDEX('Gap-Analyse'!$L$7:$L$40,MATCH(LARGE('Gap-Analyse'!$W$7:$W$40,$B38),'Gap-Analyse'!$W$7:$W$40,0)),"")</f>
        <v>Kritisch</v>
      </c>
      <c r="J38" s="46" t="str">
        <f aca="false">IFERROR(INDEX('Gap-Analyse'!$O$7:$O$40,MATCH(LARGE('Gap-Analyse'!$W$7:$W$40,$B38),'Gap-Analyse'!$W$7:$W$40,0)),"")</f>
        <v>Leitung IT</v>
      </c>
      <c r="K38" s="46"/>
      <c r="L38" s="49" t="n">
        <f aca="false">IFERROR(INDEX('Gap-Analyse'!$P$7:$P$40,MATCH(LARGE('Gap-Analyse'!$W$7:$W$40,$B38),'Gap-Analyse'!$W$7:$W$40,0)),"")</f>
        <v>46387</v>
      </c>
      <c r="M38" s="48" t="str">
        <f aca="false">IFERROR(INDEX('Gap-Analyse'!$Q$7:$Q$40,MATCH(LARGE('Gap-Analyse'!$W$7:$W$40,$B38),'Gap-Analyse'!$W$7:$W$40,0)),"")</f>
        <v>In Umsetzung</v>
      </c>
    </row>
    <row r="39" customFormat="false" ht="18.75" hidden="false" customHeight="true" outlineLevel="0" collapsed="false">
      <c r="B39" s="44" t="n">
        <v>2</v>
      </c>
      <c r="C39" s="50" t="str">
        <f aca="false">IFERROR(INDEX('Gap-Analyse'!$C$7:$C$40,MATCH(LARGE('Gap-Analyse'!$W$7:$W$40,$B39),'Gap-Analyse'!$W$7:$W$40,0)),"")</f>
        <v>Systematische Erfassung von Kundenfeedback</v>
      </c>
      <c r="D39" s="50"/>
      <c r="E39" s="50"/>
      <c r="F39" s="51" t="str">
        <f aca="false">IFERROR(INDEX('Gap-Analyse'!$B$7:$B$40,MATCH(LARGE('Gap-Analyse'!$W$7:$W$40,$B39),'Gap-Analyse'!$W$7:$W$40,0)),"")</f>
        <v>Kunde &amp; Markt</v>
      </c>
      <c r="G39" s="51"/>
      <c r="H39" s="52" t="n">
        <f aca="false">IFERROR(INDEX('Gap-Analyse'!$K$7:$K$40,MATCH(LARGE('Gap-Analyse'!$W$7:$W$40,$B39),'Gap-Analyse'!$W$7:$W$40,0)),"")</f>
        <v>12</v>
      </c>
      <c r="I39" s="53" t="str">
        <f aca="false">IFERROR(INDEX('Gap-Analyse'!$L$7:$L$40,MATCH(LARGE('Gap-Analyse'!$W$7:$W$40,$B39),'Gap-Analyse'!$W$7:$W$40,0)),"")</f>
        <v>Kritisch</v>
      </c>
      <c r="J39" s="51" t="str">
        <f aca="false">IFERROR(INDEX('Gap-Analyse'!$O$7:$O$40,MATCH(LARGE('Gap-Analyse'!$W$7:$W$40,$B39),'Gap-Analyse'!$W$7:$W$40,0)),"")</f>
        <v>Leitung Vertrieb</v>
      </c>
      <c r="K39" s="51"/>
      <c r="L39" s="54" t="n">
        <f aca="false">IFERROR(INDEX('Gap-Analyse'!$P$7:$P$40,MATCH(LARGE('Gap-Analyse'!$W$7:$W$40,$B39),'Gap-Analyse'!$W$7:$W$40,0)),"")</f>
        <v>46356</v>
      </c>
      <c r="M39" s="53" t="str">
        <f aca="false">IFERROR(INDEX('Gap-Analyse'!$Q$7:$Q$40,MATCH(LARGE('Gap-Analyse'!$W$7:$W$40,$B39),'Gap-Analyse'!$W$7:$W$40,0)),"")</f>
        <v>Offen</v>
      </c>
    </row>
    <row r="40" customFormat="false" ht="18.75" hidden="false" customHeight="true" outlineLevel="0" collapsed="false">
      <c r="B40" s="44" t="n">
        <v>3</v>
      </c>
      <c r="C40" s="45" t="str">
        <f aca="false">IFERROR(INDEX('Gap-Analyse'!$C$7:$C$40,MATCH(LARGE('Gap-Analyse'!$W$7:$W$40,$B40),'Gap-Analyse'!$W$7:$W$40,0)),"")</f>
        <v>Strategische Ziele sind dokumentiert und kommuniziert</v>
      </c>
      <c r="D40" s="45"/>
      <c r="E40" s="45"/>
      <c r="F40" s="46" t="str">
        <f aca="false">IFERROR(INDEX('Gap-Analyse'!$B$7:$B$40,MATCH(LARGE('Gap-Analyse'!$W$7:$W$40,$B40),'Gap-Analyse'!$W$7:$W$40,0)),"")</f>
        <v>Strategie &amp; Steuerung</v>
      </c>
      <c r="G40" s="46"/>
      <c r="H40" s="47" t="n">
        <f aca="false">IFERROR(INDEX('Gap-Analyse'!$K$7:$K$40,MATCH(LARGE('Gap-Analyse'!$W$7:$W$40,$B40),'Gap-Analyse'!$W$7:$W$40,0)),"")</f>
        <v>10</v>
      </c>
      <c r="I40" s="48" t="str">
        <f aca="false">IFERROR(INDEX('Gap-Analyse'!$L$7:$L$40,MATCH(LARGE('Gap-Analyse'!$W$7:$W$40,$B40),'Gap-Analyse'!$W$7:$W$40,0)),"")</f>
        <v>Hoch</v>
      </c>
      <c r="J40" s="46" t="str">
        <f aca="false">IFERROR(INDEX('Gap-Analyse'!$O$7:$O$40,MATCH(LARGE('Gap-Analyse'!$W$7:$W$40,$B40),'Gap-Analyse'!$W$7:$W$40,0)),"")</f>
        <v>Geschäftsleitung</v>
      </c>
      <c r="K40" s="46"/>
      <c r="L40" s="49" t="n">
        <f aca="false">IFERROR(INDEX('Gap-Analyse'!$P$7:$P$40,MATCH(LARGE('Gap-Analyse'!$W$7:$W$40,$B40),'Gap-Analyse'!$W$7:$W$40,0)),"")</f>
        <v>46295</v>
      </c>
      <c r="M40" s="48" t="str">
        <f aca="false">IFERROR(INDEX('Gap-Analyse'!$Q$7:$Q$40,MATCH(LARGE('Gap-Analyse'!$W$7:$W$40,$B40),'Gap-Analyse'!$W$7:$W$40,0)),"")</f>
        <v>In Umsetzung</v>
      </c>
    </row>
    <row r="41" customFormat="false" ht="18.75" hidden="false" customHeight="true" outlineLevel="0" collapsed="false">
      <c r="B41" s="55" t="n">
        <v>4</v>
      </c>
      <c r="C41" s="50" t="str">
        <f aca="false">IFERROR(INDEX('Gap-Analyse'!$C$7:$C$40,MATCH(LARGE('Gap-Analyse'!$W$7:$W$40,$B41),'Gap-Analyse'!$W$7:$W$40,0)),"")</f>
        <v>Berechtigungskonzept und Informationssicherheit</v>
      </c>
      <c r="D41" s="50"/>
      <c r="E41" s="50"/>
      <c r="F41" s="51" t="str">
        <f aca="false">IFERROR(INDEX('Gap-Analyse'!$B$7:$B$40,MATCH(LARGE('Gap-Analyse'!$W$7:$W$40,$B41),'Gap-Analyse'!$W$7:$W$40,0)),"")</f>
        <v>Technologie &amp; Daten</v>
      </c>
      <c r="G41" s="51"/>
      <c r="H41" s="52" t="n">
        <f aca="false">IFERROR(INDEX('Gap-Analyse'!$K$7:$K$40,MATCH(LARGE('Gap-Analyse'!$W$7:$W$40,$B41),'Gap-Analyse'!$W$7:$W$40,0)),"")</f>
        <v>10</v>
      </c>
      <c r="I41" s="53" t="str">
        <f aca="false">IFERROR(INDEX('Gap-Analyse'!$L$7:$L$40,MATCH(LARGE('Gap-Analyse'!$W$7:$W$40,$B41),'Gap-Analyse'!$W$7:$W$40,0)),"")</f>
        <v>Hoch</v>
      </c>
      <c r="J41" s="51" t="str">
        <f aca="false">IFERROR(INDEX('Gap-Analyse'!$O$7:$O$40,MATCH(LARGE('Gap-Analyse'!$W$7:$W$40,$B41),'Gap-Analyse'!$W$7:$W$40,0)),"")</f>
        <v>Informationssicherheit</v>
      </c>
      <c r="K41" s="51"/>
      <c r="L41" s="54" t="n">
        <f aca="false">IFERROR(INDEX('Gap-Analyse'!$P$7:$P$40,MATCH(LARGE('Gap-Analyse'!$W$7:$W$40,$B41),'Gap-Analyse'!$W$7:$W$40,0)),"")</f>
        <v>46295</v>
      </c>
      <c r="M41" s="53" t="str">
        <f aca="false">IFERROR(INDEX('Gap-Analyse'!$Q$7:$Q$40,MATCH(LARGE('Gap-Analyse'!$W$7:$W$40,$B41),'Gap-Analyse'!$W$7:$W$40,0)),"")</f>
        <v>In Umsetzung</v>
      </c>
    </row>
    <row r="42" customFormat="false" ht="18.75" hidden="false" customHeight="true" outlineLevel="0" collapsed="false">
      <c r="B42" s="55" t="n">
        <v>5</v>
      </c>
      <c r="C42" s="45" t="str">
        <f aca="false">IFERROR(INDEX('Gap-Analyse'!$C$7:$C$40,MATCH(LARGE('Gap-Analyse'!$W$7:$W$40,$B42),'Gap-Analyse'!$W$7:$W$40,0)),"")</f>
        <v>Nachweisführung zu regulatorischen Anforderungen</v>
      </c>
      <c r="D42" s="45"/>
      <c r="E42" s="45"/>
      <c r="F42" s="46" t="str">
        <f aca="false">IFERROR(INDEX('Gap-Analyse'!$B$7:$B$40,MATCH(LARGE('Gap-Analyse'!$W$7:$W$40,$B42),'Gap-Analyse'!$W$7:$W$40,0)),"")</f>
        <v>Nachhaltigkeit &amp; Compliance</v>
      </c>
      <c r="G42" s="46"/>
      <c r="H42" s="47" t="n">
        <f aca="false">IFERROR(INDEX('Gap-Analyse'!$K$7:$K$40,MATCH(LARGE('Gap-Analyse'!$W$7:$W$40,$B42),'Gap-Analyse'!$W$7:$W$40,0)),"")</f>
        <v>10</v>
      </c>
      <c r="I42" s="48" t="str">
        <f aca="false">IFERROR(INDEX('Gap-Analyse'!$L$7:$L$40,MATCH(LARGE('Gap-Analyse'!$W$7:$W$40,$B42),'Gap-Analyse'!$W$7:$W$40,0)),"")</f>
        <v>Hoch</v>
      </c>
      <c r="J42" s="46" t="str">
        <f aca="false">IFERROR(INDEX('Gap-Analyse'!$O$7:$O$40,MATCH(LARGE('Gap-Analyse'!$W$7:$W$40,$B42),'Gap-Analyse'!$W$7:$W$40,0)),"")</f>
        <v>Compliance</v>
      </c>
      <c r="K42" s="46"/>
      <c r="L42" s="49" t="n">
        <f aca="false">IFERROR(INDEX('Gap-Analyse'!$P$7:$P$40,MATCH(LARGE('Gap-Analyse'!$W$7:$W$40,$B42),'Gap-Analyse'!$W$7:$W$40,0)),"")</f>
        <v>46295</v>
      </c>
      <c r="M42" s="48" t="str">
        <f aca="false">IFERROR(INDEX('Gap-Analyse'!$Q$7:$Q$40,MATCH(LARGE('Gap-Analyse'!$W$7:$W$40,$B42),'Gap-Analyse'!$W$7:$W$40,0)),"")</f>
        <v>In Umsetzung</v>
      </c>
    </row>
    <row r="44" customFormat="false" ht="21.75" hidden="false" customHeight="true" outlineLevel="0" collapsed="false">
      <c r="B44" s="11" t="s">
        <v>55</v>
      </c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65" customFormat="false" ht="27.75" hidden="false" customHeight="true" outlineLevel="0" collapsed="false">
      <c r="B65" s="56" t="s">
        <v>56</v>
      </c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</row>
  </sheetData>
  <mergeCells count="85">
    <mergeCell ref="K2:N2"/>
    <mergeCell ref="K3:N3"/>
    <mergeCell ref="B6:D6"/>
    <mergeCell ref="E6:G6"/>
    <mergeCell ref="H6:J6"/>
    <mergeCell ref="K6:M6"/>
    <mergeCell ref="B7:D7"/>
    <mergeCell ref="E7:G7"/>
    <mergeCell ref="H7:J7"/>
    <mergeCell ref="K7:M7"/>
    <mergeCell ref="B10:D10"/>
    <mergeCell ref="E10:G10"/>
    <mergeCell ref="H10:J10"/>
    <mergeCell ref="K10:M10"/>
    <mergeCell ref="B11:D11"/>
    <mergeCell ref="E11:G11"/>
    <mergeCell ref="H11:J11"/>
    <mergeCell ref="K11:M11"/>
    <mergeCell ref="B12:D12"/>
    <mergeCell ref="E12:G12"/>
    <mergeCell ref="H12:J12"/>
    <mergeCell ref="K12:M12"/>
    <mergeCell ref="B14:D14"/>
    <mergeCell ref="E14:G14"/>
    <mergeCell ref="H14:J14"/>
    <mergeCell ref="K14:M14"/>
    <mergeCell ref="B15:D15"/>
    <mergeCell ref="E15:G15"/>
    <mergeCell ref="H15:J15"/>
    <mergeCell ref="K15:M15"/>
    <mergeCell ref="B16:D16"/>
    <mergeCell ref="E16:G16"/>
    <mergeCell ref="H16:J16"/>
    <mergeCell ref="K16:M16"/>
    <mergeCell ref="B19:D19"/>
    <mergeCell ref="B20:D20"/>
    <mergeCell ref="B21:D21"/>
    <mergeCell ref="B22:D22"/>
    <mergeCell ref="B23:D23"/>
    <mergeCell ref="B24:D24"/>
    <mergeCell ref="B25:D25"/>
    <mergeCell ref="B26:D26"/>
    <mergeCell ref="B29:D29"/>
    <mergeCell ref="F29:G29"/>
    <mergeCell ref="H29:J29"/>
    <mergeCell ref="L29:M29"/>
    <mergeCell ref="B30:D30"/>
    <mergeCell ref="F30:G30"/>
    <mergeCell ref="H30:J30"/>
    <mergeCell ref="L30:M30"/>
    <mergeCell ref="B31:D31"/>
    <mergeCell ref="F31:G31"/>
    <mergeCell ref="H31:J31"/>
    <mergeCell ref="L31:M31"/>
    <mergeCell ref="B32:D32"/>
    <mergeCell ref="F32:G32"/>
    <mergeCell ref="H32:J32"/>
    <mergeCell ref="L32:M32"/>
    <mergeCell ref="B33:D33"/>
    <mergeCell ref="F33:G33"/>
    <mergeCell ref="H33:J33"/>
    <mergeCell ref="L33:M33"/>
    <mergeCell ref="B34:D34"/>
    <mergeCell ref="F34:G34"/>
    <mergeCell ref="H34:J34"/>
    <mergeCell ref="L34:M34"/>
    <mergeCell ref="C37:E37"/>
    <mergeCell ref="F37:G37"/>
    <mergeCell ref="J37:K37"/>
    <mergeCell ref="C38:E38"/>
    <mergeCell ref="F38:G38"/>
    <mergeCell ref="J38:K38"/>
    <mergeCell ref="C39:E39"/>
    <mergeCell ref="F39:G39"/>
    <mergeCell ref="J39:K39"/>
    <mergeCell ref="C40:E40"/>
    <mergeCell ref="F40:G40"/>
    <mergeCell ref="J40:K40"/>
    <mergeCell ref="C41:E41"/>
    <mergeCell ref="F41:G41"/>
    <mergeCell ref="J41:K41"/>
    <mergeCell ref="C42:E42"/>
    <mergeCell ref="F42:G42"/>
    <mergeCell ref="J42:K42"/>
    <mergeCell ref="B65:M65"/>
  </mergeCells>
  <conditionalFormatting sqref="I20:I25">
    <cfRule type="colorScale" priority="2">
      <colorScale>
        <cfvo type="num" val="0.3"/>
        <cfvo type="num" val="0.65"/>
        <cfvo type="num" val="1"/>
        <color rgb="FFEFA893"/>
        <color rgb="FFFBE4C6"/>
        <color rgb="FFDCEDE3"/>
      </colorScale>
    </cfRule>
  </conditionalFormatting>
  <conditionalFormatting sqref="J20:J25">
    <cfRule type="dataBar" priority="3">
      <dataBar showValue="1" minLength="10" maxLength="90">
        <cfvo type="num" val="0"/>
        <cfvo type="max" val="0"/>
        <color rgb="FFC08040"/>
      </dataBar>
      <extLst>
        <ext xmlns:x14="http://schemas.microsoft.com/office/spreadsheetml/2009/9/main" uri="{B025F937-C7B1-47D3-B67F-A62EFF666E3E}">
          <x14:id>{36BC39AA-FC14-464C-8CA1-30FAA9D91467}</x14:id>
        </ext>
      </extLst>
    </cfRule>
  </conditionalFormatting>
  <conditionalFormatting sqref="K20:K25">
    <cfRule type="cellIs" priority="4" operator="greaterThan" aboveAverage="0" equalAverage="0" bottom="0" percent="0" rank="0" text="" dxfId="0">
      <formula>0</formula>
    </cfRule>
  </conditionalFormatting>
  <conditionalFormatting sqref="E30:E34">
    <cfRule type="dataBar" priority="5">
      <dataBar showValue="1" minLength="10" maxLength="90">
        <cfvo type="num" val="0"/>
        <cfvo type="max" val="0"/>
        <color rgb="FF1D5866"/>
      </dataBar>
      <extLst>
        <ext xmlns:x14="http://schemas.microsoft.com/office/spreadsheetml/2009/9/main" uri="{B025F937-C7B1-47D3-B67F-A62EFF666E3E}">
          <x14:id>{98249655-995C-4323-9AA7-8B31ADDBB4E8}</x14:id>
        </ext>
      </extLst>
    </cfRule>
  </conditionalFormatting>
  <conditionalFormatting sqref="K30:K34">
    <cfRule type="dataBar" priority="6">
      <dataBar showValue="1" minLength="10" maxLength="90">
        <cfvo type="num" val="0"/>
        <cfvo type="max" val="0"/>
        <color rgb="FFC08040"/>
      </dataBar>
      <extLst>
        <ext xmlns:x14="http://schemas.microsoft.com/office/spreadsheetml/2009/9/main" uri="{B025F937-C7B1-47D3-B67F-A62EFF666E3E}">
          <x14:id>{70FA20AF-5A59-4E2D-92BC-27D0E9903671}</x14:id>
        </ext>
      </extLst>
    </cfRule>
  </conditionalFormatting>
  <conditionalFormatting sqref="I38:I42">
    <cfRule type="cellIs" priority="7" operator="equal" aboveAverage="0" equalAverage="0" bottom="0" percent="0" rank="0" text="" dxfId="0">
      <formula>"Kritisch"</formula>
    </cfRule>
    <cfRule type="cellIs" priority="8" operator="equal" aboveAverage="0" equalAverage="0" bottom="0" percent="0" rank="0" text="" dxfId="1">
      <formula>"Hoch"</formula>
    </cfRule>
    <cfRule type="cellIs" priority="9" operator="equal" aboveAverage="0" equalAverage="0" bottom="0" percent="0" rank="0" text="" dxfId="2">
      <formula>"Mittel"</formula>
    </cfRule>
    <cfRule type="cellIs" priority="10" operator="equal" aboveAverage="0" equalAverage="0" bottom="0" percent="0" rank="0" text="" dxfId="3">
      <formula>"Niedrig"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43" man="true" max="16383" min="0"/>
  </rowBreak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6BC39AA-FC14-464C-8CA1-30FAA9D91467}">
            <x14:dataBar minLength="10" maxLength="90" axisPosition="none" gradient="true">
              <x14:cfvo type="num">
                <xm:f>0</xm:f>
              </x14:cfvo>
              <x14:cfvo type="max"/>
              <x14:negativeFillColor rgb="FFC08040"/>
              <x14:axisColor rgb="FF000000"/>
            </x14:dataBar>
          </x14:cfRule>
          <xm:sqref>J20:J25</xm:sqref>
        </x14:conditionalFormatting>
        <x14:conditionalFormatting xmlns:xm="http://schemas.microsoft.com/office/excel/2006/main">
          <x14:cfRule type="dataBar" id="{98249655-995C-4323-9AA7-8B31ADDBB4E8}">
            <x14:dataBar minLength="10" maxLength="90" axisPosition="none" gradient="true">
              <x14:cfvo type="num">
                <xm:f>0</xm:f>
              </x14:cfvo>
              <x14:cfvo type="max"/>
              <x14:negativeFillColor rgb="FF1D5866"/>
              <x14:axisColor rgb="FF000000"/>
            </x14:dataBar>
          </x14:cfRule>
          <xm:sqref>E30:E34</xm:sqref>
        </x14:conditionalFormatting>
        <x14:conditionalFormatting xmlns:xm="http://schemas.microsoft.com/office/excel/2006/main">
          <x14:cfRule type="dataBar" id="{70FA20AF-5A59-4E2D-92BC-27D0E9903671}">
            <x14:dataBar minLength="10" maxLength="90" axisPosition="none" gradient="true">
              <x14:cfvo type="num">
                <xm:f>0</xm:f>
              </x14:cfvo>
              <x14:cfvo type="max"/>
              <x14:negativeFillColor rgb="FFC08040"/>
              <x14:axisColor rgb="FF000000"/>
            </x14:dataBar>
          </x14:cfRule>
          <xm:sqref>K30:K34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08040"/>
    <pageSetUpPr fitToPage="true"/>
  </sheetPr>
  <dimension ref="A1:G7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30"/>
    <col collapsed="false" customWidth="true" hidden="false" outlineLevel="0" max="3" min="3" style="0" width="18"/>
    <col collapsed="false" customWidth="true" hidden="false" outlineLevel="0" max="7" min="4" style="0" width="22"/>
    <col collapsed="false" customWidth="true" hidden="false" outlineLevel="0" max="8" min="8" style="0" width="12"/>
  </cols>
  <sheetData>
    <row r="1" customFormat="false" ht="6" hidden="false" customHeight="true" outlineLevel="0" collapsed="false">
      <c r="A1" s="1"/>
      <c r="B1" s="1"/>
      <c r="C1" s="1"/>
      <c r="D1" s="1"/>
      <c r="E1" s="1"/>
      <c r="F1" s="1"/>
      <c r="G1" s="1"/>
    </row>
    <row r="2" customFormat="false" ht="30" hidden="false" customHeight="true" outlineLevel="0" collapsed="false">
      <c r="A2" s="2"/>
      <c r="B2" s="3" t="s">
        <v>57</v>
      </c>
      <c r="C2" s="2"/>
      <c r="D2" s="4" t="s">
        <v>58</v>
      </c>
      <c r="E2" s="4"/>
      <c r="F2" s="4"/>
      <c r="G2" s="4"/>
    </row>
    <row r="3" customFormat="false" ht="18.75" hidden="false" customHeight="true" outlineLevel="0" collapsed="false">
      <c r="A3" s="5"/>
      <c r="B3" s="6" t="s">
        <v>59</v>
      </c>
      <c r="C3" s="5"/>
      <c r="D3" s="7" t="s">
        <v>60</v>
      </c>
      <c r="E3" s="7"/>
      <c r="F3" s="7"/>
      <c r="G3" s="7"/>
    </row>
    <row r="4" customFormat="false" ht="9" hidden="false" customHeight="true" outlineLevel="0" collapsed="false"/>
    <row r="6" customFormat="false" ht="21.75" hidden="false" customHeight="true" outlineLevel="0" collapsed="false">
      <c r="B6" s="11" t="s">
        <v>61</v>
      </c>
      <c r="C6" s="12"/>
      <c r="D6" s="12"/>
      <c r="E6" s="12"/>
      <c r="F6" s="12"/>
      <c r="G6" s="12"/>
    </row>
    <row r="7" customFormat="false" ht="15" hidden="false" customHeight="false" outlineLevel="0" collapsed="false">
      <c r="B7" s="57" t="s">
        <v>29</v>
      </c>
      <c r="C7" s="57" t="s">
        <v>62</v>
      </c>
      <c r="D7" s="57"/>
      <c r="E7" s="57"/>
      <c r="F7" s="57"/>
      <c r="G7" s="57"/>
    </row>
    <row r="8" customFormat="false" ht="16.5" hidden="false" customHeight="true" outlineLevel="0" collapsed="false">
      <c r="B8" s="58" t="s">
        <v>63</v>
      </c>
      <c r="C8" s="59" t="s">
        <v>64</v>
      </c>
      <c r="D8" s="59"/>
      <c r="E8" s="59"/>
      <c r="F8" s="59"/>
      <c r="G8" s="59"/>
    </row>
    <row r="9" customFormat="false" ht="16.5" hidden="false" customHeight="true" outlineLevel="0" collapsed="false">
      <c r="B9" s="58" t="s">
        <v>65</v>
      </c>
      <c r="C9" s="59" t="s">
        <v>66</v>
      </c>
      <c r="D9" s="59"/>
      <c r="E9" s="59"/>
      <c r="F9" s="59"/>
      <c r="G9" s="59"/>
    </row>
    <row r="10" customFormat="false" ht="16.5" hidden="false" customHeight="true" outlineLevel="0" collapsed="false">
      <c r="B10" s="58" t="s">
        <v>67</v>
      </c>
      <c r="C10" s="59" t="s">
        <v>68</v>
      </c>
      <c r="D10" s="59"/>
      <c r="E10" s="59"/>
      <c r="F10" s="59"/>
      <c r="G10" s="59"/>
    </row>
    <row r="11" customFormat="false" ht="16.5" hidden="false" customHeight="true" outlineLevel="0" collapsed="false">
      <c r="B11" s="58" t="s">
        <v>69</v>
      </c>
      <c r="C11" s="59" t="s">
        <v>70</v>
      </c>
      <c r="D11" s="59"/>
      <c r="E11" s="59"/>
      <c r="F11" s="59"/>
      <c r="G11" s="59"/>
    </row>
    <row r="12" customFormat="false" ht="16.5" hidden="false" customHeight="true" outlineLevel="0" collapsed="false">
      <c r="B12" s="58" t="s">
        <v>71</v>
      </c>
      <c r="C12" s="59" t="s">
        <v>72</v>
      </c>
      <c r="D12" s="59"/>
      <c r="E12" s="59"/>
      <c r="F12" s="59"/>
      <c r="G12" s="59"/>
    </row>
    <row r="13" customFormat="false" ht="16.5" hidden="false" customHeight="true" outlineLevel="0" collapsed="false">
      <c r="B13" s="58" t="s">
        <v>73</v>
      </c>
      <c r="C13" s="59" t="s">
        <v>74</v>
      </c>
      <c r="D13" s="59"/>
      <c r="E13" s="59"/>
      <c r="F13" s="59"/>
      <c r="G13" s="59"/>
    </row>
    <row r="14" customFormat="false" ht="15" hidden="false" customHeight="false" outlineLevel="0" collapsed="false">
      <c r="B14" s="60" t="s">
        <v>75</v>
      </c>
      <c r="C14" s="60"/>
      <c r="D14" s="60"/>
      <c r="E14" s="60"/>
      <c r="F14" s="60"/>
      <c r="G14" s="60"/>
    </row>
    <row r="16" customFormat="false" ht="21.75" hidden="false" customHeight="true" outlineLevel="0" collapsed="false">
      <c r="B16" s="11" t="s">
        <v>76</v>
      </c>
      <c r="C16" s="12"/>
      <c r="D16" s="12"/>
      <c r="E16" s="12"/>
      <c r="F16" s="12"/>
      <c r="G16" s="12"/>
    </row>
    <row r="17" customFormat="false" ht="15" hidden="false" customHeight="false" outlineLevel="0" collapsed="false">
      <c r="B17" s="61" t="s">
        <v>77</v>
      </c>
      <c r="C17" s="57" t="s">
        <v>78</v>
      </c>
      <c r="D17" s="57" t="s">
        <v>79</v>
      </c>
      <c r="E17" s="57"/>
      <c r="F17" s="57"/>
      <c r="G17" s="57"/>
    </row>
    <row r="18" customFormat="false" ht="16.5" hidden="false" customHeight="true" outlineLevel="0" collapsed="false">
      <c r="B18" s="62" t="n">
        <v>0</v>
      </c>
      <c r="C18" s="58" t="s">
        <v>80</v>
      </c>
      <c r="D18" s="59" t="s">
        <v>81</v>
      </c>
      <c r="E18" s="59"/>
      <c r="F18" s="59"/>
      <c r="G18" s="59"/>
    </row>
    <row r="19" customFormat="false" ht="16.5" hidden="false" customHeight="true" outlineLevel="0" collapsed="false">
      <c r="B19" s="62" t="n">
        <v>1</v>
      </c>
      <c r="C19" s="58" t="s">
        <v>82</v>
      </c>
      <c r="D19" s="59" t="s">
        <v>83</v>
      </c>
      <c r="E19" s="59"/>
      <c r="F19" s="59"/>
      <c r="G19" s="59"/>
    </row>
    <row r="20" customFormat="false" ht="16.5" hidden="false" customHeight="true" outlineLevel="0" collapsed="false">
      <c r="B20" s="62" t="n">
        <v>2</v>
      </c>
      <c r="C20" s="58" t="s">
        <v>84</v>
      </c>
      <c r="D20" s="59" t="s">
        <v>85</v>
      </c>
      <c r="E20" s="59"/>
      <c r="F20" s="59"/>
      <c r="G20" s="59"/>
    </row>
    <row r="21" customFormat="false" ht="16.5" hidden="false" customHeight="true" outlineLevel="0" collapsed="false">
      <c r="B21" s="62" t="n">
        <v>3</v>
      </c>
      <c r="C21" s="58" t="s">
        <v>86</v>
      </c>
      <c r="D21" s="59" t="s">
        <v>87</v>
      </c>
      <c r="E21" s="59"/>
      <c r="F21" s="59"/>
      <c r="G21" s="59"/>
    </row>
    <row r="22" customFormat="false" ht="16.5" hidden="false" customHeight="true" outlineLevel="0" collapsed="false">
      <c r="B22" s="62" t="n">
        <v>4</v>
      </c>
      <c r="C22" s="58" t="s">
        <v>88</v>
      </c>
      <c r="D22" s="59" t="s">
        <v>89</v>
      </c>
      <c r="E22" s="59"/>
      <c r="F22" s="59"/>
      <c r="G22" s="59"/>
    </row>
    <row r="23" customFormat="false" ht="16.5" hidden="false" customHeight="true" outlineLevel="0" collapsed="false">
      <c r="B23" s="62" t="n">
        <v>5</v>
      </c>
      <c r="C23" s="58" t="s">
        <v>90</v>
      </c>
      <c r="D23" s="59" t="s">
        <v>91</v>
      </c>
      <c r="E23" s="59"/>
      <c r="F23" s="59"/>
      <c r="G23" s="59"/>
    </row>
    <row r="25" customFormat="false" ht="21.75" hidden="false" customHeight="true" outlineLevel="0" collapsed="false">
      <c r="B25" s="11" t="s">
        <v>92</v>
      </c>
      <c r="C25" s="12"/>
      <c r="D25" s="12"/>
      <c r="E25" s="12"/>
      <c r="F25" s="12"/>
      <c r="G25" s="12"/>
    </row>
    <row r="26" customFormat="false" ht="15" hidden="false" customHeight="false" outlineLevel="0" collapsed="false">
      <c r="B26" s="61" t="s">
        <v>93</v>
      </c>
      <c r="C26" s="57" t="s">
        <v>94</v>
      </c>
      <c r="D26" s="57" t="s">
        <v>95</v>
      </c>
      <c r="E26" s="57"/>
      <c r="F26" s="57"/>
      <c r="G26" s="57"/>
    </row>
    <row r="27" customFormat="false" ht="16.5" hidden="false" customHeight="true" outlineLevel="0" collapsed="false">
      <c r="B27" s="62" t="n">
        <v>1</v>
      </c>
      <c r="C27" s="58" t="s">
        <v>96</v>
      </c>
      <c r="D27" s="59" t="s">
        <v>97</v>
      </c>
      <c r="E27" s="59"/>
      <c r="F27" s="59"/>
      <c r="G27" s="59"/>
    </row>
    <row r="28" customFormat="false" ht="16.5" hidden="false" customHeight="true" outlineLevel="0" collapsed="false">
      <c r="B28" s="62" t="n">
        <v>2</v>
      </c>
      <c r="C28" s="58" t="s">
        <v>98</v>
      </c>
      <c r="D28" s="59" t="s">
        <v>99</v>
      </c>
      <c r="E28" s="59"/>
      <c r="F28" s="59"/>
      <c r="G28" s="59"/>
    </row>
    <row r="29" customFormat="false" ht="16.5" hidden="false" customHeight="true" outlineLevel="0" collapsed="false">
      <c r="B29" s="62" t="n">
        <v>3</v>
      </c>
      <c r="C29" s="58" t="s">
        <v>47</v>
      </c>
      <c r="D29" s="59" t="s">
        <v>100</v>
      </c>
      <c r="E29" s="59"/>
      <c r="F29" s="59"/>
      <c r="G29" s="59"/>
    </row>
    <row r="30" customFormat="false" ht="16.5" hidden="false" customHeight="true" outlineLevel="0" collapsed="false">
      <c r="B30" s="62" t="n">
        <v>4</v>
      </c>
      <c r="C30" s="58" t="s">
        <v>46</v>
      </c>
      <c r="D30" s="59" t="s">
        <v>101</v>
      </c>
      <c r="E30" s="59"/>
      <c r="F30" s="59"/>
      <c r="G30" s="59"/>
    </row>
    <row r="31" customFormat="false" ht="16.5" hidden="false" customHeight="true" outlineLevel="0" collapsed="false">
      <c r="B31" s="62" t="n">
        <v>5</v>
      </c>
      <c r="C31" s="58" t="s">
        <v>102</v>
      </c>
      <c r="D31" s="59" t="s">
        <v>103</v>
      </c>
      <c r="E31" s="59"/>
      <c r="F31" s="59"/>
      <c r="G31" s="59"/>
    </row>
    <row r="33" customFormat="false" ht="21.75" hidden="false" customHeight="true" outlineLevel="0" collapsed="false">
      <c r="B33" s="11" t="s">
        <v>104</v>
      </c>
      <c r="C33" s="12"/>
      <c r="D33" s="12"/>
      <c r="E33" s="12"/>
      <c r="F33" s="12"/>
      <c r="G33" s="12"/>
    </row>
    <row r="34" customFormat="false" ht="15" hidden="false" customHeight="false" outlineLevel="0" collapsed="false">
      <c r="B34" s="57" t="s">
        <v>41</v>
      </c>
      <c r="C34" s="61" t="s">
        <v>105</v>
      </c>
      <c r="D34" s="57" t="s">
        <v>106</v>
      </c>
      <c r="E34" s="57"/>
      <c r="F34" s="57"/>
      <c r="G34" s="57"/>
    </row>
    <row r="35" customFormat="false" ht="16.5" hidden="false" customHeight="true" outlineLevel="0" collapsed="false">
      <c r="B35" s="63" t="s">
        <v>45</v>
      </c>
      <c r="C35" s="64" t="n">
        <v>12</v>
      </c>
      <c r="D35" s="59" t="s">
        <v>107</v>
      </c>
      <c r="E35" s="59"/>
      <c r="F35" s="59"/>
      <c r="G35" s="59"/>
    </row>
    <row r="36" customFormat="false" ht="16.5" hidden="false" customHeight="true" outlineLevel="0" collapsed="false">
      <c r="B36" s="65" t="s">
        <v>46</v>
      </c>
      <c r="C36" s="64" t="n">
        <v>8</v>
      </c>
      <c r="D36" s="59" t="s">
        <v>108</v>
      </c>
      <c r="E36" s="59"/>
      <c r="F36" s="59"/>
      <c r="G36" s="59"/>
    </row>
    <row r="37" customFormat="false" ht="16.5" hidden="false" customHeight="true" outlineLevel="0" collapsed="false">
      <c r="B37" s="66" t="s">
        <v>47</v>
      </c>
      <c r="C37" s="64" t="n">
        <v>4</v>
      </c>
      <c r="D37" s="59" t="s">
        <v>109</v>
      </c>
      <c r="E37" s="59"/>
      <c r="F37" s="59"/>
      <c r="G37" s="59"/>
    </row>
    <row r="38" customFormat="false" ht="16.5" hidden="false" customHeight="true" outlineLevel="0" collapsed="false">
      <c r="B38" s="67" t="s">
        <v>48</v>
      </c>
      <c r="C38" s="64" t="n">
        <v>1</v>
      </c>
      <c r="D38" s="59" t="s">
        <v>110</v>
      </c>
      <c r="E38" s="59"/>
      <c r="F38" s="59"/>
      <c r="G38" s="59"/>
    </row>
    <row r="39" customFormat="false" ht="15" hidden="false" customHeight="false" outlineLevel="0" collapsed="false">
      <c r="B39" s="68" t="s">
        <v>111</v>
      </c>
      <c r="C39" s="64" t="n">
        <v>30</v>
      </c>
      <c r="D39" s="59" t="s">
        <v>112</v>
      </c>
      <c r="E39" s="59"/>
      <c r="F39" s="59"/>
      <c r="G39" s="59"/>
    </row>
    <row r="40" customFormat="false" ht="15" hidden="false" customHeight="false" outlineLevel="0" collapsed="false">
      <c r="B40" s="60" t="s">
        <v>113</v>
      </c>
      <c r="C40" s="60"/>
      <c r="D40" s="60"/>
      <c r="E40" s="60"/>
      <c r="F40" s="60"/>
      <c r="G40" s="60"/>
    </row>
    <row r="42" customFormat="false" ht="21.75" hidden="false" customHeight="true" outlineLevel="0" collapsed="false">
      <c r="B42" s="11" t="s">
        <v>114</v>
      </c>
      <c r="C42" s="12"/>
      <c r="D42" s="12"/>
      <c r="E42" s="12"/>
      <c r="F42" s="12"/>
      <c r="G42" s="12"/>
    </row>
    <row r="43" customFormat="false" ht="15" hidden="false" customHeight="false" outlineLevel="0" collapsed="false">
      <c r="B43" s="57" t="s">
        <v>44</v>
      </c>
      <c r="C43" s="57" t="s">
        <v>115</v>
      </c>
      <c r="D43" s="57"/>
      <c r="E43" s="57"/>
      <c r="F43" s="57"/>
      <c r="G43" s="57"/>
    </row>
    <row r="44" customFormat="false" ht="16.5" hidden="false" customHeight="true" outlineLevel="0" collapsed="false">
      <c r="B44" s="58" t="s">
        <v>116</v>
      </c>
      <c r="C44" s="59" t="s">
        <v>117</v>
      </c>
      <c r="D44" s="59"/>
      <c r="E44" s="59"/>
      <c r="F44" s="59"/>
      <c r="G44" s="59"/>
    </row>
    <row r="45" customFormat="false" ht="16.5" hidden="false" customHeight="true" outlineLevel="0" collapsed="false">
      <c r="B45" s="58" t="s">
        <v>118</v>
      </c>
      <c r="C45" s="59" t="s">
        <v>119</v>
      </c>
      <c r="D45" s="59"/>
      <c r="E45" s="59"/>
      <c r="F45" s="59"/>
      <c r="G45" s="59"/>
    </row>
    <row r="46" customFormat="false" ht="16.5" hidden="false" customHeight="true" outlineLevel="0" collapsed="false">
      <c r="B46" s="58" t="s">
        <v>120</v>
      </c>
      <c r="C46" s="59" t="s">
        <v>121</v>
      </c>
      <c r="D46" s="59"/>
      <c r="E46" s="59"/>
      <c r="F46" s="59"/>
      <c r="G46" s="59"/>
    </row>
    <row r="47" customFormat="false" ht="16.5" hidden="false" customHeight="true" outlineLevel="0" collapsed="false">
      <c r="B47" s="58" t="s">
        <v>122</v>
      </c>
      <c r="C47" s="59" t="s">
        <v>123</v>
      </c>
      <c r="D47" s="59"/>
      <c r="E47" s="59"/>
      <c r="F47" s="59"/>
      <c r="G47" s="59"/>
    </row>
    <row r="48" customFormat="false" ht="16.5" hidden="false" customHeight="true" outlineLevel="0" collapsed="false">
      <c r="B48" s="58" t="s">
        <v>124</v>
      </c>
      <c r="C48" s="59" t="s">
        <v>125</v>
      </c>
      <c r="D48" s="59"/>
      <c r="E48" s="59"/>
      <c r="F48" s="59"/>
      <c r="G48" s="59"/>
    </row>
    <row r="50" customFormat="false" ht="21.75" hidden="false" customHeight="true" outlineLevel="0" collapsed="false">
      <c r="B50" s="11" t="s">
        <v>126</v>
      </c>
      <c r="C50" s="12"/>
      <c r="D50" s="12"/>
      <c r="E50" s="12"/>
      <c r="F50" s="12"/>
      <c r="G50" s="12"/>
    </row>
    <row r="51" customFormat="false" ht="15" hidden="false" customHeight="false" outlineLevel="0" collapsed="false">
      <c r="B51" s="57" t="s">
        <v>127</v>
      </c>
      <c r="C51" s="57" t="s">
        <v>128</v>
      </c>
      <c r="D51" s="57"/>
      <c r="E51" s="57"/>
      <c r="F51" s="57"/>
      <c r="G51" s="57"/>
    </row>
    <row r="52" customFormat="false" ht="16.5" hidden="false" customHeight="true" outlineLevel="0" collapsed="false">
      <c r="B52" s="58" t="s">
        <v>129</v>
      </c>
      <c r="C52" s="69" t="s">
        <v>130</v>
      </c>
      <c r="D52" s="69"/>
      <c r="E52" s="69"/>
      <c r="F52" s="69"/>
      <c r="G52" s="69"/>
    </row>
    <row r="53" customFormat="false" ht="16.5" hidden="false" customHeight="true" outlineLevel="0" collapsed="false">
      <c r="B53" s="58" t="s">
        <v>131</v>
      </c>
      <c r="C53" s="69"/>
      <c r="D53" s="69"/>
      <c r="E53" s="69"/>
      <c r="F53" s="69"/>
      <c r="G53" s="69"/>
    </row>
    <row r="54" customFormat="false" ht="16.5" hidden="false" customHeight="true" outlineLevel="0" collapsed="false">
      <c r="B54" s="58" t="s">
        <v>132</v>
      </c>
      <c r="C54" s="69"/>
      <c r="D54" s="69"/>
      <c r="E54" s="69"/>
      <c r="F54" s="69"/>
      <c r="G54" s="69"/>
    </row>
    <row r="55" customFormat="false" ht="16.5" hidden="false" customHeight="true" outlineLevel="0" collapsed="false">
      <c r="B55" s="58" t="s">
        <v>133</v>
      </c>
      <c r="C55" s="69"/>
      <c r="D55" s="69"/>
      <c r="E55" s="69"/>
      <c r="F55" s="69"/>
      <c r="G55" s="69"/>
    </row>
    <row r="56" customFormat="false" ht="16.5" hidden="false" customHeight="true" outlineLevel="0" collapsed="false">
      <c r="B56" s="58" t="s">
        <v>134</v>
      </c>
      <c r="C56" s="69"/>
      <c r="D56" s="69"/>
      <c r="E56" s="69"/>
      <c r="F56" s="69"/>
      <c r="G56" s="69"/>
    </row>
    <row r="57" customFormat="false" ht="16.5" hidden="false" customHeight="true" outlineLevel="0" collapsed="false">
      <c r="B57" s="58" t="s">
        <v>135</v>
      </c>
      <c r="C57" s="69"/>
      <c r="D57" s="69"/>
      <c r="E57" s="69"/>
      <c r="F57" s="69"/>
      <c r="G57" s="69"/>
    </row>
    <row r="58" customFormat="false" ht="16.5" hidden="false" customHeight="true" outlineLevel="0" collapsed="false">
      <c r="B58" s="58" t="s">
        <v>136</v>
      </c>
      <c r="C58" s="69"/>
      <c r="D58" s="69"/>
      <c r="E58" s="69"/>
      <c r="F58" s="69"/>
      <c r="G58" s="69"/>
    </row>
    <row r="59" customFormat="false" ht="16.5" hidden="false" customHeight="true" outlineLevel="0" collapsed="false">
      <c r="B59" s="58" t="s">
        <v>137</v>
      </c>
      <c r="C59" s="69"/>
      <c r="D59" s="69"/>
      <c r="E59" s="69"/>
      <c r="F59" s="69"/>
      <c r="G59" s="69"/>
    </row>
    <row r="60" customFormat="false" ht="16.5" hidden="false" customHeight="true" outlineLevel="0" collapsed="false">
      <c r="B60" s="58" t="s">
        <v>138</v>
      </c>
      <c r="C60" s="69"/>
      <c r="D60" s="69"/>
      <c r="E60" s="69"/>
      <c r="F60" s="69"/>
      <c r="G60" s="69"/>
    </row>
    <row r="61" customFormat="false" ht="16.5" hidden="false" customHeight="true" outlineLevel="0" collapsed="false">
      <c r="B61" s="58" t="s">
        <v>139</v>
      </c>
      <c r="C61" s="69"/>
      <c r="D61" s="69"/>
      <c r="E61" s="69"/>
      <c r="F61" s="69"/>
      <c r="G61" s="69"/>
    </row>
    <row r="62" customFormat="false" ht="16.5" hidden="false" customHeight="true" outlineLevel="0" collapsed="false">
      <c r="B62" s="58" t="s">
        <v>140</v>
      </c>
      <c r="C62" s="69"/>
      <c r="D62" s="69"/>
      <c r="E62" s="69"/>
      <c r="F62" s="69"/>
      <c r="G62" s="69"/>
    </row>
    <row r="63" customFormat="false" ht="16.5" hidden="false" customHeight="true" outlineLevel="0" collapsed="false">
      <c r="B63" s="58" t="s">
        <v>141</v>
      </c>
      <c r="C63" s="69"/>
      <c r="D63" s="69"/>
      <c r="E63" s="69"/>
      <c r="F63" s="69"/>
      <c r="G63" s="69"/>
    </row>
    <row r="66" customFormat="false" ht="21.75" hidden="false" customHeight="true" outlineLevel="0" collapsed="false">
      <c r="B66" s="11" t="s">
        <v>142</v>
      </c>
      <c r="C66" s="12"/>
      <c r="D66" s="12"/>
      <c r="E66" s="12"/>
      <c r="F66" s="12"/>
      <c r="G66" s="12"/>
    </row>
    <row r="67" customFormat="false" ht="21" hidden="false" customHeight="true" outlineLevel="0" collapsed="false">
      <c r="B67" s="61" t="s">
        <v>143</v>
      </c>
      <c r="C67" s="70" t="s">
        <v>144</v>
      </c>
      <c r="D67" s="71" t="s">
        <v>145</v>
      </c>
      <c r="E67" s="71"/>
      <c r="F67" s="71"/>
      <c r="G67" s="71"/>
    </row>
    <row r="68" customFormat="false" ht="21" hidden="false" customHeight="true" outlineLevel="0" collapsed="false">
      <c r="B68" s="61" t="s">
        <v>146</v>
      </c>
      <c r="C68" s="70" t="s">
        <v>147</v>
      </c>
      <c r="D68" s="71" t="s">
        <v>148</v>
      </c>
      <c r="E68" s="71"/>
      <c r="F68" s="71"/>
      <c r="G68" s="71"/>
    </row>
    <row r="69" customFormat="false" ht="21" hidden="false" customHeight="true" outlineLevel="0" collapsed="false">
      <c r="B69" s="61" t="s">
        <v>149</v>
      </c>
      <c r="C69" s="70" t="s">
        <v>150</v>
      </c>
      <c r="D69" s="71" t="s">
        <v>151</v>
      </c>
      <c r="E69" s="71"/>
      <c r="F69" s="71"/>
      <c r="G69" s="71"/>
    </row>
    <row r="70" customFormat="false" ht="21" hidden="false" customHeight="true" outlineLevel="0" collapsed="false">
      <c r="B70" s="61" t="s">
        <v>152</v>
      </c>
      <c r="C70" s="70" t="s">
        <v>153</v>
      </c>
      <c r="D70" s="71" t="s">
        <v>154</v>
      </c>
      <c r="E70" s="71"/>
      <c r="F70" s="71"/>
      <c r="G70" s="71"/>
    </row>
    <row r="71" customFormat="false" ht="21" hidden="false" customHeight="true" outlineLevel="0" collapsed="false">
      <c r="B71" s="61" t="s">
        <v>155</v>
      </c>
      <c r="C71" s="70" t="s">
        <v>156</v>
      </c>
      <c r="D71" s="71" t="s">
        <v>157</v>
      </c>
      <c r="E71" s="71"/>
      <c r="F71" s="71"/>
      <c r="G71" s="71"/>
    </row>
    <row r="72" customFormat="false" ht="21" hidden="false" customHeight="true" outlineLevel="0" collapsed="false">
      <c r="B72" s="61" t="s">
        <v>158</v>
      </c>
      <c r="C72" s="70" t="s">
        <v>159</v>
      </c>
      <c r="D72" s="71" t="s">
        <v>160</v>
      </c>
      <c r="E72" s="71"/>
      <c r="F72" s="71"/>
      <c r="G72" s="71"/>
    </row>
    <row r="73" customFormat="false" ht="21" hidden="false" customHeight="true" outlineLevel="0" collapsed="false">
      <c r="B73" s="61" t="s">
        <v>161</v>
      </c>
      <c r="C73" s="70" t="s">
        <v>162</v>
      </c>
      <c r="D73" s="71" t="s">
        <v>163</v>
      </c>
      <c r="E73" s="71"/>
      <c r="F73" s="71"/>
      <c r="G73" s="71"/>
    </row>
    <row r="75" customFormat="false" ht="27.75" hidden="false" customHeight="true" outlineLevel="0" collapsed="false">
      <c r="B75" s="56" t="s">
        <v>164</v>
      </c>
      <c r="C75" s="56"/>
      <c r="D75" s="56"/>
      <c r="E75" s="56"/>
      <c r="F75" s="56"/>
      <c r="G75" s="56"/>
    </row>
  </sheetData>
  <mergeCells count="46">
    <mergeCell ref="D2:G2"/>
    <mergeCell ref="D3:G3"/>
    <mergeCell ref="C7:G7"/>
    <mergeCell ref="C8:G8"/>
    <mergeCell ref="C9:G9"/>
    <mergeCell ref="C10:G10"/>
    <mergeCell ref="C11:G11"/>
    <mergeCell ref="C12:G12"/>
    <mergeCell ref="C13:G13"/>
    <mergeCell ref="B14:G14"/>
    <mergeCell ref="D17:G17"/>
    <mergeCell ref="D18:G18"/>
    <mergeCell ref="D19:G19"/>
    <mergeCell ref="D20:G20"/>
    <mergeCell ref="D21:G21"/>
    <mergeCell ref="D22:G22"/>
    <mergeCell ref="D23:G23"/>
    <mergeCell ref="D26:G26"/>
    <mergeCell ref="D27:G27"/>
    <mergeCell ref="D28:G28"/>
    <mergeCell ref="D29:G29"/>
    <mergeCell ref="D30:G30"/>
    <mergeCell ref="D31:G31"/>
    <mergeCell ref="D34:G34"/>
    <mergeCell ref="D35:G35"/>
    <mergeCell ref="D36:G36"/>
    <mergeCell ref="D37:G37"/>
    <mergeCell ref="D38:G38"/>
    <mergeCell ref="D39:G39"/>
    <mergeCell ref="B40:G40"/>
    <mergeCell ref="C43:G43"/>
    <mergeCell ref="C44:G44"/>
    <mergeCell ref="C45:G45"/>
    <mergeCell ref="C46:G46"/>
    <mergeCell ref="C47:G47"/>
    <mergeCell ref="C48:G48"/>
    <mergeCell ref="C51:G51"/>
    <mergeCell ref="C52:G63"/>
    <mergeCell ref="D67:G67"/>
    <mergeCell ref="D68:G68"/>
    <mergeCell ref="D69:G69"/>
    <mergeCell ref="D70:G70"/>
    <mergeCell ref="D71:G71"/>
    <mergeCell ref="D72:G72"/>
    <mergeCell ref="D73:G73"/>
    <mergeCell ref="B75:G7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D5866"/>
    <pageSetUpPr fitToPage="true"/>
  </sheetPr>
  <dimension ref="A1:W49"/>
  <sheetViews>
    <sheetView showFormulas="false" showGridLines="false" showRowColHeaders="true" showZeros="true" rightToLeft="false" tabSelected="false" showOutlineSymbols="true" defaultGridColor="true" view="normal" topLeftCell="A1" colorId="64" zoomScale="90" zoomScaleNormal="90" zoomScalePageLayoutView="100" workbookViewId="0">
      <pane xSplit="3" ySplit="6" topLeftCell="D7" activePane="bottomRight" state="frozen"/>
      <selection pane="topLeft" activeCell="A1" activeCellId="0" sqref="A1"/>
      <selection pane="topRight" activeCell="D1" activeCellId="0" sqref="D1"/>
      <selection pane="bottomLeft" activeCell="A7" activeCellId="0" sqref="A7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21"/>
    <col collapsed="false" customWidth="true" hidden="false" outlineLevel="0" max="3" min="3" style="0" width="30"/>
    <col collapsed="false" customWidth="true" hidden="false" outlineLevel="0" max="5" min="4" style="0" width="40"/>
    <col collapsed="false" customWidth="true" hidden="false" outlineLevel="0" max="7" min="6" style="0" width="9"/>
    <col collapsed="false" customWidth="true" hidden="false" outlineLevel="0" max="8" min="8" style="0" width="8"/>
    <col collapsed="false" customWidth="true" hidden="false" outlineLevel="0" max="9" min="9" style="0" width="11"/>
    <col collapsed="false" customWidth="true" hidden="false" outlineLevel="0" max="11" min="10" style="0" width="9"/>
    <col collapsed="false" customWidth="true" hidden="false" outlineLevel="0" max="12" min="12" style="0" width="12"/>
    <col collapsed="false" customWidth="true" hidden="false" outlineLevel="0" max="13" min="13" style="0" width="34"/>
    <col collapsed="false" customWidth="true" hidden="false" outlineLevel="0" max="14" min="14" style="0" width="40"/>
    <col collapsed="false" customWidth="true" hidden="false" outlineLevel="0" max="15" min="15" style="0" width="20"/>
    <col collapsed="false" customWidth="true" hidden="false" outlineLevel="0" max="16" min="16" style="0" width="12"/>
    <col collapsed="false" customWidth="true" hidden="false" outlineLevel="0" max="17" min="17" style="0" width="15"/>
    <col collapsed="false" customWidth="true" hidden="false" outlineLevel="0" max="18" min="18" style="0" width="11"/>
    <col collapsed="false" customWidth="true" hidden="false" outlineLevel="0" max="19" min="19" style="0" width="10"/>
    <col collapsed="false" customWidth="true" hidden="false" outlineLevel="0" max="20" min="20" style="0" width="13"/>
    <col collapsed="false" customWidth="true" hidden="false" outlineLevel="0" max="21" min="21" style="0" width="10"/>
    <col collapsed="false" customWidth="true" hidden="true" outlineLevel="0" max="23" min="23" style="0" width="14"/>
  </cols>
  <sheetData>
    <row r="1" customFormat="false" ht="6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customFormat="false" ht="30" hidden="false" customHeight="true" outlineLevel="0" collapsed="false">
      <c r="A2" s="2"/>
      <c r="B2" s="3" t="s">
        <v>165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4" t="s">
        <v>1</v>
      </c>
      <c r="S2" s="4"/>
      <c r="T2" s="4"/>
      <c r="U2" s="4"/>
    </row>
    <row r="3" customFormat="false" ht="18.75" hidden="false" customHeight="true" outlineLevel="0" collapsed="false">
      <c r="A3" s="5"/>
      <c r="B3" s="6" t="s">
        <v>166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7" t="s">
        <v>167</v>
      </c>
      <c r="S3" s="7"/>
      <c r="T3" s="7"/>
      <c r="U3" s="7"/>
    </row>
    <row r="4" customFormat="false" ht="9" hidden="false" customHeight="true" outlineLevel="0" collapsed="false"/>
    <row r="5" customFormat="false" ht="19.5" hidden="false" customHeight="true" outlineLevel="0" collapsed="false">
      <c r="A5" s="72" t="s">
        <v>168</v>
      </c>
      <c r="B5" s="72"/>
      <c r="C5" s="72"/>
      <c r="D5" s="72"/>
      <c r="E5" s="72"/>
      <c r="F5" s="72" t="s">
        <v>169</v>
      </c>
      <c r="G5" s="72"/>
      <c r="H5" s="72"/>
      <c r="I5" s="72"/>
      <c r="J5" s="72"/>
      <c r="K5" s="72"/>
      <c r="L5" s="72"/>
      <c r="M5" s="72" t="s">
        <v>170</v>
      </c>
      <c r="N5" s="72"/>
      <c r="O5" s="72"/>
      <c r="P5" s="72"/>
      <c r="Q5" s="72"/>
      <c r="R5" s="72"/>
      <c r="S5" s="72"/>
      <c r="T5" s="72"/>
      <c r="U5" s="72"/>
    </row>
    <row r="6" customFormat="false" ht="39.75" hidden="false" customHeight="true" outlineLevel="0" collapsed="false">
      <c r="A6" s="73" t="s">
        <v>171</v>
      </c>
      <c r="B6" s="74" t="s">
        <v>29</v>
      </c>
      <c r="C6" s="74" t="s">
        <v>172</v>
      </c>
      <c r="D6" s="74" t="s">
        <v>173</v>
      </c>
      <c r="E6" s="74" t="s">
        <v>174</v>
      </c>
      <c r="F6" s="74" t="s">
        <v>175</v>
      </c>
      <c r="G6" s="74" t="s">
        <v>176</v>
      </c>
      <c r="H6" s="73" t="s">
        <v>177</v>
      </c>
      <c r="I6" s="73" t="s">
        <v>34</v>
      </c>
      <c r="J6" s="74" t="s">
        <v>178</v>
      </c>
      <c r="K6" s="73" t="s">
        <v>35</v>
      </c>
      <c r="L6" s="73" t="s">
        <v>41</v>
      </c>
      <c r="M6" s="74" t="s">
        <v>179</v>
      </c>
      <c r="N6" s="74" t="s">
        <v>180</v>
      </c>
      <c r="O6" s="74" t="s">
        <v>53</v>
      </c>
      <c r="P6" s="74" t="s">
        <v>54</v>
      </c>
      <c r="Q6" s="74" t="s">
        <v>44</v>
      </c>
      <c r="R6" s="74" t="s">
        <v>181</v>
      </c>
      <c r="S6" s="73" t="s">
        <v>182</v>
      </c>
      <c r="T6" s="73" t="s">
        <v>183</v>
      </c>
      <c r="U6" s="74" t="s">
        <v>38</v>
      </c>
      <c r="W6" s="75" t="s">
        <v>184</v>
      </c>
    </row>
    <row r="7" customFormat="false" ht="45.75" hidden="false" customHeight="true" outlineLevel="0" collapsed="false">
      <c r="A7" s="76" t="str">
        <f aca="false">IF($B7="","","GA-"&amp;TEXT(ROW()-6,"00"))</f>
        <v>GA-01</v>
      </c>
      <c r="B7" s="77" t="s">
        <v>63</v>
      </c>
      <c r="C7" s="78" t="s">
        <v>185</v>
      </c>
      <c r="D7" s="77" t="s">
        <v>186</v>
      </c>
      <c r="E7" s="77" t="s">
        <v>187</v>
      </c>
      <c r="F7" s="79" t="n">
        <v>2</v>
      </c>
      <c r="G7" s="79" t="n">
        <v>4</v>
      </c>
      <c r="H7" s="80" t="n">
        <f aca="false">IF(OR($F7="",$G7=""),"",$G7-$F7)</f>
        <v>2</v>
      </c>
      <c r="I7" s="81" t="n">
        <f aca="false">IF(OR($F7="",$G7="",$G7=0),"",MIN(1,$F7/$G7))</f>
        <v>0.5</v>
      </c>
      <c r="J7" s="79" t="n">
        <v>5</v>
      </c>
      <c r="K7" s="80" t="n">
        <f aca="false">IF(OR($H7="",$J7=""),"",MAX(0,$H7)*$J7)</f>
        <v>10</v>
      </c>
      <c r="L7" s="82" t="str">
        <f aca="false">IF($K7="","",IF($K7&gt;=Konfiguration!$C$35,"Kritisch",IF($K7&gt;=Konfiguration!$C$36,"Hoch",IF($K7&gt;=Konfiguration!$C$37,"Mittel",IF($K7&gt;0,"Niedrig","Kein Gap")))))</f>
        <v>Hoch</v>
      </c>
      <c r="M7" s="77" t="s">
        <v>188</v>
      </c>
      <c r="N7" s="77" t="s">
        <v>189</v>
      </c>
      <c r="O7" s="77" t="s">
        <v>129</v>
      </c>
      <c r="P7" s="83" t="n">
        <v>46295</v>
      </c>
      <c r="Q7" s="77" t="s">
        <v>118</v>
      </c>
      <c r="R7" s="84" t="n">
        <v>0.35</v>
      </c>
      <c r="S7" s="80" t="n">
        <f aca="true">IF($P7="","",IF($Q7="Abgeschlossen","",$P7-TODAY()))</f>
        <v>70</v>
      </c>
      <c r="T7" s="82" t="str">
        <f aca="false">IF($P7="","",IF($Q7="Abgeschlossen","Abgeschlossen",IF($S7&lt;0,"Überfällig",IF($S7&lt;=Konfiguration!$C$39,"Kritisch","Im Plan"))))</f>
        <v>Im Plan</v>
      </c>
      <c r="U7" s="79" t="n">
        <v>12</v>
      </c>
      <c r="W7" s="85" t="n">
        <f aca="false">IF($K7="","",$K7*1000-ROW())</f>
        <v>9993</v>
      </c>
    </row>
    <row r="8" customFormat="false" ht="45.75" hidden="false" customHeight="true" outlineLevel="0" collapsed="false">
      <c r="A8" s="76" t="str">
        <f aca="false">IF($B8="","","GA-"&amp;TEXT(ROW()-6,"00"))</f>
        <v>GA-02</v>
      </c>
      <c r="B8" s="77" t="s">
        <v>63</v>
      </c>
      <c r="C8" s="78" t="s">
        <v>190</v>
      </c>
      <c r="D8" s="77" t="s">
        <v>191</v>
      </c>
      <c r="E8" s="77" t="s">
        <v>192</v>
      </c>
      <c r="F8" s="79" t="n">
        <v>2</v>
      </c>
      <c r="G8" s="79" t="n">
        <v>4</v>
      </c>
      <c r="H8" s="80" t="n">
        <f aca="false">IF(OR($F8="",$G8=""),"",$G8-$F8)</f>
        <v>2</v>
      </c>
      <c r="I8" s="81" t="n">
        <f aca="false">IF(OR($F8="",$G8="",$G8=0),"",MIN(1,$F8/$G8))</f>
        <v>0.5</v>
      </c>
      <c r="J8" s="79" t="n">
        <v>4</v>
      </c>
      <c r="K8" s="80" t="n">
        <f aca="false">IF(OR($H8="",$J8=""),"",MAX(0,$H8)*$J8)</f>
        <v>8</v>
      </c>
      <c r="L8" s="82" t="str">
        <f aca="false">IF($K8="","",IF($K8&gt;=Konfiguration!$C$35,"Kritisch",IF($K8&gt;=Konfiguration!$C$36,"Hoch",IF($K8&gt;=Konfiguration!$C$37,"Mittel",IF($K8&gt;0,"Niedrig","Kein Gap")))))</f>
        <v>Hoch</v>
      </c>
      <c r="M8" s="77" t="s">
        <v>193</v>
      </c>
      <c r="N8" s="77" t="s">
        <v>194</v>
      </c>
      <c r="O8" s="77" t="s">
        <v>131</v>
      </c>
      <c r="P8" s="83" t="n">
        <v>46203</v>
      </c>
      <c r="Q8" s="77" t="s">
        <v>120</v>
      </c>
      <c r="R8" s="84" t="n">
        <v>0.5</v>
      </c>
      <c r="S8" s="80" t="n">
        <f aca="true">IF($P8="","",IF($Q8="Abgeschlossen","",$P8-TODAY()))</f>
        <v>-22</v>
      </c>
      <c r="T8" s="82" t="str">
        <f aca="false">IF($P8="","",IF($Q8="Abgeschlossen","Abgeschlossen",IF($S8&lt;0,"Überfällig",IF($S8&lt;=Konfiguration!$C$39,"Kritisch","Im Plan"))))</f>
        <v>Überfällig</v>
      </c>
      <c r="U8" s="79" t="n">
        <v>15</v>
      </c>
      <c r="W8" s="85" t="n">
        <f aca="false">IF($K8="","",$K8*1000-ROW())</f>
        <v>7992</v>
      </c>
    </row>
    <row r="9" customFormat="false" ht="45.75" hidden="false" customHeight="true" outlineLevel="0" collapsed="false">
      <c r="A9" s="76" t="str">
        <f aca="false">IF($B9="","","GA-"&amp;TEXT(ROW()-6,"00"))</f>
        <v>GA-03</v>
      </c>
      <c r="B9" s="77" t="s">
        <v>63</v>
      </c>
      <c r="C9" s="78" t="s">
        <v>195</v>
      </c>
      <c r="D9" s="77" t="s">
        <v>196</v>
      </c>
      <c r="E9" s="77" t="s">
        <v>197</v>
      </c>
      <c r="F9" s="79" t="n">
        <v>4</v>
      </c>
      <c r="G9" s="79" t="n">
        <v>4</v>
      </c>
      <c r="H9" s="80" t="n">
        <f aca="false">IF(OR($F9="",$G9=""),"",$G9-$F9)</f>
        <v>0</v>
      </c>
      <c r="I9" s="81" t="n">
        <f aca="false">IF(OR($F9="",$G9="",$G9=0),"",MIN(1,$F9/$G9))</f>
        <v>1</v>
      </c>
      <c r="J9" s="79" t="n">
        <v>3</v>
      </c>
      <c r="K9" s="80" t="n">
        <f aca="false">IF(OR($H9="",$J9=""),"",MAX(0,$H9)*$J9)</f>
        <v>0</v>
      </c>
      <c r="L9" s="82" t="str">
        <f aca="false">IF($K9="","",IF($K9&gt;=Konfiguration!$C$35,"Kritisch",IF($K9&gt;=Konfiguration!$C$36,"Hoch",IF($K9&gt;=Konfiguration!$C$37,"Mittel",IF($K9&gt;0,"Niedrig","Kein Gap")))))</f>
        <v>Kein Gap</v>
      </c>
      <c r="M9" s="77" t="s">
        <v>198</v>
      </c>
      <c r="N9" s="77" t="s">
        <v>199</v>
      </c>
      <c r="O9" s="77" t="s">
        <v>129</v>
      </c>
      <c r="P9" s="83" t="n">
        <v>46112</v>
      </c>
      <c r="Q9" s="77" t="s">
        <v>124</v>
      </c>
      <c r="R9" s="84" t="n">
        <v>1</v>
      </c>
      <c r="S9" s="80" t="str">
        <f aca="true">IF($P9="","",IF($Q9="Abgeschlossen","",$P9-TODAY()))</f>
        <v/>
      </c>
      <c r="T9" s="82" t="str">
        <f aca="false">IF($P9="","",IF($Q9="Abgeschlossen","Abgeschlossen",IF($S9&lt;0,"Überfällig",IF($S9&lt;=Konfiguration!$C$39,"Kritisch","Im Plan"))))</f>
        <v>Abgeschlossen</v>
      </c>
      <c r="U9" s="79" t="n">
        <v>4</v>
      </c>
      <c r="W9" s="85" t="n">
        <f aca="false">IF($K9="","",$K9*1000-ROW())</f>
        <v>-9</v>
      </c>
    </row>
    <row r="10" customFormat="false" ht="45.75" hidden="false" customHeight="true" outlineLevel="0" collapsed="false">
      <c r="A10" s="76" t="str">
        <f aca="false">IF($B10="","","GA-"&amp;TEXT(ROW()-6,"00"))</f>
        <v>GA-04</v>
      </c>
      <c r="B10" s="77" t="s">
        <v>65</v>
      </c>
      <c r="C10" s="78" t="s">
        <v>200</v>
      </c>
      <c r="D10" s="77" t="s">
        <v>201</v>
      </c>
      <c r="E10" s="77" t="s">
        <v>202</v>
      </c>
      <c r="F10" s="79" t="n">
        <v>1</v>
      </c>
      <c r="G10" s="79" t="n">
        <v>4</v>
      </c>
      <c r="H10" s="80" t="n">
        <f aca="false">IF(OR($F10="",$G10=""),"",$G10-$F10)</f>
        <v>3</v>
      </c>
      <c r="I10" s="81" t="n">
        <f aca="false">IF(OR($F10="",$G10="",$G10=0),"",MIN(1,$F10/$G10))</f>
        <v>0.25</v>
      </c>
      <c r="J10" s="79" t="n">
        <v>4</v>
      </c>
      <c r="K10" s="80" t="n">
        <f aca="false">IF(OR($H10="",$J10=""),"",MAX(0,$H10)*$J10)</f>
        <v>12</v>
      </c>
      <c r="L10" s="82" t="str">
        <f aca="false">IF($K10="","",IF($K10&gt;=Konfiguration!$C$35,"Kritisch",IF($K10&gt;=Konfiguration!$C$36,"Hoch",IF($K10&gt;=Konfiguration!$C$37,"Mittel",IF($K10&gt;0,"Niedrig","Kein Gap")))))</f>
        <v>Kritisch</v>
      </c>
      <c r="M10" s="77" t="s">
        <v>203</v>
      </c>
      <c r="N10" s="77" t="s">
        <v>204</v>
      </c>
      <c r="O10" s="77" t="s">
        <v>132</v>
      </c>
      <c r="P10" s="83" t="n">
        <v>46356</v>
      </c>
      <c r="Q10" s="77" t="s">
        <v>116</v>
      </c>
      <c r="R10" s="84" t="n">
        <v>0</v>
      </c>
      <c r="S10" s="80" t="n">
        <f aca="true">IF($P10="","",IF($Q10="Abgeschlossen","",$P10-TODAY()))</f>
        <v>131</v>
      </c>
      <c r="T10" s="82" t="str">
        <f aca="false">IF($P10="","",IF($Q10="Abgeschlossen","Abgeschlossen",IF($S10&lt;0,"Überfällig",IF($S10&lt;=Konfiguration!$C$39,"Kritisch","Im Plan"))))</f>
        <v>Im Plan</v>
      </c>
      <c r="U10" s="79" t="n">
        <v>18</v>
      </c>
      <c r="W10" s="85" t="n">
        <f aca="false">IF($K10="","",$K10*1000-ROW())</f>
        <v>11990</v>
      </c>
    </row>
    <row r="11" customFormat="false" ht="45.75" hidden="false" customHeight="true" outlineLevel="0" collapsed="false">
      <c r="A11" s="76" t="str">
        <f aca="false">IF($B11="","","GA-"&amp;TEXT(ROW()-6,"00"))</f>
        <v>GA-05</v>
      </c>
      <c r="B11" s="77" t="s">
        <v>65</v>
      </c>
      <c r="C11" s="78" t="s">
        <v>205</v>
      </c>
      <c r="D11" s="77" t="s">
        <v>206</v>
      </c>
      <c r="E11" s="77" t="s">
        <v>207</v>
      </c>
      <c r="F11" s="79" t="n">
        <v>2</v>
      </c>
      <c r="G11" s="79" t="n">
        <v>4</v>
      </c>
      <c r="H11" s="80" t="n">
        <f aca="false">IF(OR($F11="",$G11=""),"",$G11-$F11)</f>
        <v>2</v>
      </c>
      <c r="I11" s="81" t="n">
        <f aca="false">IF(OR($F11="",$G11="",$G11=0),"",MIN(1,$F11/$G11))</f>
        <v>0.5</v>
      </c>
      <c r="J11" s="79" t="n">
        <v>4</v>
      </c>
      <c r="K11" s="80" t="n">
        <f aca="false">IF(OR($H11="",$J11=""),"",MAX(0,$H11)*$J11)</f>
        <v>8</v>
      </c>
      <c r="L11" s="82" t="str">
        <f aca="false">IF($K11="","",IF($K11&gt;=Konfiguration!$C$35,"Kritisch",IF($K11&gt;=Konfiguration!$C$36,"Hoch",IF($K11&gt;=Konfiguration!$C$37,"Mittel",IF($K11&gt;0,"Niedrig","Kein Gap")))))</f>
        <v>Hoch</v>
      </c>
      <c r="M11" s="77" t="s">
        <v>208</v>
      </c>
      <c r="N11" s="77" t="s">
        <v>209</v>
      </c>
      <c r="O11" s="77" t="s">
        <v>133</v>
      </c>
      <c r="P11" s="83" t="n">
        <v>46265</v>
      </c>
      <c r="Q11" s="77" t="s">
        <v>118</v>
      </c>
      <c r="R11" s="84" t="n">
        <v>0.6</v>
      </c>
      <c r="S11" s="80" t="n">
        <f aca="true">IF($P11="","",IF($Q11="Abgeschlossen","",$P11-TODAY()))</f>
        <v>40</v>
      </c>
      <c r="T11" s="82" t="str">
        <f aca="false">IF($P11="","",IF($Q11="Abgeschlossen","Abgeschlossen",IF($S11&lt;0,"Überfällig",IF($S11&lt;=Konfiguration!$C$39,"Kritisch","Im Plan"))))</f>
        <v>Im Plan</v>
      </c>
      <c r="U11" s="79" t="n">
        <v>10</v>
      </c>
      <c r="W11" s="85" t="n">
        <f aca="false">IF($K11="","",$K11*1000-ROW())</f>
        <v>7989</v>
      </c>
    </row>
    <row r="12" customFormat="false" ht="45.75" hidden="false" customHeight="true" outlineLevel="0" collapsed="false">
      <c r="A12" s="76" t="str">
        <f aca="false">IF($B12="","","GA-"&amp;TEXT(ROW()-6,"00"))</f>
        <v>GA-06</v>
      </c>
      <c r="B12" s="77" t="s">
        <v>65</v>
      </c>
      <c r="C12" s="78" t="s">
        <v>210</v>
      </c>
      <c r="D12" s="77" t="s">
        <v>211</v>
      </c>
      <c r="E12" s="77" t="s">
        <v>212</v>
      </c>
      <c r="F12" s="79" t="n">
        <v>3</v>
      </c>
      <c r="G12" s="79" t="n">
        <v>3</v>
      </c>
      <c r="H12" s="80" t="n">
        <f aca="false">IF(OR($F12="",$G12=""),"",$G12-$F12)</f>
        <v>0</v>
      </c>
      <c r="I12" s="81" t="n">
        <f aca="false">IF(OR($F12="",$G12="",$G12=0),"",MIN(1,$F12/$G12))</f>
        <v>1</v>
      </c>
      <c r="J12" s="79" t="n">
        <v>2</v>
      </c>
      <c r="K12" s="80" t="n">
        <f aca="false">IF(OR($H12="",$J12=""),"",MAX(0,$H12)*$J12)</f>
        <v>0</v>
      </c>
      <c r="L12" s="82" t="str">
        <f aca="false">IF($K12="","",IF($K12&gt;=Konfiguration!$C$35,"Kritisch",IF($K12&gt;=Konfiguration!$C$36,"Hoch",IF($K12&gt;=Konfiguration!$C$37,"Mittel",IF($K12&gt;0,"Niedrig","Kein Gap")))))</f>
        <v>Kein Gap</v>
      </c>
      <c r="M12" s="77" t="s">
        <v>213</v>
      </c>
      <c r="N12" s="77" t="s">
        <v>214</v>
      </c>
      <c r="O12" s="77" t="s">
        <v>134</v>
      </c>
      <c r="P12" s="83" t="n">
        <v>46142</v>
      </c>
      <c r="Q12" s="77" t="s">
        <v>124</v>
      </c>
      <c r="R12" s="84" t="n">
        <v>1</v>
      </c>
      <c r="S12" s="80" t="str">
        <f aca="true">IF($P12="","",IF($Q12="Abgeschlossen","",$P12-TODAY()))</f>
        <v/>
      </c>
      <c r="T12" s="82" t="str">
        <f aca="false">IF($P12="","",IF($Q12="Abgeschlossen","Abgeschlossen",IF($S12&lt;0,"Überfällig",IF($S12&lt;=Konfiguration!$C$39,"Kritisch","Im Plan"))))</f>
        <v>Abgeschlossen</v>
      </c>
      <c r="U12" s="79" t="n">
        <v>6</v>
      </c>
      <c r="W12" s="85" t="n">
        <f aca="false">IF($K12="","",$K12*1000-ROW())</f>
        <v>-12</v>
      </c>
    </row>
    <row r="13" customFormat="false" ht="45.75" hidden="false" customHeight="true" outlineLevel="0" collapsed="false">
      <c r="A13" s="76" t="str">
        <f aca="false">IF($B13="","","GA-"&amp;TEXT(ROW()-6,"00"))</f>
        <v>GA-07</v>
      </c>
      <c r="B13" s="77" t="s">
        <v>67</v>
      </c>
      <c r="C13" s="78" t="s">
        <v>215</v>
      </c>
      <c r="D13" s="77" t="s">
        <v>216</v>
      </c>
      <c r="E13" s="77" t="s">
        <v>217</v>
      </c>
      <c r="F13" s="79" t="n">
        <v>2</v>
      </c>
      <c r="G13" s="79" t="n">
        <v>4</v>
      </c>
      <c r="H13" s="80" t="n">
        <f aca="false">IF(OR($F13="",$G13=""),"",$G13-$F13)</f>
        <v>2</v>
      </c>
      <c r="I13" s="81" t="n">
        <f aca="false">IF(OR($F13="",$G13="",$G13=0),"",MIN(1,$F13/$G13))</f>
        <v>0.5</v>
      </c>
      <c r="J13" s="79" t="n">
        <v>4</v>
      </c>
      <c r="K13" s="80" t="n">
        <f aca="false">IF(OR($H13="",$J13=""),"",MAX(0,$H13)*$J13)</f>
        <v>8</v>
      </c>
      <c r="L13" s="82" t="str">
        <f aca="false">IF($K13="","",IF($K13&gt;=Konfiguration!$C$35,"Kritisch",IF($K13&gt;=Konfiguration!$C$36,"Hoch",IF($K13&gt;=Konfiguration!$C$37,"Mittel",IF($K13&gt;0,"Niedrig","Kein Gap")))))</f>
        <v>Hoch</v>
      </c>
      <c r="M13" s="77" t="s">
        <v>218</v>
      </c>
      <c r="N13" s="77" t="s">
        <v>219</v>
      </c>
      <c r="O13" s="77" t="s">
        <v>135</v>
      </c>
      <c r="P13" s="83" t="n">
        <v>46295</v>
      </c>
      <c r="Q13" s="77" t="s">
        <v>118</v>
      </c>
      <c r="R13" s="84" t="n">
        <v>0.4</v>
      </c>
      <c r="S13" s="80" t="n">
        <f aca="true">IF($P13="","",IF($Q13="Abgeschlossen","",$P13-TODAY()))</f>
        <v>70</v>
      </c>
      <c r="T13" s="82" t="str">
        <f aca="false">IF($P13="","",IF($Q13="Abgeschlossen","Abgeschlossen",IF($S13&lt;0,"Überfällig",IF($S13&lt;=Konfiguration!$C$39,"Kritisch","Im Plan"))))</f>
        <v>Im Plan</v>
      </c>
      <c r="U13" s="79" t="n">
        <v>25</v>
      </c>
      <c r="W13" s="85" t="n">
        <f aca="false">IF($K13="","",$K13*1000-ROW())</f>
        <v>7987</v>
      </c>
    </row>
    <row r="14" customFormat="false" ht="45.75" hidden="false" customHeight="true" outlineLevel="0" collapsed="false">
      <c r="A14" s="76" t="str">
        <f aca="false">IF($B14="","","GA-"&amp;TEXT(ROW()-6,"00"))</f>
        <v>GA-08</v>
      </c>
      <c r="B14" s="77" t="s">
        <v>67</v>
      </c>
      <c r="C14" s="78" t="s">
        <v>220</v>
      </c>
      <c r="D14" s="77" t="s">
        <v>221</v>
      </c>
      <c r="E14" s="77" t="s">
        <v>222</v>
      </c>
      <c r="F14" s="79" t="n">
        <v>2</v>
      </c>
      <c r="G14" s="79" t="n">
        <v>4</v>
      </c>
      <c r="H14" s="80" t="n">
        <f aca="false">IF(OR($F14="",$G14=""),"",$G14-$F14)</f>
        <v>2</v>
      </c>
      <c r="I14" s="81" t="n">
        <f aca="false">IF(OR($F14="",$G14="",$G14=0),"",MIN(1,$F14/$G14))</f>
        <v>0.5</v>
      </c>
      <c r="J14" s="79" t="n">
        <v>3</v>
      </c>
      <c r="K14" s="80" t="n">
        <f aca="false">IF(OR($H14="",$J14=""),"",MAX(0,$H14)*$J14)</f>
        <v>6</v>
      </c>
      <c r="L14" s="82" t="str">
        <f aca="false">IF($K14="","",IF($K14&gt;=Konfiguration!$C$35,"Kritisch",IF($K14&gt;=Konfiguration!$C$36,"Hoch",IF($K14&gt;=Konfiguration!$C$37,"Mittel",IF($K14&gt;0,"Niedrig","Kein Gap")))))</f>
        <v>Mittel</v>
      </c>
      <c r="M14" s="77" t="s">
        <v>223</v>
      </c>
      <c r="N14" s="77" t="s">
        <v>224</v>
      </c>
      <c r="O14" s="77" t="s">
        <v>135</v>
      </c>
      <c r="P14" s="83" t="n">
        <v>46234</v>
      </c>
      <c r="Q14" s="77" t="s">
        <v>120</v>
      </c>
      <c r="R14" s="84" t="n">
        <v>0.3</v>
      </c>
      <c r="S14" s="80" t="n">
        <f aca="true">IF($P14="","",IF($Q14="Abgeschlossen","",$P14-TODAY()))</f>
        <v>9</v>
      </c>
      <c r="T14" s="82" t="str">
        <f aca="false">IF($P14="","",IF($Q14="Abgeschlossen","Abgeschlossen",IF($S14&lt;0,"Überfällig",IF($S14&lt;=Konfiguration!$C$39,"Kritisch","Im Plan"))))</f>
        <v>Kritisch</v>
      </c>
      <c r="U14" s="79" t="n">
        <v>8</v>
      </c>
      <c r="W14" s="85" t="n">
        <f aca="false">IF($K14="","",$K14*1000-ROW())</f>
        <v>5986</v>
      </c>
    </row>
    <row r="15" customFormat="false" ht="45.75" hidden="false" customHeight="true" outlineLevel="0" collapsed="false">
      <c r="A15" s="76" t="str">
        <f aca="false">IF($B15="","","GA-"&amp;TEXT(ROW()-6,"00"))</f>
        <v>GA-09</v>
      </c>
      <c r="B15" s="77" t="s">
        <v>67</v>
      </c>
      <c r="C15" s="78" t="s">
        <v>225</v>
      </c>
      <c r="D15" s="77" t="s">
        <v>226</v>
      </c>
      <c r="E15" s="77" t="s">
        <v>227</v>
      </c>
      <c r="F15" s="79" t="n">
        <v>3</v>
      </c>
      <c r="G15" s="79" t="n">
        <v>4</v>
      </c>
      <c r="H15" s="80" t="n">
        <f aca="false">IF(OR($F15="",$G15=""),"",$G15-$F15)</f>
        <v>1</v>
      </c>
      <c r="I15" s="81" t="n">
        <f aca="false">IF(OR($F15="",$G15="",$G15=0),"",MIN(1,$F15/$G15))</f>
        <v>0.75</v>
      </c>
      <c r="J15" s="79" t="n">
        <v>3</v>
      </c>
      <c r="K15" s="80" t="n">
        <f aca="false">IF(OR($H15="",$J15=""),"",MAX(0,$H15)*$J15)</f>
        <v>3</v>
      </c>
      <c r="L15" s="82" t="str">
        <f aca="false">IF($K15="","",IF($K15&gt;=Konfiguration!$C$35,"Kritisch",IF($K15&gt;=Konfiguration!$C$36,"Hoch",IF($K15&gt;=Konfiguration!$C$37,"Mittel",IF($K15&gt;0,"Niedrig","Kein Gap")))))</f>
        <v>Niedrig</v>
      </c>
      <c r="M15" s="77" t="s">
        <v>228</v>
      </c>
      <c r="N15" s="77" t="s">
        <v>229</v>
      </c>
      <c r="O15" s="77" t="s">
        <v>136</v>
      </c>
      <c r="P15" s="83" t="n">
        <v>46295</v>
      </c>
      <c r="Q15" s="77" t="s">
        <v>118</v>
      </c>
      <c r="R15" s="84" t="n">
        <v>0.45</v>
      </c>
      <c r="S15" s="80" t="n">
        <f aca="true">IF($P15="","",IF($Q15="Abgeschlossen","",$P15-TODAY()))</f>
        <v>70</v>
      </c>
      <c r="T15" s="82" t="str">
        <f aca="false">IF($P15="","",IF($Q15="Abgeschlossen","Abgeschlossen",IF($S15&lt;0,"Überfällig",IF($S15&lt;=Konfiguration!$C$39,"Kritisch","Im Plan"))))</f>
        <v>Im Plan</v>
      </c>
      <c r="U15" s="79" t="n">
        <v>10</v>
      </c>
      <c r="W15" s="85" t="n">
        <f aca="false">IF($K15="","",$K15*1000-ROW())</f>
        <v>2985</v>
      </c>
    </row>
    <row r="16" customFormat="false" ht="45.75" hidden="false" customHeight="true" outlineLevel="0" collapsed="false">
      <c r="A16" s="76" t="str">
        <f aca="false">IF($B16="","","GA-"&amp;TEXT(ROW()-6,"00"))</f>
        <v>GA-10</v>
      </c>
      <c r="B16" s="77" t="s">
        <v>69</v>
      </c>
      <c r="C16" s="78" t="s">
        <v>230</v>
      </c>
      <c r="D16" s="77" t="s">
        <v>231</v>
      </c>
      <c r="E16" s="77" t="s">
        <v>232</v>
      </c>
      <c r="F16" s="79" t="n">
        <v>1</v>
      </c>
      <c r="G16" s="79" t="n">
        <v>4</v>
      </c>
      <c r="H16" s="80" t="n">
        <f aca="false">IF(OR($F16="",$G16=""),"",$G16-$F16)</f>
        <v>3</v>
      </c>
      <c r="I16" s="81" t="n">
        <f aca="false">IF(OR($F16="",$G16="",$G16=0),"",MIN(1,$F16/$G16))</f>
        <v>0.25</v>
      </c>
      <c r="J16" s="79" t="n">
        <v>5</v>
      </c>
      <c r="K16" s="80" t="n">
        <f aca="false">IF(OR($H16="",$J16=""),"",MAX(0,$H16)*$J16)</f>
        <v>15</v>
      </c>
      <c r="L16" s="82" t="str">
        <f aca="false">IF($K16="","",IF($K16&gt;=Konfiguration!$C$35,"Kritisch",IF($K16&gt;=Konfiguration!$C$36,"Hoch",IF($K16&gt;=Konfiguration!$C$37,"Mittel",IF($K16&gt;0,"Niedrig","Kein Gap")))))</f>
        <v>Kritisch</v>
      </c>
      <c r="M16" s="77" t="s">
        <v>233</v>
      </c>
      <c r="N16" s="77" t="s">
        <v>234</v>
      </c>
      <c r="O16" s="77" t="s">
        <v>137</v>
      </c>
      <c r="P16" s="83" t="n">
        <v>46387</v>
      </c>
      <c r="Q16" s="77" t="s">
        <v>118</v>
      </c>
      <c r="R16" s="84" t="n">
        <v>0.2</v>
      </c>
      <c r="S16" s="80" t="n">
        <f aca="true">IF($P16="","",IF($Q16="Abgeschlossen","",$P16-TODAY()))</f>
        <v>162</v>
      </c>
      <c r="T16" s="82" t="str">
        <f aca="false">IF($P16="","",IF($Q16="Abgeschlossen","Abgeschlossen",IF($S16&lt;0,"Überfällig",IF($S16&lt;=Konfiguration!$C$39,"Kritisch","Im Plan"))))</f>
        <v>Im Plan</v>
      </c>
      <c r="U16" s="79" t="n">
        <v>40</v>
      </c>
      <c r="W16" s="85" t="n">
        <f aca="false">IF($K16="","",$K16*1000-ROW())</f>
        <v>14984</v>
      </c>
    </row>
    <row r="17" customFormat="false" ht="45.75" hidden="false" customHeight="true" outlineLevel="0" collapsed="false">
      <c r="A17" s="76" t="str">
        <f aca="false">IF($B17="","","GA-"&amp;TEXT(ROW()-6,"00"))</f>
        <v>GA-11</v>
      </c>
      <c r="B17" s="77" t="s">
        <v>69</v>
      </c>
      <c r="C17" s="78" t="s">
        <v>235</v>
      </c>
      <c r="D17" s="77" t="s">
        <v>236</v>
      </c>
      <c r="E17" s="77" t="s">
        <v>237</v>
      </c>
      <c r="F17" s="79" t="n">
        <v>1</v>
      </c>
      <c r="G17" s="79" t="n">
        <v>3</v>
      </c>
      <c r="H17" s="80" t="n">
        <f aca="false">IF(OR($F17="",$G17=""),"",$G17-$F17)</f>
        <v>2</v>
      </c>
      <c r="I17" s="81" t="n">
        <f aca="false">IF(OR($F17="",$G17="",$G17=0),"",MIN(1,$F17/$G17))</f>
        <v>0.333333333333333</v>
      </c>
      <c r="J17" s="79" t="n">
        <v>3</v>
      </c>
      <c r="K17" s="80" t="n">
        <f aca="false">IF(OR($H17="",$J17=""),"",MAX(0,$H17)*$J17)</f>
        <v>6</v>
      </c>
      <c r="L17" s="82" t="str">
        <f aca="false">IF($K17="","",IF($K17&gt;=Konfiguration!$C$35,"Kritisch",IF($K17&gt;=Konfiguration!$C$36,"Hoch",IF($K17&gt;=Konfiguration!$C$37,"Mittel",IF($K17&gt;0,"Niedrig","Kein Gap")))))</f>
        <v>Mittel</v>
      </c>
      <c r="M17" s="77" t="s">
        <v>238</v>
      </c>
      <c r="N17" s="77" t="s">
        <v>239</v>
      </c>
      <c r="O17" s="77" t="s">
        <v>137</v>
      </c>
      <c r="P17" s="83" t="n">
        <v>46326</v>
      </c>
      <c r="Q17" s="77" t="s">
        <v>116</v>
      </c>
      <c r="R17" s="84" t="n">
        <v>0</v>
      </c>
      <c r="S17" s="80" t="n">
        <f aca="true">IF($P17="","",IF($Q17="Abgeschlossen","",$P17-TODAY()))</f>
        <v>101</v>
      </c>
      <c r="T17" s="82" t="str">
        <f aca="false">IF($P17="","",IF($Q17="Abgeschlossen","Abgeschlossen",IF($S17&lt;0,"Überfällig",IF($S17&lt;=Konfiguration!$C$39,"Kritisch","Im Plan"))))</f>
        <v>Im Plan</v>
      </c>
      <c r="U17" s="79" t="n">
        <v>20</v>
      </c>
      <c r="W17" s="85" t="n">
        <f aca="false">IF($K17="","",$K17*1000-ROW())</f>
        <v>5983</v>
      </c>
    </row>
    <row r="18" customFormat="false" ht="45.75" hidden="false" customHeight="true" outlineLevel="0" collapsed="false">
      <c r="A18" s="76" t="str">
        <f aca="false">IF($B18="","","GA-"&amp;TEXT(ROW()-6,"00"))</f>
        <v>GA-12</v>
      </c>
      <c r="B18" s="77" t="s">
        <v>69</v>
      </c>
      <c r="C18" s="78" t="s">
        <v>240</v>
      </c>
      <c r="D18" s="77" t="s">
        <v>241</v>
      </c>
      <c r="E18" s="77" t="s">
        <v>242</v>
      </c>
      <c r="F18" s="79" t="n">
        <v>3</v>
      </c>
      <c r="G18" s="79" t="n">
        <v>5</v>
      </c>
      <c r="H18" s="80" t="n">
        <f aca="false">IF(OR($F18="",$G18=""),"",$G18-$F18)</f>
        <v>2</v>
      </c>
      <c r="I18" s="81" t="n">
        <f aca="false">IF(OR($F18="",$G18="",$G18=0),"",MIN(1,$F18/$G18))</f>
        <v>0.6</v>
      </c>
      <c r="J18" s="79" t="n">
        <v>5</v>
      </c>
      <c r="K18" s="80" t="n">
        <f aca="false">IF(OR($H18="",$J18=""),"",MAX(0,$H18)*$J18)</f>
        <v>10</v>
      </c>
      <c r="L18" s="82" t="str">
        <f aca="false">IF($K18="","",IF($K18&gt;=Konfiguration!$C$35,"Kritisch",IF($K18&gt;=Konfiguration!$C$36,"Hoch",IF($K18&gt;=Konfiguration!$C$37,"Mittel",IF($K18&gt;0,"Niedrig","Kein Gap")))))</f>
        <v>Hoch</v>
      </c>
      <c r="M18" s="77" t="s">
        <v>243</v>
      </c>
      <c r="N18" s="77" t="s">
        <v>244</v>
      </c>
      <c r="O18" s="77" t="s">
        <v>138</v>
      </c>
      <c r="P18" s="83" t="n">
        <v>46295</v>
      </c>
      <c r="Q18" s="77" t="s">
        <v>118</v>
      </c>
      <c r="R18" s="84" t="n">
        <v>0.7</v>
      </c>
      <c r="S18" s="80" t="n">
        <f aca="true">IF($P18="","",IF($Q18="Abgeschlossen","",$P18-TODAY()))</f>
        <v>70</v>
      </c>
      <c r="T18" s="82" t="str">
        <f aca="false">IF($P18="","",IF($Q18="Abgeschlossen","Abgeschlossen",IF($S18&lt;0,"Überfällig",IF($S18&lt;=Konfiguration!$C$39,"Kritisch","Im Plan"))))</f>
        <v>Im Plan</v>
      </c>
      <c r="U18" s="79" t="n">
        <v>14</v>
      </c>
      <c r="W18" s="85" t="n">
        <f aca="false">IF($K18="","",$K18*1000-ROW())</f>
        <v>9982</v>
      </c>
    </row>
    <row r="19" customFormat="false" ht="45.75" hidden="false" customHeight="true" outlineLevel="0" collapsed="false">
      <c r="A19" s="76" t="str">
        <f aca="false">IF($B19="","","GA-"&amp;TEXT(ROW()-6,"00"))</f>
        <v>GA-13</v>
      </c>
      <c r="B19" s="77" t="s">
        <v>71</v>
      </c>
      <c r="C19" s="78" t="s">
        <v>245</v>
      </c>
      <c r="D19" s="77" t="s">
        <v>246</v>
      </c>
      <c r="E19" s="77" t="s">
        <v>247</v>
      </c>
      <c r="F19" s="79" t="n">
        <v>2</v>
      </c>
      <c r="G19" s="79" t="n">
        <v>4</v>
      </c>
      <c r="H19" s="80" t="n">
        <f aca="false">IF(OR($F19="",$G19=""),"",$G19-$F19)</f>
        <v>2</v>
      </c>
      <c r="I19" s="81" t="n">
        <f aca="false">IF(OR($F19="",$G19="",$G19=0),"",MIN(1,$F19/$G19))</f>
        <v>0.5</v>
      </c>
      <c r="J19" s="79" t="n">
        <v>4</v>
      </c>
      <c r="K19" s="80" t="n">
        <f aca="false">IF(OR($H19="",$J19=""),"",MAX(0,$H19)*$J19)</f>
        <v>8</v>
      </c>
      <c r="L19" s="82" t="str">
        <f aca="false">IF($K19="","",IF($K19&gt;=Konfiguration!$C$35,"Kritisch",IF($K19&gt;=Konfiguration!$C$36,"Hoch",IF($K19&gt;=Konfiguration!$C$37,"Mittel",IF($K19&gt;0,"Niedrig","Kein Gap")))))</f>
        <v>Hoch</v>
      </c>
      <c r="M19" s="77" t="s">
        <v>248</v>
      </c>
      <c r="N19" s="77" t="s">
        <v>249</v>
      </c>
      <c r="O19" s="77" t="s">
        <v>139</v>
      </c>
      <c r="P19" s="83" t="n">
        <v>46356</v>
      </c>
      <c r="Q19" s="77" t="s">
        <v>116</v>
      </c>
      <c r="R19" s="84" t="n">
        <v>0</v>
      </c>
      <c r="S19" s="80" t="n">
        <f aca="true">IF($P19="","",IF($Q19="Abgeschlossen","",$P19-TODAY()))</f>
        <v>131</v>
      </c>
      <c r="T19" s="82" t="str">
        <f aca="false">IF($P19="","",IF($Q19="Abgeschlossen","Abgeschlossen",IF($S19&lt;0,"Überfällig",IF($S19&lt;=Konfiguration!$C$39,"Kritisch","Im Plan"))))</f>
        <v>Im Plan</v>
      </c>
      <c r="U19" s="79" t="n">
        <v>12</v>
      </c>
      <c r="W19" s="85" t="n">
        <f aca="false">IF($K19="","",$K19*1000-ROW())</f>
        <v>7981</v>
      </c>
    </row>
    <row r="20" customFormat="false" ht="45.75" hidden="false" customHeight="true" outlineLevel="0" collapsed="false">
      <c r="A20" s="76" t="str">
        <f aca="false">IF($B20="","","GA-"&amp;TEXT(ROW()-6,"00"))</f>
        <v>GA-14</v>
      </c>
      <c r="B20" s="77" t="s">
        <v>71</v>
      </c>
      <c r="C20" s="78" t="s">
        <v>250</v>
      </c>
      <c r="D20" s="77" t="s">
        <v>251</v>
      </c>
      <c r="E20" s="77" t="s">
        <v>252</v>
      </c>
      <c r="F20" s="79" t="n">
        <v>1</v>
      </c>
      <c r="G20" s="79" t="n">
        <v>3</v>
      </c>
      <c r="H20" s="80" t="n">
        <f aca="false">IF(OR($F20="",$G20=""),"",$G20-$F20)</f>
        <v>2</v>
      </c>
      <c r="I20" s="81" t="n">
        <f aca="false">IF(OR($F20="",$G20="",$G20=0),"",MIN(1,$F20/$G20))</f>
        <v>0.333333333333333</v>
      </c>
      <c r="J20" s="79" t="n">
        <v>3</v>
      </c>
      <c r="K20" s="80" t="n">
        <f aca="false">IF(OR($H20="",$J20=""),"",MAX(0,$H20)*$J20)</f>
        <v>6</v>
      </c>
      <c r="L20" s="82" t="str">
        <f aca="false">IF($K20="","",IF($K20&gt;=Konfiguration!$C$35,"Kritisch",IF($K20&gt;=Konfiguration!$C$36,"Hoch",IF($K20&gt;=Konfiguration!$C$37,"Mittel",IF($K20&gt;0,"Niedrig","Kein Gap")))))</f>
        <v>Mittel</v>
      </c>
      <c r="M20" s="77" t="s">
        <v>253</v>
      </c>
      <c r="N20" s="77" t="s">
        <v>254</v>
      </c>
      <c r="O20" s="77" t="s">
        <v>139</v>
      </c>
      <c r="P20" s="83" t="n">
        <v>46218</v>
      </c>
      <c r="Q20" s="77" t="s">
        <v>116</v>
      </c>
      <c r="R20" s="84" t="n">
        <v>0</v>
      </c>
      <c r="S20" s="80" t="n">
        <f aca="true">IF($P20="","",IF($Q20="Abgeschlossen","",$P20-TODAY()))</f>
        <v>-7</v>
      </c>
      <c r="T20" s="82" t="str">
        <f aca="false">IF($P20="","",IF($Q20="Abgeschlossen","Abgeschlossen",IF($S20&lt;0,"Überfällig",IF($S20&lt;=Konfiguration!$C$39,"Kritisch","Im Plan"))))</f>
        <v>Überfällig</v>
      </c>
      <c r="U20" s="79" t="n">
        <v>10</v>
      </c>
      <c r="W20" s="85" t="n">
        <f aca="false">IF($K20="","",$K20*1000-ROW())</f>
        <v>5980</v>
      </c>
    </row>
    <row r="21" customFormat="false" ht="45.75" hidden="false" customHeight="true" outlineLevel="0" collapsed="false">
      <c r="A21" s="76" t="str">
        <f aca="false">IF($B21="","","GA-"&amp;TEXT(ROW()-6,"00"))</f>
        <v>GA-15</v>
      </c>
      <c r="B21" s="77" t="s">
        <v>71</v>
      </c>
      <c r="C21" s="78" t="s">
        <v>255</v>
      </c>
      <c r="D21" s="77" t="s">
        <v>256</v>
      </c>
      <c r="E21" s="77" t="s">
        <v>257</v>
      </c>
      <c r="F21" s="79" t="n">
        <v>2</v>
      </c>
      <c r="G21" s="79" t="n">
        <v>4</v>
      </c>
      <c r="H21" s="80" t="n">
        <f aca="false">IF(OR($F21="",$G21=""),"",$G21-$F21)</f>
        <v>2</v>
      </c>
      <c r="I21" s="81" t="n">
        <f aca="false">IF(OR($F21="",$G21="",$G21=0),"",MIN(1,$F21/$G21))</f>
        <v>0.5</v>
      </c>
      <c r="J21" s="79" t="n">
        <v>3</v>
      </c>
      <c r="K21" s="80" t="n">
        <f aca="false">IF(OR($H21="",$J21=""),"",MAX(0,$H21)*$J21)</f>
        <v>6</v>
      </c>
      <c r="L21" s="82" t="str">
        <f aca="false">IF($K21="","",IF($K21&gt;=Konfiguration!$C$35,"Kritisch",IF($K21&gt;=Konfiguration!$C$36,"Hoch",IF($K21&gt;=Konfiguration!$C$37,"Mittel",IF($K21&gt;0,"Niedrig","Kein Gap")))))</f>
        <v>Mittel</v>
      </c>
      <c r="M21" s="77" t="s">
        <v>258</v>
      </c>
      <c r="N21" s="77" t="s">
        <v>259</v>
      </c>
      <c r="O21" s="77" t="s">
        <v>139</v>
      </c>
      <c r="P21" s="83" t="n">
        <v>46326</v>
      </c>
      <c r="Q21" s="77" t="s">
        <v>118</v>
      </c>
      <c r="R21" s="84" t="n">
        <v>0.25</v>
      </c>
      <c r="S21" s="80" t="n">
        <f aca="true">IF($P21="","",IF($Q21="Abgeschlossen","",$P21-TODAY()))</f>
        <v>101</v>
      </c>
      <c r="T21" s="82" t="str">
        <f aca="false">IF($P21="","",IF($Q21="Abgeschlossen","Abgeschlossen",IF($S21&lt;0,"Überfällig",IF($S21&lt;=Konfiguration!$C$39,"Kritisch","Im Plan"))))</f>
        <v>Im Plan</v>
      </c>
      <c r="U21" s="79" t="n">
        <v>8</v>
      </c>
      <c r="W21" s="85" t="n">
        <f aca="false">IF($K21="","",$K21*1000-ROW())</f>
        <v>5979</v>
      </c>
    </row>
    <row r="22" customFormat="false" ht="45.75" hidden="false" customHeight="true" outlineLevel="0" collapsed="false">
      <c r="A22" s="76" t="str">
        <f aca="false">IF($B22="","","GA-"&amp;TEXT(ROW()-6,"00"))</f>
        <v>GA-16</v>
      </c>
      <c r="B22" s="77" t="s">
        <v>73</v>
      </c>
      <c r="C22" s="78" t="s">
        <v>260</v>
      </c>
      <c r="D22" s="77" t="s">
        <v>261</v>
      </c>
      <c r="E22" s="77" t="s">
        <v>262</v>
      </c>
      <c r="F22" s="79" t="n">
        <v>3</v>
      </c>
      <c r="G22" s="79" t="n">
        <v>5</v>
      </c>
      <c r="H22" s="80" t="n">
        <f aca="false">IF(OR($F22="",$G22=""),"",$G22-$F22)</f>
        <v>2</v>
      </c>
      <c r="I22" s="81" t="n">
        <f aca="false">IF(OR($F22="",$G22="",$G22=0),"",MIN(1,$F22/$G22))</f>
        <v>0.6</v>
      </c>
      <c r="J22" s="79" t="n">
        <v>5</v>
      </c>
      <c r="K22" s="80" t="n">
        <f aca="false">IF(OR($H22="",$J22=""),"",MAX(0,$H22)*$J22)</f>
        <v>10</v>
      </c>
      <c r="L22" s="82" t="str">
        <f aca="false">IF($K22="","",IF($K22&gt;=Konfiguration!$C$35,"Kritisch",IF($K22&gt;=Konfiguration!$C$36,"Hoch",IF($K22&gt;=Konfiguration!$C$37,"Mittel",IF($K22&gt;0,"Niedrig","Kein Gap")))))</f>
        <v>Hoch</v>
      </c>
      <c r="M22" s="77" t="s">
        <v>263</v>
      </c>
      <c r="N22" s="77" t="s">
        <v>264</v>
      </c>
      <c r="O22" s="77" t="s">
        <v>140</v>
      </c>
      <c r="P22" s="83" t="n">
        <v>46295</v>
      </c>
      <c r="Q22" s="77" t="s">
        <v>118</v>
      </c>
      <c r="R22" s="84" t="n">
        <v>0.5</v>
      </c>
      <c r="S22" s="80" t="n">
        <f aca="true">IF($P22="","",IF($Q22="Abgeschlossen","",$P22-TODAY()))</f>
        <v>70</v>
      </c>
      <c r="T22" s="82" t="str">
        <f aca="false">IF($P22="","",IF($Q22="Abgeschlossen","Abgeschlossen",IF($S22&lt;0,"Überfällig",IF($S22&lt;=Konfiguration!$C$39,"Kritisch","Im Plan"))))</f>
        <v>Im Plan</v>
      </c>
      <c r="U22" s="79" t="n">
        <v>16</v>
      </c>
      <c r="W22" s="85" t="n">
        <f aca="false">IF($K22="","",$K22*1000-ROW())</f>
        <v>9978</v>
      </c>
    </row>
    <row r="23" customFormat="false" ht="45.75" hidden="false" customHeight="true" outlineLevel="0" collapsed="false">
      <c r="A23" s="76" t="str">
        <f aca="false">IF($B23="","","GA-"&amp;TEXT(ROW()-6,"00"))</f>
        <v>GA-17</v>
      </c>
      <c r="B23" s="77" t="s">
        <v>73</v>
      </c>
      <c r="C23" s="78" t="s">
        <v>265</v>
      </c>
      <c r="D23" s="77" t="s">
        <v>266</v>
      </c>
      <c r="E23" s="77" t="s">
        <v>267</v>
      </c>
      <c r="F23" s="79" t="n">
        <v>1</v>
      </c>
      <c r="G23" s="79" t="n">
        <v>3</v>
      </c>
      <c r="H23" s="80" t="n">
        <f aca="false">IF(OR($F23="",$G23=""),"",$G23-$F23)</f>
        <v>2</v>
      </c>
      <c r="I23" s="81" t="n">
        <f aca="false">IF(OR($F23="",$G23="",$G23=0),"",MIN(1,$F23/$G23))</f>
        <v>0.333333333333333</v>
      </c>
      <c r="J23" s="79" t="n">
        <v>2</v>
      </c>
      <c r="K23" s="80" t="n">
        <f aca="false">IF(OR($H23="",$J23=""),"",MAX(0,$H23)*$J23)</f>
        <v>4</v>
      </c>
      <c r="L23" s="82" t="str">
        <f aca="false">IF($K23="","",IF($K23&gt;=Konfiguration!$C$35,"Kritisch",IF($K23&gt;=Konfiguration!$C$36,"Hoch",IF($K23&gt;=Konfiguration!$C$37,"Mittel",IF($K23&gt;0,"Niedrig","Kein Gap")))))</f>
        <v>Mittel</v>
      </c>
      <c r="M23" s="77" t="s">
        <v>268</v>
      </c>
      <c r="N23" s="77" t="s">
        <v>269</v>
      </c>
      <c r="O23" s="77" t="s">
        <v>140</v>
      </c>
      <c r="P23" s="83" t="n">
        <v>46387</v>
      </c>
      <c r="Q23" s="77" t="s">
        <v>116</v>
      </c>
      <c r="R23" s="84" t="n">
        <v>0</v>
      </c>
      <c r="S23" s="80" t="n">
        <f aca="true">IF($P23="","",IF($Q23="Abgeschlossen","",$P23-TODAY()))</f>
        <v>162</v>
      </c>
      <c r="T23" s="82" t="str">
        <f aca="false">IF($P23="","",IF($Q23="Abgeschlossen","Abgeschlossen",IF($S23&lt;0,"Überfällig",IF($S23&lt;=Konfiguration!$C$39,"Kritisch","Im Plan"))))</f>
        <v>Im Plan</v>
      </c>
      <c r="U23" s="79" t="n">
        <v>9</v>
      </c>
      <c r="W23" s="85" t="n">
        <f aca="false">IF($K23="","",$K23*1000-ROW())</f>
        <v>3977</v>
      </c>
    </row>
    <row r="24" customFormat="false" ht="45.75" hidden="false" customHeight="true" outlineLevel="0" collapsed="false">
      <c r="A24" s="76" t="str">
        <f aca="false">IF($B24="","","GA-"&amp;TEXT(ROW()-6,"00"))</f>
        <v>GA-18</v>
      </c>
      <c r="B24" s="77" t="s">
        <v>73</v>
      </c>
      <c r="C24" s="78" t="s">
        <v>270</v>
      </c>
      <c r="D24" s="77" t="s">
        <v>271</v>
      </c>
      <c r="E24" s="77" t="s">
        <v>272</v>
      </c>
      <c r="F24" s="79" t="n">
        <v>2</v>
      </c>
      <c r="G24" s="79" t="n">
        <v>4</v>
      </c>
      <c r="H24" s="80" t="n">
        <f aca="false">IF(OR($F24="",$G24=""),"",$G24-$F24)</f>
        <v>2</v>
      </c>
      <c r="I24" s="81" t="n">
        <f aca="false">IF(OR($F24="",$G24="",$G24=0),"",MIN(1,$F24/$G24))</f>
        <v>0.5</v>
      </c>
      <c r="J24" s="79" t="n">
        <v>3</v>
      </c>
      <c r="K24" s="80" t="n">
        <f aca="false">IF(OR($H24="",$J24=""),"",MAX(0,$H24)*$J24)</f>
        <v>6</v>
      </c>
      <c r="L24" s="82" t="str">
        <f aca="false">IF($K24="","",IF($K24&gt;=Konfiguration!$C$35,"Kritisch",IF($K24&gt;=Konfiguration!$C$36,"Hoch",IF($K24&gt;=Konfiguration!$C$37,"Mittel",IF($K24&gt;0,"Niedrig","Kein Gap")))))</f>
        <v>Mittel</v>
      </c>
      <c r="M24" s="77" t="s">
        <v>273</v>
      </c>
      <c r="N24" s="77" t="s">
        <v>274</v>
      </c>
      <c r="O24" s="77" t="s">
        <v>141</v>
      </c>
      <c r="P24" s="83" t="n">
        <v>46356</v>
      </c>
      <c r="Q24" s="77" t="s">
        <v>122</v>
      </c>
      <c r="R24" s="84" t="n">
        <v>0</v>
      </c>
      <c r="S24" s="80" t="n">
        <f aca="true">IF($P24="","",IF($Q24="Abgeschlossen","",$P24-TODAY()))</f>
        <v>131</v>
      </c>
      <c r="T24" s="82" t="str">
        <f aca="false">IF($P24="","",IF($Q24="Abgeschlossen","Abgeschlossen",IF($S24&lt;0,"Überfällig",IF($S24&lt;=Konfiguration!$C$39,"Kritisch","Im Plan"))))</f>
        <v>Im Plan</v>
      </c>
      <c r="U24" s="79" t="n">
        <v>7</v>
      </c>
      <c r="W24" s="85" t="n">
        <f aca="false">IF($K24="","",$K24*1000-ROW())</f>
        <v>5976</v>
      </c>
    </row>
    <row r="25" customFormat="false" ht="45.75" hidden="false" customHeight="true" outlineLevel="0" collapsed="false">
      <c r="A25" s="76" t="str">
        <f aca="false">IF($B25="","","GA-"&amp;TEXT(ROW()-6,"00"))</f>
        <v/>
      </c>
      <c r="B25" s="77"/>
      <c r="C25" s="78"/>
      <c r="D25" s="77"/>
      <c r="E25" s="77"/>
      <c r="F25" s="79"/>
      <c r="G25" s="79"/>
      <c r="H25" s="80" t="str">
        <f aca="false">IF(OR($F25="",$G25=""),"",$G25-$F25)</f>
        <v/>
      </c>
      <c r="I25" s="81" t="str">
        <f aca="false">IF(OR($F25="",$G25="",$G25=0),"",MIN(1,$F25/$G25))</f>
        <v/>
      </c>
      <c r="J25" s="79"/>
      <c r="K25" s="80" t="str">
        <f aca="false">IF(OR($H25="",$J25=""),"",MAX(0,$H25)*$J25)</f>
        <v/>
      </c>
      <c r="L25" s="82" t="str">
        <f aca="false">IF($K25="","",IF($K25&gt;=Konfiguration!$C$35,"Kritisch",IF($K25&gt;=Konfiguration!$C$36,"Hoch",IF($K25&gt;=Konfiguration!$C$37,"Mittel",IF($K25&gt;0,"Niedrig","Kein Gap")))))</f>
        <v/>
      </c>
      <c r="M25" s="77"/>
      <c r="N25" s="77"/>
      <c r="O25" s="77"/>
      <c r="P25" s="83"/>
      <c r="Q25" s="77"/>
      <c r="R25" s="84"/>
      <c r="S25" s="80" t="str">
        <f aca="true">IF($P25="","",IF($Q25="Abgeschlossen","",$P25-TODAY()))</f>
        <v/>
      </c>
      <c r="T25" s="82" t="str">
        <f aca="false">IF($P25="","",IF($Q25="Abgeschlossen","Abgeschlossen",IF($S25&lt;0,"Überfällig",IF($S25&lt;=Konfiguration!$C$39,"Kritisch","Im Plan"))))</f>
        <v/>
      </c>
      <c r="U25" s="79"/>
      <c r="W25" s="85" t="str">
        <f aca="false">IF($K25="","",$K25*1000-ROW())</f>
        <v/>
      </c>
    </row>
    <row r="26" customFormat="false" ht="45.75" hidden="false" customHeight="true" outlineLevel="0" collapsed="false">
      <c r="A26" s="76" t="str">
        <f aca="false">IF($B26="","","GA-"&amp;TEXT(ROW()-6,"00"))</f>
        <v/>
      </c>
      <c r="B26" s="77"/>
      <c r="C26" s="78"/>
      <c r="D26" s="77"/>
      <c r="E26" s="77"/>
      <c r="F26" s="79"/>
      <c r="G26" s="79"/>
      <c r="H26" s="80" t="str">
        <f aca="false">IF(OR($F26="",$G26=""),"",$G26-$F26)</f>
        <v/>
      </c>
      <c r="I26" s="81" t="str">
        <f aca="false">IF(OR($F26="",$G26="",$G26=0),"",MIN(1,$F26/$G26))</f>
        <v/>
      </c>
      <c r="J26" s="79"/>
      <c r="K26" s="80" t="str">
        <f aca="false">IF(OR($H26="",$J26=""),"",MAX(0,$H26)*$J26)</f>
        <v/>
      </c>
      <c r="L26" s="82" t="str">
        <f aca="false">IF($K26="","",IF($K26&gt;=Konfiguration!$C$35,"Kritisch",IF($K26&gt;=Konfiguration!$C$36,"Hoch",IF($K26&gt;=Konfiguration!$C$37,"Mittel",IF($K26&gt;0,"Niedrig","Kein Gap")))))</f>
        <v/>
      </c>
      <c r="M26" s="77"/>
      <c r="N26" s="77"/>
      <c r="O26" s="77"/>
      <c r="P26" s="83"/>
      <c r="Q26" s="77"/>
      <c r="R26" s="84"/>
      <c r="S26" s="80" t="str">
        <f aca="true">IF($P26="","",IF($Q26="Abgeschlossen","",$P26-TODAY()))</f>
        <v/>
      </c>
      <c r="T26" s="82" t="str">
        <f aca="false">IF($P26="","",IF($Q26="Abgeschlossen","Abgeschlossen",IF($S26&lt;0,"Überfällig",IF($S26&lt;=Konfiguration!$C$39,"Kritisch","Im Plan"))))</f>
        <v/>
      </c>
      <c r="U26" s="79"/>
      <c r="W26" s="85" t="str">
        <f aca="false">IF($K26="","",$K26*1000-ROW())</f>
        <v/>
      </c>
    </row>
    <row r="27" customFormat="false" ht="45.75" hidden="false" customHeight="true" outlineLevel="0" collapsed="false">
      <c r="A27" s="76" t="str">
        <f aca="false">IF($B27="","","GA-"&amp;TEXT(ROW()-6,"00"))</f>
        <v/>
      </c>
      <c r="B27" s="77"/>
      <c r="C27" s="78"/>
      <c r="D27" s="77"/>
      <c r="E27" s="77"/>
      <c r="F27" s="79"/>
      <c r="G27" s="79"/>
      <c r="H27" s="80" t="str">
        <f aca="false">IF(OR($F27="",$G27=""),"",$G27-$F27)</f>
        <v/>
      </c>
      <c r="I27" s="81" t="str">
        <f aca="false">IF(OR($F27="",$G27="",$G27=0),"",MIN(1,$F27/$G27))</f>
        <v/>
      </c>
      <c r="J27" s="79"/>
      <c r="K27" s="80" t="str">
        <f aca="false">IF(OR($H27="",$J27=""),"",MAX(0,$H27)*$J27)</f>
        <v/>
      </c>
      <c r="L27" s="82" t="str">
        <f aca="false">IF($K27="","",IF($K27&gt;=Konfiguration!$C$35,"Kritisch",IF($K27&gt;=Konfiguration!$C$36,"Hoch",IF($K27&gt;=Konfiguration!$C$37,"Mittel",IF($K27&gt;0,"Niedrig","Kein Gap")))))</f>
        <v/>
      </c>
      <c r="M27" s="77"/>
      <c r="N27" s="77"/>
      <c r="O27" s="77"/>
      <c r="P27" s="83"/>
      <c r="Q27" s="77"/>
      <c r="R27" s="84"/>
      <c r="S27" s="80" t="str">
        <f aca="true">IF($P27="","",IF($Q27="Abgeschlossen","",$P27-TODAY()))</f>
        <v/>
      </c>
      <c r="T27" s="82" t="str">
        <f aca="false">IF($P27="","",IF($Q27="Abgeschlossen","Abgeschlossen",IF($S27&lt;0,"Überfällig",IF($S27&lt;=Konfiguration!$C$39,"Kritisch","Im Plan"))))</f>
        <v/>
      </c>
      <c r="U27" s="79"/>
      <c r="W27" s="85" t="str">
        <f aca="false">IF($K27="","",$K27*1000-ROW())</f>
        <v/>
      </c>
    </row>
    <row r="28" customFormat="false" ht="45.75" hidden="false" customHeight="true" outlineLevel="0" collapsed="false">
      <c r="A28" s="76" t="str">
        <f aca="false">IF($B28="","","GA-"&amp;TEXT(ROW()-6,"00"))</f>
        <v/>
      </c>
      <c r="B28" s="77"/>
      <c r="C28" s="78"/>
      <c r="D28" s="77"/>
      <c r="E28" s="77"/>
      <c r="F28" s="79"/>
      <c r="G28" s="79"/>
      <c r="H28" s="80" t="str">
        <f aca="false">IF(OR($F28="",$G28=""),"",$G28-$F28)</f>
        <v/>
      </c>
      <c r="I28" s="81" t="str">
        <f aca="false">IF(OR($F28="",$G28="",$G28=0),"",MIN(1,$F28/$G28))</f>
        <v/>
      </c>
      <c r="J28" s="79"/>
      <c r="K28" s="80" t="str">
        <f aca="false">IF(OR($H28="",$J28=""),"",MAX(0,$H28)*$J28)</f>
        <v/>
      </c>
      <c r="L28" s="82" t="str">
        <f aca="false">IF($K28="","",IF($K28&gt;=Konfiguration!$C$35,"Kritisch",IF($K28&gt;=Konfiguration!$C$36,"Hoch",IF($K28&gt;=Konfiguration!$C$37,"Mittel",IF($K28&gt;0,"Niedrig","Kein Gap")))))</f>
        <v/>
      </c>
      <c r="M28" s="77"/>
      <c r="N28" s="77"/>
      <c r="O28" s="77"/>
      <c r="P28" s="83"/>
      <c r="Q28" s="77"/>
      <c r="R28" s="84"/>
      <c r="S28" s="80" t="str">
        <f aca="true">IF($P28="","",IF($Q28="Abgeschlossen","",$P28-TODAY()))</f>
        <v/>
      </c>
      <c r="T28" s="82" t="str">
        <f aca="false">IF($P28="","",IF($Q28="Abgeschlossen","Abgeschlossen",IF($S28&lt;0,"Überfällig",IF($S28&lt;=Konfiguration!$C$39,"Kritisch","Im Plan"))))</f>
        <v/>
      </c>
      <c r="U28" s="79"/>
      <c r="W28" s="85" t="str">
        <f aca="false">IF($K28="","",$K28*1000-ROW())</f>
        <v/>
      </c>
    </row>
    <row r="29" customFormat="false" ht="45.75" hidden="false" customHeight="true" outlineLevel="0" collapsed="false">
      <c r="A29" s="76" t="str">
        <f aca="false">IF($B29="","","GA-"&amp;TEXT(ROW()-6,"00"))</f>
        <v/>
      </c>
      <c r="B29" s="77"/>
      <c r="C29" s="78"/>
      <c r="D29" s="77"/>
      <c r="E29" s="77"/>
      <c r="F29" s="79"/>
      <c r="G29" s="79"/>
      <c r="H29" s="80" t="str">
        <f aca="false">IF(OR($F29="",$G29=""),"",$G29-$F29)</f>
        <v/>
      </c>
      <c r="I29" s="81" t="str">
        <f aca="false">IF(OR($F29="",$G29="",$G29=0),"",MIN(1,$F29/$G29))</f>
        <v/>
      </c>
      <c r="J29" s="79"/>
      <c r="K29" s="80" t="str">
        <f aca="false">IF(OR($H29="",$J29=""),"",MAX(0,$H29)*$J29)</f>
        <v/>
      </c>
      <c r="L29" s="82" t="str">
        <f aca="false">IF($K29="","",IF($K29&gt;=Konfiguration!$C$35,"Kritisch",IF($K29&gt;=Konfiguration!$C$36,"Hoch",IF($K29&gt;=Konfiguration!$C$37,"Mittel",IF($K29&gt;0,"Niedrig","Kein Gap")))))</f>
        <v/>
      </c>
      <c r="M29" s="77"/>
      <c r="N29" s="77"/>
      <c r="O29" s="77"/>
      <c r="P29" s="83"/>
      <c r="Q29" s="77"/>
      <c r="R29" s="84"/>
      <c r="S29" s="80" t="str">
        <f aca="true">IF($P29="","",IF($Q29="Abgeschlossen","",$P29-TODAY()))</f>
        <v/>
      </c>
      <c r="T29" s="82" t="str">
        <f aca="false">IF($P29="","",IF($Q29="Abgeschlossen","Abgeschlossen",IF($S29&lt;0,"Überfällig",IF($S29&lt;=Konfiguration!$C$39,"Kritisch","Im Plan"))))</f>
        <v/>
      </c>
      <c r="U29" s="79"/>
      <c r="W29" s="85" t="str">
        <f aca="false">IF($K29="","",$K29*1000-ROW())</f>
        <v/>
      </c>
    </row>
    <row r="30" customFormat="false" ht="45.75" hidden="false" customHeight="true" outlineLevel="0" collapsed="false">
      <c r="A30" s="76" t="str">
        <f aca="false">IF($B30="","","GA-"&amp;TEXT(ROW()-6,"00"))</f>
        <v/>
      </c>
      <c r="B30" s="77"/>
      <c r="C30" s="78"/>
      <c r="D30" s="77"/>
      <c r="E30" s="77"/>
      <c r="F30" s="79"/>
      <c r="G30" s="79"/>
      <c r="H30" s="80" t="str">
        <f aca="false">IF(OR($F30="",$G30=""),"",$G30-$F30)</f>
        <v/>
      </c>
      <c r="I30" s="81" t="str">
        <f aca="false">IF(OR($F30="",$G30="",$G30=0),"",MIN(1,$F30/$G30))</f>
        <v/>
      </c>
      <c r="J30" s="79"/>
      <c r="K30" s="80" t="str">
        <f aca="false">IF(OR($H30="",$J30=""),"",MAX(0,$H30)*$J30)</f>
        <v/>
      </c>
      <c r="L30" s="82" t="str">
        <f aca="false">IF($K30="","",IF($K30&gt;=Konfiguration!$C$35,"Kritisch",IF($K30&gt;=Konfiguration!$C$36,"Hoch",IF($K30&gt;=Konfiguration!$C$37,"Mittel",IF($K30&gt;0,"Niedrig","Kein Gap")))))</f>
        <v/>
      </c>
      <c r="M30" s="77"/>
      <c r="N30" s="77"/>
      <c r="O30" s="77"/>
      <c r="P30" s="83"/>
      <c r="Q30" s="77"/>
      <c r="R30" s="84"/>
      <c r="S30" s="80" t="str">
        <f aca="true">IF($P30="","",IF($Q30="Abgeschlossen","",$P30-TODAY()))</f>
        <v/>
      </c>
      <c r="T30" s="82" t="str">
        <f aca="false">IF($P30="","",IF($Q30="Abgeschlossen","Abgeschlossen",IF($S30&lt;0,"Überfällig",IF($S30&lt;=Konfiguration!$C$39,"Kritisch","Im Plan"))))</f>
        <v/>
      </c>
      <c r="U30" s="79"/>
      <c r="W30" s="85" t="str">
        <f aca="false">IF($K30="","",$K30*1000-ROW())</f>
        <v/>
      </c>
    </row>
    <row r="31" customFormat="false" ht="45.75" hidden="false" customHeight="true" outlineLevel="0" collapsed="false">
      <c r="A31" s="76" t="str">
        <f aca="false">IF($B31="","","GA-"&amp;TEXT(ROW()-6,"00"))</f>
        <v/>
      </c>
      <c r="B31" s="77"/>
      <c r="C31" s="78"/>
      <c r="D31" s="77"/>
      <c r="E31" s="77"/>
      <c r="F31" s="79"/>
      <c r="G31" s="79"/>
      <c r="H31" s="80" t="str">
        <f aca="false">IF(OR($F31="",$G31=""),"",$G31-$F31)</f>
        <v/>
      </c>
      <c r="I31" s="81" t="str">
        <f aca="false">IF(OR($F31="",$G31="",$G31=0),"",MIN(1,$F31/$G31))</f>
        <v/>
      </c>
      <c r="J31" s="79"/>
      <c r="K31" s="80" t="str">
        <f aca="false">IF(OR($H31="",$J31=""),"",MAX(0,$H31)*$J31)</f>
        <v/>
      </c>
      <c r="L31" s="82" t="str">
        <f aca="false">IF($K31="","",IF($K31&gt;=Konfiguration!$C$35,"Kritisch",IF($K31&gt;=Konfiguration!$C$36,"Hoch",IF($K31&gt;=Konfiguration!$C$37,"Mittel",IF($K31&gt;0,"Niedrig","Kein Gap")))))</f>
        <v/>
      </c>
      <c r="M31" s="77"/>
      <c r="N31" s="77"/>
      <c r="O31" s="77"/>
      <c r="P31" s="83"/>
      <c r="Q31" s="77"/>
      <c r="R31" s="84"/>
      <c r="S31" s="80" t="str">
        <f aca="true">IF($P31="","",IF($Q31="Abgeschlossen","",$P31-TODAY()))</f>
        <v/>
      </c>
      <c r="T31" s="82" t="str">
        <f aca="false">IF($P31="","",IF($Q31="Abgeschlossen","Abgeschlossen",IF($S31&lt;0,"Überfällig",IF($S31&lt;=Konfiguration!$C$39,"Kritisch","Im Plan"))))</f>
        <v/>
      </c>
      <c r="U31" s="79"/>
      <c r="W31" s="85" t="str">
        <f aca="false">IF($K31="","",$K31*1000-ROW())</f>
        <v/>
      </c>
    </row>
    <row r="32" customFormat="false" ht="45.75" hidden="false" customHeight="true" outlineLevel="0" collapsed="false">
      <c r="A32" s="76" t="str">
        <f aca="false">IF($B32="","","GA-"&amp;TEXT(ROW()-6,"00"))</f>
        <v/>
      </c>
      <c r="B32" s="77"/>
      <c r="C32" s="78"/>
      <c r="D32" s="77"/>
      <c r="E32" s="77"/>
      <c r="F32" s="79"/>
      <c r="G32" s="79"/>
      <c r="H32" s="80" t="str">
        <f aca="false">IF(OR($F32="",$G32=""),"",$G32-$F32)</f>
        <v/>
      </c>
      <c r="I32" s="81" t="str">
        <f aca="false">IF(OR($F32="",$G32="",$G32=0),"",MIN(1,$F32/$G32))</f>
        <v/>
      </c>
      <c r="J32" s="79"/>
      <c r="K32" s="80" t="str">
        <f aca="false">IF(OR($H32="",$J32=""),"",MAX(0,$H32)*$J32)</f>
        <v/>
      </c>
      <c r="L32" s="82" t="str">
        <f aca="false">IF($K32="","",IF($K32&gt;=Konfiguration!$C$35,"Kritisch",IF($K32&gt;=Konfiguration!$C$36,"Hoch",IF($K32&gt;=Konfiguration!$C$37,"Mittel",IF($K32&gt;0,"Niedrig","Kein Gap")))))</f>
        <v/>
      </c>
      <c r="M32" s="77"/>
      <c r="N32" s="77"/>
      <c r="O32" s="77"/>
      <c r="P32" s="83"/>
      <c r="Q32" s="77"/>
      <c r="R32" s="84"/>
      <c r="S32" s="80" t="str">
        <f aca="true">IF($P32="","",IF($Q32="Abgeschlossen","",$P32-TODAY()))</f>
        <v/>
      </c>
      <c r="T32" s="82" t="str">
        <f aca="false">IF($P32="","",IF($Q32="Abgeschlossen","Abgeschlossen",IF($S32&lt;0,"Überfällig",IF($S32&lt;=Konfiguration!$C$39,"Kritisch","Im Plan"))))</f>
        <v/>
      </c>
      <c r="U32" s="79"/>
      <c r="W32" s="85" t="str">
        <f aca="false">IF($K32="","",$K32*1000-ROW())</f>
        <v/>
      </c>
    </row>
    <row r="33" customFormat="false" ht="45.75" hidden="false" customHeight="true" outlineLevel="0" collapsed="false">
      <c r="A33" s="76" t="str">
        <f aca="false">IF($B33="","","GA-"&amp;TEXT(ROW()-6,"00"))</f>
        <v/>
      </c>
      <c r="B33" s="77"/>
      <c r="C33" s="78"/>
      <c r="D33" s="77"/>
      <c r="E33" s="77"/>
      <c r="F33" s="79"/>
      <c r="G33" s="79"/>
      <c r="H33" s="80" t="str">
        <f aca="false">IF(OR($F33="",$G33=""),"",$G33-$F33)</f>
        <v/>
      </c>
      <c r="I33" s="81" t="str">
        <f aca="false">IF(OR($F33="",$G33="",$G33=0),"",MIN(1,$F33/$G33))</f>
        <v/>
      </c>
      <c r="J33" s="79"/>
      <c r="K33" s="80" t="str">
        <f aca="false">IF(OR($H33="",$J33=""),"",MAX(0,$H33)*$J33)</f>
        <v/>
      </c>
      <c r="L33" s="82" t="str">
        <f aca="false">IF($K33="","",IF($K33&gt;=Konfiguration!$C$35,"Kritisch",IF($K33&gt;=Konfiguration!$C$36,"Hoch",IF($K33&gt;=Konfiguration!$C$37,"Mittel",IF($K33&gt;0,"Niedrig","Kein Gap")))))</f>
        <v/>
      </c>
      <c r="M33" s="77"/>
      <c r="N33" s="77"/>
      <c r="O33" s="77"/>
      <c r="P33" s="83"/>
      <c r="Q33" s="77"/>
      <c r="R33" s="84"/>
      <c r="S33" s="80" t="str">
        <f aca="true">IF($P33="","",IF($Q33="Abgeschlossen","",$P33-TODAY()))</f>
        <v/>
      </c>
      <c r="T33" s="82" t="str">
        <f aca="false">IF($P33="","",IF($Q33="Abgeschlossen","Abgeschlossen",IF($S33&lt;0,"Überfällig",IF($S33&lt;=Konfiguration!$C$39,"Kritisch","Im Plan"))))</f>
        <v/>
      </c>
      <c r="U33" s="79"/>
      <c r="W33" s="85" t="str">
        <f aca="false">IF($K33="","",$K33*1000-ROW())</f>
        <v/>
      </c>
    </row>
    <row r="34" customFormat="false" ht="45.75" hidden="false" customHeight="true" outlineLevel="0" collapsed="false">
      <c r="A34" s="76" t="str">
        <f aca="false">IF($B34="","","GA-"&amp;TEXT(ROW()-6,"00"))</f>
        <v/>
      </c>
      <c r="B34" s="77"/>
      <c r="C34" s="78"/>
      <c r="D34" s="77"/>
      <c r="E34" s="77"/>
      <c r="F34" s="79"/>
      <c r="G34" s="79"/>
      <c r="H34" s="80" t="str">
        <f aca="false">IF(OR($F34="",$G34=""),"",$G34-$F34)</f>
        <v/>
      </c>
      <c r="I34" s="81" t="str">
        <f aca="false">IF(OR($F34="",$G34="",$G34=0),"",MIN(1,$F34/$G34))</f>
        <v/>
      </c>
      <c r="J34" s="79"/>
      <c r="K34" s="80" t="str">
        <f aca="false">IF(OR($H34="",$J34=""),"",MAX(0,$H34)*$J34)</f>
        <v/>
      </c>
      <c r="L34" s="82" t="str">
        <f aca="false">IF($K34="","",IF($K34&gt;=Konfiguration!$C$35,"Kritisch",IF($K34&gt;=Konfiguration!$C$36,"Hoch",IF($K34&gt;=Konfiguration!$C$37,"Mittel",IF($K34&gt;0,"Niedrig","Kein Gap")))))</f>
        <v/>
      </c>
      <c r="M34" s="77"/>
      <c r="N34" s="77"/>
      <c r="O34" s="77"/>
      <c r="P34" s="83"/>
      <c r="Q34" s="77"/>
      <c r="R34" s="84"/>
      <c r="S34" s="80" t="str">
        <f aca="true">IF($P34="","",IF($Q34="Abgeschlossen","",$P34-TODAY()))</f>
        <v/>
      </c>
      <c r="T34" s="82" t="str">
        <f aca="false">IF($P34="","",IF($Q34="Abgeschlossen","Abgeschlossen",IF($S34&lt;0,"Überfällig",IF($S34&lt;=Konfiguration!$C$39,"Kritisch","Im Plan"))))</f>
        <v/>
      </c>
      <c r="U34" s="79"/>
      <c r="W34" s="85" t="str">
        <f aca="false">IF($K34="","",$K34*1000-ROW())</f>
        <v/>
      </c>
    </row>
    <row r="35" customFormat="false" ht="45.75" hidden="false" customHeight="true" outlineLevel="0" collapsed="false">
      <c r="A35" s="76" t="str">
        <f aca="false">IF($B35="","","GA-"&amp;TEXT(ROW()-6,"00"))</f>
        <v/>
      </c>
      <c r="B35" s="77"/>
      <c r="C35" s="78"/>
      <c r="D35" s="77"/>
      <c r="E35" s="77"/>
      <c r="F35" s="79"/>
      <c r="G35" s="79"/>
      <c r="H35" s="80" t="str">
        <f aca="false">IF(OR($F35="",$G35=""),"",$G35-$F35)</f>
        <v/>
      </c>
      <c r="I35" s="81" t="str">
        <f aca="false">IF(OR($F35="",$G35="",$G35=0),"",MIN(1,$F35/$G35))</f>
        <v/>
      </c>
      <c r="J35" s="79"/>
      <c r="K35" s="80" t="str">
        <f aca="false">IF(OR($H35="",$J35=""),"",MAX(0,$H35)*$J35)</f>
        <v/>
      </c>
      <c r="L35" s="82" t="str">
        <f aca="false">IF($K35="","",IF($K35&gt;=Konfiguration!$C$35,"Kritisch",IF($K35&gt;=Konfiguration!$C$36,"Hoch",IF($K35&gt;=Konfiguration!$C$37,"Mittel",IF($K35&gt;0,"Niedrig","Kein Gap")))))</f>
        <v/>
      </c>
      <c r="M35" s="77"/>
      <c r="N35" s="77"/>
      <c r="O35" s="77"/>
      <c r="P35" s="83"/>
      <c r="Q35" s="77"/>
      <c r="R35" s="84"/>
      <c r="S35" s="80" t="str">
        <f aca="true">IF($P35="","",IF($Q35="Abgeschlossen","",$P35-TODAY()))</f>
        <v/>
      </c>
      <c r="T35" s="82" t="str">
        <f aca="false">IF($P35="","",IF($Q35="Abgeschlossen","Abgeschlossen",IF($S35&lt;0,"Überfällig",IF($S35&lt;=Konfiguration!$C$39,"Kritisch","Im Plan"))))</f>
        <v/>
      </c>
      <c r="U35" s="79"/>
      <c r="W35" s="85" t="str">
        <f aca="false">IF($K35="","",$K35*1000-ROW())</f>
        <v/>
      </c>
    </row>
    <row r="36" customFormat="false" ht="45.75" hidden="false" customHeight="true" outlineLevel="0" collapsed="false">
      <c r="A36" s="76" t="str">
        <f aca="false">IF($B36="","","GA-"&amp;TEXT(ROW()-6,"00"))</f>
        <v/>
      </c>
      <c r="B36" s="77"/>
      <c r="C36" s="78"/>
      <c r="D36" s="77"/>
      <c r="E36" s="77"/>
      <c r="F36" s="79"/>
      <c r="G36" s="79"/>
      <c r="H36" s="80" t="str">
        <f aca="false">IF(OR($F36="",$G36=""),"",$G36-$F36)</f>
        <v/>
      </c>
      <c r="I36" s="81" t="str">
        <f aca="false">IF(OR($F36="",$G36="",$G36=0),"",MIN(1,$F36/$G36))</f>
        <v/>
      </c>
      <c r="J36" s="79"/>
      <c r="K36" s="80" t="str">
        <f aca="false">IF(OR($H36="",$J36=""),"",MAX(0,$H36)*$J36)</f>
        <v/>
      </c>
      <c r="L36" s="82" t="str">
        <f aca="false">IF($K36="","",IF($K36&gt;=Konfiguration!$C$35,"Kritisch",IF($K36&gt;=Konfiguration!$C$36,"Hoch",IF($K36&gt;=Konfiguration!$C$37,"Mittel",IF($K36&gt;0,"Niedrig","Kein Gap")))))</f>
        <v/>
      </c>
      <c r="M36" s="77"/>
      <c r="N36" s="77"/>
      <c r="O36" s="77"/>
      <c r="P36" s="83"/>
      <c r="Q36" s="77"/>
      <c r="R36" s="84"/>
      <c r="S36" s="80" t="str">
        <f aca="true">IF($P36="","",IF($Q36="Abgeschlossen","",$P36-TODAY()))</f>
        <v/>
      </c>
      <c r="T36" s="82" t="str">
        <f aca="false">IF($P36="","",IF($Q36="Abgeschlossen","Abgeschlossen",IF($S36&lt;0,"Überfällig",IF($S36&lt;=Konfiguration!$C$39,"Kritisch","Im Plan"))))</f>
        <v/>
      </c>
      <c r="U36" s="79"/>
      <c r="W36" s="85" t="str">
        <f aca="false">IF($K36="","",$K36*1000-ROW())</f>
        <v/>
      </c>
    </row>
    <row r="37" customFormat="false" ht="45.75" hidden="false" customHeight="true" outlineLevel="0" collapsed="false">
      <c r="A37" s="76" t="str">
        <f aca="false">IF($B37="","","GA-"&amp;TEXT(ROW()-6,"00"))</f>
        <v/>
      </c>
      <c r="B37" s="77"/>
      <c r="C37" s="78"/>
      <c r="D37" s="77"/>
      <c r="E37" s="77"/>
      <c r="F37" s="79"/>
      <c r="G37" s="79"/>
      <c r="H37" s="80" t="str">
        <f aca="false">IF(OR($F37="",$G37=""),"",$G37-$F37)</f>
        <v/>
      </c>
      <c r="I37" s="81" t="str">
        <f aca="false">IF(OR($F37="",$G37="",$G37=0),"",MIN(1,$F37/$G37))</f>
        <v/>
      </c>
      <c r="J37" s="79"/>
      <c r="K37" s="80" t="str">
        <f aca="false">IF(OR($H37="",$J37=""),"",MAX(0,$H37)*$J37)</f>
        <v/>
      </c>
      <c r="L37" s="82" t="str">
        <f aca="false">IF($K37="","",IF($K37&gt;=Konfiguration!$C$35,"Kritisch",IF($K37&gt;=Konfiguration!$C$36,"Hoch",IF($K37&gt;=Konfiguration!$C$37,"Mittel",IF($K37&gt;0,"Niedrig","Kein Gap")))))</f>
        <v/>
      </c>
      <c r="M37" s="77"/>
      <c r="N37" s="77"/>
      <c r="O37" s="77"/>
      <c r="P37" s="83"/>
      <c r="Q37" s="77"/>
      <c r="R37" s="84"/>
      <c r="S37" s="80" t="str">
        <f aca="true">IF($P37="","",IF($Q37="Abgeschlossen","",$P37-TODAY()))</f>
        <v/>
      </c>
      <c r="T37" s="82" t="str">
        <f aca="false">IF($P37="","",IF($Q37="Abgeschlossen","Abgeschlossen",IF($S37&lt;0,"Überfällig",IF($S37&lt;=Konfiguration!$C$39,"Kritisch","Im Plan"))))</f>
        <v/>
      </c>
      <c r="U37" s="79"/>
      <c r="W37" s="85" t="str">
        <f aca="false">IF($K37="","",$K37*1000-ROW())</f>
        <v/>
      </c>
    </row>
    <row r="38" customFormat="false" ht="45.75" hidden="false" customHeight="true" outlineLevel="0" collapsed="false">
      <c r="A38" s="76" t="str">
        <f aca="false">IF($B38="","","GA-"&amp;TEXT(ROW()-6,"00"))</f>
        <v/>
      </c>
      <c r="B38" s="77"/>
      <c r="C38" s="78"/>
      <c r="D38" s="77"/>
      <c r="E38" s="77"/>
      <c r="F38" s="79"/>
      <c r="G38" s="79"/>
      <c r="H38" s="80" t="str">
        <f aca="false">IF(OR($F38="",$G38=""),"",$G38-$F38)</f>
        <v/>
      </c>
      <c r="I38" s="81" t="str">
        <f aca="false">IF(OR($F38="",$G38="",$G38=0),"",MIN(1,$F38/$G38))</f>
        <v/>
      </c>
      <c r="J38" s="79"/>
      <c r="K38" s="80" t="str">
        <f aca="false">IF(OR($H38="",$J38=""),"",MAX(0,$H38)*$J38)</f>
        <v/>
      </c>
      <c r="L38" s="82" t="str">
        <f aca="false">IF($K38="","",IF($K38&gt;=Konfiguration!$C$35,"Kritisch",IF($K38&gt;=Konfiguration!$C$36,"Hoch",IF($K38&gt;=Konfiguration!$C$37,"Mittel",IF($K38&gt;0,"Niedrig","Kein Gap")))))</f>
        <v/>
      </c>
      <c r="M38" s="77"/>
      <c r="N38" s="77"/>
      <c r="O38" s="77"/>
      <c r="P38" s="83"/>
      <c r="Q38" s="77"/>
      <c r="R38" s="84"/>
      <c r="S38" s="80" t="str">
        <f aca="true">IF($P38="","",IF($Q38="Abgeschlossen","",$P38-TODAY()))</f>
        <v/>
      </c>
      <c r="T38" s="82" t="str">
        <f aca="false">IF($P38="","",IF($Q38="Abgeschlossen","Abgeschlossen",IF($S38&lt;0,"Überfällig",IF($S38&lt;=Konfiguration!$C$39,"Kritisch","Im Plan"))))</f>
        <v/>
      </c>
      <c r="U38" s="79"/>
      <c r="W38" s="85" t="str">
        <f aca="false">IF($K38="","",$K38*1000-ROW())</f>
        <v/>
      </c>
    </row>
    <row r="39" customFormat="false" ht="45.75" hidden="false" customHeight="true" outlineLevel="0" collapsed="false">
      <c r="A39" s="76" t="str">
        <f aca="false">IF($B39="","","GA-"&amp;TEXT(ROW()-6,"00"))</f>
        <v/>
      </c>
      <c r="B39" s="77"/>
      <c r="C39" s="78"/>
      <c r="D39" s="77"/>
      <c r="E39" s="77"/>
      <c r="F39" s="79"/>
      <c r="G39" s="79"/>
      <c r="H39" s="80" t="str">
        <f aca="false">IF(OR($F39="",$G39=""),"",$G39-$F39)</f>
        <v/>
      </c>
      <c r="I39" s="81" t="str">
        <f aca="false">IF(OR($F39="",$G39="",$G39=0),"",MIN(1,$F39/$G39))</f>
        <v/>
      </c>
      <c r="J39" s="79"/>
      <c r="K39" s="80" t="str">
        <f aca="false">IF(OR($H39="",$J39=""),"",MAX(0,$H39)*$J39)</f>
        <v/>
      </c>
      <c r="L39" s="82" t="str">
        <f aca="false">IF($K39="","",IF($K39&gt;=Konfiguration!$C$35,"Kritisch",IF($K39&gt;=Konfiguration!$C$36,"Hoch",IF($K39&gt;=Konfiguration!$C$37,"Mittel",IF($K39&gt;0,"Niedrig","Kein Gap")))))</f>
        <v/>
      </c>
      <c r="M39" s="77"/>
      <c r="N39" s="77"/>
      <c r="O39" s="77"/>
      <c r="P39" s="83"/>
      <c r="Q39" s="77"/>
      <c r="R39" s="84"/>
      <c r="S39" s="80" t="str">
        <f aca="true">IF($P39="","",IF($Q39="Abgeschlossen","",$P39-TODAY()))</f>
        <v/>
      </c>
      <c r="T39" s="82" t="str">
        <f aca="false">IF($P39="","",IF($Q39="Abgeschlossen","Abgeschlossen",IF($S39&lt;0,"Überfällig",IF($S39&lt;=Konfiguration!$C$39,"Kritisch","Im Plan"))))</f>
        <v/>
      </c>
      <c r="U39" s="79"/>
      <c r="W39" s="85" t="str">
        <f aca="false">IF($K39="","",$K39*1000-ROW())</f>
        <v/>
      </c>
    </row>
    <row r="40" customFormat="false" ht="45.75" hidden="false" customHeight="true" outlineLevel="0" collapsed="false">
      <c r="A40" s="76" t="str">
        <f aca="false">IF($B40="","","GA-"&amp;TEXT(ROW()-6,"00"))</f>
        <v/>
      </c>
      <c r="B40" s="77"/>
      <c r="C40" s="78"/>
      <c r="D40" s="77"/>
      <c r="E40" s="77"/>
      <c r="F40" s="79"/>
      <c r="G40" s="79"/>
      <c r="H40" s="80" t="str">
        <f aca="false">IF(OR($F40="",$G40=""),"",$G40-$F40)</f>
        <v/>
      </c>
      <c r="I40" s="81" t="str">
        <f aca="false">IF(OR($F40="",$G40="",$G40=0),"",MIN(1,$F40/$G40))</f>
        <v/>
      </c>
      <c r="J40" s="79"/>
      <c r="K40" s="80" t="str">
        <f aca="false">IF(OR($H40="",$J40=""),"",MAX(0,$H40)*$J40)</f>
        <v/>
      </c>
      <c r="L40" s="82" t="str">
        <f aca="false">IF($K40="","",IF($K40&gt;=Konfiguration!$C$35,"Kritisch",IF($K40&gt;=Konfiguration!$C$36,"Hoch",IF($K40&gt;=Konfiguration!$C$37,"Mittel",IF($K40&gt;0,"Niedrig","Kein Gap")))))</f>
        <v/>
      </c>
      <c r="M40" s="77"/>
      <c r="N40" s="77"/>
      <c r="O40" s="77"/>
      <c r="P40" s="83"/>
      <c r="Q40" s="77"/>
      <c r="R40" s="84"/>
      <c r="S40" s="80" t="str">
        <f aca="true">IF($P40="","",IF($Q40="Abgeschlossen","",$P40-TODAY()))</f>
        <v/>
      </c>
      <c r="T40" s="82" t="str">
        <f aca="false">IF($P40="","",IF($Q40="Abgeschlossen","Abgeschlossen",IF($S40&lt;0,"Überfällig",IF($S40&lt;=Konfiguration!$C$39,"Kritisch","Im Plan"))))</f>
        <v/>
      </c>
      <c r="U40" s="79"/>
      <c r="W40" s="85" t="str">
        <f aca="false">IF($K40="","",$K40*1000-ROW())</f>
        <v/>
      </c>
    </row>
    <row r="42" customFormat="false" ht="15" hidden="false" customHeight="false" outlineLevel="0" collapsed="false">
      <c r="A42" s="86" t="s">
        <v>275</v>
      </c>
    </row>
    <row r="43" customFormat="false" ht="15" hidden="false" customHeight="true" outlineLevel="0" collapsed="false">
      <c r="A43" s="87" t="s">
        <v>276</v>
      </c>
      <c r="B43" s="87"/>
      <c r="C43" s="88" t="s">
        <v>277</v>
      </c>
      <c r="D43" s="88"/>
      <c r="E43" s="88"/>
      <c r="F43" s="88"/>
      <c r="G43" s="88"/>
      <c r="H43" s="88"/>
      <c r="I43" s="88"/>
    </row>
    <row r="44" customFormat="false" ht="15" hidden="false" customHeight="true" outlineLevel="0" collapsed="false">
      <c r="A44" s="87" t="s">
        <v>278</v>
      </c>
      <c r="B44" s="87"/>
      <c r="C44" s="88" t="s">
        <v>279</v>
      </c>
      <c r="D44" s="88"/>
      <c r="E44" s="88"/>
      <c r="F44" s="88"/>
      <c r="G44" s="88"/>
      <c r="H44" s="88"/>
      <c r="I44" s="88"/>
    </row>
    <row r="45" customFormat="false" ht="15" hidden="false" customHeight="true" outlineLevel="0" collapsed="false">
      <c r="A45" s="87" t="s">
        <v>280</v>
      </c>
      <c r="B45" s="87"/>
      <c r="C45" s="88" t="s">
        <v>281</v>
      </c>
      <c r="D45" s="88"/>
      <c r="E45" s="88"/>
      <c r="F45" s="88"/>
      <c r="G45" s="88"/>
      <c r="H45" s="88"/>
      <c r="I45" s="88"/>
    </row>
    <row r="46" customFormat="false" ht="15" hidden="false" customHeight="true" outlineLevel="0" collapsed="false">
      <c r="A46" s="87" t="s">
        <v>282</v>
      </c>
      <c r="B46" s="87"/>
      <c r="C46" s="88" t="s">
        <v>283</v>
      </c>
      <c r="D46" s="88"/>
      <c r="E46" s="88"/>
      <c r="F46" s="88"/>
      <c r="G46" s="88"/>
      <c r="H46" s="88"/>
      <c r="I46" s="88"/>
    </row>
    <row r="47" customFormat="false" ht="15" hidden="false" customHeight="true" outlineLevel="0" collapsed="false">
      <c r="A47" s="87" t="s">
        <v>284</v>
      </c>
      <c r="B47" s="87"/>
      <c r="C47" s="88" t="s">
        <v>285</v>
      </c>
      <c r="D47" s="88"/>
      <c r="E47" s="88"/>
      <c r="F47" s="88"/>
      <c r="G47" s="88"/>
      <c r="H47" s="88"/>
      <c r="I47" s="88"/>
    </row>
    <row r="48" customFormat="false" ht="15" hidden="false" customHeight="true" outlineLevel="0" collapsed="false">
      <c r="A48" s="87" t="s">
        <v>286</v>
      </c>
      <c r="B48" s="87"/>
      <c r="C48" s="88" t="s">
        <v>287</v>
      </c>
      <c r="D48" s="88"/>
      <c r="E48" s="88"/>
      <c r="F48" s="88"/>
      <c r="G48" s="88"/>
      <c r="H48" s="88"/>
      <c r="I48" s="88"/>
    </row>
    <row r="49" customFormat="false" ht="15" hidden="false" customHeight="true" outlineLevel="0" collapsed="false">
      <c r="A49" s="87" t="s">
        <v>288</v>
      </c>
      <c r="B49" s="87"/>
      <c r="C49" s="88" t="s">
        <v>289</v>
      </c>
      <c r="D49" s="88"/>
      <c r="E49" s="88"/>
      <c r="F49" s="88"/>
      <c r="G49" s="88"/>
      <c r="H49" s="88"/>
      <c r="I49" s="88"/>
    </row>
  </sheetData>
  <autoFilter ref="A6:U40"/>
  <mergeCells count="19">
    <mergeCell ref="R2:U2"/>
    <mergeCell ref="R3:U3"/>
    <mergeCell ref="A5:E5"/>
    <mergeCell ref="F5:L5"/>
    <mergeCell ref="M5:U5"/>
    <mergeCell ref="A43:B43"/>
    <mergeCell ref="C43:I43"/>
    <mergeCell ref="A44:B44"/>
    <mergeCell ref="C44:I44"/>
    <mergeCell ref="A45:B45"/>
    <mergeCell ref="C45:I45"/>
    <mergeCell ref="A46:B46"/>
    <mergeCell ref="C46:I46"/>
    <mergeCell ref="A47:B47"/>
    <mergeCell ref="C47:I47"/>
    <mergeCell ref="A48:B48"/>
    <mergeCell ref="C48:I48"/>
    <mergeCell ref="A49:B49"/>
    <mergeCell ref="C49:I49"/>
  </mergeCells>
  <conditionalFormatting sqref="H7:H40">
    <cfRule type="colorScale" priority="2">
      <colorScale>
        <cfvo type="num" val="0"/>
        <cfvo type="num" val="2"/>
        <cfvo type="num" val="4"/>
        <color rgb="FFDCEDE3"/>
        <color rgb="FFFBE4C6"/>
        <color rgb="FFEFA893"/>
      </colorScale>
    </cfRule>
  </conditionalFormatting>
  <conditionalFormatting sqref="K7:K40">
    <cfRule type="colorScale" priority="3">
      <colorScale>
        <cfvo type="num" val="0"/>
        <cfvo type="num" val="8"/>
        <cfvo type="num" val="20"/>
        <color rgb="FFFFFFFF"/>
        <color rgb="FFF6D9BB"/>
        <color rgb="FFDF8C74"/>
      </colorScale>
    </cfRule>
  </conditionalFormatting>
  <conditionalFormatting sqref="I7:I40">
    <cfRule type="dataBar" priority="4">
      <dataBar showValue="1" minLength="10" maxLength="90">
        <cfvo type="num" val="0"/>
        <cfvo type="num" val="1"/>
        <color rgb="FF1D5866"/>
      </dataBar>
      <extLst>
        <ext xmlns:x14="http://schemas.microsoft.com/office/spreadsheetml/2009/9/main" uri="{B025F937-C7B1-47D3-B67F-A62EFF666E3E}">
          <x14:id>{CB7682B8-8680-4196-BD50-17AD93C036AA}</x14:id>
        </ext>
      </extLst>
    </cfRule>
  </conditionalFormatting>
  <conditionalFormatting sqref="R7:R40">
    <cfRule type="dataBar" priority="5">
      <dataBar showValue="1" minLength="10" maxLength="90">
        <cfvo type="num" val="0"/>
        <cfvo type="num" val="1"/>
        <color rgb="FFC08040"/>
      </dataBar>
      <extLst>
        <ext xmlns:x14="http://schemas.microsoft.com/office/spreadsheetml/2009/9/main" uri="{B025F937-C7B1-47D3-B67F-A62EFF666E3E}">
          <x14:id>{E493EA65-262B-4BA3-8E9E-AAB4CBD0D8F0}</x14:id>
        </ext>
      </extLst>
    </cfRule>
  </conditionalFormatting>
  <conditionalFormatting sqref="L7:L40">
    <cfRule type="cellIs" priority="6" operator="equal" aboveAverage="0" equalAverage="0" bottom="0" percent="0" rank="0" text="" dxfId="0">
      <formula>"Kritisch"</formula>
    </cfRule>
    <cfRule type="cellIs" priority="7" operator="equal" aboveAverage="0" equalAverage="0" bottom="0" percent="0" rank="0" text="" dxfId="1">
      <formula>"Hoch"</formula>
    </cfRule>
    <cfRule type="cellIs" priority="8" operator="equal" aboveAverage="0" equalAverage="0" bottom="0" percent="0" rank="0" text="" dxfId="2">
      <formula>"Mittel"</formula>
    </cfRule>
    <cfRule type="cellIs" priority="9" operator="equal" aboveAverage="0" equalAverage="0" bottom="0" percent="0" rank="0" text="" dxfId="3">
      <formula>"Niedrig"</formula>
    </cfRule>
    <cfRule type="cellIs" priority="10" operator="equal" aboveAverage="0" equalAverage="0" bottom="0" percent="0" rank="0" text="" dxfId="30">
      <formula>"Kein Gap"</formula>
    </cfRule>
  </conditionalFormatting>
  <conditionalFormatting sqref="T7:T40">
    <cfRule type="cellIs" priority="11" operator="equal" aboveAverage="0" equalAverage="0" bottom="0" percent="0" rank="0" text="" dxfId="0">
      <formula>"Überfällig"</formula>
    </cfRule>
    <cfRule type="cellIs" priority="12" operator="equal" aboveAverage="0" equalAverage="0" bottom="0" percent="0" rank="0" text="" dxfId="1">
      <formula>"Kritisch"</formula>
    </cfRule>
    <cfRule type="cellIs" priority="13" operator="equal" aboveAverage="0" equalAverage="0" bottom="0" percent="0" rank="0" text="" dxfId="3">
      <formula>"Im Plan"</formula>
    </cfRule>
    <cfRule type="cellIs" priority="14" operator="equal" aboveAverage="0" equalAverage="0" bottom="0" percent="0" rank="0" text="" dxfId="30">
      <formula>"Abgeschlossen"</formula>
    </cfRule>
  </conditionalFormatting>
  <conditionalFormatting sqref="Q7:Q40">
    <cfRule type="cellIs" priority="15" operator="equal" aboveAverage="0" equalAverage="0" bottom="0" percent="0" rank="0" text="" dxfId="31">
      <formula>"Offen"</formula>
    </cfRule>
    <cfRule type="cellIs" priority="16" operator="equal" aboveAverage="0" equalAverage="0" bottom="0" percent="0" rank="0" text="" dxfId="2">
      <formula>"In Umsetzung"</formula>
    </cfRule>
    <cfRule type="cellIs" priority="17" operator="equal" aboveAverage="0" equalAverage="0" bottom="0" percent="0" rank="0" text="" dxfId="0">
      <formula>"Verzögert"</formula>
    </cfRule>
    <cfRule type="cellIs" priority="18" operator="equal" aboveAverage="0" equalAverage="0" bottom="0" percent="0" rank="0" text="" dxfId="32">
      <formula>"Zurückgestellt"</formula>
    </cfRule>
    <cfRule type="cellIs" priority="19" operator="equal" aboveAverage="0" equalAverage="0" bottom="0" percent="0" rank="0" text="" dxfId="3">
      <formula>"Abgeschlossen"</formula>
    </cfRule>
  </conditionalFormatting>
  <conditionalFormatting sqref="S7:S40">
    <cfRule type="cellIs" priority="20" operator="lessThan" aboveAverage="0" equalAverage="0" bottom="0" percent="0" rank="0" text="" dxfId="33">
      <formula>0</formula>
    </cfRule>
  </conditionalFormatting>
  <dataValidations count="7">
    <dataValidation allowBlank="true" error="Bitte ein Handlungsfeld aus der Liste im Blatt „Konfiguration“ wählen." errorStyle="stop" errorTitle="Ungültiger Wert" operator="between" showDropDown="false" showErrorMessage="false" showInputMessage="false" sqref="B7:B40" type="list">
      <formula1>Konfiguration!$B$8:$B$13</formula1>
      <formula2>0</formula2>
    </dataValidation>
    <dataValidation allowBlank="true" error="Bitte einen Status aus der Liste wählen." errorStyle="stop" errorTitle="Ungültiger Wert" operator="between" showDropDown="false" showErrorMessage="false" showInputMessage="false" sqref="Q7:Q40" type="list">
      <formula1>Konfiguration!$B$44:$B$48</formula1>
      <formula2>0</formula2>
    </dataValidation>
    <dataValidation allowBlank="true" error="Bitte eine Rolle aus der Liste wählen." errorStyle="stop" errorTitle="Ungültiger Wert" operator="between" showDropDown="false" showErrorMessage="false" showInputMessage="false" sqref="O7:O40" type="list">
      <formula1>Konfiguration!$B$52:$B$63</formula1>
      <formula2>0</formula2>
    </dataValidation>
    <dataValidation allowBlank="true" error="Zulässig sind die Reifegrade 0 bis 5." errorStyle="stop" errorTitle="Ungültiger Wert" operator="between" showDropDown="false" showErrorMessage="false" showInputMessage="false" sqref="F7:G40" type="list">
      <formula1>"0,1,2,3,4,5"</formula1>
      <formula2>0</formula2>
    </dataValidation>
    <dataValidation allowBlank="true" error="Zulässig ist eine Gewichtung von 1 bis 5." errorStyle="stop" errorTitle="Ungültiger Wert" operator="between" showDropDown="false" showErrorMessage="false" showInputMessage="false" sqref="J7:J40" type="list">
      <formula1>"1,2,3,4,5"</formula1>
      <formula2>0</formula2>
    </dataValidation>
    <dataValidation allowBlank="true" error="Bitte einen Fortschritt zwischen 0 % und 100 % eingeben." errorStyle="stop" errorTitle="Ungültiger Wert" operator="between" showDropDown="false" showErrorMessage="false" showInputMessage="false" sqref="R7:R40" type="decimal">
      <formula1>0</formula1>
      <formula2>1</formula2>
    </dataValidation>
    <dataValidation allowBlank="true" error="Der Aufwand darf nicht negativ sein." errorStyle="stop" errorTitle="Ungültiger Wert" operator="greaterThanOrEqual" showDropDown="false" showErrorMessage="false" showInputMessage="false" sqref="U7:U40" type="decimal">
      <formula1>0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B7682B8-8680-4196-BD50-17AD93C036AA}">
            <x14:dataBar minLength="10" maxLength="90" axisPosition="none" gradient="true">
              <x14:cfvo type="num">
                <xm:f>0</xm:f>
              </x14:cfvo>
              <x14:cfvo type="num">
                <xm:f>1</xm:f>
              </x14:cfvo>
              <x14:negativeFillColor rgb="FF1D5866"/>
              <x14:axisColor rgb="FF000000"/>
            </x14:dataBar>
          </x14:cfRule>
          <xm:sqref>I7:I40</xm:sqref>
        </x14:conditionalFormatting>
        <x14:conditionalFormatting xmlns:xm="http://schemas.microsoft.com/office/excel/2006/main">
          <x14:cfRule type="dataBar" id="{E493EA65-262B-4BA3-8E9E-AAB4CBD0D8F0}">
            <x14:dataBar minLength="10" maxLength="90" axisPosition="none" gradient="true">
              <x14:cfvo type="num">
                <xm:f>0</xm:f>
              </x14:cfvo>
              <x14:cfvo type="num">
                <xm:f>1</xm:f>
              </x14:cfvo>
              <x14:negativeFillColor rgb="FFC08040"/>
              <x14:axisColor rgb="FF000000"/>
            </x14:dataBar>
          </x14:cfRule>
          <xm:sqref>R7:R40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2026-07-22T11:05:18Z</dcterms:created>
  <dc:creator>Vorlage</dc:creator>
  <dc:description/>
  <dc:language>en-US</dc:language>
  <cp:lastModifiedBy/>
  <dcterms:modified xsi:type="dcterms:W3CDTF">2026-07-22T11:05:20Z</dcterms:modified>
  <cp:revision>1</cp:revision>
  <dc:subject/>
  <dc:title>Gap-Analyse Vorlage 2026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