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2E7CFA08-DB0A-43E8-A511-96E037384FD3}" xr6:coauthVersionLast="47" xr6:coauthVersionMax="47" xr10:uidLastSave="{00000000-0000-0000-0000-000000000000}"/>
  <bookViews>
    <workbookView xWindow="690" yWindow="690" windowWidth="25500" windowHeight="13500" tabRatio="500" activeTab="1" xr2:uid="{00000000-000D-0000-FFFF-FFFF00000000}"/>
  </bookViews>
  <sheets>
    <sheet name="Kalkulationsdaten" sheetId="1" r:id="rId1"/>
    <sheet name="Formblatt 222" sheetId="2" r:id="rId2"/>
    <sheet name="Auswertung" sheetId="3" r:id="rId3"/>
  </sheets>
  <definedNames>
    <definedName name="_xlnm.Print_Area" localSheetId="1">'Formblatt 222'!$A$1:$H$73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8" i="3" l="1"/>
  <c r="E22" i="3"/>
  <c r="G13" i="3"/>
  <c r="F49" i="1"/>
  <c r="F48" i="1"/>
  <c r="F42" i="1"/>
  <c r="F20" i="1"/>
  <c r="H16" i="2" s="1"/>
  <c r="F19" i="1"/>
  <c r="F21" i="1" s="1"/>
  <c r="F27" i="1" s="1"/>
  <c r="B68" i="2"/>
  <c r="B67" i="2"/>
  <c r="B66" i="2"/>
  <c r="F52" i="2"/>
  <c r="F51" i="2"/>
  <c r="F50" i="2"/>
  <c r="H53" i="2" s="1"/>
  <c r="D29" i="3" s="1"/>
  <c r="H48" i="2"/>
  <c r="F46" i="2"/>
  <c r="F45" i="2"/>
  <c r="F44" i="2"/>
  <c r="F43" i="2"/>
  <c r="F42" i="2"/>
  <c r="H47" i="2" s="1"/>
  <c r="G32" i="2"/>
  <c r="G28" i="2"/>
  <c r="F28" i="2"/>
  <c r="H28" i="2" s="1"/>
  <c r="G27" i="2"/>
  <c r="F27" i="2"/>
  <c r="H27" i="2" s="1"/>
  <c r="G26" i="2"/>
  <c r="F26" i="2"/>
  <c r="E20" i="3" s="1"/>
  <c r="G25" i="2"/>
  <c r="F25" i="2"/>
  <c r="H25" i="2" s="1"/>
  <c r="E24" i="2"/>
  <c r="F16" i="2"/>
  <c r="F15" i="2"/>
  <c r="H14" i="2"/>
  <c r="D10" i="2"/>
  <c r="D9" i="2"/>
  <c r="D8" i="2"/>
  <c r="D7" i="2"/>
  <c r="D6" i="2"/>
  <c r="F32" i="1" l="1"/>
  <c r="D27" i="1"/>
  <c r="F24" i="2"/>
  <c r="D27" i="3"/>
  <c r="D30" i="3" s="1"/>
  <c r="H54" i="2"/>
  <c r="F19" i="3"/>
  <c r="E59" i="2"/>
  <c r="H24" i="2"/>
  <c r="E61" i="2"/>
  <c r="F21" i="3"/>
  <c r="E62" i="2"/>
  <c r="F22" i="3"/>
  <c r="I22" i="3"/>
  <c r="H15" i="2"/>
  <c r="H17" i="2" s="1"/>
  <c r="E21" i="3"/>
  <c r="G22" i="3"/>
  <c r="E19" i="3"/>
  <c r="H26" i="2"/>
  <c r="E13" i="3" l="1"/>
  <c r="H18" i="2"/>
  <c r="H19" i="2" s="1"/>
  <c r="H37" i="3"/>
  <c r="I37" i="3" s="1"/>
  <c r="H29" i="2"/>
  <c r="E58" i="2"/>
  <c r="F18" i="3"/>
  <c r="I21" i="3"/>
  <c r="G21" i="3"/>
  <c r="G24" i="2"/>
  <c r="F18" i="2"/>
  <c r="I19" i="3"/>
  <c r="G19" i="3"/>
  <c r="E27" i="3"/>
  <c r="E30" i="3" s="1"/>
  <c r="H61" i="2"/>
  <c r="H59" i="2"/>
  <c r="G61" i="2"/>
  <c r="F61" i="2"/>
  <c r="H60" i="2"/>
  <c r="G60" i="2"/>
  <c r="E28" i="3"/>
  <c r="G59" i="2"/>
  <c r="F59" i="2"/>
  <c r="G9" i="3"/>
  <c r="F62" i="2"/>
  <c r="E29" i="3"/>
  <c r="H62" i="2"/>
  <c r="G62" i="2"/>
  <c r="F29" i="2"/>
  <c r="E18" i="3"/>
  <c r="F20" i="3"/>
  <c r="E60" i="2"/>
  <c r="F60" i="2" s="1"/>
  <c r="C13" i="3" l="1"/>
  <c r="H38" i="3"/>
  <c r="I38" i="3" s="1"/>
  <c r="E9" i="3"/>
  <c r="I9" i="3"/>
  <c r="E63" i="2"/>
  <c r="H36" i="3" s="1"/>
  <c r="I36" i="3" s="1"/>
  <c r="G58" i="2"/>
  <c r="G63" i="2" s="1"/>
  <c r="G20" i="3"/>
  <c r="I20" i="3"/>
  <c r="E23" i="3"/>
  <c r="I18" i="3"/>
  <c r="G18" i="3"/>
  <c r="G23" i="3" s="1"/>
  <c r="F23" i="3"/>
  <c r="H35" i="3"/>
  <c r="I35" i="3" s="1"/>
  <c r="F30" i="2"/>
  <c r="F31" i="2" s="1"/>
  <c r="F58" i="2"/>
  <c r="F63" i="2" s="1"/>
  <c r="H58" i="2"/>
  <c r="H63" i="2" s="1"/>
  <c r="H41" i="3" l="1"/>
  <c r="I41" i="3" s="1"/>
  <c r="H40" i="3"/>
  <c r="I40" i="3" s="1"/>
  <c r="H39" i="3"/>
  <c r="I39" i="3" s="1"/>
  <c r="F32" i="2"/>
  <c r="I13" i="3"/>
  <c r="C9" i="3"/>
  <c r="F33" i="2"/>
  <c r="H34" i="3"/>
  <c r="I34" i="3" s="1"/>
  <c r="H19" i="3"/>
  <c r="H22" i="3"/>
  <c r="H18" i="3"/>
  <c r="H21" i="3"/>
  <c r="H20" i="3"/>
  <c r="I23" i="3"/>
  <c r="H2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27" authorId="0" shapeId="0" xr:uid="{00000000-0006-0000-0000-000001000000}">
      <text>
        <r>
          <rPr>
            <sz val="10"/>
            <rFont val="Arial"/>
            <family val="2"/>
          </rPr>
          <t>Restumlage: Summe 3 abzüglich der Umlagen auf Stoffe, Geräte, Sonstiges und Nachunternehmerleistungen, bezogen auf die eigenen Lohnkosten. Ein negativer Wert bedeutet, dass die kostenartenbezogenen Umlagesätze zu hoch angesetzt sind.</t>
        </r>
      </text>
    </comment>
  </commentList>
</comments>
</file>

<file path=xl/sharedStrings.xml><?xml version="1.0" encoding="utf-8"?>
<sst xmlns="http://schemas.openxmlformats.org/spreadsheetml/2006/main" count="263" uniqueCount="200">
  <si>
    <t>222</t>
  </si>
  <si>
    <t>FORMBLATT 222 · VERGABE- UND VERTRAGSHANDBUCH</t>
  </si>
  <si>
    <t>Preisermittlung bei Kalkulation über die Endsumme</t>
  </si>
  <si>
    <t>Eingabeblatt · alle gelb umrandeten Felder ausfüllen · Stand 2026</t>
  </si>
  <si>
    <t>A   ANGABEN ZUM VERGABEVERFAHREN</t>
  </si>
  <si>
    <t>Bieter (Firma)</t>
  </si>
  <si>
    <t>Muster Bau GmbH &amp; Co. KG</t>
  </si>
  <si>
    <t>Straße, PLZ, Ort</t>
  </si>
  <si>
    <t>Industriestraße 24, 12345 Musterstadt</t>
  </si>
  <si>
    <t>Vergabenummer</t>
  </si>
  <si>
    <t>VG-2026-0184</t>
  </si>
  <si>
    <t>Baumaßnahme</t>
  </si>
  <si>
    <t>Neubau Betriebs- und Verwaltungsgebäude</t>
  </si>
  <si>
    <t>Leistung / Los</t>
  </si>
  <si>
    <t>Los 2 – Rohbauarbeiten</t>
  </si>
  <si>
    <t>Ort, Datum</t>
  </si>
  <si>
    <t>Musterstadt, 16.03.2026</t>
  </si>
  <si>
    <t>Bearbeitung (Name, Funktion)</t>
  </si>
  <si>
    <t>M. Berger, Kalkulation</t>
  </si>
  <si>
    <t>Umsatzsteuersatz</t>
  </si>
  <si>
    <t>Nur nachrichtlich – die Angebotssumme im Formblatt ist netto.</t>
  </si>
  <si>
    <t>B   1 · ANGABEN ÜBER DEN VERRECHNUNGSLOHN</t>
  </si>
  <si>
    <t>Bezeichnung</t>
  </si>
  <si>
    <t>v. H. auf ML</t>
  </si>
  <si>
    <t>Lohn €/h</t>
  </si>
  <si>
    <t>Hinweis</t>
  </si>
  <si>
    <t>1.1</t>
  </si>
  <si>
    <t>Mittellohn ML – einschl. Lohnzulagen und Lohnerhöhung</t>
  </si>
  <si>
    <t>Bruttostundenlohn im Durchschnitt der eingesetzten Kräfte.</t>
  </si>
  <si>
    <t>1.2</t>
  </si>
  <si>
    <t>Lohngebundene Kosten – Sozialkosten und Soziallöhne</t>
  </si>
  <si>
    <t>Urlaub, Lohnfortzahlung, AG-Anteile Sozialversicherung.</t>
  </si>
  <si>
    <t>1.3</t>
  </si>
  <si>
    <t>Lohnnebenkosten – Auslösungen, Wegezeit, Fahrgelder</t>
  </si>
  <si>
    <t>Wegezeit, Unterkunft, Verpflegungsmehraufwand, Heimfahrten.</t>
  </si>
  <si>
    <t>1.4</t>
  </si>
  <si>
    <t>Kalkulationslohn KL   (Summe 1.1 bis 1.3)</t>
  </si>
  <si>
    <t>Wertansatz für die eigenen Lohnkosten (Abschnitt 2.1).</t>
  </si>
  <si>
    <t>Gesamtstunden des Angebots</t>
  </si>
  <si>
    <t>Summe aller kalkulierten Eigenstunden.</t>
  </si>
  <si>
    <t>1.5 Umlage auf Lohn und 1.6 Verrechnungslohn VL werden im Formblatt automatisch aus Abschnitt D ermittelt.</t>
  </si>
  <si>
    <t>C   2 · EINZELKOSTEN DER TEILLEISTUNGEN (EKT) UND UMLAGESÄTZE</t>
  </si>
  <si>
    <t>Kostenart</t>
  </si>
  <si>
    <t>Umlagesatz v. H.</t>
  </si>
  <si>
    <t>EKT-Betrag €</t>
  </si>
  <si>
    <t>2.1</t>
  </si>
  <si>
    <t>Eigene Lohnkosten  (Kalkulationslohn 1.4 × Gesamtstunden)</t>
  </si>
  <si>
    <t>Wird berechnet. Der Umlagesatz ergibt sich als Restumlage.</t>
  </si>
  <si>
    <t>2.2</t>
  </si>
  <si>
    <t>Stoffkosten  (einschließlich Kosten für Hilfsstoffe)</t>
  </si>
  <si>
    <t>Einbaustoffe, Bauhilfsstoffe, Schalung, Rüstung.</t>
  </si>
  <si>
    <t>2.3</t>
  </si>
  <si>
    <t>Gerätekosten  (einschl. Kosten für Energie und Betriebsstoffe)</t>
  </si>
  <si>
    <t>Leistungsgeräte: Vorhaltung, Miete, Betriebsstoffe.</t>
  </si>
  <si>
    <t>2.4</t>
  </si>
  <si>
    <t>Sonstige Kosten  (vom Bieter zu erläutern)</t>
  </si>
  <si>
    <t>Transporte, Entsorgung, Absperr-, Miet- und Kippgebühren.</t>
  </si>
  <si>
    <t>2.5</t>
  </si>
  <si>
    <t>Nachunternehmerleistungen</t>
  </si>
  <si>
    <t>Kosten gemäß den vorliegenden Nachunternehmerangeboten.</t>
  </si>
  <si>
    <t>Einzelkosten der Teilleistungen  (Summe 2)</t>
  </si>
  <si>
    <t>D   3 · UMLAGE AUF DIE EINZELKOSTEN (SUMME 3)</t>
  </si>
  <si>
    <t>Position</t>
  </si>
  <si>
    <t>Betrag €</t>
  </si>
  <si>
    <t>3.1</t>
  </si>
  <si>
    <t>Baustellengemeinkosten (BGK)</t>
  </si>
  <si>
    <t>3.1.1</t>
  </si>
  <si>
    <t>Lohnkosten (einschließlich Hilfslöhne)</t>
  </si>
  <si>
    <t>Bei Angebotssummen über 5 Mio. € als KL × Stunden anzugeben.</t>
  </si>
  <si>
    <t>3.1.2</t>
  </si>
  <si>
    <t>Gehaltskosten für Bauleitung, Abrechnung, Vermessung</t>
  </si>
  <si>
    <t>Alternativ in den Allgemeinen Geschäftskosten zu führen.</t>
  </si>
  <si>
    <t>3.1.3</t>
  </si>
  <si>
    <t>Vorhalten und Reparatur der Geräte und Ausrüstungen, Energie, Werkzeuge, Material BE</t>
  </si>
  <si>
    <t>Baustelleneinrichtung, soweit nicht im LV ausgeschrieben.</t>
  </si>
  <si>
    <t>3.1.4</t>
  </si>
  <si>
    <t>An- und Abtransport der Geräte und Ausrüstungen, Hilfsstoffe, Pachten</t>
  </si>
  <si>
    <t>Auf- und Abbau der Baustelleneinrichtung.</t>
  </si>
  <si>
    <t>3.1.5</t>
  </si>
  <si>
    <t>Sonderkosten der Baustelle (techn. Bearbeitung, objektbezogene Versicherungen)</t>
  </si>
  <si>
    <t>Ausführungsplanung, Bauwesenversicherung, Bewachung.</t>
  </si>
  <si>
    <t>Summe Baustellengemeinkosten  (Summe 3.1)</t>
  </si>
  <si>
    <t>3.2</t>
  </si>
  <si>
    <t>Allgemeine Geschäftskosten (AGK)   (Summe 3.2)</t>
  </si>
  <si>
    <t>Betrieblich festgelegt, umsatzbezogen ermittelt.</t>
  </si>
  <si>
    <t>3.3</t>
  </si>
  <si>
    <t>Wagnis und Gewinn (W + G)</t>
  </si>
  <si>
    <t>3.3.1</t>
  </si>
  <si>
    <t>Gewinn</t>
  </si>
  <si>
    <t>Geplantes Projektergebnis.</t>
  </si>
  <si>
    <t>3.3.2</t>
  </si>
  <si>
    <t>Betriebsbezogenes Wagnis</t>
  </si>
  <si>
    <t>Allgemeines Unternehmensrisiko.</t>
  </si>
  <si>
    <t>3.3.3</t>
  </si>
  <si>
    <t>Leistungsbezogenes Wagnis</t>
  </si>
  <si>
    <t>Risiko aus der Ausführung dieser Leistung.</t>
  </si>
  <si>
    <t>Summe Wagnis und Gewinn  (Summe 3.3)</t>
  </si>
  <si>
    <t>UMLAGE AUF DIE EINZELKOSTEN  (Summe 3 = 3.1 + 3.2 + 3.3)</t>
  </si>
  <si>
    <t>E   EVENTUELLE ERLÄUTERUNGEN DES BIETERS</t>
  </si>
  <si>
    <t>Sonstige Kosten (2.4): Bauschuttentsorgung, Kranmiete für Fremdgewerke, Straßen- und Absperrgebühren.</t>
  </si>
  <si>
    <t>Die Gehaltskosten der örtlichen Bauleitung sind in den Baustellengemeinkosten (3.1.2) enthalten.</t>
  </si>
  <si>
    <t>Die Umlage auf die eigenen Lohnkosten ergibt sich als Restumlage nach Abzug der kostenartenbezogenen Umlagen.</t>
  </si>
  <si>
    <t>F   ANLEITUNG UND FARBLEGENDE</t>
  </si>
  <si>
    <t>1.  Abschnitt A ausfüllen: Bieter, Vergabenummer, Baumaßnahme und Leistung werden in das Formblatt übernommen.</t>
  </si>
  <si>
    <t>2.  Abschnitt B: Mittellohn sowie die Prozentsätze für lohngebundene Kosten und Lohnnebenkosten eintragen; der Kalkulationslohn KL rechnet sich selbst.</t>
  </si>
  <si>
    <t>3.  Abschnitt B: Gesamtstunden des Angebots eintragen – daraus ergeben sich die eigenen Lohnkosten in 2.1.</t>
  </si>
  <si>
    <t>4.  Abschnitt C: EKT-Beträge für Stoffe, Geräte, Sonstiges und Nachunternehmer sowie die kostenartenbezogenen Umlagesätze eintragen.</t>
  </si>
  <si>
    <t>5.  Abschnitt D: Baustellengemeinkosten, Allgemeine Geschäftskosten sowie Wagnis und Gewinn als Beträge erfassen – die Summe 3 ist die Gesamtumlage.</t>
  </si>
  <si>
    <t>6.  Die Restumlage auf den Lohn, der Verrechnungslohn VL und die Angebotssumme werden automatisch berechnet.</t>
  </si>
  <si>
    <t>7.  Blatt „Formblatt 222“ prüfen und ausdrucken, Blatt „Auswertung“ für die Plausibilitätskontrolle nutzen.</t>
  </si>
  <si>
    <t xml:space="preserve">  </t>
  </si>
  <si>
    <t>Eingabefeld – hier eintragen</t>
  </si>
  <si>
    <t>Berechnetes Feld – nicht überschreiben</t>
  </si>
  <si>
    <t>Summe / Endergebnis</t>
  </si>
  <si>
    <t>Hinweis: Die Formblätter 221 und 222 sind alternativ zu verwenden – 221 bei Zuschlagskalkulation, 222 bei Kalkulation über die Endsumme. Diese Arbeitshilfe ersetzt keine Rechtsberatung; maßgebend ist stets der von der Vergabestelle übersandte Vordruck.</t>
  </si>
  <si>
    <t>Angaben zur Kalkulation über die Endsumme · Blatt 1 von 2</t>
  </si>
  <si>
    <t>Bieter</t>
  </si>
  <si>
    <t>1   ANGABEN ÜBER DEN VERRECHNUNGSLOHN</t>
  </si>
  <si>
    <t>v. H.</t>
  </si>
  <si>
    <t>Lohn  €/h</t>
  </si>
  <si>
    <t>Mittellohn ML – einschl. Lohnzulagen und Lohnerhöhung (ohne Lohngleitklausel)</t>
  </si>
  <si>
    <t>Lohnnebenkosten – Auslösungen, Fahrgelder</t>
  </si>
  <si>
    <t>Kalkulationslohn KL  (Summe 1.1 bis 1.3)</t>
  </si>
  <si>
    <t>1.5</t>
  </si>
  <si>
    <t>Umlage auf Lohn  (Kalkulationslohn × v. H. Umlage aus 2.1)</t>
  </si>
  <si>
    <t>1.6</t>
  </si>
  <si>
    <t>Verrechnungslohn VL  (Summe 1.4 und 1.5)</t>
  </si>
  <si>
    <t>2   ERMITTLUNG DER ANGEBOTSSUMME</t>
  </si>
  <si>
    <t>Einzelkosten der Teilleistungen = unmittelbare Herstellungskosten</t>
  </si>
  <si>
    <t>Betrag
€</t>
  </si>
  <si>
    <t>Umlage Summe 3 auf die Einzelkosten für die Ermittlung der EH-Preise</t>
  </si>
  <si>
    <t>€</t>
  </si>
  <si>
    <t>Eigene Lohnkosten – Kalkulationslohn (1.4) × Gesamtstunden</t>
  </si>
  <si>
    <t>Nachunternehmerleistungen  ¹⁾</t>
  </si>
  <si>
    <t>Umlage auf die Einzelkosten  (Summe 3, siehe Blatt 2)</t>
  </si>
  <si>
    <t>ANGEBOTSSUMME OHNE UMSATZSTEUER</t>
  </si>
  <si>
    <t>zuzüglich Umsatzsteuer</t>
  </si>
  <si>
    <t>Angebotssumme brutto (nachrichtlich)</t>
  </si>
  <si>
    <t>¹⁾  Auf Verlangen sind für diese Leistungen die Angaben zur Kalkulation der/des Nachunternehmer(s) dem Auftraggeber vorzulegen.</t>
  </si>
  <si>
    <t>222 · Preisermittlung bei Kalkulation über die Endsumme          Blatt 2 von 2</t>
  </si>
  <si>
    <t>3   ERMITTLUNG DER UMLAGE AUF DIE EINZELKOSTEN</t>
  </si>
  <si>
    <t>Gesamt €</t>
  </si>
  <si>
    <t>Baustellengemeinkosten</t>
  </si>
  <si>
    <t>Allgemeine Geschäftskosten  (Summe 3.2)</t>
  </si>
  <si>
    <t>Wagnis und Gewinn</t>
  </si>
  <si>
    <t>UMLAGE AUF DIE EINZELKOSTEN  (Summe 3)</t>
  </si>
  <si>
    <t>4   ZUSAMMENSETZUNG DER UMLAGESUMMEN</t>
  </si>
  <si>
    <t>Umlage gesamt €</t>
  </si>
  <si>
    <t>Anteil BGK €</t>
  </si>
  <si>
    <t>Anteil AGK €</t>
  </si>
  <si>
    <t>Anteil W + G €</t>
  </si>
  <si>
    <t>Eigene Lohnkosten</t>
  </si>
  <si>
    <t>Stoffkosten</t>
  </si>
  <si>
    <t>Gerätekosten</t>
  </si>
  <si>
    <t>Sonstige Kosten</t>
  </si>
  <si>
    <t>Summe</t>
  </si>
  <si>
    <t>5   EVENTUELLE ERLÄUTERUNGEN DES BIETERS</t>
  </si>
  <si>
    <t>Stempel und rechtsverbindliche Unterschrift des Bieters</t>
  </si>
  <si>
    <t>Auswertung und Plausibilitätsprüfung</t>
  </si>
  <si>
    <t>Kennzahlen zur Angebotskalkulation · alle Werte automatisch aus den Eingaben</t>
  </si>
  <si>
    <t>I   KENNZAHLEN DER KALKULATION</t>
  </si>
  <si>
    <t>Angebotssumme netto</t>
  </si>
  <si>
    <t>Einzelkosten (Summe 2)</t>
  </si>
  <si>
    <t>Umlage (Summe 3)</t>
  </si>
  <si>
    <t>Umlagesatz auf EKT</t>
  </si>
  <si>
    <t>Verrechnungslohn VL</t>
  </si>
  <si>
    <t>Kalkulationslohn KL</t>
  </si>
  <si>
    <t>Gesamtstunden</t>
  </si>
  <si>
    <t>Lohnanteil an der Angebotssumme</t>
  </si>
  <si>
    <t>II   KOSTENSTRUKTUR DER ANGEBOTSSUMME</t>
  </si>
  <si>
    <t>Einzelkosten (EKT) €</t>
  </si>
  <si>
    <t>Umlage €</t>
  </si>
  <si>
    <t>Preisanteil €</t>
  </si>
  <si>
    <t>Anteil an Angebotssumme</t>
  </si>
  <si>
    <t>2.1   Eigene Lohnkosten</t>
  </si>
  <si>
    <t>2.2   Stoffkosten</t>
  </si>
  <si>
    <t>2.3   Gerätekosten</t>
  </si>
  <si>
    <t>2.4   Sonstige Kosten</t>
  </si>
  <si>
    <t>2.5   Nachunternehmerleistungen</t>
  </si>
  <si>
    <t>Angebotssumme ohne Umsatzsteuer</t>
  </si>
  <si>
    <t>III   ZUSAMMENSETZUNG DER UMLAGE (SUMME 3)</t>
  </si>
  <si>
    <t>Bestandteil</t>
  </si>
  <si>
    <t>v. H. der Umlage</t>
  </si>
  <si>
    <t>Baustellengemeinkosten (3.1)</t>
  </si>
  <si>
    <t>Allgemeine Geschäftskosten (3.2)</t>
  </si>
  <si>
    <t>Wagnis und Gewinn (3.3)</t>
  </si>
  <si>
    <t>Umlage gesamt (Summe 3)</t>
  </si>
  <si>
    <t>IV   PRÜFHINWEISE ZUR RECHNERISCHEN STIMMIGKEIT</t>
  </si>
  <si>
    <t>Prüfung</t>
  </si>
  <si>
    <t>Wert</t>
  </si>
  <si>
    <t>Status</t>
  </si>
  <si>
    <t>Summe 2 + Summe 3 = Angebotssumme ohne Umsatzsteuer</t>
  </si>
  <si>
    <t>Summe der Umlagebeträge (Spalte €) = Summe 3</t>
  </si>
  <si>
    <t>Zusammensetzung der Umlagesummen = Summe 3</t>
  </si>
  <si>
    <t>Umlage auf eigene Lohnkosten (Restumlage) nicht negativ</t>
  </si>
  <si>
    <t>Verrechnungslohn VL = (Lohnkosten + Umlage Lohn) / Gesamtstunden</t>
  </si>
  <si>
    <t>Lohnanteil an der Angebotssumme im üblichen Rahmen (25 – 60 v. H.)</t>
  </si>
  <si>
    <t>Angebotssumme über 50.000 € – Formblatt 222 und 223 sind beizufügen</t>
  </si>
  <si>
    <t>Angebotssumme über 5 Mio. € – BGK-Lohnkosten als KL × Stunden angeben</t>
  </si>
  <si>
    <t>Die Auswertung dient der internen Kontrolle vor Abgabe des Angebots. Abweichungen in den Prüfzeilen deuten auf Rundungs- oder Eingabefehler hin und sollten vor dem Ausdruck des Formblatts beseitigt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</si>
</sst>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\ %"/>
    <numFmt numFmtId="165" formatCode="#,##0.00&quot; €/h&quot;;\-#,##0.00&quot; €/h&quot;;&quot;&quot;"/>
    <numFmt numFmtId="166" formatCode="#,##0&quot; Std.&quot;"/>
    <numFmt numFmtId="167" formatCode="#,##0.00&quot; €&quot;;\-#,##0.00&quot; €&quot;;&quot;&quot;"/>
    <numFmt numFmtId="168" formatCode="#,##0&quot; €&quot;;\-#,##0&quot; €&quot;;&quot;&quot;"/>
    <numFmt numFmtId="169" formatCode="#,##0.00&quot; €/h&quot;"/>
  </numFmts>
  <fonts count="33" x14ac:knownFonts="1">
    <font>
      <sz val="11"/>
      <color theme="1"/>
      <name val="Calibri"/>
      <family val="2"/>
      <charset val="1"/>
    </font>
    <font>
      <b/>
      <sz val="36"/>
      <color rgb="FFFFFFFF"/>
      <name val="Calibri"/>
      <charset val="1"/>
    </font>
    <font>
      <b/>
      <sz val="9"/>
      <color rgb="FFB98C2A"/>
      <name val="Calibri"/>
      <charset val="1"/>
    </font>
    <font>
      <b/>
      <sz val="16"/>
      <color rgb="FF16232E"/>
      <name val="Calibri"/>
      <charset val="1"/>
    </font>
    <font>
      <sz val="9.5"/>
      <color rgb="FF35586E"/>
      <name val="Calibri"/>
      <charset val="1"/>
    </font>
    <font>
      <b/>
      <sz val="10.5"/>
      <color rgb="FFFFFFFF"/>
      <name val="Calibri"/>
      <charset val="1"/>
    </font>
    <font>
      <sz val="10"/>
      <color rgb="FF1B242C"/>
      <name val="Calibri"/>
      <charset val="1"/>
    </font>
    <font>
      <sz val="10"/>
      <color rgb="FF0F3D5C"/>
      <name val="Calibri"/>
      <charset val="1"/>
    </font>
    <font>
      <i/>
      <sz val="9"/>
      <color rgb="FF35586E"/>
      <name val="Calibri"/>
      <charset val="1"/>
    </font>
    <font>
      <b/>
      <sz val="9"/>
      <color rgb="FFFFFFFF"/>
      <name val="Calibri"/>
      <charset val="1"/>
    </font>
    <font>
      <b/>
      <sz val="10"/>
      <color rgb="FFB98C2A"/>
      <name val="Calibri"/>
      <charset val="1"/>
    </font>
    <font>
      <sz val="10"/>
      <color rgb="FF16232E"/>
      <name val="Calibri"/>
      <charset val="1"/>
    </font>
    <font>
      <b/>
      <sz val="10"/>
      <color rgb="FF1B242C"/>
      <name val="Calibri"/>
      <charset val="1"/>
    </font>
    <font>
      <b/>
      <sz val="10"/>
      <color rgb="FF16232E"/>
      <name val="Calibri"/>
      <charset val="1"/>
    </font>
    <font>
      <i/>
      <sz val="9"/>
      <color rgb="FFB98C2A"/>
      <name val="Calibri"/>
      <charset val="1"/>
    </font>
    <font>
      <b/>
      <sz val="10"/>
      <color rgb="FF35586E"/>
      <name val="Calibri"/>
      <charset val="1"/>
    </font>
    <font>
      <b/>
      <sz val="10.5"/>
      <color rgb="FF16232E"/>
      <name val="Calibri"/>
      <charset val="1"/>
    </font>
    <font>
      <b/>
      <sz val="11"/>
      <color rgb="FFFFFFFF"/>
      <name val="Calibri"/>
      <charset val="1"/>
    </font>
    <font>
      <sz val="9.5"/>
      <color rgb="FF0F3D5C"/>
      <name val="Calibri"/>
      <charset val="1"/>
    </font>
    <font>
      <sz val="9.5"/>
      <color rgb="FF1B242C"/>
      <name val="Calibri"/>
      <charset val="1"/>
    </font>
    <font>
      <sz val="9"/>
      <color rgb="FF35586E"/>
      <name val="Calibri"/>
      <charset val="1"/>
    </font>
    <font>
      <i/>
      <sz val="8.5"/>
      <color rgb="FF35586E"/>
      <name val="Calibri"/>
      <charset val="1"/>
    </font>
    <font>
      <sz val="10"/>
      <name val="Arial"/>
      <family val="2"/>
    </font>
    <font>
      <b/>
      <sz val="9"/>
      <color rgb="FF35586E"/>
      <name val="Calibri"/>
      <charset val="1"/>
    </font>
    <font>
      <b/>
      <sz val="11"/>
      <color rgb="FF16232E"/>
      <name val="Calibri"/>
      <charset val="1"/>
    </font>
    <font>
      <b/>
      <sz val="8.5"/>
      <color rgb="FFFFFFFF"/>
      <name val="Calibri"/>
      <charset val="1"/>
    </font>
    <font>
      <b/>
      <sz val="12"/>
      <color rgb="FFFFFFFF"/>
      <name val="Calibri"/>
      <charset val="1"/>
    </font>
    <font>
      <b/>
      <sz val="10.5"/>
      <color rgb="FFB98C2A"/>
      <name val="Calibri"/>
      <charset val="1"/>
    </font>
    <font>
      <b/>
      <sz val="9.5"/>
      <color rgb="FFFFFFFF"/>
      <name val="Calibri"/>
      <charset val="1"/>
    </font>
    <font>
      <sz val="8.5"/>
      <color rgb="FF35586E"/>
      <name val="Calibri"/>
      <charset val="1"/>
    </font>
    <font>
      <b/>
      <sz val="8.5"/>
      <color rgb="FF35586E"/>
      <name val="Calibri"/>
      <charset val="1"/>
    </font>
    <font>
      <b/>
      <sz val="14"/>
      <color rgb="FF16232E"/>
      <name val="Calibri"/>
      <charset val="1"/>
    </font>
    <font>
      <b/>
      <sz val="9.5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35586E"/>
        <bgColor rgb="FF0F3D5C"/>
      </patternFill>
    </fill>
    <fill>
      <patternFill patternType="solid">
        <fgColor rgb="FF16232E"/>
        <bgColor rgb="FF1B242C"/>
      </patternFill>
    </fill>
    <fill>
      <patternFill patternType="solid">
        <fgColor rgb="FFB98C2A"/>
        <bgColor rgb="FF969696"/>
      </patternFill>
    </fill>
    <fill>
      <patternFill patternType="solid">
        <fgColor rgb="FFE4EDF3"/>
        <bgColor rgb="FFEDF1F4"/>
      </patternFill>
    </fill>
    <fill>
      <patternFill patternType="solid">
        <fgColor rgb="FFFFFFFF"/>
        <bgColor rgb="FFEDF1F4"/>
      </patternFill>
    </fill>
    <fill>
      <patternFill patternType="solid">
        <fgColor rgb="FFF6ECD3"/>
        <bgColor rgb="FFEDF1F4"/>
      </patternFill>
    </fill>
    <fill>
      <patternFill patternType="solid">
        <fgColor rgb="FFEDF1F4"/>
        <bgColor rgb="FFE4EDF3"/>
      </patternFill>
    </fill>
  </fills>
  <borders count="10">
    <border>
      <left/>
      <right/>
      <top/>
      <bottom/>
      <diagonal/>
    </border>
    <border>
      <left style="thin">
        <color rgb="FF35586E"/>
      </left>
      <right/>
      <top style="thin">
        <color rgb="FF35586E"/>
      </top>
      <bottom style="thin">
        <color rgb="FF35586E"/>
      </bottom>
      <diagonal/>
    </border>
    <border>
      <left style="thin">
        <color rgb="FF35586E"/>
      </left>
      <right style="thin">
        <color rgb="FF35586E"/>
      </right>
      <top style="thin">
        <color rgb="FF35586E"/>
      </top>
      <bottom style="thin">
        <color rgb="FF35586E"/>
      </bottom>
      <diagonal/>
    </border>
    <border>
      <left/>
      <right/>
      <top/>
      <bottom style="hair">
        <color rgb="FFC7D0D7"/>
      </bottom>
      <diagonal/>
    </border>
    <border>
      <left style="thin">
        <color rgb="FFC7D0D7"/>
      </left>
      <right style="thin">
        <color rgb="FFC7D0D7"/>
      </right>
      <top style="thin">
        <color rgb="FFC7D0D7"/>
      </top>
      <bottom style="thin">
        <color rgb="FFB98C2A"/>
      </bottom>
      <diagonal/>
    </border>
    <border>
      <left style="thin">
        <color rgb="FFC7D0D7"/>
      </left>
      <right style="thin">
        <color rgb="FFC7D0D7"/>
      </right>
      <top style="thin">
        <color rgb="FFC7D0D7"/>
      </top>
      <bottom style="thin">
        <color rgb="FFC7D0D7"/>
      </bottom>
      <diagonal/>
    </border>
    <border>
      <left/>
      <right/>
      <top style="thin">
        <color rgb="FFB98C2A"/>
      </top>
      <bottom style="thin">
        <color rgb="FFB98C2A"/>
      </bottom>
      <diagonal/>
    </border>
    <border>
      <left/>
      <right/>
      <top style="thin">
        <color rgb="FFC7D0D7"/>
      </top>
      <bottom style="thin">
        <color rgb="FFC7D0D7"/>
      </bottom>
      <diagonal/>
    </border>
    <border>
      <left/>
      <right/>
      <top/>
      <bottom style="thin">
        <color rgb="FFC7D0D7"/>
      </bottom>
      <diagonal/>
    </border>
    <border>
      <left/>
      <right/>
      <top style="thin">
        <color rgb="FF16232E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2" fillId="8" borderId="7" xfId="0" applyFont="1" applyFill="1" applyBorder="1" applyAlignment="1">
      <alignment vertical="center" indent="1"/>
    </xf>
    <xf numFmtId="0" fontId="25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 wrapText="1" indent="1"/>
    </xf>
    <xf numFmtId="0" fontId="12" fillId="7" borderId="6" xfId="0" applyFont="1" applyFill="1" applyBorder="1" applyAlignment="1">
      <alignment vertical="center" indent="1"/>
    </xf>
    <xf numFmtId="0" fontId="12" fillId="8" borderId="3" xfId="0" applyFont="1" applyFill="1" applyBorder="1" applyAlignment="1">
      <alignment vertical="center" indent="1"/>
    </xf>
    <xf numFmtId="0" fontId="6" fillId="0" borderId="3" xfId="0" applyFont="1" applyBorder="1" applyAlignment="1">
      <alignment vertical="center" indent="1"/>
    </xf>
    <xf numFmtId="0" fontId="5" fillId="2" borderId="0" xfId="0" applyFont="1" applyFill="1" applyAlignment="1">
      <alignment vertical="center" indent="1"/>
    </xf>
    <xf numFmtId="0" fontId="13" fillId="8" borderId="3" xfId="0" applyFont="1" applyFill="1" applyBorder="1" applyAlignment="1">
      <alignment vertical="center" indent="1"/>
    </xf>
    <xf numFmtId="0" fontId="23" fillId="8" borderId="3" xfId="0" applyFont="1" applyFill="1" applyBorder="1" applyAlignment="1">
      <alignment vertical="center" inden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4" borderId="0" xfId="0" applyFill="1"/>
    <xf numFmtId="0" fontId="6" fillId="0" borderId="0" xfId="0" applyFont="1" applyAlignment="1">
      <alignment vertical="center" indent="1"/>
    </xf>
    <xf numFmtId="164" fontId="7" fillId="5" borderId="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 indent="1"/>
    </xf>
    <xf numFmtId="0" fontId="0" fillId="3" borderId="0" xfId="0" applyFill="1"/>
    <xf numFmtId="0" fontId="9" fillId="3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6" fillId="0" borderId="3" xfId="0" applyFont="1" applyBorder="1" applyAlignment="1">
      <alignment vertical="center" indent="1"/>
    </xf>
    <xf numFmtId="165" fontId="7" fillId="5" borderId="2" xfId="0" applyNumberFormat="1" applyFont="1" applyFill="1" applyBorder="1" applyAlignment="1">
      <alignment horizontal="right" vertical="center"/>
    </xf>
    <xf numFmtId="165" fontId="11" fillId="6" borderId="4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 indent="1"/>
    </xf>
    <xf numFmtId="165" fontId="13" fillId="7" borderId="4" xfId="0" applyNumberFormat="1" applyFont="1" applyFill="1" applyBorder="1" applyAlignment="1">
      <alignment horizontal="right" vertical="center"/>
    </xf>
    <xf numFmtId="166" fontId="7" fillId="5" borderId="2" xfId="0" applyNumberFormat="1" applyFont="1" applyFill="1" applyBorder="1" applyAlignment="1">
      <alignment horizontal="right" vertical="center"/>
    </xf>
    <xf numFmtId="164" fontId="11" fillId="7" borderId="4" xfId="0" applyNumberFormat="1" applyFont="1" applyFill="1" applyBorder="1" applyAlignment="1">
      <alignment horizontal="right" vertical="center"/>
    </xf>
    <xf numFmtId="167" fontId="11" fillId="7" borderId="4" xfId="0" applyNumberFormat="1" applyFont="1" applyFill="1" applyBorder="1" applyAlignment="1">
      <alignment horizontal="right" vertical="center"/>
    </xf>
    <xf numFmtId="167" fontId="7" fillId="5" borderId="2" xfId="0" applyNumberFormat="1" applyFont="1" applyFill="1" applyBorder="1" applyAlignment="1">
      <alignment horizontal="right" vertical="center"/>
    </xf>
    <xf numFmtId="167" fontId="13" fillId="7" borderId="4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 indent="1"/>
    </xf>
    <xf numFmtId="0" fontId="6" fillId="0" borderId="3" xfId="0" applyFont="1" applyBorder="1" applyAlignment="1">
      <alignment vertical="center" indent="2"/>
    </xf>
    <xf numFmtId="0" fontId="16" fillId="0" borderId="0" xfId="0" applyFont="1" applyAlignment="1">
      <alignment vertical="center" indent="1"/>
    </xf>
    <xf numFmtId="167" fontId="17" fillId="3" borderId="0" xfId="0" applyNumberFormat="1" applyFont="1" applyFill="1" applyAlignment="1">
      <alignment horizontal="right" vertical="center"/>
    </xf>
    <xf numFmtId="0" fontId="0" fillId="5" borderId="5" xfId="0" applyFill="1" applyBorder="1"/>
    <xf numFmtId="0" fontId="20" fillId="0" borderId="0" xfId="0" applyFont="1"/>
    <xf numFmtId="0" fontId="0" fillId="7" borderId="5" xfId="0" applyFill="1" applyBorder="1"/>
    <xf numFmtId="0" fontId="0" fillId="3" borderId="5" xfId="0" applyFill="1" applyBorder="1"/>
    <xf numFmtId="0" fontId="10" fillId="0" borderId="3" xfId="0" applyFont="1" applyBorder="1" applyAlignment="1">
      <alignment horizontal="left" vertical="center" indent="1"/>
    </xf>
    <xf numFmtId="0" fontId="0" fillId="0" borderId="3" xfId="0" applyBorder="1"/>
    <xf numFmtId="165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center" vertical="center"/>
    </xf>
    <xf numFmtId="0" fontId="10" fillId="8" borderId="3" xfId="0" applyFont="1" applyFill="1" applyBorder="1" applyAlignment="1">
      <alignment horizontal="left" vertical="center" indent="1"/>
    </xf>
    <xf numFmtId="0" fontId="0" fillId="8" borderId="3" xfId="0" applyFill="1" applyBorder="1"/>
    <xf numFmtId="165" fontId="13" fillId="8" borderId="3" xfId="0" applyNumberFormat="1" applyFont="1" applyFill="1" applyBorder="1" applyAlignment="1">
      <alignment horizontal="right" vertical="center"/>
    </xf>
    <xf numFmtId="0" fontId="10" fillId="7" borderId="6" xfId="0" applyFont="1" applyFill="1" applyBorder="1" applyAlignment="1">
      <alignment horizontal="left" vertical="center" indent="1"/>
    </xf>
    <xf numFmtId="0" fontId="0" fillId="7" borderId="6" xfId="0" applyFill="1" applyBorder="1"/>
    <xf numFmtId="165" fontId="24" fillId="7" borderId="6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166" fontId="8" fillId="0" borderId="3" xfId="0" applyNumberFormat="1" applyFont="1" applyBorder="1" applyAlignment="1">
      <alignment horizontal="right" vertical="center"/>
    </xf>
    <xf numFmtId="167" fontId="11" fillId="0" borderId="3" xfId="0" applyNumberFormat="1" applyFont="1" applyBorder="1" applyAlignment="1">
      <alignment horizontal="right" vertical="center"/>
    </xf>
    <xf numFmtId="0" fontId="0" fillId="8" borderId="7" xfId="0" applyFill="1" applyBorder="1"/>
    <xf numFmtId="0" fontId="12" fillId="8" borderId="7" xfId="0" applyFont="1" applyFill="1" applyBorder="1" applyAlignment="1">
      <alignment vertical="center" indent="1"/>
    </xf>
    <xf numFmtId="167" fontId="16" fillId="8" borderId="7" xfId="0" applyNumberFormat="1" applyFont="1" applyFill="1" applyBorder="1" applyAlignment="1">
      <alignment horizontal="right" vertical="center"/>
    </xf>
    <xf numFmtId="0" fontId="0" fillId="8" borderId="8" xfId="0" applyFill="1" applyBorder="1"/>
    <xf numFmtId="167" fontId="16" fillId="8" borderId="8" xfId="0" applyNumberFormat="1" applyFont="1" applyFill="1" applyBorder="1" applyAlignment="1">
      <alignment horizontal="right" vertical="center"/>
    </xf>
    <xf numFmtId="0" fontId="10" fillId="3" borderId="0" xfId="0" applyFont="1" applyFill="1"/>
    <xf numFmtId="167" fontId="26" fillId="3" borderId="0" xfId="0" applyNumberFormat="1" applyFont="1" applyFill="1" applyAlignment="1">
      <alignment horizontal="right" vertical="center"/>
    </xf>
    <xf numFmtId="167" fontId="6" fillId="0" borderId="3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center" vertical="center"/>
    </xf>
    <xf numFmtId="0" fontId="0" fillId="0" borderId="8" xfId="0" applyBorder="1"/>
    <xf numFmtId="167" fontId="27" fillId="0" borderId="8" xfId="0" applyNumberFormat="1" applyFont="1" applyBorder="1" applyAlignment="1">
      <alignment horizontal="right" vertical="center"/>
    </xf>
    <xf numFmtId="0" fontId="10" fillId="8" borderId="8" xfId="0" applyFont="1" applyFill="1" applyBorder="1" applyAlignment="1">
      <alignment horizontal="left" vertical="center" indent="1"/>
    </xf>
    <xf numFmtId="164" fontId="6" fillId="0" borderId="3" xfId="0" applyNumberFormat="1" applyFont="1" applyBorder="1" applyAlignment="1">
      <alignment horizontal="right" vertical="center"/>
    </xf>
    <xf numFmtId="164" fontId="16" fillId="8" borderId="7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indent="1"/>
    </xf>
    <xf numFmtId="167" fontId="13" fillId="8" borderId="7" xfId="0" applyNumberFormat="1" applyFont="1" applyFill="1" applyBorder="1" applyAlignment="1">
      <alignment horizontal="right" vertical="center"/>
    </xf>
    <xf numFmtId="164" fontId="13" fillId="8" borderId="7" xfId="0" applyNumberFormat="1" applyFont="1" applyFill="1" applyBorder="1" applyAlignment="1">
      <alignment horizontal="right" vertical="center"/>
    </xf>
    <xf numFmtId="0" fontId="32" fillId="0" borderId="3" xfId="0" applyFont="1" applyBorder="1" applyAlignment="1">
      <alignment horizontal="center" vertical="center"/>
    </xf>
    <xf numFmtId="168" fontId="6" fillId="0" borderId="3" xfId="0" applyNumberFormat="1" applyFont="1" applyBorder="1" applyAlignment="1">
      <alignment horizontal="right" vertical="center"/>
    </xf>
    <xf numFmtId="0" fontId="12" fillId="8" borderId="8" xfId="0" applyFont="1" applyFill="1" applyBorder="1" applyAlignment="1">
      <alignment vertical="center" indent="1"/>
    </xf>
    <xf numFmtId="0" fontId="17" fillId="3" borderId="0" xfId="0" applyFont="1" applyFill="1" applyAlignment="1">
      <alignment vertical="center" indent="1"/>
    </xf>
    <xf numFmtId="0" fontId="12" fillId="0" borderId="8" xfId="0" applyFont="1" applyBorder="1" applyAlignment="1">
      <alignment vertical="center" indent="1"/>
    </xf>
    <xf numFmtId="0" fontId="21" fillId="0" borderId="0" xfId="0" applyFont="1" applyAlignment="1">
      <alignment vertical="center" indent="1"/>
    </xf>
    <xf numFmtId="0" fontId="28" fillId="3" borderId="0" xfId="0" applyFont="1" applyFill="1" applyAlignment="1">
      <alignment vertical="center" indent="1"/>
    </xf>
    <xf numFmtId="0" fontId="12" fillId="0" borderId="3" xfId="0" applyFont="1" applyBorder="1" applyAlignment="1">
      <alignment vertical="center" indent="1"/>
    </xf>
    <xf numFmtId="0" fontId="6" fillId="0" borderId="3" xfId="0" applyFont="1" applyBorder="1" applyAlignment="1">
      <alignment vertical="center" indent="2"/>
    </xf>
    <xf numFmtId="0" fontId="9" fillId="3" borderId="0" xfId="0" applyFont="1" applyFill="1" applyAlignment="1">
      <alignment horizontal="left" vertical="center" wrapText="1" indent="1"/>
    </xf>
    <xf numFmtId="0" fontId="19" fillId="0" borderId="3" xfId="0" applyFont="1" applyBorder="1" applyAlignment="1">
      <alignment vertical="center" indent="1"/>
    </xf>
    <xf numFmtId="0" fontId="0" fillId="0" borderId="9" xfId="0" applyBorder="1"/>
    <xf numFmtId="0" fontId="29" fillId="0" borderId="0" xfId="0" applyFont="1"/>
    <xf numFmtId="0" fontId="7" fillId="5" borderId="1" xfId="0" applyFont="1" applyFill="1" applyBorder="1" applyAlignment="1">
      <alignment horizontal="left" vertical="center" indent="1"/>
    </xf>
    <xf numFmtId="0" fontId="14" fillId="0" borderId="0" xfId="0" applyFont="1" applyAlignment="1">
      <alignment vertical="center" indent="1"/>
    </xf>
    <xf numFmtId="0" fontId="18" fillId="5" borderId="1" xfId="0" applyFont="1" applyFill="1" applyBorder="1" applyAlignment="1">
      <alignment horizontal="left" vertical="center" indent="1"/>
    </xf>
    <xf numFmtId="0" fontId="19" fillId="0" borderId="0" xfId="0" applyFont="1" applyAlignment="1">
      <alignment vertical="center" indent="1"/>
    </xf>
    <xf numFmtId="0" fontId="30" fillId="8" borderId="0" xfId="0" applyFont="1" applyFill="1" applyAlignment="1">
      <alignment vertical="center" wrapText="1" indent="1"/>
    </xf>
    <xf numFmtId="168" fontId="31" fillId="8" borderId="0" xfId="0" applyNumberFormat="1" applyFont="1" applyFill="1" applyAlignment="1">
      <alignment horizontal="left" vertical="center" indent="1"/>
    </xf>
    <xf numFmtId="164" fontId="31" fillId="8" borderId="0" xfId="0" applyNumberFormat="1" applyFont="1" applyFill="1" applyAlignment="1">
      <alignment horizontal="left" vertical="center" indent="1"/>
    </xf>
    <xf numFmtId="169" fontId="31" fillId="8" borderId="0" xfId="0" applyNumberFormat="1" applyFont="1" applyFill="1" applyAlignment="1">
      <alignment horizontal="left" vertical="center" indent="1"/>
    </xf>
    <xf numFmtId="166" fontId="31" fillId="8" borderId="0" xfId="0" applyNumberFormat="1" applyFont="1" applyFill="1" applyAlignment="1">
      <alignment horizontal="left" vertical="center" indent="1"/>
    </xf>
    <xf numFmtId="0" fontId="9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/>
    </xf>
  </cellXfs>
  <cellStyles count="1">
    <cellStyle name="Standard" xfId="0" builtinId="0"/>
  </cellStyles>
  <dxfs count="5">
    <dxf>
      <font>
        <sz val="9"/>
        <color rgb="FF35586E"/>
        <name val="Calibri"/>
        <charset val="1"/>
      </font>
      <fill>
        <patternFill>
          <bgColor rgb="FFEDF1F4"/>
        </patternFill>
      </fill>
    </dxf>
    <dxf>
      <font>
        <b/>
        <sz val="9"/>
        <color rgb="FF16232E"/>
        <name val="Calibri"/>
        <charset val="1"/>
      </font>
      <fill>
        <patternFill>
          <bgColor rgb="FFF6ECD3"/>
        </patternFill>
      </fill>
    </dxf>
    <dxf>
      <font>
        <b/>
        <sz val="9"/>
        <color rgb="FFFFFFFF"/>
        <name val="Calibri"/>
        <charset val="1"/>
      </font>
      <fill>
        <patternFill>
          <bgColor rgb="FFB03A2E"/>
        </patternFill>
      </fill>
    </dxf>
    <dxf>
      <font>
        <b/>
        <sz val="9"/>
        <color rgb="FFFFFFFF"/>
        <name val="Calibri"/>
        <charset val="1"/>
      </font>
      <fill>
        <patternFill>
          <bgColor rgb="FF2E7D52"/>
        </patternFill>
      </fill>
    </dxf>
    <dxf>
      <font>
        <b/>
        <sz val="10"/>
        <color rgb="FFB03A2E"/>
        <name val="Calibri"/>
        <charset val="1"/>
      </font>
      <fill>
        <patternFill>
          <bgColor rgb="FFF8D7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98C2A"/>
      <rgbColor rgb="FF800080"/>
      <rgbColor rgb="FF008080"/>
      <rgbColor rgb="FFD9D9D9"/>
      <rgbColor rgb="FF878787"/>
      <rgbColor rgb="FF9999FF"/>
      <rgbColor rgb="FF993366"/>
      <rgbColor rgb="FFF6ECD3"/>
      <rgbColor rgb="FFE4EDF3"/>
      <rgbColor rgb="FF660066"/>
      <rgbColor rgb="FFFF8080"/>
      <rgbColor rgb="FF0066CC"/>
      <rgbColor rgb="FFC7D0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1F4"/>
      <rgbColor rgb="FFCCFFCC"/>
      <rgbColor rgb="FFFFFF99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F3D5C"/>
      <rgbColor rgb="FF2E7D52"/>
      <rgbColor rgb="FF16232E"/>
      <rgbColor rgb="FF333300"/>
      <rgbColor rgb="FFB03A2E"/>
      <rgbColor rgb="FF993366"/>
      <rgbColor rgb="FF35586E"/>
      <rgbColor rgb="FF1B24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Preisanteile je Kostenart (EKT + Umlage)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Auswertung!$E$17</c:f>
              <c:strCache>
                <c:ptCount val="1"/>
                <c:pt idx="0">
                  <c:v>Einzelkosten (EKT) €</c:v>
                </c:pt>
              </c:strCache>
            </c:strRef>
          </c:tx>
          <c:spPr>
            <a:solidFill>
              <a:srgbClr val="35586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Auswertung!$C$18:$C$22</c:f>
              <c:strCache>
                <c:ptCount val="5"/>
                <c:pt idx="0">
                  <c:v>2.1   Eigene Lohnkosten</c:v>
                </c:pt>
                <c:pt idx="1">
                  <c:v>2.2   Stoffkosten</c:v>
                </c:pt>
                <c:pt idx="2">
                  <c:v>2.3   Gerätekosten</c:v>
                </c:pt>
                <c:pt idx="3">
                  <c:v>2.4   Sonstige Kosten</c:v>
                </c:pt>
                <c:pt idx="4">
                  <c:v>2.5   Nachunternehmerleistungen</c:v>
                </c:pt>
              </c:strCache>
            </c:strRef>
          </c:cat>
          <c:val>
            <c:numRef>
              <c:f>Auswertung!$E$18:$E$22</c:f>
              <c:numCache>
                <c:formatCode>#,##0.00" €";\-#,##0.00" €";""</c:formatCode>
                <c:ptCount val="5"/>
                <c:pt idx="0">
                  <c:v>437724</c:v>
                </c:pt>
                <c:pt idx="1">
                  <c:v>386500</c:v>
                </c:pt>
                <c:pt idx="2">
                  <c:v>128400</c:v>
                </c:pt>
                <c:pt idx="3">
                  <c:v>64800</c:v>
                </c:pt>
                <c:pt idx="4">
                  <c:v>212000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BC-41C2-8D3A-1D31C512433A}"/>
            </c:ext>
          </c:extLst>
        </c:ser>
        <c:ser>
          <c:idx val="1"/>
          <c:order val="1"/>
          <c:tx>
            <c:strRef>
              <c:f>Auswertung!$F$17</c:f>
              <c:strCache>
                <c:ptCount val="1"/>
                <c:pt idx="0">
                  <c:v>Umlage €</c:v>
                </c:pt>
              </c:strCache>
            </c:strRef>
          </c:tx>
          <c:spPr>
            <a:solidFill>
              <a:srgbClr val="B98C2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Auswertung!$C$18:$C$22</c:f>
              <c:strCache>
                <c:ptCount val="5"/>
                <c:pt idx="0">
                  <c:v>2.1   Eigene Lohnkosten</c:v>
                </c:pt>
                <c:pt idx="1">
                  <c:v>2.2   Stoffkosten</c:v>
                </c:pt>
                <c:pt idx="2">
                  <c:v>2.3   Gerätekosten</c:v>
                </c:pt>
                <c:pt idx="3">
                  <c:v>2.4   Sonstige Kosten</c:v>
                </c:pt>
                <c:pt idx="4">
                  <c:v>2.5   Nachunternehmerleistungen</c:v>
                </c:pt>
              </c:strCache>
            </c:strRef>
          </c:cat>
          <c:val>
            <c:numRef>
              <c:f>Auswertung!$F$18:$F$22</c:f>
              <c:numCache>
                <c:formatCode>#,##0.00" €";\-#,##0.00" €";""</c:formatCode>
                <c:ptCount val="5"/>
                <c:pt idx="0">
                  <c:v>276020</c:v>
                </c:pt>
                <c:pt idx="1">
                  <c:v>46380</c:v>
                </c:pt>
                <c:pt idx="2">
                  <c:v>19260</c:v>
                </c:pt>
                <c:pt idx="3">
                  <c:v>6480</c:v>
                </c:pt>
                <c:pt idx="4">
                  <c:v>16960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BC-41C2-8D3A-1D31C5124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8992029"/>
        <c:axId val="24029081"/>
      </c:barChart>
      <c:catAx>
        <c:axId val="3899202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4029081"/>
        <c:crosses val="autoZero"/>
        <c:auto val="1"/>
        <c:lblAlgn val="ctr"/>
        <c:lblOffset val="100"/>
        <c:noMultiLvlLbl val="0"/>
      </c:catAx>
      <c:valAx>
        <c:axId val="2402908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899202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Zusammensetzung der Umlage (Summe 3)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Auswertung!$D$26</c:f>
              <c:strCache>
                <c:ptCount val="1"/>
                <c:pt idx="0">
                  <c:v>Betrag €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35586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A457-44B3-B350-6669F5453394}"/>
              </c:ext>
            </c:extLst>
          </c:dPt>
          <c:dPt>
            <c:idx val="1"/>
            <c:bubble3D val="0"/>
            <c:spPr>
              <a:solidFill>
                <a:srgbClr val="B98C2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A457-44B3-B350-6669F5453394}"/>
              </c:ext>
            </c:extLst>
          </c:dPt>
          <c:dPt>
            <c:idx val="2"/>
            <c:bubble3D val="0"/>
            <c:spPr>
              <a:solidFill>
                <a:srgbClr val="16232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A457-44B3-B350-6669F5453394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A457-44B3-B350-6669F5453394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A457-44B3-B350-6669F5453394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A457-44B3-B350-6669F54533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Auswertung!$C$27:$C$29</c:f>
              <c:strCache>
                <c:ptCount val="3"/>
                <c:pt idx="0">
                  <c:v>Baustellengemeinkosten (3.1)</c:v>
                </c:pt>
                <c:pt idx="1">
                  <c:v>Allgemeine Geschäftskosten (3.2)</c:v>
                </c:pt>
                <c:pt idx="2">
                  <c:v>Wagnis und Gewinn (3.3)</c:v>
                </c:pt>
              </c:strCache>
            </c:strRef>
          </c:cat>
          <c:val>
            <c:numRef>
              <c:f>Auswertung!$D$27:$D$29</c:f>
              <c:numCache>
                <c:formatCode>#,##0.00" €";\-#,##0.00" €";""</c:formatCode>
                <c:ptCount val="3"/>
                <c:pt idx="0">
                  <c:v>186900</c:v>
                </c:pt>
                <c:pt idx="1">
                  <c:v>104500</c:v>
                </c:pt>
                <c:pt idx="2">
                  <c:v>73700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57-44B3-B350-6669F5453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43</xdr:row>
      <xdr:rowOff>0</xdr:rowOff>
    </xdr:from>
    <xdr:to>
      <xdr:col>6</xdr:col>
      <xdr:colOff>1139040</xdr:colOff>
      <xdr:row>58</xdr:row>
      <xdr:rowOff>93960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43</xdr:row>
      <xdr:rowOff>0</xdr:rowOff>
    </xdr:from>
    <xdr:to>
      <xdr:col>8</xdr:col>
      <xdr:colOff>537480</xdr:colOff>
      <xdr:row>58</xdr:row>
      <xdr:rowOff>93960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0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2.140625" customWidth="1"/>
    <col min="2" max="2" width="7.42578125" customWidth="1"/>
    <col min="3" max="3" width="52" customWidth="1"/>
    <col min="4" max="5" width="15" customWidth="1"/>
    <col min="6" max="6" width="17" customWidth="1"/>
    <col min="7" max="7" width="40" customWidth="1"/>
  </cols>
  <sheetData>
    <row r="1" spans="1:7" ht="19.5" customHeight="1" x14ac:dyDescent="0.25">
      <c r="A1" s="15"/>
      <c r="B1" s="14" t="s">
        <v>0</v>
      </c>
      <c r="C1" s="14"/>
      <c r="D1" s="13" t="s">
        <v>1</v>
      </c>
      <c r="E1" s="13"/>
      <c r="F1" s="13"/>
      <c r="G1" s="13"/>
    </row>
    <row r="2" spans="1:7" ht="24" customHeight="1" x14ac:dyDescent="0.25">
      <c r="A2" s="15"/>
      <c r="B2" s="14"/>
      <c r="C2" s="14"/>
      <c r="D2" s="12" t="s">
        <v>2</v>
      </c>
      <c r="E2" s="12"/>
      <c r="F2" s="12"/>
      <c r="G2" s="12"/>
    </row>
    <row r="3" spans="1:7" ht="15.75" customHeight="1" x14ac:dyDescent="0.25">
      <c r="A3" s="15"/>
      <c r="B3" s="14"/>
      <c r="C3" s="14"/>
      <c r="D3" s="11" t="s">
        <v>3</v>
      </c>
      <c r="E3" s="11"/>
      <c r="F3" s="11"/>
      <c r="G3" s="11"/>
    </row>
    <row r="4" spans="1:7" ht="3" customHeight="1" x14ac:dyDescent="0.25">
      <c r="A4" s="15"/>
      <c r="B4" s="18"/>
      <c r="C4" s="18"/>
      <c r="D4" s="18"/>
      <c r="E4" s="18"/>
      <c r="F4" s="18"/>
      <c r="G4" s="18"/>
    </row>
    <row r="5" spans="1:7" x14ac:dyDescent="0.25">
      <c r="A5" s="15"/>
    </row>
    <row r="6" spans="1:7" ht="18.75" customHeight="1" x14ac:dyDescent="0.25">
      <c r="A6" s="15"/>
      <c r="B6" s="8" t="s">
        <v>4</v>
      </c>
      <c r="C6" s="8"/>
      <c r="D6" s="8"/>
      <c r="E6" s="8"/>
      <c r="F6" s="8"/>
      <c r="G6" s="8"/>
    </row>
    <row r="7" spans="1:7" ht="16.5" customHeight="1" x14ac:dyDescent="0.25">
      <c r="A7" s="15"/>
      <c r="C7" s="19" t="s">
        <v>5</v>
      </c>
      <c r="D7" s="87" t="s">
        <v>6</v>
      </c>
      <c r="E7" s="87"/>
      <c r="F7" s="87"/>
    </row>
    <row r="8" spans="1:7" ht="16.5" customHeight="1" x14ac:dyDescent="0.25">
      <c r="A8" s="15"/>
      <c r="C8" s="19" t="s">
        <v>7</v>
      </c>
      <c r="D8" s="87" t="s">
        <v>8</v>
      </c>
      <c r="E8" s="87"/>
      <c r="F8" s="87"/>
    </row>
    <row r="9" spans="1:7" ht="16.5" customHeight="1" x14ac:dyDescent="0.25">
      <c r="A9" s="15"/>
      <c r="C9" s="19" t="s">
        <v>9</v>
      </c>
      <c r="D9" s="87" t="s">
        <v>10</v>
      </c>
      <c r="E9" s="87"/>
      <c r="F9" s="87"/>
    </row>
    <row r="10" spans="1:7" ht="16.5" customHeight="1" x14ac:dyDescent="0.25">
      <c r="A10" s="15"/>
      <c r="C10" s="19" t="s">
        <v>11</v>
      </c>
      <c r="D10" s="87" t="s">
        <v>12</v>
      </c>
      <c r="E10" s="87"/>
      <c r="F10" s="87"/>
    </row>
    <row r="11" spans="1:7" ht="16.5" customHeight="1" x14ac:dyDescent="0.25">
      <c r="A11" s="15"/>
      <c r="C11" s="19" t="s">
        <v>13</v>
      </c>
      <c r="D11" s="87" t="s">
        <v>14</v>
      </c>
      <c r="E11" s="87"/>
      <c r="F11" s="87"/>
    </row>
    <row r="12" spans="1:7" ht="16.5" customHeight="1" x14ac:dyDescent="0.25">
      <c r="A12" s="15"/>
      <c r="C12" s="19" t="s">
        <v>15</v>
      </c>
      <c r="D12" s="87" t="s">
        <v>16</v>
      </c>
      <c r="E12" s="87"/>
      <c r="F12" s="87"/>
    </row>
    <row r="13" spans="1:7" ht="16.5" customHeight="1" x14ac:dyDescent="0.25">
      <c r="A13" s="15"/>
      <c r="C13" s="19" t="s">
        <v>17</v>
      </c>
      <c r="D13" s="87" t="s">
        <v>18</v>
      </c>
      <c r="E13" s="87"/>
      <c r="F13" s="87"/>
    </row>
    <row r="14" spans="1:7" ht="16.5" customHeight="1" x14ac:dyDescent="0.25">
      <c r="A14" s="15"/>
      <c r="C14" s="19" t="s">
        <v>19</v>
      </c>
      <c r="D14" s="20">
        <v>0.19</v>
      </c>
      <c r="G14" s="21" t="s">
        <v>20</v>
      </c>
    </row>
    <row r="15" spans="1:7" x14ac:dyDescent="0.25">
      <c r="A15" s="15"/>
    </row>
    <row r="16" spans="1:7" ht="18.75" customHeight="1" x14ac:dyDescent="0.25">
      <c r="A16" s="15"/>
      <c r="B16" s="8" t="s">
        <v>21</v>
      </c>
      <c r="C16" s="8"/>
      <c r="D16" s="8"/>
      <c r="E16" s="8"/>
      <c r="F16" s="8"/>
      <c r="G16" s="8"/>
    </row>
    <row r="17" spans="1:7" ht="15.75" customHeight="1" x14ac:dyDescent="0.25">
      <c r="A17" s="15"/>
      <c r="B17" s="22"/>
      <c r="C17" s="23" t="s">
        <v>22</v>
      </c>
      <c r="D17" s="24" t="s">
        <v>23</v>
      </c>
      <c r="E17" s="22"/>
      <c r="F17" s="24" t="s">
        <v>24</v>
      </c>
      <c r="G17" s="23" t="s">
        <v>25</v>
      </c>
    </row>
    <row r="18" spans="1:7" ht="16.5" customHeight="1" x14ac:dyDescent="0.25">
      <c r="A18" s="15"/>
      <c r="B18" s="25" t="s">
        <v>26</v>
      </c>
      <c r="C18" s="26" t="s">
        <v>27</v>
      </c>
      <c r="F18" s="27">
        <v>27</v>
      </c>
      <c r="G18" s="21" t="s">
        <v>28</v>
      </c>
    </row>
    <row r="19" spans="1:7" ht="16.5" customHeight="1" x14ac:dyDescent="0.25">
      <c r="A19" s="15"/>
      <c r="B19" s="25" t="s">
        <v>29</v>
      </c>
      <c r="C19" s="26" t="s">
        <v>30</v>
      </c>
      <c r="D19" s="20">
        <v>0.87</v>
      </c>
      <c r="F19" s="28">
        <f>ROUND($F$18*D19,2)</f>
        <v>23.49</v>
      </c>
      <c r="G19" s="21" t="s">
        <v>31</v>
      </c>
    </row>
    <row r="20" spans="1:7" ht="16.5" customHeight="1" x14ac:dyDescent="0.25">
      <c r="A20" s="15"/>
      <c r="B20" s="25" t="s">
        <v>32</v>
      </c>
      <c r="C20" s="26" t="s">
        <v>33</v>
      </c>
      <c r="D20" s="20">
        <v>0.06</v>
      </c>
      <c r="F20" s="28">
        <f>ROUND($F$18*D20,2)</f>
        <v>1.62</v>
      </c>
      <c r="G20" s="21" t="s">
        <v>34</v>
      </c>
    </row>
    <row r="21" spans="1:7" ht="16.5" customHeight="1" x14ac:dyDescent="0.25">
      <c r="A21" s="15"/>
      <c r="B21" s="25" t="s">
        <v>35</v>
      </c>
      <c r="C21" s="29" t="s">
        <v>36</v>
      </c>
      <c r="F21" s="30">
        <f>ROUND(SUM(F18:F20),2)</f>
        <v>52.11</v>
      </c>
      <c r="G21" s="21" t="s">
        <v>37</v>
      </c>
    </row>
    <row r="22" spans="1:7" ht="16.5" customHeight="1" x14ac:dyDescent="0.25">
      <c r="A22" s="15"/>
      <c r="C22" s="29" t="s">
        <v>38</v>
      </c>
      <c r="F22" s="31">
        <v>8400</v>
      </c>
      <c r="G22" s="21" t="s">
        <v>39</v>
      </c>
    </row>
    <row r="23" spans="1:7" x14ac:dyDescent="0.25">
      <c r="A23" s="15"/>
      <c r="C23" s="88" t="s">
        <v>40</v>
      </c>
      <c r="D23" s="88"/>
      <c r="E23" s="88"/>
      <c r="F23" s="88"/>
      <c r="G23" s="88"/>
    </row>
    <row r="24" spans="1:7" x14ac:dyDescent="0.25">
      <c r="A24" s="15"/>
    </row>
    <row r="25" spans="1:7" ht="18.75" customHeight="1" x14ac:dyDescent="0.25">
      <c r="A25" s="15"/>
      <c r="B25" s="8" t="s">
        <v>41</v>
      </c>
      <c r="C25" s="8"/>
      <c r="D25" s="8"/>
      <c r="E25" s="8"/>
      <c r="F25" s="8"/>
      <c r="G25" s="8"/>
    </row>
    <row r="26" spans="1:7" ht="15.75" customHeight="1" x14ac:dyDescent="0.25">
      <c r="A26" s="15"/>
      <c r="B26" s="22"/>
      <c r="C26" s="23" t="s">
        <v>42</v>
      </c>
      <c r="D26" s="24" t="s">
        <v>43</v>
      </c>
      <c r="E26" s="22"/>
      <c r="F26" s="24" t="s">
        <v>44</v>
      </c>
      <c r="G26" s="23" t="s">
        <v>25</v>
      </c>
    </row>
    <row r="27" spans="1:7" ht="16.5" customHeight="1" x14ac:dyDescent="0.25">
      <c r="A27" s="15"/>
      <c r="B27" s="25" t="s">
        <v>45</v>
      </c>
      <c r="C27" s="26" t="s">
        <v>46</v>
      </c>
      <c r="D27" s="32">
        <f>IF(F27=0,0,(F49-ROUND(F28*D28,2)-ROUND(F29*D29,2)-ROUND(F30*D30,2)-ROUND(F31*D31,2))/F27)</f>
        <v>0.63058000018276361</v>
      </c>
      <c r="F27" s="33">
        <f>ROUND(F21*F22,2)</f>
        <v>437724</v>
      </c>
      <c r="G27" s="21" t="s">
        <v>47</v>
      </c>
    </row>
    <row r="28" spans="1:7" ht="16.5" customHeight="1" x14ac:dyDescent="0.25">
      <c r="A28" s="15"/>
      <c r="B28" s="25" t="s">
        <v>48</v>
      </c>
      <c r="C28" s="26" t="s">
        <v>49</v>
      </c>
      <c r="D28" s="20">
        <v>0.12</v>
      </c>
      <c r="F28" s="34">
        <v>386500</v>
      </c>
      <c r="G28" s="21" t="s">
        <v>50</v>
      </c>
    </row>
    <row r="29" spans="1:7" ht="16.5" customHeight="1" x14ac:dyDescent="0.25">
      <c r="A29" s="15"/>
      <c r="B29" s="25" t="s">
        <v>51</v>
      </c>
      <c r="C29" s="26" t="s">
        <v>52</v>
      </c>
      <c r="D29" s="20">
        <v>0.15</v>
      </c>
      <c r="F29" s="34">
        <v>128400</v>
      </c>
      <c r="G29" s="21" t="s">
        <v>53</v>
      </c>
    </row>
    <row r="30" spans="1:7" ht="16.5" customHeight="1" x14ac:dyDescent="0.25">
      <c r="A30" s="15"/>
      <c r="B30" s="25" t="s">
        <v>54</v>
      </c>
      <c r="C30" s="26" t="s">
        <v>55</v>
      </c>
      <c r="D30" s="20">
        <v>0.1</v>
      </c>
      <c r="F30" s="34">
        <v>64800</v>
      </c>
      <c r="G30" s="21" t="s">
        <v>56</v>
      </c>
    </row>
    <row r="31" spans="1:7" ht="16.5" customHeight="1" x14ac:dyDescent="0.25">
      <c r="A31" s="15"/>
      <c r="B31" s="25" t="s">
        <v>57</v>
      </c>
      <c r="C31" s="26" t="s">
        <v>58</v>
      </c>
      <c r="D31" s="20">
        <v>0.08</v>
      </c>
      <c r="F31" s="34">
        <v>212000</v>
      </c>
      <c r="G31" s="21" t="s">
        <v>59</v>
      </c>
    </row>
    <row r="32" spans="1:7" ht="16.5" customHeight="1" x14ac:dyDescent="0.25">
      <c r="A32" s="15"/>
      <c r="C32" s="29" t="s">
        <v>60</v>
      </c>
      <c r="F32" s="35">
        <f>SUM(F27:F31)</f>
        <v>1229424</v>
      </c>
    </row>
    <row r="33" spans="1:7" x14ac:dyDescent="0.25">
      <c r="A33" s="15"/>
    </row>
    <row r="34" spans="1:7" ht="18.75" customHeight="1" x14ac:dyDescent="0.25">
      <c r="A34" s="15"/>
      <c r="B34" s="8" t="s">
        <v>61</v>
      </c>
      <c r="C34" s="8"/>
      <c r="D34" s="8"/>
      <c r="E34" s="8"/>
      <c r="F34" s="8"/>
      <c r="G34" s="8"/>
    </row>
    <row r="35" spans="1:7" ht="15.75" customHeight="1" x14ac:dyDescent="0.25">
      <c r="A35" s="15"/>
      <c r="B35" s="22"/>
      <c r="C35" s="23" t="s">
        <v>62</v>
      </c>
      <c r="D35" s="22"/>
      <c r="E35" s="22"/>
      <c r="F35" s="24" t="s">
        <v>63</v>
      </c>
      <c r="G35" s="23" t="s">
        <v>25</v>
      </c>
    </row>
    <row r="36" spans="1:7" ht="16.5" customHeight="1" x14ac:dyDescent="0.25">
      <c r="A36" s="15"/>
      <c r="B36" s="25" t="s">
        <v>64</v>
      </c>
      <c r="C36" s="36" t="s">
        <v>65</v>
      </c>
    </row>
    <row r="37" spans="1:7" ht="16.5" customHeight="1" x14ac:dyDescent="0.25">
      <c r="A37" s="15"/>
      <c r="B37" s="25" t="s">
        <v>66</v>
      </c>
      <c r="C37" s="37" t="s">
        <v>67</v>
      </c>
      <c r="F37" s="34">
        <v>48600</v>
      </c>
      <c r="G37" s="21" t="s">
        <v>68</v>
      </c>
    </row>
    <row r="38" spans="1:7" ht="16.5" customHeight="1" x14ac:dyDescent="0.25">
      <c r="A38" s="15"/>
      <c r="B38" s="25" t="s">
        <v>69</v>
      </c>
      <c r="C38" s="37" t="s">
        <v>70</v>
      </c>
      <c r="F38" s="34">
        <v>62400</v>
      </c>
      <c r="G38" s="21" t="s">
        <v>71</v>
      </c>
    </row>
    <row r="39" spans="1:7" ht="16.5" customHeight="1" x14ac:dyDescent="0.25">
      <c r="A39" s="15"/>
      <c r="B39" s="25" t="s">
        <v>72</v>
      </c>
      <c r="C39" s="37" t="s">
        <v>73</v>
      </c>
      <c r="F39" s="34">
        <v>34900</v>
      </c>
      <c r="G39" s="21" t="s">
        <v>74</v>
      </c>
    </row>
    <row r="40" spans="1:7" ht="16.5" customHeight="1" x14ac:dyDescent="0.25">
      <c r="A40" s="15"/>
      <c r="B40" s="25" t="s">
        <v>75</v>
      </c>
      <c r="C40" s="37" t="s">
        <v>76</v>
      </c>
      <c r="F40" s="34">
        <v>18700</v>
      </c>
      <c r="G40" s="21" t="s">
        <v>77</v>
      </c>
    </row>
    <row r="41" spans="1:7" ht="16.5" customHeight="1" x14ac:dyDescent="0.25">
      <c r="A41" s="15"/>
      <c r="B41" s="25" t="s">
        <v>78</v>
      </c>
      <c r="C41" s="37" t="s">
        <v>79</v>
      </c>
      <c r="F41" s="34">
        <v>22300</v>
      </c>
      <c r="G41" s="21" t="s">
        <v>80</v>
      </c>
    </row>
    <row r="42" spans="1:7" ht="16.5" customHeight="1" x14ac:dyDescent="0.25">
      <c r="A42" s="15"/>
      <c r="C42" s="29" t="s">
        <v>81</v>
      </c>
      <c r="F42" s="35">
        <f>SUM(F37:F41)</f>
        <v>186900</v>
      </c>
    </row>
    <row r="43" spans="1:7" ht="16.5" customHeight="1" x14ac:dyDescent="0.25">
      <c r="A43" s="15"/>
      <c r="B43" s="25" t="s">
        <v>82</v>
      </c>
      <c r="C43" s="36" t="s">
        <v>83</v>
      </c>
      <c r="F43" s="34">
        <v>104500</v>
      </c>
      <c r="G43" s="21" t="s">
        <v>84</v>
      </c>
    </row>
    <row r="44" spans="1:7" ht="16.5" customHeight="1" x14ac:dyDescent="0.25">
      <c r="A44" s="15"/>
      <c r="B44" s="25" t="s">
        <v>85</v>
      </c>
      <c r="C44" s="36" t="s">
        <v>86</v>
      </c>
    </row>
    <row r="45" spans="1:7" ht="16.5" customHeight="1" x14ac:dyDescent="0.25">
      <c r="A45" s="15"/>
      <c r="B45" s="25" t="s">
        <v>87</v>
      </c>
      <c r="C45" s="37" t="s">
        <v>88</v>
      </c>
      <c r="F45" s="34">
        <v>43000</v>
      </c>
      <c r="G45" s="21" t="s">
        <v>89</v>
      </c>
    </row>
    <row r="46" spans="1:7" ht="16.5" customHeight="1" x14ac:dyDescent="0.25">
      <c r="A46" s="15"/>
      <c r="B46" s="25" t="s">
        <v>90</v>
      </c>
      <c r="C46" s="37" t="s">
        <v>91</v>
      </c>
      <c r="F46" s="34">
        <v>18400</v>
      </c>
      <c r="G46" s="21" t="s">
        <v>92</v>
      </c>
    </row>
    <row r="47" spans="1:7" ht="16.5" customHeight="1" x14ac:dyDescent="0.25">
      <c r="A47" s="15"/>
      <c r="B47" s="25" t="s">
        <v>93</v>
      </c>
      <c r="C47" s="37" t="s">
        <v>94</v>
      </c>
      <c r="F47" s="34">
        <v>12300</v>
      </c>
      <c r="G47" s="21" t="s">
        <v>95</v>
      </c>
    </row>
    <row r="48" spans="1:7" ht="16.5" customHeight="1" x14ac:dyDescent="0.25">
      <c r="A48" s="15"/>
      <c r="C48" s="29" t="s">
        <v>96</v>
      </c>
      <c r="F48" s="35">
        <f>SUM(F45:F47)</f>
        <v>73700</v>
      </c>
    </row>
    <row r="49" spans="1:7" ht="18.75" customHeight="1" x14ac:dyDescent="0.25">
      <c r="A49" s="15"/>
      <c r="C49" s="38" t="s">
        <v>97</v>
      </c>
      <c r="F49" s="39">
        <f>F42+F43+F48</f>
        <v>365100</v>
      </c>
    </row>
    <row r="50" spans="1:7" x14ac:dyDescent="0.25">
      <c r="A50" s="15"/>
    </row>
    <row r="51" spans="1:7" ht="18.75" customHeight="1" x14ac:dyDescent="0.25">
      <c r="A51" s="15"/>
      <c r="B51" s="8" t="s">
        <v>98</v>
      </c>
      <c r="C51" s="8"/>
      <c r="D51" s="8"/>
      <c r="E51" s="8"/>
      <c r="F51" s="8"/>
      <c r="G51" s="8"/>
    </row>
    <row r="52" spans="1:7" ht="15.75" customHeight="1" x14ac:dyDescent="0.25">
      <c r="A52" s="15"/>
      <c r="C52" s="89" t="s">
        <v>99</v>
      </c>
      <c r="D52" s="89"/>
      <c r="E52" s="89"/>
      <c r="F52" s="89"/>
      <c r="G52" s="89"/>
    </row>
    <row r="53" spans="1:7" ht="15.75" customHeight="1" x14ac:dyDescent="0.25">
      <c r="A53" s="15"/>
      <c r="C53" s="89" t="s">
        <v>100</v>
      </c>
      <c r="D53" s="89"/>
      <c r="E53" s="89"/>
      <c r="F53" s="89"/>
      <c r="G53" s="89"/>
    </row>
    <row r="54" spans="1:7" ht="15.75" customHeight="1" x14ac:dyDescent="0.25">
      <c r="A54" s="15"/>
      <c r="C54" s="89" t="s">
        <v>101</v>
      </c>
      <c r="D54" s="89"/>
      <c r="E54" s="89"/>
      <c r="F54" s="89"/>
      <c r="G54" s="89"/>
    </row>
    <row r="55" spans="1:7" x14ac:dyDescent="0.25">
      <c r="A55" s="15"/>
    </row>
    <row r="56" spans="1:7" x14ac:dyDescent="0.25">
      <c r="A56" s="15"/>
    </row>
    <row r="57" spans="1:7" ht="18.75" customHeight="1" x14ac:dyDescent="0.25">
      <c r="A57" s="15"/>
      <c r="B57" s="8" t="s">
        <v>102</v>
      </c>
      <c r="C57" s="8"/>
      <c r="D57" s="8"/>
      <c r="E57" s="8"/>
      <c r="F57" s="8"/>
      <c r="G57" s="8"/>
    </row>
    <row r="58" spans="1:7" ht="14.25" customHeight="1" x14ac:dyDescent="0.25">
      <c r="A58" s="15"/>
      <c r="C58" s="90" t="s">
        <v>103</v>
      </c>
      <c r="D58" s="90"/>
      <c r="E58" s="90"/>
      <c r="F58" s="90"/>
      <c r="G58" s="90"/>
    </row>
    <row r="59" spans="1:7" ht="14.25" customHeight="1" x14ac:dyDescent="0.25">
      <c r="A59" s="15"/>
      <c r="C59" s="90" t="s">
        <v>104</v>
      </c>
      <c r="D59" s="90"/>
      <c r="E59" s="90"/>
      <c r="F59" s="90"/>
      <c r="G59" s="90"/>
    </row>
    <row r="60" spans="1:7" ht="14.25" customHeight="1" x14ac:dyDescent="0.25">
      <c r="A60" s="15"/>
      <c r="C60" s="90" t="s">
        <v>105</v>
      </c>
      <c r="D60" s="90"/>
      <c r="E60" s="90"/>
      <c r="F60" s="90"/>
      <c r="G60" s="90"/>
    </row>
    <row r="61" spans="1:7" ht="14.25" customHeight="1" x14ac:dyDescent="0.25">
      <c r="A61" s="15"/>
      <c r="C61" s="90" t="s">
        <v>106</v>
      </c>
      <c r="D61" s="90"/>
      <c r="E61" s="90"/>
      <c r="F61" s="90"/>
      <c r="G61" s="90"/>
    </row>
    <row r="62" spans="1:7" ht="14.25" customHeight="1" x14ac:dyDescent="0.25">
      <c r="A62" s="15"/>
      <c r="C62" s="90" t="s">
        <v>107</v>
      </c>
      <c r="D62" s="90"/>
      <c r="E62" s="90"/>
      <c r="F62" s="90"/>
      <c r="G62" s="90"/>
    </row>
    <row r="63" spans="1:7" ht="14.25" customHeight="1" x14ac:dyDescent="0.25">
      <c r="A63" s="15"/>
      <c r="C63" s="90" t="s">
        <v>108</v>
      </c>
      <c r="D63" s="90"/>
      <c r="E63" s="90"/>
      <c r="F63" s="90"/>
      <c r="G63" s="90"/>
    </row>
    <row r="64" spans="1:7" ht="14.25" customHeight="1" x14ac:dyDescent="0.25">
      <c r="A64" s="15"/>
      <c r="C64" s="90" t="s">
        <v>109</v>
      </c>
      <c r="D64" s="90"/>
      <c r="E64" s="90"/>
      <c r="F64" s="90"/>
      <c r="G64" s="90"/>
    </row>
    <row r="65" spans="1:7" x14ac:dyDescent="0.25">
      <c r="A65" s="15"/>
    </row>
    <row r="66" spans="1:7" x14ac:dyDescent="0.25">
      <c r="A66" s="15"/>
      <c r="C66" s="40" t="s">
        <v>110</v>
      </c>
      <c r="D66" s="41" t="s">
        <v>111</v>
      </c>
    </row>
    <row r="67" spans="1:7" x14ac:dyDescent="0.25">
      <c r="A67" s="15"/>
      <c r="C67" s="42" t="s">
        <v>110</v>
      </c>
      <c r="D67" s="41" t="s">
        <v>112</v>
      </c>
    </row>
    <row r="68" spans="1:7" x14ac:dyDescent="0.25">
      <c r="A68" s="15"/>
      <c r="C68" s="43" t="s">
        <v>110</v>
      </c>
      <c r="D68" s="41" t="s">
        <v>113</v>
      </c>
    </row>
    <row r="69" spans="1:7" x14ac:dyDescent="0.25">
      <c r="A69" s="15"/>
    </row>
    <row r="70" spans="1:7" ht="25.5" customHeight="1" x14ac:dyDescent="0.25">
      <c r="A70" s="15"/>
      <c r="C70" s="79" t="s">
        <v>114</v>
      </c>
      <c r="D70" s="79"/>
      <c r="E70" s="79"/>
      <c r="F70" s="79"/>
      <c r="G70" s="79"/>
    </row>
  </sheetData>
  <mergeCells count="29">
    <mergeCell ref="C62:G62"/>
    <mergeCell ref="C63:G63"/>
    <mergeCell ref="C64:G64"/>
    <mergeCell ref="C70:G70"/>
    <mergeCell ref="B57:G57"/>
    <mergeCell ref="C58:G58"/>
    <mergeCell ref="C59:G59"/>
    <mergeCell ref="C60:G60"/>
    <mergeCell ref="C61:G61"/>
    <mergeCell ref="B34:G34"/>
    <mergeCell ref="B51:G51"/>
    <mergeCell ref="C52:G52"/>
    <mergeCell ref="C53:G53"/>
    <mergeCell ref="C54:G54"/>
    <mergeCell ref="D12:F12"/>
    <mergeCell ref="D13:F13"/>
    <mergeCell ref="B16:G16"/>
    <mergeCell ref="C23:G23"/>
    <mergeCell ref="B25:G25"/>
    <mergeCell ref="D7:F7"/>
    <mergeCell ref="D8:F8"/>
    <mergeCell ref="D9:F9"/>
    <mergeCell ref="D10:F10"/>
    <mergeCell ref="D11:F11"/>
    <mergeCell ref="B1:C3"/>
    <mergeCell ref="D1:G1"/>
    <mergeCell ref="D2:G2"/>
    <mergeCell ref="D3:G3"/>
    <mergeCell ref="B6:G6"/>
  </mergeCells>
  <conditionalFormatting sqref="D27">
    <cfRule type="cellIs" dxfId="4" priority="2" operator="lessThan">
      <formula>0</formula>
    </cfRule>
  </conditionalFormatting>
  <dataValidations count="2">
    <dataValidation type="decimal" allowBlank="1" errorTitle="Ungültiger Prozentsatz" error="Bitte einen Prozentsatz zwischen 0 und 500 v. H. eingeben." sqref="D19:D20 D28:D31" xr:uid="{00000000-0002-0000-0000-000000000000}">
      <formula1>0</formula1>
      <formula2>5</formula2>
    </dataValidation>
    <dataValidation type="decimal" operator="greaterThanOrEqual" allowBlank="1" errorTitle="Ungültiger Betrag" error="Bitte einen Betrag von 0 € oder mehr eingeben." sqref="F18 F28:F31 F37:F41 F43 F45:F47" xr:uid="{00000000-0002-0000-0000-000001000000}">
      <formula1>0</formula1>
      <formula2>0</formula2>
    </dataValidation>
  </dataValidations>
  <pageMargins left="0.75" right="0.75" top="1" bottom="1" header="0.511811023622047" footer="0.511811023622047"/>
  <pageSetup paperSize="9" fitToHeight="0" orientation="portrait" horizontalDpi="300" verticalDpi="300"/>
  <rowBreaks count="1" manualBreakCount="1">
    <brk id="33" max="16383" man="1"/>
  </rowBreak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3"/>
  <sheetViews>
    <sheetView showGridLines="0" tabSelected="1" topLeftCell="A3" zoomScaleNormal="100" workbookViewId="0">
      <selection activeCell="L43" sqref="L43"/>
    </sheetView>
  </sheetViews>
  <sheetFormatPr baseColWidth="10" defaultColWidth="8.7109375" defaultRowHeight="15" x14ac:dyDescent="0.25"/>
  <cols>
    <col min="1" max="1" width="2.140625" customWidth="1"/>
    <col min="2" max="2" width="7.42578125" customWidth="1"/>
    <col min="3" max="3" width="11.140625" bestFit="1" customWidth="1"/>
    <col min="4" max="4" width="28.42578125" customWidth="1"/>
    <col min="5" max="6" width="15" customWidth="1"/>
    <col min="7" max="7" width="11" customWidth="1"/>
    <col min="8" max="8" width="15" customWidth="1"/>
  </cols>
  <sheetData>
    <row r="1" spans="1:8" ht="19.5" customHeight="1" x14ac:dyDescent="0.25">
      <c r="A1" s="15"/>
      <c r="B1" s="14" t="s">
        <v>0</v>
      </c>
      <c r="C1" s="14"/>
      <c r="D1" s="13" t="s">
        <v>1</v>
      </c>
      <c r="E1" s="13"/>
      <c r="F1" s="13"/>
      <c r="G1" s="13"/>
      <c r="H1" s="16"/>
    </row>
    <row r="2" spans="1:8" ht="24" customHeight="1" x14ac:dyDescent="0.25">
      <c r="A2" s="15"/>
      <c r="B2" s="14"/>
      <c r="C2" s="14"/>
      <c r="D2" s="97" t="s">
        <v>2</v>
      </c>
      <c r="E2" s="97"/>
      <c r="F2" s="97"/>
      <c r="G2" s="97"/>
      <c r="H2" s="97"/>
    </row>
    <row r="3" spans="1:8" ht="15.75" customHeight="1" x14ac:dyDescent="0.25">
      <c r="A3" s="15"/>
      <c r="B3" s="14"/>
      <c r="C3" s="14"/>
      <c r="D3" s="11" t="s">
        <v>115</v>
      </c>
      <c r="E3" s="11"/>
      <c r="F3" s="11"/>
      <c r="G3" s="11"/>
      <c r="H3" s="11"/>
    </row>
    <row r="4" spans="1:8" ht="3" customHeight="1" x14ac:dyDescent="0.25">
      <c r="A4" s="15"/>
      <c r="B4" s="18"/>
      <c r="C4" s="18"/>
      <c r="D4" s="18"/>
      <c r="E4" s="18"/>
      <c r="F4" s="18"/>
      <c r="G4" s="18"/>
      <c r="H4" s="18"/>
    </row>
    <row r="5" spans="1:8" x14ac:dyDescent="0.25">
      <c r="A5" s="15"/>
    </row>
    <row r="6" spans="1:8" ht="15.75" customHeight="1" x14ac:dyDescent="0.25">
      <c r="A6" s="15"/>
      <c r="B6" s="10" t="s">
        <v>116</v>
      </c>
      <c r="C6" s="10"/>
      <c r="D6" s="9" t="str">
        <f>Kalkulationsdaten!$D$7</f>
        <v>Muster Bau GmbH &amp; Co. KG</v>
      </c>
      <c r="E6" s="9"/>
      <c r="F6" s="9"/>
      <c r="G6" s="9"/>
      <c r="H6" s="9"/>
    </row>
    <row r="7" spans="1:8" ht="15.75" customHeight="1" x14ac:dyDescent="0.25">
      <c r="A7" s="15"/>
      <c r="B7" s="10" t="s">
        <v>9</v>
      </c>
      <c r="C7" s="10"/>
      <c r="D7" s="9" t="str">
        <f>Kalkulationsdaten!$D$9</f>
        <v>VG-2026-0184</v>
      </c>
      <c r="E7" s="9"/>
      <c r="F7" s="9"/>
      <c r="G7" s="9"/>
      <c r="H7" s="9"/>
    </row>
    <row r="8" spans="1:8" ht="15.75" customHeight="1" x14ac:dyDescent="0.25">
      <c r="A8" s="15"/>
      <c r="B8" s="10" t="s">
        <v>11</v>
      </c>
      <c r="C8" s="10"/>
      <c r="D8" s="9" t="str">
        <f>Kalkulationsdaten!$D$10</f>
        <v>Neubau Betriebs- und Verwaltungsgebäude</v>
      </c>
      <c r="E8" s="9"/>
      <c r="F8" s="9"/>
      <c r="G8" s="9"/>
      <c r="H8" s="9"/>
    </row>
    <row r="9" spans="1:8" ht="15.75" customHeight="1" x14ac:dyDescent="0.25">
      <c r="A9" s="15"/>
      <c r="B9" s="10" t="s">
        <v>13</v>
      </c>
      <c r="C9" s="10"/>
      <c r="D9" s="9" t="str">
        <f>Kalkulationsdaten!$D$11</f>
        <v>Los 2 – Rohbauarbeiten</v>
      </c>
      <c r="E9" s="9"/>
      <c r="F9" s="9"/>
      <c r="G9" s="9"/>
      <c r="H9" s="9"/>
    </row>
    <row r="10" spans="1:8" ht="15.75" customHeight="1" x14ac:dyDescent="0.25">
      <c r="A10" s="15"/>
      <c r="B10" s="10" t="s">
        <v>15</v>
      </c>
      <c r="C10" s="10"/>
      <c r="D10" s="9" t="str">
        <f>Kalkulationsdaten!$D$12</f>
        <v>Musterstadt, 16.03.2026</v>
      </c>
      <c r="E10" s="9"/>
      <c r="F10" s="9"/>
      <c r="G10" s="9"/>
      <c r="H10" s="9"/>
    </row>
    <row r="11" spans="1:8" x14ac:dyDescent="0.25">
      <c r="A11" s="15"/>
    </row>
    <row r="12" spans="1:8" ht="18.75" customHeight="1" x14ac:dyDescent="0.25">
      <c r="A12" s="15"/>
      <c r="B12" s="8" t="s">
        <v>117</v>
      </c>
      <c r="C12" s="8"/>
      <c r="D12" s="8"/>
      <c r="E12" s="8"/>
      <c r="F12" s="8"/>
      <c r="G12" s="8"/>
      <c r="H12" s="8"/>
    </row>
    <row r="13" spans="1:8" ht="15" customHeight="1" x14ac:dyDescent="0.25">
      <c r="A13" s="15"/>
      <c r="B13" s="22"/>
      <c r="C13" s="23" t="s">
        <v>22</v>
      </c>
      <c r="D13" s="22"/>
      <c r="E13" s="22"/>
      <c r="F13" s="24" t="s">
        <v>118</v>
      </c>
      <c r="G13" s="22"/>
      <c r="H13" s="24" t="s">
        <v>119</v>
      </c>
    </row>
    <row r="14" spans="1:8" ht="15.75" customHeight="1" x14ac:dyDescent="0.25">
      <c r="A14" s="15"/>
      <c r="B14" s="44" t="s">
        <v>26</v>
      </c>
      <c r="C14" s="7" t="s">
        <v>120</v>
      </c>
      <c r="D14" s="7"/>
      <c r="E14" s="7"/>
      <c r="F14" s="45"/>
      <c r="G14" s="45"/>
      <c r="H14" s="46">
        <f>Kalkulationsdaten!$F$18</f>
        <v>27</v>
      </c>
    </row>
    <row r="15" spans="1:8" ht="15.75" customHeight="1" x14ac:dyDescent="0.25">
      <c r="A15" s="15"/>
      <c r="B15" s="44" t="s">
        <v>29</v>
      </c>
      <c r="C15" s="7" t="s">
        <v>30</v>
      </c>
      <c r="D15" s="7"/>
      <c r="E15" s="7"/>
      <c r="F15" s="47">
        <f>Kalkulationsdaten!$D$19</f>
        <v>0.87</v>
      </c>
      <c r="G15" s="45"/>
      <c r="H15" s="46">
        <f>Kalkulationsdaten!$F$19</f>
        <v>23.49</v>
      </c>
    </row>
    <row r="16" spans="1:8" ht="15.75" customHeight="1" x14ac:dyDescent="0.25">
      <c r="A16" s="15"/>
      <c r="B16" s="44" t="s">
        <v>32</v>
      </c>
      <c r="C16" s="7" t="s">
        <v>121</v>
      </c>
      <c r="D16" s="7"/>
      <c r="E16" s="7"/>
      <c r="F16" s="47">
        <f>Kalkulationsdaten!$D$20</f>
        <v>0.06</v>
      </c>
      <c r="G16" s="45"/>
      <c r="H16" s="46">
        <f>Kalkulationsdaten!$F$20</f>
        <v>1.62</v>
      </c>
    </row>
    <row r="17" spans="1:8" ht="15.75" customHeight="1" x14ac:dyDescent="0.25">
      <c r="A17" s="15"/>
      <c r="B17" s="48" t="s">
        <v>35</v>
      </c>
      <c r="C17" s="6" t="s">
        <v>122</v>
      </c>
      <c r="D17" s="6"/>
      <c r="E17" s="6"/>
      <c r="F17" s="49"/>
      <c r="G17" s="49"/>
      <c r="H17" s="50">
        <f>SUM(H14:H16)</f>
        <v>52.109999999999992</v>
      </c>
    </row>
    <row r="18" spans="1:8" ht="15.75" customHeight="1" x14ac:dyDescent="0.25">
      <c r="A18" s="15"/>
      <c r="B18" s="44" t="s">
        <v>123</v>
      </c>
      <c r="C18" s="7" t="s">
        <v>124</v>
      </c>
      <c r="D18" s="7"/>
      <c r="E18" s="7"/>
      <c r="F18" s="47">
        <f>Kalkulationsdaten!$D$27</f>
        <v>0.63058000018276361</v>
      </c>
      <c r="G18" s="45"/>
      <c r="H18" s="46">
        <f>ROUND(H17*Kalkulationsdaten!$D$27,2)</f>
        <v>32.86</v>
      </c>
    </row>
    <row r="19" spans="1:8" ht="15.75" customHeight="1" x14ac:dyDescent="0.25">
      <c r="A19" s="15"/>
      <c r="B19" s="51" t="s">
        <v>125</v>
      </c>
      <c r="C19" s="5" t="s">
        <v>126</v>
      </c>
      <c r="D19" s="5"/>
      <c r="E19" s="5"/>
      <c r="F19" s="52"/>
      <c r="G19" s="52"/>
      <c r="H19" s="53">
        <f>H17+H18</f>
        <v>84.97</v>
      </c>
    </row>
    <row r="20" spans="1:8" x14ac:dyDescent="0.25">
      <c r="A20" s="15"/>
    </row>
    <row r="21" spans="1:8" ht="18.75" customHeight="1" x14ac:dyDescent="0.25">
      <c r="A21" s="15"/>
      <c r="B21" s="8" t="s">
        <v>127</v>
      </c>
      <c r="C21" s="8"/>
      <c r="D21" s="8"/>
      <c r="E21" s="8"/>
      <c r="F21" s="8"/>
      <c r="G21" s="8"/>
      <c r="H21" s="8"/>
    </row>
    <row r="22" spans="1:8" ht="30" customHeight="1" x14ac:dyDescent="0.25">
      <c r="A22" s="15"/>
      <c r="B22" s="4" t="s">
        <v>128</v>
      </c>
      <c r="C22" s="4"/>
      <c r="D22" s="4"/>
      <c r="E22" s="4"/>
      <c r="F22" s="3" t="s">
        <v>129</v>
      </c>
      <c r="G22" s="2" t="s">
        <v>130</v>
      </c>
      <c r="H22" s="2"/>
    </row>
    <row r="23" spans="1:8" ht="13.5" customHeight="1" x14ac:dyDescent="0.25">
      <c r="A23" s="15"/>
      <c r="B23" s="4"/>
      <c r="C23" s="4"/>
      <c r="D23" s="4"/>
      <c r="E23" s="4"/>
      <c r="F23" s="3"/>
      <c r="G23" s="24" t="s">
        <v>118</v>
      </c>
      <c r="H23" s="24" t="s">
        <v>131</v>
      </c>
    </row>
    <row r="24" spans="1:8" ht="16.5" customHeight="1" x14ac:dyDescent="0.25">
      <c r="A24" s="15"/>
      <c r="B24" s="44" t="s">
        <v>45</v>
      </c>
      <c r="C24" s="7" t="s">
        <v>132</v>
      </c>
      <c r="D24" s="7"/>
      <c r="E24" s="55">
        <f>Kalkulationsdaten!$F$22</f>
        <v>8400</v>
      </c>
      <c r="F24" s="56">
        <f>Kalkulationsdaten!$F$27</f>
        <v>437724</v>
      </c>
      <c r="G24" s="47">
        <f>Kalkulationsdaten!$D$27</f>
        <v>0.63058000018276361</v>
      </c>
      <c r="H24" s="56">
        <f>Kalkulationsdaten!$F$49-SUM(H25:H28)</f>
        <v>276020</v>
      </c>
    </row>
    <row r="25" spans="1:8" ht="16.5" customHeight="1" x14ac:dyDescent="0.25">
      <c r="A25" s="15"/>
      <c r="B25" s="44" t="s">
        <v>48</v>
      </c>
      <c r="C25" s="7" t="s">
        <v>49</v>
      </c>
      <c r="D25" s="7"/>
      <c r="E25" s="45"/>
      <c r="F25" s="56">
        <f>Kalkulationsdaten!$F$28</f>
        <v>386500</v>
      </c>
      <c r="G25" s="47">
        <f>Kalkulationsdaten!$D$28</f>
        <v>0.12</v>
      </c>
      <c r="H25" s="56">
        <f>ROUND(F25*G25,2)</f>
        <v>46380</v>
      </c>
    </row>
    <row r="26" spans="1:8" ht="16.5" customHeight="1" x14ac:dyDescent="0.25">
      <c r="A26" s="15"/>
      <c r="B26" s="44" t="s">
        <v>51</v>
      </c>
      <c r="C26" s="7" t="s">
        <v>52</v>
      </c>
      <c r="D26" s="7"/>
      <c r="E26" s="45"/>
      <c r="F26" s="56">
        <f>Kalkulationsdaten!$F$29</f>
        <v>128400</v>
      </c>
      <c r="G26" s="47">
        <f>Kalkulationsdaten!$D$29</f>
        <v>0.15</v>
      </c>
      <c r="H26" s="56">
        <f>ROUND(F26*G26,2)</f>
        <v>19260</v>
      </c>
    </row>
    <row r="27" spans="1:8" ht="16.5" customHeight="1" x14ac:dyDescent="0.25">
      <c r="A27" s="15"/>
      <c r="B27" s="44" t="s">
        <v>54</v>
      </c>
      <c r="C27" s="7" t="s">
        <v>55</v>
      </c>
      <c r="D27" s="7"/>
      <c r="E27" s="45"/>
      <c r="F27" s="56">
        <f>Kalkulationsdaten!$F$30</f>
        <v>64800</v>
      </c>
      <c r="G27" s="47">
        <f>Kalkulationsdaten!$D$30</f>
        <v>0.1</v>
      </c>
      <c r="H27" s="56">
        <f>ROUND(F27*G27,2)</f>
        <v>6480</v>
      </c>
    </row>
    <row r="28" spans="1:8" ht="16.5" customHeight="1" x14ac:dyDescent="0.25">
      <c r="A28" s="15"/>
      <c r="B28" s="44" t="s">
        <v>57</v>
      </c>
      <c r="C28" s="7" t="s">
        <v>133</v>
      </c>
      <c r="D28" s="7"/>
      <c r="E28" s="45"/>
      <c r="F28" s="56">
        <f>Kalkulationsdaten!$F$31</f>
        <v>212000</v>
      </c>
      <c r="G28" s="47">
        <f>Kalkulationsdaten!$D$31</f>
        <v>0.08</v>
      </c>
      <c r="H28" s="56">
        <f>ROUND(F28*G28,2)</f>
        <v>16960</v>
      </c>
    </row>
    <row r="29" spans="1:8" ht="18" customHeight="1" x14ac:dyDescent="0.25">
      <c r="A29" s="15"/>
      <c r="B29" s="57"/>
      <c r="C29" s="1" t="s">
        <v>60</v>
      </c>
      <c r="D29" s="1"/>
      <c r="E29" s="1"/>
      <c r="F29" s="59">
        <f>SUM(F24:F28)</f>
        <v>1229424</v>
      </c>
      <c r="G29" s="57"/>
      <c r="H29" s="59">
        <f>SUM(H24:H28)</f>
        <v>365100</v>
      </c>
    </row>
    <row r="30" spans="1:8" ht="18" customHeight="1" x14ac:dyDescent="0.25">
      <c r="A30" s="15"/>
      <c r="B30" s="60"/>
      <c r="C30" s="76" t="s">
        <v>134</v>
      </c>
      <c r="D30" s="76"/>
      <c r="E30" s="76"/>
      <c r="F30" s="61">
        <f>H29</f>
        <v>365100</v>
      </c>
      <c r="G30" s="60"/>
      <c r="H30" s="60"/>
    </row>
    <row r="31" spans="1:8" ht="21.75" customHeight="1" x14ac:dyDescent="0.25">
      <c r="A31" s="15"/>
      <c r="B31" s="62"/>
      <c r="C31" s="77" t="s">
        <v>135</v>
      </c>
      <c r="D31" s="77"/>
      <c r="E31" s="77"/>
      <c r="F31" s="63">
        <f>F29+F30</f>
        <v>1594524</v>
      </c>
      <c r="G31" s="22"/>
      <c r="H31" s="22"/>
    </row>
    <row r="32" spans="1:8" ht="15.75" customHeight="1" x14ac:dyDescent="0.25">
      <c r="A32" s="15"/>
      <c r="B32" s="45"/>
      <c r="C32" s="7" t="s">
        <v>136</v>
      </c>
      <c r="D32" s="7"/>
      <c r="E32" s="7"/>
      <c r="F32" s="64">
        <f>ROUND(F31*Kalkulationsdaten!$D$14,2)</f>
        <v>302959.56</v>
      </c>
      <c r="G32" s="65">
        <f>Kalkulationsdaten!$D$14</f>
        <v>0.19</v>
      </c>
      <c r="H32" s="45"/>
    </row>
    <row r="33" spans="1:8" ht="16.5" customHeight="1" x14ac:dyDescent="0.25">
      <c r="A33" s="15"/>
      <c r="B33" s="66"/>
      <c r="C33" s="78" t="s">
        <v>137</v>
      </c>
      <c r="D33" s="78"/>
      <c r="E33" s="78"/>
      <c r="F33" s="67">
        <f>F31+F32</f>
        <v>1897483.56</v>
      </c>
      <c r="G33" s="66"/>
      <c r="H33" s="66"/>
    </row>
    <row r="34" spans="1:8" x14ac:dyDescent="0.25">
      <c r="A34" s="15"/>
    </row>
    <row r="35" spans="1:8" ht="13.5" customHeight="1" x14ac:dyDescent="0.25">
      <c r="A35" s="15"/>
      <c r="B35" s="79" t="s">
        <v>138</v>
      </c>
      <c r="C35" s="79"/>
      <c r="D35" s="79"/>
      <c r="E35" s="79"/>
      <c r="F35" s="79"/>
      <c r="G35" s="79"/>
      <c r="H35" s="79"/>
    </row>
    <row r="36" spans="1:8" x14ac:dyDescent="0.25">
      <c r="A36" s="15"/>
    </row>
    <row r="37" spans="1:8" ht="18" customHeight="1" x14ac:dyDescent="0.25">
      <c r="A37" s="15"/>
      <c r="B37" s="80" t="s">
        <v>139</v>
      </c>
      <c r="C37" s="80"/>
      <c r="D37" s="80"/>
      <c r="E37" s="80"/>
      <c r="F37" s="80"/>
      <c r="G37" s="80"/>
      <c r="H37" s="80"/>
    </row>
    <row r="38" spans="1:8" x14ac:dyDescent="0.25">
      <c r="A38" s="15"/>
    </row>
    <row r="39" spans="1:8" ht="18.75" customHeight="1" x14ac:dyDescent="0.25">
      <c r="A39" s="15"/>
      <c r="B39" s="8" t="s">
        <v>140</v>
      </c>
      <c r="C39" s="8"/>
      <c r="D39" s="8"/>
      <c r="E39" s="8"/>
      <c r="F39" s="8"/>
      <c r="G39" s="8"/>
      <c r="H39" s="8"/>
    </row>
    <row r="40" spans="1:8" ht="15" customHeight="1" x14ac:dyDescent="0.25">
      <c r="A40" s="15"/>
      <c r="B40" s="22"/>
      <c r="C40" s="23" t="s">
        <v>62</v>
      </c>
      <c r="D40" s="22"/>
      <c r="E40" s="22"/>
      <c r="F40" s="24" t="s">
        <v>63</v>
      </c>
      <c r="G40" s="22"/>
      <c r="H40" s="24" t="s">
        <v>141</v>
      </c>
    </row>
    <row r="41" spans="1:8" ht="15.75" customHeight="1" x14ac:dyDescent="0.25">
      <c r="A41" s="15"/>
      <c r="B41" s="44" t="s">
        <v>64</v>
      </c>
      <c r="C41" s="81" t="s">
        <v>142</v>
      </c>
      <c r="D41" s="81"/>
      <c r="E41" s="81"/>
      <c r="F41" s="45"/>
      <c r="G41" s="45"/>
      <c r="H41" s="45"/>
    </row>
    <row r="42" spans="1:8" ht="15.75" customHeight="1" x14ac:dyDescent="0.25">
      <c r="A42" s="15"/>
      <c r="B42" s="44" t="s">
        <v>66</v>
      </c>
      <c r="C42" s="82" t="s">
        <v>67</v>
      </c>
      <c r="D42" s="82"/>
      <c r="E42" s="82"/>
      <c r="F42" s="64">
        <f>Kalkulationsdaten!$F$37</f>
        <v>48600</v>
      </c>
      <c r="G42" s="45"/>
      <c r="H42" s="45"/>
    </row>
    <row r="43" spans="1:8" ht="15.75" customHeight="1" x14ac:dyDescent="0.25">
      <c r="A43" s="15"/>
      <c r="B43" s="44" t="s">
        <v>69</v>
      </c>
      <c r="C43" s="82" t="s">
        <v>70</v>
      </c>
      <c r="D43" s="82"/>
      <c r="E43" s="82"/>
      <c r="F43" s="64">
        <f>Kalkulationsdaten!$F$38</f>
        <v>62400</v>
      </c>
      <c r="G43" s="45"/>
      <c r="H43" s="45"/>
    </row>
    <row r="44" spans="1:8" ht="15.75" customHeight="1" x14ac:dyDescent="0.25">
      <c r="A44" s="15"/>
      <c r="B44" s="44" t="s">
        <v>72</v>
      </c>
      <c r="C44" s="82" t="s">
        <v>73</v>
      </c>
      <c r="D44" s="82"/>
      <c r="E44" s="82"/>
      <c r="F44" s="64">
        <f>Kalkulationsdaten!$F$39</f>
        <v>34900</v>
      </c>
      <c r="G44" s="45"/>
      <c r="H44" s="45"/>
    </row>
    <row r="45" spans="1:8" ht="15.75" customHeight="1" x14ac:dyDescent="0.25">
      <c r="A45" s="15"/>
      <c r="B45" s="44" t="s">
        <v>75</v>
      </c>
      <c r="C45" s="82" t="s">
        <v>76</v>
      </c>
      <c r="D45" s="82"/>
      <c r="E45" s="82"/>
      <c r="F45" s="64">
        <f>Kalkulationsdaten!$F$40</f>
        <v>18700</v>
      </c>
      <c r="G45" s="45"/>
      <c r="H45" s="45"/>
    </row>
    <row r="46" spans="1:8" ht="15.75" customHeight="1" x14ac:dyDescent="0.25">
      <c r="A46" s="15"/>
      <c r="B46" s="44" t="s">
        <v>78</v>
      </c>
      <c r="C46" s="82" t="s">
        <v>79</v>
      </c>
      <c r="D46" s="82"/>
      <c r="E46" s="82"/>
      <c r="F46" s="64">
        <f>Kalkulationsdaten!$F$41</f>
        <v>22300</v>
      </c>
      <c r="G46" s="45"/>
      <c r="H46" s="45"/>
    </row>
    <row r="47" spans="1:8" ht="16.5" customHeight="1" x14ac:dyDescent="0.25">
      <c r="A47" s="15"/>
      <c r="B47" s="57"/>
      <c r="C47" s="1" t="s">
        <v>81</v>
      </c>
      <c r="D47" s="1"/>
      <c r="E47" s="1"/>
      <c r="F47" s="57"/>
      <c r="G47" s="57"/>
      <c r="H47" s="59">
        <f>SUM(F42:F46)</f>
        <v>186900</v>
      </c>
    </row>
    <row r="48" spans="1:8" ht="16.5" customHeight="1" x14ac:dyDescent="0.25">
      <c r="A48" s="15"/>
      <c r="B48" s="68" t="s">
        <v>82</v>
      </c>
      <c r="C48" s="76" t="s">
        <v>143</v>
      </c>
      <c r="D48" s="76"/>
      <c r="E48" s="76"/>
      <c r="F48" s="60"/>
      <c r="G48" s="60"/>
      <c r="H48" s="61">
        <f>Kalkulationsdaten!$F$43</f>
        <v>104500</v>
      </c>
    </row>
    <row r="49" spans="1:8" ht="15.75" customHeight="1" x14ac:dyDescent="0.25">
      <c r="A49" s="15"/>
      <c r="B49" s="44" t="s">
        <v>85</v>
      </c>
      <c r="C49" s="81" t="s">
        <v>144</v>
      </c>
      <c r="D49" s="81"/>
      <c r="E49" s="81"/>
      <c r="F49" s="45"/>
      <c r="G49" s="45"/>
      <c r="H49" s="45"/>
    </row>
    <row r="50" spans="1:8" ht="15.75" customHeight="1" x14ac:dyDescent="0.25">
      <c r="A50" s="15"/>
      <c r="B50" s="44" t="s">
        <v>87</v>
      </c>
      <c r="C50" s="82" t="s">
        <v>88</v>
      </c>
      <c r="D50" s="82"/>
      <c r="E50" s="82"/>
      <c r="F50" s="64">
        <f>Kalkulationsdaten!$F$45</f>
        <v>43000</v>
      </c>
      <c r="G50" s="45"/>
      <c r="H50" s="45"/>
    </row>
    <row r="51" spans="1:8" ht="15.75" customHeight="1" x14ac:dyDescent="0.25">
      <c r="A51" s="15"/>
      <c r="B51" s="44" t="s">
        <v>90</v>
      </c>
      <c r="C51" s="82" t="s">
        <v>91</v>
      </c>
      <c r="D51" s="82"/>
      <c r="E51" s="82"/>
      <c r="F51" s="64">
        <f>Kalkulationsdaten!$F$46</f>
        <v>18400</v>
      </c>
      <c r="G51" s="45"/>
      <c r="H51" s="45"/>
    </row>
    <row r="52" spans="1:8" ht="15.75" customHeight="1" x14ac:dyDescent="0.25">
      <c r="A52" s="15"/>
      <c r="B52" s="44" t="s">
        <v>93</v>
      </c>
      <c r="C52" s="82" t="s">
        <v>94</v>
      </c>
      <c r="D52" s="82"/>
      <c r="E52" s="82"/>
      <c r="F52" s="64">
        <f>Kalkulationsdaten!$F$47</f>
        <v>12300</v>
      </c>
      <c r="G52" s="45"/>
      <c r="H52" s="45"/>
    </row>
    <row r="53" spans="1:8" ht="16.5" customHeight="1" x14ac:dyDescent="0.25">
      <c r="A53" s="15"/>
      <c r="B53" s="57"/>
      <c r="C53" s="1" t="s">
        <v>96</v>
      </c>
      <c r="D53" s="1"/>
      <c r="E53" s="1"/>
      <c r="F53" s="57"/>
      <c r="G53" s="57"/>
      <c r="H53" s="59">
        <f>SUM(F50:F52)</f>
        <v>73700</v>
      </c>
    </row>
    <row r="54" spans="1:8" ht="21.75" customHeight="1" x14ac:dyDescent="0.25">
      <c r="A54" s="15"/>
      <c r="B54" s="62"/>
      <c r="C54" s="77" t="s">
        <v>145</v>
      </c>
      <c r="D54" s="77"/>
      <c r="E54" s="77"/>
      <c r="F54" s="22"/>
      <c r="G54" s="22"/>
      <c r="H54" s="63">
        <f>H47+H48+H53</f>
        <v>365100</v>
      </c>
    </row>
    <row r="55" spans="1:8" x14ac:dyDescent="0.25">
      <c r="A55" s="15"/>
    </row>
    <row r="56" spans="1:8" ht="18.75" customHeight="1" x14ac:dyDescent="0.25">
      <c r="A56" s="15"/>
      <c r="B56" s="8" t="s">
        <v>146</v>
      </c>
      <c r="C56" s="8"/>
      <c r="D56" s="8"/>
      <c r="E56" s="8"/>
      <c r="F56" s="8"/>
      <c r="G56" s="8"/>
      <c r="H56" s="8"/>
    </row>
    <row r="57" spans="1:8" ht="25.5" customHeight="1" x14ac:dyDescent="0.25">
      <c r="A57" s="15"/>
      <c r="B57" s="22"/>
      <c r="C57" s="83" t="s">
        <v>42</v>
      </c>
      <c r="D57" s="83"/>
      <c r="E57" s="54" t="s">
        <v>147</v>
      </c>
      <c r="F57" s="54" t="s">
        <v>148</v>
      </c>
      <c r="G57" s="54" t="s">
        <v>149</v>
      </c>
      <c r="H57" s="54" t="s">
        <v>150</v>
      </c>
    </row>
    <row r="58" spans="1:8" ht="15.75" customHeight="1" x14ac:dyDescent="0.25">
      <c r="A58" s="15"/>
      <c r="B58" s="44" t="s">
        <v>45</v>
      </c>
      <c r="C58" s="7" t="s">
        <v>151</v>
      </c>
      <c r="D58" s="7"/>
      <c r="E58" s="64">
        <f>H24</f>
        <v>276020</v>
      </c>
      <c r="F58" s="64">
        <f>IF($H$54=0,0,ROUND($E58*H$47/$H$54,2))</f>
        <v>141298.65</v>
      </c>
      <c r="G58" s="64">
        <f>IF($H$54=0,0,ROUND($E58*H$48/$H$54,2))</f>
        <v>79003.259999999995</v>
      </c>
      <c r="H58" s="64">
        <f>IF($H$54=0,0,ROUND($E58*H$53/$H$54,2))</f>
        <v>55718.09</v>
      </c>
    </row>
    <row r="59" spans="1:8" ht="15.75" customHeight="1" x14ac:dyDescent="0.25">
      <c r="A59" s="15"/>
      <c r="B59" s="44" t="s">
        <v>48</v>
      </c>
      <c r="C59" s="7" t="s">
        <v>152</v>
      </c>
      <c r="D59" s="7"/>
      <c r="E59" s="64">
        <f>H25</f>
        <v>46380</v>
      </c>
      <c r="F59" s="64">
        <f>IF($H$54=0,0,ROUND($E59*H$47/$H$54,2))</f>
        <v>23742.6</v>
      </c>
      <c r="G59" s="64">
        <f>IF($H$54=0,0,ROUND($E59*H$48/$H$54,2))</f>
        <v>13275.02</v>
      </c>
      <c r="H59" s="64">
        <f>IF($H$54=0,0,ROUND($E59*H$53/$H$54,2))</f>
        <v>9362.3799999999992</v>
      </c>
    </row>
    <row r="60" spans="1:8" ht="15.75" customHeight="1" x14ac:dyDescent="0.25">
      <c r="A60" s="15"/>
      <c r="B60" s="44" t="s">
        <v>51</v>
      </c>
      <c r="C60" s="7" t="s">
        <v>153</v>
      </c>
      <c r="D60" s="7"/>
      <c r="E60" s="64">
        <f>H26</f>
        <v>19260</v>
      </c>
      <c r="F60" s="64">
        <f>IF($H$54=0,0,ROUND($E60*H$47/$H$54,2))</f>
        <v>9859.4699999999993</v>
      </c>
      <c r="G60" s="64">
        <f>IF($H$54=0,0,ROUND($E60*H$48/$H$54,2))</f>
        <v>5512.65</v>
      </c>
      <c r="H60" s="64">
        <f>IF($H$54=0,0,ROUND($E60*H$53/$H$54,2))</f>
        <v>3887.87</v>
      </c>
    </row>
    <row r="61" spans="1:8" ht="15.75" customHeight="1" x14ac:dyDescent="0.25">
      <c r="A61" s="15"/>
      <c r="B61" s="44" t="s">
        <v>54</v>
      </c>
      <c r="C61" s="7" t="s">
        <v>154</v>
      </c>
      <c r="D61" s="7"/>
      <c r="E61" s="64">
        <f>H27</f>
        <v>6480</v>
      </c>
      <c r="F61" s="64">
        <f>IF($H$54=0,0,ROUND($E61*H$47/$H$54,2))</f>
        <v>3317.21</v>
      </c>
      <c r="G61" s="64">
        <f>IF($H$54=0,0,ROUND($E61*H$48/$H$54,2))</f>
        <v>1854.72</v>
      </c>
      <c r="H61" s="64">
        <f>IF($H$54=0,0,ROUND($E61*H$53/$H$54,2))</f>
        <v>1308.07</v>
      </c>
    </row>
    <row r="62" spans="1:8" ht="15.75" customHeight="1" x14ac:dyDescent="0.25">
      <c r="A62" s="15"/>
      <c r="B62" s="44" t="s">
        <v>57</v>
      </c>
      <c r="C62" s="7" t="s">
        <v>58</v>
      </c>
      <c r="D62" s="7"/>
      <c r="E62" s="64">
        <f>H28</f>
        <v>16960</v>
      </c>
      <c r="F62" s="64">
        <f>IF($H$54=0,0,ROUND($E62*H$47/$H$54,2))</f>
        <v>8682.07</v>
      </c>
      <c r="G62" s="64">
        <f>IF($H$54=0,0,ROUND($E62*H$48/$H$54,2))</f>
        <v>4854.34</v>
      </c>
      <c r="H62" s="64">
        <f>IF($H$54=0,0,ROUND($E62*H$53/$H$54,2))</f>
        <v>3423.59</v>
      </c>
    </row>
    <row r="63" spans="1:8" ht="18" customHeight="1" x14ac:dyDescent="0.25">
      <c r="A63" s="15"/>
      <c r="B63" s="57"/>
      <c r="C63" s="1" t="s">
        <v>155</v>
      </c>
      <c r="D63" s="1"/>
      <c r="E63" s="59">
        <f>SUM(E58:E62)</f>
        <v>365100</v>
      </c>
      <c r="F63" s="59">
        <f>SUM(F58:F62)</f>
        <v>186900</v>
      </c>
      <c r="G63" s="59">
        <f>SUM(G58:G62)</f>
        <v>104499.98999999999</v>
      </c>
      <c r="H63" s="59">
        <f>SUM(H58:H62)</f>
        <v>73700</v>
      </c>
    </row>
    <row r="64" spans="1:8" x14ac:dyDescent="0.25">
      <c r="A64" s="15"/>
    </row>
    <row r="65" spans="1:8" ht="18.75" customHeight="1" x14ac:dyDescent="0.25">
      <c r="A65" s="15"/>
      <c r="B65" s="8" t="s">
        <v>156</v>
      </c>
      <c r="C65" s="8"/>
      <c r="D65" s="8"/>
      <c r="E65" s="8"/>
      <c r="F65" s="8"/>
      <c r="G65" s="8"/>
      <c r="H65" s="8"/>
    </row>
    <row r="66" spans="1:8" ht="15.75" customHeight="1" x14ac:dyDescent="0.25">
      <c r="A66" s="15"/>
      <c r="B66" s="84" t="str">
        <f>Kalkulationsdaten!$C$52</f>
        <v>Sonstige Kosten (2.4): Bauschuttentsorgung, Kranmiete für Fremdgewerke, Straßen- und Absperrgebühren.</v>
      </c>
      <c r="C66" s="84"/>
      <c r="D66" s="84"/>
      <c r="E66" s="84"/>
      <c r="F66" s="84"/>
      <c r="G66" s="84"/>
      <c r="H66" s="84"/>
    </row>
    <row r="67" spans="1:8" ht="15.75" customHeight="1" x14ac:dyDescent="0.25">
      <c r="A67" s="15"/>
      <c r="B67" s="84" t="str">
        <f>Kalkulationsdaten!$C$53</f>
        <v>Die Gehaltskosten der örtlichen Bauleitung sind in den Baustellengemeinkosten (3.1.2) enthalten.</v>
      </c>
      <c r="C67" s="84"/>
      <c r="D67" s="84"/>
      <c r="E67" s="84"/>
      <c r="F67" s="84"/>
      <c r="G67" s="84"/>
      <c r="H67" s="84"/>
    </row>
    <row r="68" spans="1:8" ht="15.75" customHeight="1" x14ac:dyDescent="0.25">
      <c r="A68" s="15"/>
      <c r="B68" s="84" t="str">
        <f>Kalkulationsdaten!$C$54</f>
        <v>Die Umlage auf die eigenen Lohnkosten ergibt sich als Restumlage nach Abzug der kostenartenbezogenen Umlagen.</v>
      </c>
      <c r="C68" s="84"/>
      <c r="D68" s="84"/>
      <c r="E68" s="84"/>
      <c r="F68" s="84"/>
      <c r="G68" s="84"/>
      <c r="H68" s="84"/>
    </row>
    <row r="69" spans="1:8" x14ac:dyDescent="0.25">
      <c r="A69" s="15"/>
    </row>
    <row r="70" spans="1:8" x14ac:dyDescent="0.25">
      <c r="A70" s="15"/>
    </row>
    <row r="71" spans="1:8" x14ac:dyDescent="0.25">
      <c r="A71" s="15"/>
      <c r="C71" s="85"/>
      <c r="D71" s="85"/>
      <c r="F71" s="85"/>
      <c r="G71" s="85"/>
      <c r="H71" s="85"/>
    </row>
    <row r="72" spans="1:8" x14ac:dyDescent="0.25">
      <c r="A72" s="15"/>
      <c r="C72" s="86" t="s">
        <v>15</v>
      </c>
      <c r="D72" s="86"/>
      <c r="F72" s="86" t="s">
        <v>157</v>
      </c>
      <c r="G72" s="86"/>
      <c r="H72" s="86"/>
    </row>
    <row r="73" spans="1:8" x14ac:dyDescent="0.25">
      <c r="A73" s="15"/>
    </row>
  </sheetData>
  <mergeCells count="68">
    <mergeCell ref="B67:H67"/>
    <mergeCell ref="B68:H68"/>
    <mergeCell ref="C71:D71"/>
    <mergeCell ref="F71:H71"/>
    <mergeCell ref="C72:D72"/>
    <mergeCell ref="F72:H72"/>
    <mergeCell ref="C61:D61"/>
    <mergeCell ref="C62:D62"/>
    <mergeCell ref="C63:D63"/>
    <mergeCell ref="B65:H65"/>
    <mergeCell ref="B66:H66"/>
    <mergeCell ref="B56:H56"/>
    <mergeCell ref="C57:D57"/>
    <mergeCell ref="C58:D58"/>
    <mergeCell ref="C59:D59"/>
    <mergeCell ref="C60:D60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B39:H39"/>
    <mergeCell ref="C41:E41"/>
    <mergeCell ref="C42:E42"/>
    <mergeCell ref="C43:E43"/>
    <mergeCell ref="C44:E44"/>
    <mergeCell ref="C31:E31"/>
    <mergeCell ref="C32:E32"/>
    <mergeCell ref="C33:E33"/>
    <mergeCell ref="B35:H35"/>
    <mergeCell ref="B37:H37"/>
    <mergeCell ref="C26:D26"/>
    <mergeCell ref="C27:D27"/>
    <mergeCell ref="C28:D28"/>
    <mergeCell ref="C29:E29"/>
    <mergeCell ref="C30:E30"/>
    <mergeCell ref="B22:E23"/>
    <mergeCell ref="F22:F23"/>
    <mergeCell ref="G22:H22"/>
    <mergeCell ref="C24:D24"/>
    <mergeCell ref="C25:D25"/>
    <mergeCell ref="C16:E16"/>
    <mergeCell ref="C17:E17"/>
    <mergeCell ref="C18:E18"/>
    <mergeCell ref="C19:E19"/>
    <mergeCell ref="B21:H21"/>
    <mergeCell ref="B10:C10"/>
    <mergeCell ref="D10:H10"/>
    <mergeCell ref="B12:H12"/>
    <mergeCell ref="C14:E14"/>
    <mergeCell ref="C15:E15"/>
    <mergeCell ref="B7:C7"/>
    <mergeCell ref="D7:H7"/>
    <mergeCell ref="B8:C8"/>
    <mergeCell ref="D8:H8"/>
    <mergeCell ref="B9:C9"/>
    <mergeCell ref="D9:H9"/>
    <mergeCell ref="B1:C3"/>
    <mergeCell ref="D1:G1"/>
    <mergeCell ref="D3:H3"/>
    <mergeCell ref="B6:C6"/>
    <mergeCell ref="D6:H6"/>
    <mergeCell ref="D2:H2"/>
  </mergeCells>
  <printOptions horizontalCentered="1"/>
  <pageMargins left="0.4" right="0.3" top="0.4" bottom="0.4" header="0.511811023622047" footer="0.511811023622047"/>
  <pageSetup paperSize="9" fitToHeight="0" orientation="portrait" horizontalDpi="300" verticalDpi="300"/>
  <rowBreaks count="1" manualBreakCount="1"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1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2" width="3" customWidth="1"/>
    <col min="3" max="3" width="30" customWidth="1"/>
    <col min="4" max="4" width="16" customWidth="1"/>
    <col min="5" max="5" width="14" customWidth="1"/>
    <col min="6" max="6" width="3" customWidth="1"/>
    <col min="7" max="7" width="30" customWidth="1"/>
    <col min="8" max="8" width="16" customWidth="1"/>
    <col min="9" max="9" width="14" customWidth="1"/>
    <col min="10" max="10" width="3" customWidth="1"/>
  </cols>
  <sheetData>
    <row r="1" spans="1:10" ht="19.5" customHeight="1" x14ac:dyDescent="0.25">
      <c r="A1" s="15"/>
      <c r="B1" s="14" t="s">
        <v>0</v>
      </c>
      <c r="C1" s="14"/>
      <c r="D1" s="13" t="s">
        <v>1</v>
      </c>
      <c r="E1" s="13"/>
      <c r="F1" s="13"/>
      <c r="G1" s="13"/>
      <c r="H1" s="13"/>
      <c r="I1" s="13"/>
      <c r="J1" s="13"/>
    </row>
    <row r="2" spans="1:10" ht="24" customHeight="1" x14ac:dyDescent="0.25">
      <c r="A2" s="15"/>
      <c r="B2" s="14"/>
      <c r="C2" s="14"/>
      <c r="D2" s="12" t="s">
        <v>158</v>
      </c>
      <c r="E2" s="12"/>
      <c r="F2" s="12"/>
      <c r="G2" s="12"/>
      <c r="H2" s="17"/>
      <c r="I2" s="17"/>
      <c r="J2" s="17"/>
    </row>
    <row r="3" spans="1:10" ht="15.75" customHeight="1" x14ac:dyDescent="0.25">
      <c r="A3" s="15"/>
      <c r="B3" s="14"/>
      <c r="C3" s="14"/>
      <c r="D3" s="11" t="s">
        <v>159</v>
      </c>
      <c r="E3" s="11"/>
      <c r="F3" s="11"/>
      <c r="G3" s="11"/>
      <c r="H3" s="11"/>
      <c r="I3" s="11"/>
      <c r="J3" s="11"/>
    </row>
    <row r="4" spans="1:10" ht="3" customHeight="1" x14ac:dyDescent="0.25">
      <c r="A4" s="15"/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25">
      <c r="A5" s="15"/>
    </row>
    <row r="6" spans="1:10" ht="18.75" customHeight="1" x14ac:dyDescent="0.25">
      <c r="A6" s="15"/>
      <c r="B6" s="8" t="s">
        <v>160</v>
      </c>
      <c r="C6" s="8"/>
      <c r="D6" s="8"/>
      <c r="E6" s="8"/>
      <c r="F6" s="8"/>
      <c r="G6" s="8"/>
      <c r="H6" s="8"/>
      <c r="I6" s="8"/>
      <c r="J6" s="8"/>
    </row>
    <row r="7" spans="1:10" x14ac:dyDescent="0.25">
      <c r="A7" s="15"/>
    </row>
    <row r="8" spans="1:10" ht="15" customHeight="1" x14ac:dyDescent="0.25">
      <c r="A8" s="15"/>
      <c r="C8" s="91" t="s">
        <v>161</v>
      </c>
      <c r="D8" s="91"/>
      <c r="E8" s="91" t="s">
        <v>162</v>
      </c>
      <c r="F8" s="91"/>
      <c r="G8" s="91" t="s">
        <v>163</v>
      </c>
      <c r="H8" s="91"/>
      <c r="I8" s="91" t="s">
        <v>164</v>
      </c>
      <c r="J8" s="91"/>
    </row>
    <row r="9" spans="1:10" ht="21.75" customHeight="1" x14ac:dyDescent="0.25">
      <c r="A9" s="15"/>
      <c r="C9" s="92">
        <f>'Formblatt 222'!F31</f>
        <v>1594524</v>
      </c>
      <c r="D9" s="92"/>
      <c r="E9" s="92">
        <f>'Formblatt 222'!F29</f>
        <v>1229424</v>
      </c>
      <c r="F9" s="92"/>
      <c r="G9" s="92">
        <f>'Formblatt 222'!H54</f>
        <v>365100</v>
      </c>
      <c r="H9" s="92"/>
      <c r="I9" s="93">
        <f>IF('Formblatt 222'!F29=0,0,'Formblatt 222'!H54/'Formblatt 222'!F29)</f>
        <v>0.29696833639167608</v>
      </c>
      <c r="J9" s="93"/>
    </row>
    <row r="10" spans="1:10" ht="3" customHeight="1" x14ac:dyDescent="0.25">
      <c r="A10" s="15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5"/>
    </row>
    <row r="12" spans="1:10" ht="15" customHeight="1" x14ac:dyDescent="0.25">
      <c r="A12" s="15"/>
      <c r="C12" s="91" t="s">
        <v>165</v>
      </c>
      <c r="D12" s="91"/>
      <c r="E12" s="91" t="s">
        <v>166</v>
      </c>
      <c r="F12" s="91"/>
      <c r="G12" s="91" t="s">
        <v>167</v>
      </c>
      <c r="H12" s="91"/>
      <c r="I12" s="91" t="s">
        <v>168</v>
      </c>
      <c r="J12" s="91"/>
    </row>
    <row r="13" spans="1:10" ht="21.75" customHeight="1" x14ac:dyDescent="0.25">
      <c r="A13" s="15"/>
      <c r="C13" s="94">
        <f>'Formblatt 222'!H19</f>
        <v>84.97</v>
      </c>
      <c r="D13" s="94"/>
      <c r="E13" s="94">
        <f>'Formblatt 222'!H17</f>
        <v>52.109999999999992</v>
      </c>
      <c r="F13" s="94"/>
      <c r="G13" s="95">
        <f>Kalkulationsdaten!$F$22</f>
        <v>8400</v>
      </c>
      <c r="H13" s="95"/>
      <c r="I13" s="93">
        <f>IF('Formblatt 222'!F31=0,0,('Formblatt 222'!F24+'Formblatt 222'!H24)/'Formblatt 222'!F31)</f>
        <v>0.44762198624793353</v>
      </c>
      <c r="J13" s="93"/>
    </row>
    <row r="14" spans="1:10" ht="3" customHeight="1" x14ac:dyDescent="0.25">
      <c r="A14" s="15"/>
      <c r="C14" s="18"/>
      <c r="D14" s="18"/>
      <c r="E14" s="18"/>
      <c r="F14" s="18"/>
      <c r="G14" s="18"/>
      <c r="H14" s="18"/>
      <c r="I14" s="18"/>
      <c r="J14" s="18"/>
    </row>
    <row r="15" spans="1:10" x14ac:dyDescent="0.25">
      <c r="A15" s="15"/>
    </row>
    <row r="16" spans="1:10" ht="18.75" customHeight="1" x14ac:dyDescent="0.25">
      <c r="A16" s="15"/>
      <c r="B16" s="8" t="s">
        <v>169</v>
      </c>
      <c r="C16" s="8"/>
      <c r="D16" s="8"/>
      <c r="E16" s="8"/>
      <c r="F16" s="8"/>
      <c r="G16" s="8"/>
      <c r="H16" s="8"/>
      <c r="I16" s="8"/>
      <c r="J16" s="8"/>
    </row>
    <row r="17" spans="1:10" ht="27.75" customHeight="1" x14ac:dyDescent="0.25">
      <c r="A17" s="15"/>
      <c r="B17" s="22"/>
      <c r="C17" s="83" t="s">
        <v>42</v>
      </c>
      <c r="D17" s="83"/>
      <c r="E17" s="54" t="s">
        <v>170</v>
      </c>
      <c r="F17" s="54" t="s">
        <v>171</v>
      </c>
      <c r="G17" s="54" t="s">
        <v>172</v>
      </c>
      <c r="H17" s="54" t="s">
        <v>173</v>
      </c>
      <c r="I17" s="54" t="s">
        <v>43</v>
      </c>
      <c r="J17" s="22"/>
    </row>
    <row r="18" spans="1:10" ht="16.5" customHeight="1" x14ac:dyDescent="0.25">
      <c r="A18" s="15"/>
      <c r="C18" s="7" t="s">
        <v>174</v>
      </c>
      <c r="D18" s="7"/>
      <c r="E18" s="64">
        <f>'Formblatt 222'!F24</f>
        <v>437724</v>
      </c>
      <c r="F18" s="64">
        <f>'Formblatt 222'!H24</f>
        <v>276020</v>
      </c>
      <c r="G18" s="64">
        <f>E18+F18</f>
        <v>713744</v>
      </c>
      <c r="H18" s="69">
        <f>IF($G$23=0,0,G18/$G$23)</f>
        <v>0.44762198624793353</v>
      </c>
      <c r="I18" s="69">
        <f t="shared" ref="I18:I23" si="0">IF(E18=0,0,F18/E18)</f>
        <v>0.63058000018276361</v>
      </c>
    </row>
    <row r="19" spans="1:10" ht="16.5" customHeight="1" x14ac:dyDescent="0.25">
      <c r="A19" s="15"/>
      <c r="C19" s="7" t="s">
        <v>175</v>
      </c>
      <c r="D19" s="7"/>
      <c r="E19" s="64">
        <f>'Formblatt 222'!F25</f>
        <v>386500</v>
      </c>
      <c r="F19" s="64">
        <f>'Formblatt 222'!H25</f>
        <v>46380</v>
      </c>
      <c r="G19" s="64">
        <f>E19+F19</f>
        <v>432880</v>
      </c>
      <c r="H19" s="69">
        <f>IF($G$23=0,0,G19/$G$23)</f>
        <v>0.27147913734757206</v>
      </c>
      <c r="I19" s="69">
        <f t="shared" si="0"/>
        <v>0.12</v>
      </c>
    </row>
    <row r="20" spans="1:10" ht="16.5" customHeight="1" x14ac:dyDescent="0.25">
      <c r="A20" s="15"/>
      <c r="C20" s="7" t="s">
        <v>176</v>
      </c>
      <c r="D20" s="7"/>
      <c r="E20" s="64">
        <f>'Formblatt 222'!F26</f>
        <v>128400</v>
      </c>
      <c r="F20" s="64">
        <f>'Formblatt 222'!H26</f>
        <v>19260</v>
      </c>
      <c r="G20" s="64">
        <f>E20+F20</f>
        <v>147660</v>
      </c>
      <c r="H20" s="69">
        <f>IF($G$23=0,0,G20/$G$23)</f>
        <v>9.260443869142139E-2</v>
      </c>
      <c r="I20" s="69">
        <f t="shared" si="0"/>
        <v>0.15</v>
      </c>
    </row>
    <row r="21" spans="1:10" ht="16.5" customHeight="1" x14ac:dyDescent="0.25">
      <c r="A21" s="15"/>
      <c r="C21" s="7" t="s">
        <v>177</v>
      </c>
      <c r="D21" s="7"/>
      <c r="E21" s="64">
        <f>'Formblatt 222'!F27</f>
        <v>64800</v>
      </c>
      <c r="F21" s="64">
        <f>'Formblatt 222'!H27</f>
        <v>6480</v>
      </c>
      <c r="G21" s="64">
        <f>E21+F21</f>
        <v>71280</v>
      </c>
      <c r="H21" s="69">
        <f>IF($G$23=0,0,G21/$G$23)</f>
        <v>4.4702996003823083E-2</v>
      </c>
      <c r="I21" s="69">
        <f t="shared" si="0"/>
        <v>0.1</v>
      </c>
    </row>
    <row r="22" spans="1:10" ht="16.5" customHeight="1" x14ac:dyDescent="0.25">
      <c r="A22" s="15"/>
      <c r="C22" s="7" t="s">
        <v>178</v>
      </c>
      <c r="D22" s="7"/>
      <c r="E22" s="64">
        <f>'Formblatt 222'!F28</f>
        <v>212000</v>
      </c>
      <c r="F22" s="64">
        <f>'Formblatt 222'!H28</f>
        <v>16960</v>
      </c>
      <c r="G22" s="64">
        <f>E22+F22</f>
        <v>228960</v>
      </c>
      <c r="H22" s="69">
        <f>IF($G$23=0,0,G22/$G$23)</f>
        <v>0.1435914417092499</v>
      </c>
      <c r="I22" s="69">
        <f t="shared" si="0"/>
        <v>0.08</v>
      </c>
    </row>
    <row r="23" spans="1:10" ht="18" customHeight="1" x14ac:dyDescent="0.25">
      <c r="A23" s="15"/>
      <c r="C23" s="1" t="s">
        <v>179</v>
      </c>
      <c r="D23" s="1"/>
      <c r="E23" s="59">
        <f>SUM(E18:E22)</f>
        <v>1229424</v>
      </c>
      <c r="F23" s="59">
        <f>SUM(F18:F22)</f>
        <v>365100</v>
      </c>
      <c r="G23" s="59">
        <f>SUM(G18:G22)</f>
        <v>1594524</v>
      </c>
      <c r="H23" s="70">
        <f>SUM(H18:H22)</f>
        <v>1</v>
      </c>
      <c r="I23" s="70">
        <f t="shared" si="0"/>
        <v>0.29696833639167608</v>
      </c>
    </row>
    <row r="24" spans="1:10" x14ac:dyDescent="0.25">
      <c r="A24" s="15"/>
    </row>
    <row r="25" spans="1:10" ht="18.75" customHeight="1" x14ac:dyDescent="0.25">
      <c r="A25" s="15"/>
      <c r="B25" s="8" t="s">
        <v>180</v>
      </c>
      <c r="C25" s="8"/>
      <c r="D25" s="8"/>
      <c r="E25" s="8"/>
      <c r="F25" s="8"/>
      <c r="G25" s="8"/>
      <c r="H25" s="8"/>
      <c r="I25" s="8"/>
      <c r="J25" s="8"/>
    </row>
    <row r="26" spans="1:10" ht="15" customHeight="1" x14ac:dyDescent="0.25">
      <c r="A26" s="15"/>
      <c r="B26" s="22"/>
      <c r="C26" s="23" t="s">
        <v>181</v>
      </c>
      <c r="D26" s="71" t="s">
        <v>63</v>
      </c>
      <c r="E26" s="71" t="s">
        <v>182</v>
      </c>
      <c r="F26" s="22"/>
    </row>
    <row r="27" spans="1:10" ht="15.75" customHeight="1" x14ac:dyDescent="0.25">
      <c r="A27" s="15"/>
      <c r="C27" s="26" t="s">
        <v>183</v>
      </c>
      <c r="D27" s="64">
        <f>'Formblatt 222'!H47</f>
        <v>186900</v>
      </c>
      <c r="E27" s="69">
        <f>IF('Formblatt 222'!H54=0,0,D27/'Formblatt 222'!H54)</f>
        <v>0.5119145439605588</v>
      </c>
    </row>
    <row r="28" spans="1:10" ht="15.75" customHeight="1" x14ac:dyDescent="0.25">
      <c r="A28" s="15"/>
      <c r="C28" s="26" t="s">
        <v>184</v>
      </c>
      <c r="D28" s="64">
        <f>'Formblatt 222'!H48</f>
        <v>104500</v>
      </c>
      <c r="E28" s="69">
        <f>IF('Formblatt 222'!H54=0,0,D28/'Formblatt 222'!H54)</f>
        <v>0.28622295261572173</v>
      </c>
    </row>
    <row r="29" spans="1:10" ht="15.75" customHeight="1" x14ac:dyDescent="0.25">
      <c r="A29" s="15"/>
      <c r="C29" s="26" t="s">
        <v>185</v>
      </c>
      <c r="D29" s="64">
        <f>'Formblatt 222'!H53</f>
        <v>73700</v>
      </c>
      <c r="E29" s="69">
        <f>IF('Formblatt 222'!H54=0,0,D29/'Formblatt 222'!H54)</f>
        <v>0.20186250342371953</v>
      </c>
    </row>
    <row r="30" spans="1:10" ht="18" customHeight="1" x14ac:dyDescent="0.25">
      <c r="A30" s="15"/>
      <c r="C30" s="58" t="s">
        <v>186</v>
      </c>
      <c r="D30" s="72">
        <f>SUM(D27:D29)</f>
        <v>365100</v>
      </c>
      <c r="E30" s="73">
        <f>SUM(E27:E29)</f>
        <v>1</v>
      </c>
    </row>
    <row r="31" spans="1:10" x14ac:dyDescent="0.25">
      <c r="A31" s="15"/>
    </row>
    <row r="32" spans="1:10" ht="18.75" customHeight="1" x14ac:dyDescent="0.25">
      <c r="A32" s="15"/>
      <c r="B32" s="8" t="s">
        <v>187</v>
      </c>
      <c r="C32" s="8"/>
      <c r="D32" s="8"/>
      <c r="E32" s="8"/>
      <c r="F32" s="8"/>
      <c r="G32" s="8"/>
      <c r="H32" s="8"/>
      <c r="I32" s="8"/>
      <c r="J32" s="8"/>
    </row>
    <row r="33" spans="1:10" ht="15" customHeight="1" x14ac:dyDescent="0.25">
      <c r="A33" s="15"/>
      <c r="B33" s="22"/>
      <c r="C33" s="96" t="s">
        <v>188</v>
      </c>
      <c r="D33" s="96"/>
      <c r="E33" s="96"/>
      <c r="F33" s="96"/>
      <c r="G33" s="96"/>
      <c r="H33" s="71" t="s">
        <v>189</v>
      </c>
      <c r="I33" s="71" t="s">
        <v>190</v>
      </c>
      <c r="J33" s="22"/>
    </row>
    <row r="34" spans="1:10" ht="15.75" customHeight="1" x14ac:dyDescent="0.25">
      <c r="A34" s="15"/>
      <c r="C34" s="84" t="s">
        <v>191</v>
      </c>
      <c r="D34" s="84"/>
      <c r="E34" s="84"/>
      <c r="F34" s="84"/>
      <c r="G34" s="84"/>
      <c r="H34" s="64">
        <f>ROUND('Formblatt 222'!F29+'Formblatt 222'!H54-'Formblatt 222'!F31,2)</f>
        <v>0</v>
      </c>
      <c r="I34" s="74" t="str">
        <f>IF(ROUND(H34,2)=0,"OK","PRÜFEN")</f>
        <v>OK</v>
      </c>
    </row>
    <row r="35" spans="1:10" ht="15.75" customHeight="1" x14ac:dyDescent="0.25">
      <c r="A35" s="15"/>
      <c r="C35" s="84" t="s">
        <v>192</v>
      </c>
      <c r="D35" s="84"/>
      <c r="E35" s="84"/>
      <c r="F35" s="84"/>
      <c r="G35" s="84"/>
      <c r="H35" s="64">
        <f>ROUND('Formblatt 222'!H29-'Formblatt 222'!H54,2)</f>
        <v>0</v>
      </c>
      <c r="I35" s="74" t="str">
        <f>IF(ROUND(H35,2)=0,"OK","PRÜFEN")</f>
        <v>OK</v>
      </c>
    </row>
    <row r="36" spans="1:10" ht="15.75" customHeight="1" x14ac:dyDescent="0.25">
      <c r="A36" s="15"/>
      <c r="C36" s="84" t="s">
        <v>193</v>
      </c>
      <c r="D36" s="84"/>
      <c r="E36" s="84"/>
      <c r="F36" s="84"/>
      <c r="G36" s="84"/>
      <c r="H36" s="64">
        <f>ROUND('Formblatt 222'!E63-'Formblatt 222'!H54,2)</f>
        <v>0</v>
      </c>
      <c r="I36" s="74" t="str">
        <f>IF(ABS(H36)&lt;=0.05,"OK","PRÜFEN")</f>
        <v>OK</v>
      </c>
    </row>
    <row r="37" spans="1:10" ht="15.75" customHeight="1" x14ac:dyDescent="0.25">
      <c r="A37" s="15"/>
      <c r="C37" s="84" t="s">
        <v>194</v>
      </c>
      <c r="D37" s="84"/>
      <c r="E37" s="84"/>
      <c r="F37" s="84"/>
      <c r="G37" s="84"/>
      <c r="H37" s="64">
        <f>'Formblatt 222'!H24</f>
        <v>276020</v>
      </c>
      <c r="I37" s="74" t="str">
        <f>IF(H37&gt;=0,"OK","PRÜFEN")</f>
        <v>OK</v>
      </c>
    </row>
    <row r="38" spans="1:10" ht="15.75" customHeight="1" x14ac:dyDescent="0.25">
      <c r="A38" s="15"/>
      <c r="C38" s="84" t="s">
        <v>195</v>
      </c>
      <c r="D38" s="84"/>
      <c r="E38" s="84"/>
      <c r="F38" s="84"/>
      <c r="G38" s="84"/>
      <c r="H38" s="64">
        <f>IF(Kalkulationsdaten!$F$22=0,0,ROUND(('Formblatt 222'!F24+'Formblatt 222'!H24)/Kalkulationsdaten!$F$22-'Formblatt 222'!H19,2))</f>
        <v>0</v>
      </c>
      <c r="I38" s="74" t="str">
        <f>IF(ABS(H38)&lt;=0.02,"OK","PRÜFEN")</f>
        <v>OK</v>
      </c>
    </row>
    <row r="39" spans="1:10" ht="15.75" customHeight="1" x14ac:dyDescent="0.25">
      <c r="A39" s="15"/>
      <c r="C39" s="84" t="s">
        <v>196</v>
      </c>
      <c r="D39" s="84"/>
      <c r="E39" s="84"/>
      <c r="F39" s="84"/>
      <c r="G39" s="84"/>
      <c r="H39" s="69">
        <f>IF('Formblatt 222'!F31=0,0,('Formblatt 222'!F24+'Formblatt 222'!H24)/'Formblatt 222'!F31)</f>
        <v>0.44762198624793353</v>
      </c>
      <c r="I39" s="74" t="str">
        <f>IF(AND(H39&gt;=0.25,H39&lt;=0.6),"OK","PRÜFEN")</f>
        <v>OK</v>
      </c>
    </row>
    <row r="40" spans="1:10" ht="15.75" customHeight="1" x14ac:dyDescent="0.25">
      <c r="A40" s="15"/>
      <c r="C40" s="84" t="s">
        <v>197</v>
      </c>
      <c r="D40" s="84"/>
      <c r="E40" s="84"/>
      <c r="F40" s="84"/>
      <c r="G40" s="84"/>
      <c r="H40" s="75">
        <f>'Formblatt 222'!F31</f>
        <v>1594524</v>
      </c>
      <c r="I40" s="74" t="str">
        <f>IF(H40&gt;50000,"JA","NEIN")</f>
        <v>JA</v>
      </c>
    </row>
    <row r="41" spans="1:10" ht="15.75" customHeight="1" x14ac:dyDescent="0.25">
      <c r="A41" s="15"/>
      <c r="C41" s="84" t="s">
        <v>198</v>
      </c>
      <c r="D41" s="84"/>
      <c r="E41" s="84"/>
      <c r="F41" s="84"/>
      <c r="G41" s="84"/>
      <c r="H41" s="75">
        <f>'Formblatt 222'!F31</f>
        <v>1594524</v>
      </c>
      <c r="I41" s="74" t="str">
        <f>IF(H41&gt;5000000,"JA","NEIN")</f>
        <v>NEIN</v>
      </c>
    </row>
    <row r="42" spans="1:10" x14ac:dyDescent="0.25">
      <c r="A42" s="15"/>
    </row>
    <row r="43" spans="1:10" x14ac:dyDescent="0.25">
      <c r="A43" s="15"/>
    </row>
    <row r="44" spans="1:10" x14ac:dyDescent="0.25">
      <c r="A44" s="15"/>
    </row>
    <row r="45" spans="1:10" x14ac:dyDescent="0.25">
      <c r="A45" s="15"/>
    </row>
    <row r="46" spans="1:10" x14ac:dyDescent="0.25">
      <c r="A46" s="15"/>
    </row>
    <row r="47" spans="1:10" x14ac:dyDescent="0.25">
      <c r="A47" s="15"/>
    </row>
    <row r="48" spans="1:10" x14ac:dyDescent="0.25">
      <c r="A48" s="15"/>
    </row>
    <row r="49" spans="1:10" x14ac:dyDescent="0.25">
      <c r="A49" s="15"/>
    </row>
    <row r="50" spans="1:10" x14ac:dyDescent="0.25">
      <c r="A50" s="15"/>
    </row>
    <row r="51" spans="1:10" x14ac:dyDescent="0.25">
      <c r="A51" s="15"/>
    </row>
    <row r="52" spans="1:10" x14ac:dyDescent="0.25">
      <c r="A52" s="15"/>
    </row>
    <row r="53" spans="1:10" x14ac:dyDescent="0.25">
      <c r="A53" s="15"/>
    </row>
    <row r="54" spans="1:10" x14ac:dyDescent="0.25">
      <c r="A54" s="15"/>
    </row>
    <row r="55" spans="1:10" x14ac:dyDescent="0.25">
      <c r="A55" s="15"/>
    </row>
    <row r="56" spans="1:10" x14ac:dyDescent="0.25">
      <c r="A56" s="15"/>
    </row>
    <row r="57" spans="1:10" x14ac:dyDescent="0.25">
      <c r="A57" s="15"/>
    </row>
    <row r="58" spans="1:10" x14ac:dyDescent="0.25">
      <c r="A58" s="15"/>
    </row>
    <row r="59" spans="1:10" x14ac:dyDescent="0.25">
      <c r="A59" s="15"/>
    </row>
    <row r="60" spans="1:10" x14ac:dyDescent="0.25">
      <c r="A60" s="15"/>
    </row>
    <row r="61" spans="1:10" ht="25.5" customHeight="1" x14ac:dyDescent="0.25">
      <c r="A61" s="15"/>
      <c r="C61" s="79" t="s">
        <v>199</v>
      </c>
      <c r="D61" s="79"/>
      <c r="E61" s="79"/>
      <c r="F61" s="79"/>
      <c r="G61" s="79"/>
      <c r="H61" s="79"/>
      <c r="I61" s="79"/>
      <c r="J61" s="79"/>
    </row>
  </sheetData>
  <mergeCells count="41">
    <mergeCell ref="C38:G38"/>
    <mergeCell ref="C39:G39"/>
    <mergeCell ref="C40:G40"/>
    <mergeCell ref="C41:G41"/>
    <mergeCell ref="C61:J61"/>
    <mergeCell ref="C33:G33"/>
    <mergeCell ref="C34:G34"/>
    <mergeCell ref="C35:G35"/>
    <mergeCell ref="C36:G36"/>
    <mergeCell ref="C37:G37"/>
    <mergeCell ref="C21:D21"/>
    <mergeCell ref="C22:D22"/>
    <mergeCell ref="C23:D23"/>
    <mergeCell ref="B25:J25"/>
    <mergeCell ref="B32:J32"/>
    <mergeCell ref="B16:J16"/>
    <mergeCell ref="C17:D17"/>
    <mergeCell ref="C18:D18"/>
    <mergeCell ref="C19:D19"/>
    <mergeCell ref="C20:D20"/>
    <mergeCell ref="C12:D12"/>
    <mergeCell ref="E12:F12"/>
    <mergeCell ref="G12:H12"/>
    <mergeCell ref="I12:J12"/>
    <mergeCell ref="C13:D13"/>
    <mergeCell ref="E13:F13"/>
    <mergeCell ref="G13:H13"/>
    <mergeCell ref="I13:J13"/>
    <mergeCell ref="C8:D8"/>
    <mergeCell ref="E8:F8"/>
    <mergeCell ref="G8:H8"/>
    <mergeCell ref="I8:J8"/>
    <mergeCell ref="C9:D9"/>
    <mergeCell ref="E9:F9"/>
    <mergeCell ref="G9:H9"/>
    <mergeCell ref="I9:J9"/>
    <mergeCell ref="B1:C3"/>
    <mergeCell ref="D1:J1"/>
    <mergeCell ref="D2:G2"/>
    <mergeCell ref="D3:J3"/>
    <mergeCell ref="B6:J6"/>
  </mergeCells>
  <conditionalFormatting sqref="I34:I41">
    <cfRule type="expression" dxfId="3" priority="2">
      <formula>EXACT(I34,"OK")</formula>
    </cfRule>
    <cfRule type="expression" dxfId="2" priority="3">
      <formula>EXACT(I34,"PRÜFEN")</formula>
    </cfRule>
    <cfRule type="expression" dxfId="1" priority="4">
      <formula>EXACT(I34,"JA")</formula>
    </cfRule>
    <cfRule type="expression" dxfId="0" priority="5">
      <formula>EXACT(I34,"NEIN")</formula>
    </cfRule>
  </conditionalFormatting>
  <pageMargins left="0.75" right="0.75" top="1" bottom="1" header="0.511811023622047" footer="0.511811023622047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Kalkulationsdaten</vt:lpstr>
      <vt:lpstr>Formblatt 222</vt:lpstr>
      <vt:lpstr>Auswertung</vt:lpstr>
      <vt:lpstr>'Formblatt 222'!Druckbereich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2026-07-19T09:05:59Z</dcterms:created>
  <dcterms:modified xsi:type="dcterms:W3CDTF">2026-07-19T09:16:41Z</dcterms:modified>
  <dc:language>en-US</dc:language>
</cp:coreProperties>
</file>