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83DF3CBD-5549-4D0C-B14A-ECB32E0DEF5C}" xr6:coauthVersionLast="47" xr6:coauthVersionMax="47" xr10:uidLastSave="{00000000-0000-0000-0000-000000000000}"/>
  <bookViews>
    <workbookView xWindow="2745" yWindow="1545" windowWidth="25500" windowHeight="13500" tabRatio="500" xr2:uid="{00000000-000D-0000-FFFF-FFFF00000000}"/>
  </bookViews>
  <sheets>
    <sheet name="Wochenplan" sheetId="1" r:id="rId1"/>
    <sheet name="Aufgaben" sheetId="2" r:id="rId2"/>
  </sheets>
  <definedNames>
    <definedName name="_xlnm.Print_Area" localSheetId="1">Aufgaben!$A$1:$L$56</definedName>
    <definedName name="_xlnm.Print_Area" localSheetId="0">Wochenplan!$A$1:$H$51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9" i="2" l="1"/>
  <c r="G49" i="2"/>
  <c r="L48" i="2"/>
  <c r="K48" i="2"/>
  <c r="F48" i="2"/>
  <c r="A48" i="2"/>
  <c r="L47" i="2"/>
  <c r="K47" i="2"/>
  <c r="F47" i="2"/>
  <c r="A47" i="2"/>
  <c r="L46" i="2"/>
  <c r="K46" i="2"/>
  <c r="F46" i="2"/>
  <c r="A46" i="2"/>
  <c r="L45" i="2"/>
  <c r="K45" i="2"/>
  <c r="F45" i="2"/>
  <c r="A45" i="2"/>
  <c r="L44" i="2"/>
  <c r="K44" i="2"/>
  <c r="F44" i="2"/>
  <c r="A44" i="2"/>
  <c r="L43" i="2"/>
  <c r="K43" i="2"/>
  <c r="F43" i="2"/>
  <c r="A43" i="2"/>
  <c r="L42" i="2"/>
  <c r="K42" i="2"/>
  <c r="F42" i="2"/>
  <c r="A42" i="2"/>
  <c r="L41" i="2"/>
  <c r="K41" i="2"/>
  <c r="F41" i="2"/>
  <c r="A41" i="2"/>
  <c r="L40" i="2"/>
  <c r="K40" i="2"/>
  <c r="F40" i="2"/>
  <c r="A40" i="2"/>
  <c r="L39" i="2"/>
  <c r="K39" i="2"/>
  <c r="F39" i="2"/>
  <c r="A39" i="2"/>
  <c r="L38" i="2"/>
  <c r="K38" i="2"/>
  <c r="F38" i="2"/>
  <c r="A38" i="2"/>
  <c r="L37" i="2"/>
  <c r="K37" i="2"/>
  <c r="F37" i="2"/>
  <c r="A37" i="2"/>
  <c r="L36" i="2"/>
  <c r="K36" i="2"/>
  <c r="F36" i="2"/>
  <c r="A36" i="2"/>
  <c r="L35" i="2"/>
  <c r="K35" i="2"/>
  <c r="F35" i="2"/>
  <c r="A35" i="2"/>
  <c r="L34" i="2"/>
  <c r="K34" i="2"/>
  <c r="F34" i="2"/>
  <c r="A34" i="2"/>
  <c r="L33" i="2"/>
  <c r="K33" i="2"/>
  <c r="F33" i="2"/>
  <c r="A33" i="2"/>
  <c r="L32" i="2"/>
  <c r="K32" i="2"/>
  <c r="F32" i="2"/>
  <c r="A32" i="2"/>
  <c r="L31" i="2"/>
  <c r="K31" i="2"/>
  <c r="F31" i="2"/>
  <c r="A31" i="2"/>
  <c r="L30" i="2"/>
  <c r="K30" i="2"/>
  <c r="F30" i="2"/>
  <c r="A30" i="2"/>
  <c r="L29" i="2"/>
  <c r="K29" i="2"/>
  <c r="F29" i="2"/>
  <c r="A29" i="2"/>
  <c r="K28" i="2"/>
  <c r="F28" i="2"/>
  <c r="A28" i="2"/>
  <c r="K27" i="2"/>
  <c r="F27" i="2"/>
  <c r="A27" i="2"/>
  <c r="K26" i="2"/>
  <c r="F26" i="2"/>
  <c r="A26" i="2"/>
  <c r="K25" i="2"/>
  <c r="F25" i="2"/>
  <c r="A25" i="2"/>
  <c r="K24" i="2"/>
  <c r="F24" i="2"/>
  <c r="A24" i="2"/>
  <c r="K23" i="2"/>
  <c r="F23" i="2"/>
  <c r="A23" i="2"/>
  <c r="K22" i="2"/>
  <c r="F22" i="2"/>
  <c r="A22" i="2"/>
  <c r="K21" i="2"/>
  <c r="F21" i="2"/>
  <c r="A21" i="2"/>
  <c r="K20" i="2"/>
  <c r="F20" i="2"/>
  <c r="A20" i="2"/>
  <c r="K19" i="2"/>
  <c r="F19" i="2"/>
  <c r="A19" i="2"/>
  <c r="K18" i="2"/>
  <c r="F18" i="2"/>
  <c r="A18" i="2"/>
  <c r="K17" i="2"/>
  <c r="F17" i="2"/>
  <c r="A17" i="2"/>
  <c r="K16" i="2"/>
  <c r="F16" i="2"/>
  <c r="A16" i="2"/>
  <c r="K15" i="2"/>
  <c r="F15" i="2"/>
  <c r="A15" i="2"/>
  <c r="K14" i="2"/>
  <c r="F14" i="2"/>
  <c r="A14" i="2"/>
  <c r="L13" i="2"/>
  <c r="K13" i="2"/>
  <c r="F13" i="2"/>
  <c r="A13" i="2"/>
  <c r="L12" i="2"/>
  <c r="K12" i="2"/>
  <c r="F12" i="2"/>
  <c r="A12" i="2"/>
  <c r="K11" i="2"/>
  <c r="F11" i="2"/>
  <c r="A11" i="2"/>
  <c r="L10" i="2"/>
  <c r="K10" i="2"/>
  <c r="F10" i="2"/>
  <c r="A10" i="2"/>
  <c r="L9" i="2"/>
  <c r="K9" i="2"/>
  <c r="K49" i="2" s="1"/>
  <c r="F9" i="2"/>
  <c r="A9" i="2"/>
  <c r="I6" i="2"/>
  <c r="G6" i="2"/>
  <c r="E6" i="2"/>
  <c r="H6" i="1" s="1"/>
  <c r="D6" i="2"/>
  <c r="C6" i="2"/>
  <c r="A6" i="2"/>
  <c r="N1" i="2"/>
  <c r="L28" i="2" s="1"/>
  <c r="G32" i="1"/>
  <c r="F32" i="1"/>
  <c r="E32" i="1"/>
  <c r="G31" i="1"/>
  <c r="B31" i="1"/>
  <c r="H30" i="1"/>
  <c r="G30" i="1"/>
  <c r="F30" i="1"/>
  <c r="E30" i="1"/>
  <c r="D30" i="1"/>
  <c r="C30" i="1"/>
  <c r="B30" i="1"/>
  <c r="H29" i="1"/>
  <c r="G29" i="1"/>
  <c r="F29" i="1"/>
  <c r="E6" i="1" s="1"/>
  <c r="E29" i="1"/>
  <c r="D29" i="1"/>
  <c r="C29" i="1"/>
  <c r="B29" i="1"/>
  <c r="H11" i="1"/>
  <c r="H32" i="1" s="1"/>
  <c r="G11" i="1"/>
  <c r="F11" i="1"/>
  <c r="F31" i="1" s="1"/>
  <c r="E11" i="1"/>
  <c r="E31" i="1" s="1"/>
  <c r="D11" i="1"/>
  <c r="D31" i="1" s="1"/>
  <c r="C11" i="1"/>
  <c r="C31" i="1" s="1"/>
  <c r="B11" i="1"/>
  <c r="B32" i="1" s="1"/>
  <c r="A9" i="1"/>
  <c r="G6" i="1"/>
  <c r="F6" i="1"/>
  <c r="J1" i="1"/>
  <c r="L14" i="2" l="1"/>
  <c r="L19" i="2"/>
  <c r="L24" i="2"/>
  <c r="H31" i="1"/>
  <c r="C32" i="1"/>
  <c r="D32" i="1"/>
  <c r="L15" i="2"/>
  <c r="L20" i="2"/>
  <c r="L25" i="2"/>
  <c r="L11" i="2"/>
  <c r="L16" i="2"/>
  <c r="L21" i="2"/>
  <c r="L26" i="2"/>
  <c r="D6" i="1"/>
  <c r="L17" i="2"/>
  <c r="L22" i="2"/>
  <c r="L27" i="2"/>
  <c r="L18" i="2"/>
  <c r="L23" i="2"/>
  <c r="K6" i="2" l="1"/>
</calcChain>
</file>

<file path=xl/sharedStrings.xml><?xml version="1.0" encoding="utf-8"?>
<sst xmlns="http://schemas.openxmlformats.org/spreadsheetml/2006/main" count="255" uniqueCount="151">
  <si>
    <t>WOCHENPLANER 2026</t>
  </si>
  <si>
    <t>Termine, Zeitblöcke und Aufgaben einer Kalenderwoche – zentral geplant und automatisch ausgewertet</t>
  </si>
  <si>
    <t>PLANUNGSPARAMETER</t>
  </si>
  <si>
    <t>Wochenstart (Montag)</t>
  </si>
  <si>
    <t>Verplante Zeitblöcke</t>
  </si>
  <si>
    <t>Ø Auslastung Mo–Fr</t>
  </si>
  <si>
    <t>Offene Aufgaben</t>
  </si>
  <si>
    <t>Restaufwand</t>
  </si>
  <si>
    <t>Erledigungsgrad</t>
  </si>
  <si>
    <t>Planbare Stunden / Tag</t>
  </si>
  <si>
    <t>Planung erstellt von</t>
  </si>
  <si>
    <t>M. Berger</t>
  </si>
  <si>
    <t>in dieser Woche</t>
  </si>
  <si>
    <t>ZEIT</t>
  </si>
  <si>
    <t>Montag</t>
  </si>
  <si>
    <t>Dienstag</t>
  </si>
  <si>
    <t>Mittwoch</t>
  </si>
  <si>
    <t>Donnerstag</t>
  </si>
  <si>
    <t>Freitag</t>
  </si>
  <si>
    <t>Samstag</t>
  </si>
  <si>
    <t>Sonntag</t>
  </si>
  <si>
    <t>Tagesfokus</t>
  </si>
  <si>
    <t>Angebot fertigstellen</t>
  </si>
  <si>
    <t>Teamabstimmung</t>
  </si>
  <si>
    <t>Konzept schreiben</t>
  </si>
  <si>
    <t>Kundentermin</t>
  </si>
  <si>
    <t>Wochenabschluss</t>
  </si>
  <si>
    <t>Haushalt &amp; Sport</t>
  </si>
  <si>
    <t>Erholung</t>
  </si>
  <si>
    <t>06:00 – 07:00</t>
  </si>
  <si>
    <t>07:00 – 08:00</t>
  </si>
  <si>
    <t>Tagesstart &amp; Postfach</t>
  </si>
  <si>
    <t>Postfach &amp; Ablage</t>
  </si>
  <si>
    <t>08:00 – 09:00</t>
  </si>
  <si>
    <t>Wochenplanung</t>
  </si>
  <si>
    <t>Kundentermin (online)</t>
  </si>
  <si>
    <t>Fokusblock (störungsfrei)</t>
  </si>
  <si>
    <t>Kundentermin vor Ort</t>
  </si>
  <si>
    <t>Rechnungen &amp; Belege</t>
  </si>
  <si>
    <t>09:00 – 10:00</t>
  </si>
  <si>
    <t>Projektarbeit A</t>
  </si>
  <si>
    <t>Nachbereitung</t>
  </si>
  <si>
    <t>Haushalt</t>
  </si>
  <si>
    <t>Frühstück in Ruhe</t>
  </si>
  <si>
    <t>10:00 – 11:00</t>
  </si>
  <si>
    <t>Fahrzeit</t>
  </si>
  <si>
    <t>Einkauf Wochenmarkt</t>
  </si>
  <si>
    <t>11:00 – 12:00</t>
  </si>
  <si>
    <t>Konzeptarbeit</t>
  </si>
  <si>
    <t>Wochenrückblick</t>
  </si>
  <si>
    <t>Spaziergang</t>
  </si>
  <si>
    <t>12:00 – 13:00</t>
  </si>
  <si>
    <t>Mittagspause</t>
  </si>
  <si>
    <t>Mittagessen</t>
  </si>
  <si>
    <t>13:00 – 14:00</t>
  </si>
  <si>
    <t>Teambesprechung</t>
  </si>
  <si>
    <t>Abstimmung Team</t>
  </si>
  <si>
    <t>Rückrufe</t>
  </si>
  <si>
    <t>Protokoll &amp; Nachfassen</t>
  </si>
  <si>
    <t>Planung Folgewoche</t>
  </si>
  <si>
    <t>14:00 – 15:00</t>
  </si>
  <si>
    <t>Angebot erstellen</t>
  </si>
  <si>
    <t>Dokumentation</t>
  </si>
  <si>
    <t>Projektarbeit B</t>
  </si>
  <si>
    <t>Puffer / Offene Punkte</t>
  </si>
  <si>
    <t>Sport / Spaziergang</t>
  </si>
  <si>
    <t>15:00 – 16:00</t>
  </si>
  <si>
    <t>Weiterbildung</t>
  </si>
  <si>
    <t>16:00 – 17:00</t>
  </si>
  <si>
    <t>Vorbereitung neue Woche</t>
  </si>
  <si>
    <t>17:00 – 18:00</t>
  </si>
  <si>
    <t>Einkauf</t>
  </si>
  <si>
    <t>Feierabend</t>
  </si>
  <si>
    <t>18:00 – 19:00</t>
  </si>
  <si>
    <t>Sport</t>
  </si>
  <si>
    <t>Kochen mit Familie</t>
  </si>
  <si>
    <t>Freunde treffen</t>
  </si>
  <si>
    <t>19:00 – 20:00</t>
  </si>
  <si>
    <t>Lesen</t>
  </si>
  <si>
    <t>Kinoabend</t>
  </si>
  <si>
    <t>Serienabend</t>
  </si>
  <si>
    <t>20:00 – 21:00</t>
  </si>
  <si>
    <t>21:00 – 22:00</t>
  </si>
  <si>
    <t>Verplante Stunden</t>
  </si>
  <si>
    <t>Auslastung</t>
  </si>
  <si>
    <t>Aufwand Aufgaben</t>
  </si>
  <si>
    <t>LEGENDE &amp; BEDIENUNG</t>
  </si>
  <si>
    <t>Gelbe Felder</t>
  </si>
  <si>
    <t>Eingabe: Wochenstart, planbare Stunden, Name. Alle Datums- und Auswertungsangaben rechnen sich daraus.</t>
  </si>
  <si>
    <t>Rasterzellen</t>
  </si>
  <si>
    <t>Frei beschreibbar. Jeder ausgefüllte Block zählt als eine verplante Stunde.</t>
  </si>
  <si>
    <t>Aktueller Tag</t>
  </si>
  <si>
    <t>Die Spalte des heutigen Datums wird automatisch hervorgehoben.</t>
  </si>
  <si>
    <t>grün bis 90 % · gelb 90–110 % · rot über 110 % der planbaren Stunden</t>
  </si>
  <si>
    <t>Blatt „Aufgaben“</t>
  </si>
  <si>
    <t>Aufgabenliste mit Datum, Priorität und Status – speist die Kennzahlen dieser Wochenübersicht.</t>
  </si>
  <si>
    <t>AUFGABEN DER WOCHE</t>
  </si>
  <si>
    <t>Projekt</t>
  </si>
  <si>
    <t>A – hoch</t>
  </si>
  <si>
    <t>Offen</t>
  </si>
  <si>
    <t>Kundenkontakt</t>
  </si>
  <si>
    <t>B – mittel</t>
  </si>
  <si>
    <t>In Arbeit</t>
  </si>
  <si>
    <t>Alle Aufgaben mit Datum, Priorität und Status – die Auswertung fließt automatisch in den Wochenplan</t>
  </si>
  <si>
    <t>Verwaltung</t>
  </si>
  <si>
    <t>C – niedrig</t>
  </si>
  <si>
    <t>Erledigt</t>
  </si>
  <si>
    <t>Team</t>
  </si>
  <si>
    <t>Aufgaben gesamt</t>
  </si>
  <si>
    <t>Aufwand gesamt</t>
  </si>
  <si>
    <t>Überfällig</t>
  </si>
  <si>
    <t>Privat</t>
  </si>
  <si>
    <t>Nr.</t>
  </si>
  <si>
    <t>Aufgabe</t>
  </si>
  <si>
    <t>Kategorie</t>
  </si>
  <si>
    <t>Verantwortlich</t>
  </si>
  <si>
    <t>Datum</t>
  </si>
  <si>
    <t>Wochentag</t>
  </si>
  <si>
    <t>Aufwand (h)</t>
  </si>
  <si>
    <t>Priorität</t>
  </si>
  <si>
    <t>Status</t>
  </si>
  <si>
    <t>Fortschritt</t>
  </si>
  <si>
    <t>Hinweis</t>
  </si>
  <si>
    <t>Angebot für Neukunden finalisieren</t>
  </si>
  <si>
    <t>Wochenplanung und Prioritäten setzen</t>
  </si>
  <si>
    <t>Projektstatus Bericht aktualisieren</t>
  </si>
  <si>
    <t>S. Lindner</t>
  </si>
  <si>
    <t>Teambesprechung vorbereiten</t>
  </si>
  <si>
    <t>Kundentermin online durchführen</t>
  </si>
  <si>
    <t>Gesprächsnotiz ablegen</t>
  </si>
  <si>
    <t>K. Ostermann</t>
  </si>
  <si>
    <t>Konzeptentwurf ausarbeiten</t>
  </si>
  <si>
    <t>Materialbestellung prüfen</t>
  </si>
  <si>
    <t>Fokusblock: Umsetzung Teilprojekt</t>
  </si>
  <si>
    <t>Rückrufe an Interessenten</t>
  </si>
  <si>
    <t>Termin vor Ort wahrnehmen</t>
  </si>
  <si>
    <t>Protokoll versenden und nachfassen</t>
  </si>
  <si>
    <t>Online-Schulung Modul 2</t>
  </si>
  <si>
    <t>Belege und Rechnungen sortieren</t>
  </si>
  <si>
    <t>Wochenrückblick dokumentieren</t>
  </si>
  <si>
    <t>Planung der Folgewoche erstellen</t>
  </si>
  <si>
    <t>Offene Punkte aus Vorwoche klären</t>
  </si>
  <si>
    <t>Wocheneinkauf erledigen</t>
  </si>
  <si>
    <t>Sporteinheit / Spaziergang</t>
  </si>
  <si>
    <t>Unterlagen für Montag vorbereiten</t>
  </si>
  <si>
    <t>SUMME</t>
  </si>
  <si>
    <t>SO ARBEITEN SIE MIT DIESER LISTE</t>
  </si>
  <si>
    <t>•  Neue Aufgabe: nur die gelben Felder ausfüllen – Nr., Wochentag, Restaufwand und Hinweis berechnen sich selbst.</t>
  </si>
  <si>
    <t>•  Kategorie, Priorität und Status werden über Auswahllisten gepflegt; der Fortschritt wird als Prozentwert zwischen 0 % und 100 % eingetragen.</t>
  </si>
  <si>
    <t>•  Der Hinweis vergleicht das Aufgabendatum mit dem heutigen Tag: Überfällig, Jetzt anstehend oder Geplant.</t>
  </si>
  <si>
    <t>•  Aufgaben mit Datum innerhalb der geplanten Woche erscheinen automatisch in den Kennzahlen des Blattes Wochenplan.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</si>
</sst>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TT.&quot;mm&quot;.JJJJ&quot;"/>
    <numFmt numFmtId="165" formatCode="dd\.mm\.yyyy"/>
    <numFmt numFmtId="166" formatCode="0&quot; h&quot;"/>
    <numFmt numFmtId="167" formatCode="0\ %"/>
    <numFmt numFmtId="168" formatCode="0.0&quot; h&quot;"/>
    <numFmt numFmtId="169" formatCode="0.0"/>
  </numFmts>
  <fonts count="19" x14ac:knownFonts="1">
    <font>
      <sz val="11"/>
      <color theme="1"/>
      <name val="Calibri"/>
      <family val="2"/>
      <charset val="1"/>
    </font>
    <font>
      <b/>
      <sz val="24"/>
      <color rgb="FFFFFFFF"/>
      <name val="Calibri"/>
      <charset val="1"/>
    </font>
    <font>
      <sz val="10"/>
      <color rgb="FFFFFFFF"/>
      <name val="Calibri"/>
      <charset val="1"/>
    </font>
    <font>
      <b/>
      <sz val="10"/>
      <color rgb="FFC0562C"/>
      <name val="Calibri"/>
      <charset val="1"/>
    </font>
    <font>
      <sz val="10"/>
      <color rgb="FF3E5A6B"/>
      <name val="Calibri"/>
      <charset val="1"/>
    </font>
    <font>
      <b/>
      <sz val="11"/>
      <color rgb="FF1F2A33"/>
      <name val="Calibri"/>
      <charset val="1"/>
    </font>
    <font>
      <b/>
      <sz val="9"/>
      <color rgb="FF3E5A6B"/>
      <name val="Calibri"/>
      <charset val="1"/>
    </font>
    <font>
      <b/>
      <sz val="20"/>
      <color rgb="FF233642"/>
      <name val="Calibri"/>
      <charset val="1"/>
    </font>
    <font>
      <sz val="8"/>
      <color rgb="FF8A9AA5"/>
      <name val="Calibri"/>
      <charset val="1"/>
    </font>
    <font>
      <b/>
      <sz val="13"/>
      <color rgb="FFFFFFFF"/>
      <name val="Calibri"/>
      <charset val="1"/>
    </font>
    <font>
      <b/>
      <sz val="10"/>
      <color rgb="FFFFFFFF"/>
      <name val="Calibri"/>
      <charset val="1"/>
    </font>
    <font>
      <b/>
      <sz val="11"/>
      <color rgb="FFFFFFFF"/>
      <name val="Calibri"/>
      <charset val="1"/>
    </font>
    <font>
      <sz val="10"/>
      <color rgb="FF1F2A33"/>
      <name val="Calibri"/>
      <charset val="1"/>
    </font>
    <font>
      <b/>
      <sz val="9"/>
      <color rgb="FFFFFFFF"/>
      <name val="Calibri"/>
      <charset val="1"/>
    </font>
    <font>
      <b/>
      <sz val="10"/>
      <color rgb="FF233642"/>
      <name val="Calibri"/>
      <charset val="1"/>
    </font>
    <font>
      <sz val="9"/>
      <color rgb="FF44535D"/>
      <name val="Calibri"/>
      <charset val="1"/>
    </font>
    <font>
      <b/>
      <sz val="20"/>
      <color rgb="FFFFFFFF"/>
      <name val="Calibri"/>
      <charset val="1"/>
    </font>
    <font>
      <b/>
      <sz val="16"/>
      <color rgb="FF233642"/>
      <name val="Calibri"/>
      <charset val="1"/>
    </font>
    <font>
      <b/>
      <sz val="10"/>
      <color rgb="FF1F2A33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233642"/>
        <bgColor rgb="FF1F2A33"/>
      </patternFill>
    </fill>
    <fill>
      <patternFill patternType="solid">
        <fgColor rgb="FFC0562C"/>
        <bgColor rgb="FFC0392B"/>
      </patternFill>
    </fill>
    <fill>
      <patternFill patternType="solid">
        <fgColor rgb="FFFFF8E1"/>
        <bgColor rgb="FFFCF3D8"/>
      </patternFill>
    </fill>
    <fill>
      <patternFill patternType="solid">
        <fgColor rgb="FFE4EAEE"/>
        <bgColor rgb="FFE5EDE3"/>
      </patternFill>
    </fill>
    <fill>
      <patternFill patternType="solid">
        <fgColor rgb="FFFFFFFF"/>
        <bgColor rgb="FFF7F9FA"/>
      </patternFill>
    </fill>
    <fill>
      <patternFill patternType="solid">
        <fgColor rgb="FF3E5A6B"/>
        <bgColor rgb="FF44535D"/>
      </patternFill>
    </fill>
    <fill>
      <patternFill patternType="solid">
        <fgColor rgb="FFF7E3D9"/>
        <bgColor rgb="FFFBEBD2"/>
      </patternFill>
    </fill>
    <fill>
      <patternFill patternType="solid">
        <fgColor rgb="FFF4EFE7"/>
        <bgColor rgb="FFFCF3D8"/>
      </patternFill>
    </fill>
    <fill>
      <patternFill patternType="solid">
        <fgColor rgb="FFF7F9FA"/>
        <bgColor rgb="FFFFFFFF"/>
      </patternFill>
    </fill>
    <fill>
      <patternFill patternType="solid">
        <fgColor rgb="FFFCF3D8"/>
        <bgColor rgb="FFFFF8E1"/>
      </patternFill>
    </fill>
  </fills>
  <borders count="15">
    <border>
      <left/>
      <right/>
      <top/>
      <bottom/>
      <diagonal/>
    </border>
    <border>
      <left style="thin">
        <color rgb="FFC6D0D6"/>
      </left>
      <right style="thin">
        <color rgb="FFC6D0D6"/>
      </right>
      <top style="thin">
        <color rgb="FFC6D0D6"/>
      </top>
      <bottom style="thin">
        <color rgb="FFC6D0D6"/>
      </bottom>
      <diagonal/>
    </border>
    <border>
      <left style="thin">
        <color rgb="FFC6D0D6"/>
      </left>
      <right style="thin">
        <color rgb="FFC6D0D6"/>
      </right>
      <top style="medium">
        <color rgb="FFC0562C"/>
      </top>
      <bottom/>
      <diagonal/>
    </border>
    <border>
      <left style="thin">
        <color rgb="FFC6D0D6"/>
      </left>
      <right style="thin">
        <color rgb="FFC6D0D6"/>
      </right>
      <top style="medium">
        <color rgb="FF6E8B6A"/>
      </top>
      <bottom/>
      <diagonal/>
    </border>
    <border>
      <left style="thin">
        <color rgb="FFC6D0D6"/>
      </left>
      <right style="thin">
        <color rgb="FFC6D0D6"/>
      </right>
      <top style="medium">
        <color rgb="FF3E5A6B"/>
      </top>
      <bottom/>
      <diagonal/>
    </border>
    <border>
      <left style="thin">
        <color rgb="FFC6D0D6"/>
      </left>
      <right style="thin">
        <color rgb="FFC6D0D6"/>
      </right>
      <top/>
      <bottom/>
      <diagonal/>
    </border>
    <border>
      <left style="thin">
        <color rgb="FFC6D0D6"/>
      </left>
      <right style="thin">
        <color rgb="FFC6D0D6"/>
      </right>
      <top/>
      <bottom style="thin">
        <color rgb="FFC6D0D6"/>
      </bottom>
      <diagonal/>
    </border>
    <border>
      <left style="medium">
        <color rgb="FF233642"/>
      </left>
      <right style="thin">
        <color rgb="FFC6D0D6"/>
      </right>
      <top style="thin">
        <color rgb="FFC6D0D6"/>
      </top>
      <bottom style="thin">
        <color rgb="FFC6D0D6"/>
      </bottom>
      <diagonal/>
    </border>
    <border>
      <left style="thin">
        <color rgb="FFC6D0D6"/>
      </left>
      <right style="medium">
        <color rgb="FF233642"/>
      </right>
      <top style="thin">
        <color rgb="FFC6D0D6"/>
      </top>
      <bottom style="thin">
        <color rgb="FFC6D0D6"/>
      </bottom>
      <diagonal/>
    </border>
    <border>
      <left style="medium">
        <color rgb="FF233642"/>
      </left>
      <right style="thin">
        <color rgb="FFC6D0D6"/>
      </right>
      <top style="thin">
        <color rgb="FFC6D0D6"/>
      </top>
      <bottom style="medium">
        <color rgb="FF233642"/>
      </bottom>
      <diagonal/>
    </border>
    <border>
      <left style="thin">
        <color rgb="FFC6D0D6"/>
      </left>
      <right style="thin">
        <color rgb="FFC6D0D6"/>
      </right>
      <top style="thin">
        <color rgb="FFC6D0D6"/>
      </top>
      <bottom style="medium">
        <color rgb="FF233642"/>
      </bottom>
      <diagonal/>
    </border>
    <border>
      <left style="thin">
        <color rgb="FFC6D0D6"/>
      </left>
      <right style="medium">
        <color rgb="FF233642"/>
      </right>
      <top style="thin">
        <color rgb="FFC6D0D6"/>
      </top>
      <bottom style="medium">
        <color rgb="FF233642"/>
      </bottom>
      <diagonal/>
    </border>
    <border>
      <left style="thin">
        <color rgb="FFC6D0D6"/>
      </left>
      <right/>
      <top style="medium">
        <color rgb="FFC0562C"/>
      </top>
      <bottom/>
      <diagonal/>
    </border>
    <border>
      <left style="thin">
        <color rgb="FFC6D0D6"/>
      </left>
      <right/>
      <top/>
      <bottom style="thin">
        <color rgb="FFC6D0D6"/>
      </bottom>
      <diagonal/>
    </border>
    <border>
      <left style="thin">
        <color rgb="FFC6D0D6"/>
      </left>
      <right style="thin">
        <color rgb="FFC6D0D6"/>
      </right>
      <top style="medium">
        <color rgb="FF233642"/>
      </top>
      <bottom style="medium">
        <color rgb="FF233642"/>
      </bottom>
      <diagonal/>
    </border>
  </borders>
  <cellStyleXfs count="1">
    <xf numFmtId="0" fontId="0" fillId="0" borderId="0"/>
  </cellStyleXfs>
  <cellXfs count="79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horizontal="center" vertical="center" wrapText="1"/>
    </xf>
    <xf numFmtId="166" fontId="7" fillId="6" borderId="5" xfId="0" applyNumberFormat="1" applyFont="1" applyFill="1" applyBorder="1" applyAlignment="1">
      <alignment horizontal="center" vertical="center" wrapText="1"/>
    </xf>
    <xf numFmtId="167" fontId="7" fillId="6" borderId="5" xfId="0" applyNumberFormat="1" applyFont="1" applyFill="1" applyBorder="1" applyAlignment="1">
      <alignment horizontal="center" vertical="center" wrapText="1"/>
    </xf>
    <xf numFmtId="1" fontId="7" fillId="6" borderId="5" xfId="0" applyNumberFormat="1" applyFont="1" applyFill="1" applyBorder="1" applyAlignment="1">
      <alignment horizontal="center" vertical="center" wrapText="1"/>
    </xf>
    <xf numFmtId="168" fontId="7" fillId="6" borderId="5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0" fillId="2" borderId="0" xfId="0" applyFill="1"/>
    <xf numFmtId="0" fontId="10" fillId="3" borderId="0" xfId="0" applyFont="1" applyFill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left" vertical="center" wrapText="1"/>
    </xf>
    <xf numFmtId="0" fontId="12" fillId="9" borderId="8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right" vertical="center" indent="1"/>
    </xf>
    <xf numFmtId="166" fontId="14" fillId="5" borderId="1" xfId="0" applyNumberFormat="1" applyFont="1" applyFill="1" applyBorder="1" applyAlignment="1">
      <alignment horizontal="center" vertical="center" wrapText="1"/>
    </xf>
    <xf numFmtId="166" fontId="14" fillId="5" borderId="8" xfId="0" applyNumberFormat="1" applyFont="1" applyFill="1" applyBorder="1" applyAlignment="1">
      <alignment horizontal="center" vertical="center" wrapText="1"/>
    </xf>
    <xf numFmtId="167" fontId="14" fillId="5" borderId="1" xfId="0" applyNumberFormat="1" applyFont="1" applyFill="1" applyBorder="1" applyAlignment="1">
      <alignment horizontal="center" vertical="center" wrapText="1"/>
    </xf>
    <xf numFmtId="167" fontId="14" fillId="5" borderId="8" xfId="0" applyNumberFormat="1" applyFont="1" applyFill="1" applyBorder="1" applyAlignment="1">
      <alignment horizontal="center"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14" fillId="5" borderId="8" xfId="0" applyNumberFormat="1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right" vertical="center" indent="1"/>
    </xf>
    <xf numFmtId="1" fontId="14" fillId="5" borderId="10" xfId="0" applyNumberFormat="1" applyFont="1" applyFill="1" applyBorder="1" applyAlignment="1">
      <alignment horizontal="center" vertical="center" wrapText="1"/>
    </xf>
    <xf numFmtId="1" fontId="14" fillId="5" borderId="1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9" fontId="12" fillId="4" borderId="1" xfId="0" applyNumberFormat="1" applyFont="1" applyFill="1" applyBorder="1" applyAlignment="1">
      <alignment horizontal="center" vertical="center" wrapText="1"/>
    </xf>
    <xf numFmtId="167" fontId="12" fillId="4" borderId="1" xfId="0" applyNumberFormat="1" applyFont="1" applyFill="1" applyBorder="1" applyAlignment="1">
      <alignment horizontal="center" vertical="center" wrapText="1"/>
    </xf>
    <xf numFmtId="169" fontId="14" fillId="6" borderId="1" xfId="0" applyNumberFormat="1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center" vertical="center" wrapText="1"/>
    </xf>
    <xf numFmtId="164" fontId="12" fillId="11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9" fontId="12" fillId="11" borderId="1" xfId="0" applyNumberFormat="1" applyFont="1" applyFill="1" applyBorder="1" applyAlignment="1">
      <alignment horizontal="center" vertical="center" wrapText="1"/>
    </xf>
    <xf numFmtId="167" fontId="12" fillId="11" borderId="1" xfId="0" applyNumberFormat="1" applyFont="1" applyFill="1" applyBorder="1" applyAlignment="1">
      <alignment horizontal="center" vertical="center" wrapText="1"/>
    </xf>
    <xf numFmtId="169" fontId="14" fillId="10" borderId="1" xfId="0" applyNumberFormat="1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1" borderId="10" xfId="0" applyFont="1" applyFill="1" applyBorder="1" applyAlignment="1">
      <alignment horizontal="left" vertical="center" wrapText="1"/>
    </xf>
    <xf numFmtId="0" fontId="12" fillId="11" borderId="10" xfId="0" applyFont="1" applyFill="1" applyBorder="1" applyAlignment="1">
      <alignment horizontal="center" vertical="center" wrapText="1"/>
    </xf>
    <xf numFmtId="164" fontId="12" fillId="11" borderId="10" xfId="0" applyNumberFormat="1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169" fontId="12" fillId="11" borderId="10" xfId="0" applyNumberFormat="1" applyFont="1" applyFill="1" applyBorder="1" applyAlignment="1">
      <alignment horizontal="center" vertical="center" wrapText="1"/>
    </xf>
    <xf numFmtId="167" fontId="12" fillId="11" borderId="10" xfId="0" applyNumberFormat="1" applyFont="1" applyFill="1" applyBorder="1" applyAlignment="1">
      <alignment horizontal="center" vertical="center" wrapText="1"/>
    </xf>
    <xf numFmtId="169" fontId="14" fillId="10" borderId="10" xfId="0" applyNumberFormat="1" applyFont="1" applyFill="1" applyBorder="1" applyAlignment="1">
      <alignment horizontal="center" vertical="center" wrapText="1"/>
    </xf>
    <xf numFmtId="0" fontId="18" fillId="10" borderId="11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left" vertical="center" wrapText="1"/>
    </xf>
    <xf numFmtId="169" fontId="10" fillId="7" borderId="10" xfId="0" applyNumberFormat="1" applyFont="1" applyFill="1" applyBorder="1" applyAlignment="1">
      <alignment horizontal="center" vertical="center" wrapText="1"/>
    </xf>
    <xf numFmtId="167" fontId="10" fillId="7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9" fillId="7" borderId="0" xfId="0" applyFont="1" applyFill="1" applyAlignment="1">
      <alignment horizontal="center" vertical="center"/>
    </xf>
    <xf numFmtId="1" fontId="17" fillId="0" borderId="13" xfId="0" applyNumberFormat="1" applyFont="1" applyBorder="1" applyAlignment="1">
      <alignment horizontal="center" vertical="center" wrapText="1"/>
    </xf>
    <xf numFmtId="168" fontId="17" fillId="0" borderId="13" xfId="0" applyNumberFormat="1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indent="1"/>
    </xf>
    <xf numFmtId="0" fontId="6" fillId="5" borderId="12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</cellXfs>
  <cellStyles count="1">
    <cellStyle name="Standard" xfId="0" builtinId="0"/>
  </cellStyles>
  <dxfs count="12">
    <dxf>
      <font>
        <b/>
        <color rgb="FF3E6B3A"/>
        <name val="Calibri"/>
        <charset val="1"/>
      </font>
      <fill>
        <patternFill>
          <bgColor rgb="FFE5EDE3"/>
        </patternFill>
      </fill>
    </dxf>
    <dxf>
      <font>
        <b/>
        <color rgb="FF9A6B14"/>
        <name val="Calibri"/>
        <charset val="1"/>
      </font>
      <fill>
        <patternFill>
          <bgColor rgb="FFFBEBD2"/>
        </patternFill>
      </fill>
    </dxf>
    <dxf>
      <font>
        <b/>
        <color rgb="FFC0392B"/>
        <name val="Calibri"/>
        <charset val="1"/>
      </font>
      <fill>
        <patternFill>
          <bgColor rgb="FFF5D2CE"/>
        </patternFill>
      </fill>
    </dxf>
    <dxf>
      <font>
        <b/>
        <color rgb="FF3E5A6B"/>
        <name val="Calibri"/>
        <charset val="1"/>
      </font>
    </dxf>
    <dxf>
      <font>
        <b/>
        <color rgb="FF6E8B6A"/>
        <name val="Calibri"/>
        <charset val="1"/>
      </font>
    </dxf>
    <dxf>
      <font>
        <b/>
        <color rgb="FFC0562C"/>
        <name val="Calibri"/>
        <charset val="1"/>
      </font>
      <fill>
        <patternFill>
          <bgColor rgb="FFF7E3D9"/>
        </patternFill>
      </fill>
    </dxf>
    <dxf>
      <font>
        <strike/>
        <color rgb="FF8A9AA5"/>
        <name val="Calibri"/>
        <charset val="1"/>
      </font>
    </dxf>
    <dxf>
      <font>
        <b/>
        <color rgb="FF3E6B3A"/>
        <name val="Calibri"/>
        <charset val="1"/>
      </font>
      <fill>
        <patternFill>
          <bgColor rgb="FFE5EDE3"/>
        </patternFill>
      </fill>
    </dxf>
    <dxf>
      <font>
        <b/>
        <color rgb="FF9A6B14"/>
        <name val="Calibri"/>
        <charset val="1"/>
      </font>
      <fill>
        <patternFill>
          <bgColor rgb="FFFBEBD2"/>
        </patternFill>
      </fill>
    </dxf>
    <dxf>
      <font>
        <b/>
        <color rgb="FFC0392B"/>
        <name val="Calibri"/>
        <charset val="1"/>
      </font>
      <fill>
        <patternFill>
          <bgColor rgb="FFF5D2CE"/>
        </patternFill>
      </fill>
    </dxf>
    <dxf>
      <font>
        <sz val="10"/>
        <color rgb="FF1F2A33"/>
        <name val="Calibri"/>
        <charset val="1"/>
      </font>
      <fill>
        <patternFill>
          <bgColor rgb="FFD9E4EA"/>
        </patternFill>
      </fill>
    </dxf>
    <dxf>
      <fill>
        <patternFill>
          <bgColor rgb="FFF7E3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7F9FA"/>
      <rgbColor rgb="FFFF00FF"/>
      <rgbColor rgb="FF00FFFF"/>
      <rgbColor rgb="FF800000"/>
      <rgbColor rgb="FF3E6B3A"/>
      <rgbColor rgb="FF000080"/>
      <rgbColor rgb="FF9A6B14"/>
      <rgbColor rgb="FF800080"/>
      <rgbColor rgb="FF008080"/>
      <rgbColor rgb="FFD9D9D9"/>
      <rgbColor rgb="FF878787"/>
      <rgbColor rgb="FF9999FF"/>
      <rgbColor rgb="FFC0562C"/>
      <rgbColor rgb="FFFFF8E1"/>
      <rgbColor rgb="FFE4EAEE"/>
      <rgbColor rgb="FF660066"/>
      <rgbColor rgb="FFFF8080"/>
      <rgbColor rgb="FF0066CC"/>
      <rgbColor rgb="FFC6D0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4EA"/>
      <rgbColor rgb="FFE5EDE3"/>
      <rgbColor rgb="FFFCF3D8"/>
      <rgbColor rgb="FFF7E3D9"/>
      <rgbColor rgb="FFFBEBD2"/>
      <rgbColor rgb="FFF4EFE7"/>
      <rgbColor rgb="FFF5D2CE"/>
      <rgbColor rgb="FF3366FF"/>
      <rgbColor rgb="FF33CCCC"/>
      <rgbColor rgb="FF99CC00"/>
      <rgbColor rgb="FFFFCC00"/>
      <rgbColor rgb="FFFF9900"/>
      <rgbColor rgb="FFFF6600"/>
      <rgbColor rgb="FF3E5A6B"/>
      <rgbColor rgb="FF8A9AA5"/>
      <rgbColor rgb="FF003366"/>
      <rgbColor rgb="FF6E8B6A"/>
      <rgbColor rgb="FF003300"/>
      <rgbColor rgb="FF1F2A33"/>
      <rgbColor rgb="FFC0392B"/>
      <rgbColor rgb="FF993366"/>
      <rgbColor rgb="FF44535D"/>
      <rgbColor rgb="FF2336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Geplanter Aufgabenaufwand je Wochentag (h)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562C"/>
            </a:solidFill>
            <a:ln w="0">
              <a:solidFill>
                <a:srgbClr val="C0562C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Wochenplan!$B$10:$H$10</c:f>
              <c:strCache>
                <c:ptCount val="7"/>
                <c:pt idx="0">
                  <c:v>Montag</c:v>
                </c:pt>
                <c:pt idx="1">
                  <c:v>Dienstag</c:v>
                </c:pt>
                <c:pt idx="2">
                  <c:v>Mittwoch</c:v>
                </c:pt>
                <c:pt idx="3">
                  <c:v>Donnerstag</c:v>
                </c:pt>
                <c:pt idx="4">
                  <c:v>Freitag</c:v>
                </c:pt>
                <c:pt idx="5">
                  <c:v>Samstag</c:v>
                </c:pt>
                <c:pt idx="6">
                  <c:v>Sonntag</c:v>
                </c:pt>
              </c:strCache>
            </c:strRef>
          </c:cat>
          <c:val>
            <c:numRef>
              <c:f>Wochenplan!$B$31:$H$31</c:f>
              <c:numCache>
                <c:formatCode>0.0" h"</c:formatCode>
                <c:ptCount val="7"/>
                <c:pt idx="0">
                  <c:v>5.5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2-47F7-A2D8-52E221D3F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41353"/>
        <c:axId val="38511049"/>
      </c:barChart>
      <c:catAx>
        <c:axId val="227413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8511049"/>
        <c:crosses val="autoZero"/>
        <c:auto val="1"/>
        <c:lblAlgn val="ctr"/>
        <c:lblOffset val="100"/>
        <c:noMultiLvlLbl val="0"/>
      </c:catAx>
      <c:valAx>
        <c:axId val="3851104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Stunden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&quot; h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27413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0</xdr:rowOff>
    </xdr:from>
    <xdr:to>
      <xdr:col>6</xdr:col>
      <xdr:colOff>1243290</xdr:colOff>
      <xdr:row>50</xdr:row>
      <xdr:rowOff>38520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showGridLines="0" tabSelected="1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N43" sqref="N43"/>
    </sheetView>
  </sheetViews>
  <sheetFormatPr baseColWidth="10" defaultColWidth="8.7109375" defaultRowHeight="15" x14ac:dyDescent="0.25"/>
  <cols>
    <col min="1" max="1" width="19.42578125" bestFit="1" customWidth="1"/>
    <col min="2" max="8" width="19.5703125" customWidth="1"/>
    <col min="10" max="10" width="13" hidden="1" customWidth="1"/>
  </cols>
  <sheetData>
    <row r="1" spans="1:10" ht="25.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J1" s="1">
        <f ca="1">TODAY()</f>
        <v>46221</v>
      </c>
    </row>
    <row r="2" spans="1:10" ht="18" customHeight="1" x14ac:dyDescent="0.25">
      <c r="A2" s="71"/>
      <c r="B2" s="71"/>
      <c r="C2" s="71"/>
      <c r="D2" s="71"/>
      <c r="E2" s="71"/>
      <c r="F2" s="71"/>
      <c r="G2" s="71"/>
      <c r="H2" s="71"/>
    </row>
    <row r="3" spans="1:10" ht="19.5" customHeight="1" x14ac:dyDescent="0.25">
      <c r="A3" s="72" t="s">
        <v>1</v>
      </c>
      <c r="B3" s="72"/>
      <c r="C3" s="72"/>
      <c r="D3" s="72"/>
      <c r="E3" s="72"/>
      <c r="F3" s="72"/>
      <c r="G3" s="72"/>
      <c r="H3" s="72"/>
    </row>
    <row r="4" spans="1:10" x14ac:dyDescent="0.25">
      <c r="A4" s="2" t="s">
        <v>2</v>
      </c>
    </row>
    <row r="5" spans="1:10" ht="19.5" customHeight="1" x14ac:dyDescent="0.25">
      <c r="A5" s="3" t="s">
        <v>3</v>
      </c>
      <c r="B5" s="4">
        <v>46216</v>
      </c>
      <c r="D5" s="5" t="s">
        <v>4</v>
      </c>
      <c r="E5" s="6" t="s">
        <v>5</v>
      </c>
      <c r="F5" s="7" t="s">
        <v>6</v>
      </c>
      <c r="G5" s="5" t="s">
        <v>7</v>
      </c>
      <c r="H5" s="6" t="s">
        <v>8</v>
      </c>
    </row>
    <row r="6" spans="1:10" ht="30" customHeight="1" x14ac:dyDescent="0.25">
      <c r="A6" s="3" t="s">
        <v>9</v>
      </c>
      <c r="B6" s="8">
        <v>10</v>
      </c>
      <c r="D6" s="9">
        <f>SUM(B29:H29)</f>
        <v>52</v>
      </c>
      <c r="E6" s="10">
        <f>IFERROR(SUM(B29:F29)/($B$6*5),0)</f>
        <v>0.84</v>
      </c>
      <c r="F6" s="11">
        <f>COUNTIFS(Aufgaben!$E:$E,"&gt;="&amp;$B$5,Aufgaben!$E:$E,"&lt;="&amp;$B$5+6,Aufgaben!$I:$I,"&lt;&gt;Erledigt")</f>
        <v>16</v>
      </c>
      <c r="G6" s="12">
        <f>SUMIFS(Aufgaben!$K:$K,Aufgaben!$E:$E,"&gt;="&amp;$B$5,Aufgaben!$E:$E,"&lt;="&amp;$B$5+6)</f>
        <v>19.399999999999999</v>
      </c>
      <c r="H6" s="10">
        <f>IFERROR(COUNTIFS(Aufgaben!$E:$E,"&gt;="&amp;$B$5,Aufgaben!$E:$E,"&lt;="&amp;$B$5+6,Aufgaben!$I:$I,"Erledigt")/COUNTIFS(Aufgaben!$E:$E,"&gt;="&amp;$B$5,Aufgaben!$E:$E,"&lt;="&amp;$B$5+6),0)</f>
        <v>0.2</v>
      </c>
    </row>
    <row r="7" spans="1:10" ht="19.5" customHeight="1" x14ac:dyDescent="0.25">
      <c r="A7" s="3" t="s">
        <v>10</v>
      </c>
      <c r="B7" s="13" t="s">
        <v>11</v>
      </c>
      <c r="D7" s="14" t="s">
        <v>12</v>
      </c>
      <c r="E7" s="14" t="s">
        <v>12</v>
      </c>
      <c r="F7" s="14" t="s">
        <v>12</v>
      </c>
      <c r="G7" s="14" t="s">
        <v>12</v>
      </c>
      <c r="H7" s="14" t="s">
        <v>12</v>
      </c>
    </row>
    <row r="9" spans="1:10" ht="24" customHeight="1" x14ac:dyDescent="0.25">
      <c r="A9" s="73" t="str">
        <f>"KALENDERWOCHE "&amp;INT((($B$5-WEEKDAY($B$5,3)+3)-DATE(YEAR($B$5-WEEKDAY($B$5,3)+3),1,1))/7)+1&amp;"   ·   "&amp;RIGHT("0"&amp;DAY($B$5),2)&amp;"."&amp;RIGHT("0"&amp;MONTH($B$5),2)&amp;"."&amp;YEAR($B$5)&amp;" – "&amp;RIGHT("0"&amp;DAY($B$5+6),2)&amp;"."&amp;RIGHT("0"&amp;MONTH($B$5+6),2)&amp;"."&amp;YEAR($B$5+6)</f>
        <v>KALENDERWOCHE 29   ·   13.07.2026 – 19.07.2026</v>
      </c>
      <c r="B9" s="73"/>
      <c r="C9" s="73"/>
      <c r="D9" s="73"/>
      <c r="E9" s="73"/>
      <c r="F9" s="73"/>
      <c r="G9" s="73"/>
      <c r="H9" s="73"/>
    </row>
    <row r="10" spans="1:10" ht="19.5" customHeight="1" x14ac:dyDescent="0.25">
      <c r="A10" s="15" t="s">
        <v>13</v>
      </c>
      <c r="B10" s="16" t="s">
        <v>14</v>
      </c>
      <c r="C10" s="16" t="s">
        <v>15</v>
      </c>
      <c r="D10" s="16" t="s">
        <v>16</v>
      </c>
      <c r="E10" s="16" t="s">
        <v>17</v>
      </c>
      <c r="F10" s="16" t="s">
        <v>18</v>
      </c>
      <c r="G10" s="17" t="s">
        <v>19</v>
      </c>
      <c r="H10" s="17" t="s">
        <v>20</v>
      </c>
    </row>
    <row r="11" spans="1:10" ht="16.5" customHeight="1" x14ac:dyDescent="0.25">
      <c r="A11" s="18"/>
      <c r="B11" s="78">
        <f>$B$5+0</f>
        <v>46216</v>
      </c>
      <c r="C11" s="78">
        <f>$B$5+1</f>
        <v>46217</v>
      </c>
      <c r="D11" s="78">
        <f>$B$5+2</f>
        <v>46218</v>
      </c>
      <c r="E11" s="78">
        <f>$B$5+3</f>
        <v>46219</v>
      </c>
      <c r="F11" s="78">
        <f>$B$5+4</f>
        <v>46220</v>
      </c>
      <c r="G11" s="78">
        <f>$B$5+5</f>
        <v>46221</v>
      </c>
      <c r="H11" s="78">
        <f>$B$5+6</f>
        <v>46222</v>
      </c>
    </row>
    <row r="12" spans="1:10" ht="24" customHeight="1" x14ac:dyDescent="0.25">
      <c r="A12" s="19" t="s">
        <v>21</v>
      </c>
      <c r="B12" s="20" t="s">
        <v>22</v>
      </c>
      <c r="C12" s="20" t="s">
        <v>23</v>
      </c>
      <c r="D12" s="20" t="s">
        <v>24</v>
      </c>
      <c r="E12" s="20" t="s">
        <v>25</v>
      </c>
      <c r="F12" s="20" t="s">
        <v>26</v>
      </c>
      <c r="G12" s="20" t="s">
        <v>27</v>
      </c>
      <c r="H12" s="20" t="s">
        <v>28</v>
      </c>
    </row>
    <row r="13" spans="1:10" ht="21" customHeight="1" x14ac:dyDescent="0.25">
      <c r="A13" s="21" t="s">
        <v>29</v>
      </c>
      <c r="B13" s="22"/>
      <c r="C13" s="22"/>
      <c r="D13" s="22"/>
      <c r="E13" s="22"/>
      <c r="F13" s="22"/>
      <c r="G13" s="23"/>
      <c r="H13" s="24"/>
    </row>
    <row r="14" spans="1:10" ht="21" customHeight="1" x14ac:dyDescent="0.25">
      <c r="A14" s="25" t="s">
        <v>30</v>
      </c>
      <c r="B14" s="22" t="s">
        <v>31</v>
      </c>
      <c r="C14" s="22" t="s">
        <v>32</v>
      </c>
      <c r="D14" s="22" t="s">
        <v>32</v>
      </c>
      <c r="E14" s="22"/>
      <c r="F14" s="22" t="s">
        <v>32</v>
      </c>
      <c r="G14" s="23"/>
      <c r="H14" s="24"/>
    </row>
    <row r="15" spans="1:10" ht="21" customHeight="1" x14ac:dyDescent="0.25">
      <c r="A15" s="21" t="s">
        <v>33</v>
      </c>
      <c r="B15" s="22" t="s">
        <v>34</v>
      </c>
      <c r="C15" s="22" t="s">
        <v>35</v>
      </c>
      <c r="D15" s="22" t="s">
        <v>36</v>
      </c>
      <c r="E15" s="22" t="s">
        <v>37</v>
      </c>
      <c r="F15" s="22" t="s">
        <v>38</v>
      </c>
      <c r="G15" s="23"/>
      <c r="H15" s="24"/>
    </row>
    <row r="16" spans="1:10" ht="21" customHeight="1" x14ac:dyDescent="0.25">
      <c r="A16" s="25" t="s">
        <v>39</v>
      </c>
      <c r="B16" s="22" t="s">
        <v>40</v>
      </c>
      <c r="C16" s="22" t="s">
        <v>41</v>
      </c>
      <c r="D16" s="22" t="s">
        <v>36</v>
      </c>
      <c r="E16" s="22" t="s">
        <v>37</v>
      </c>
      <c r="F16" s="22" t="s">
        <v>40</v>
      </c>
      <c r="G16" s="23" t="s">
        <v>42</v>
      </c>
      <c r="H16" s="24" t="s">
        <v>43</v>
      </c>
    </row>
    <row r="17" spans="1:8" ht="21" customHeight="1" x14ac:dyDescent="0.25">
      <c r="A17" s="21" t="s">
        <v>44</v>
      </c>
      <c r="B17" s="22" t="s">
        <v>40</v>
      </c>
      <c r="C17" s="22"/>
      <c r="D17" s="22"/>
      <c r="E17" s="22" t="s">
        <v>45</v>
      </c>
      <c r="F17" s="22"/>
      <c r="G17" s="23" t="s">
        <v>46</v>
      </c>
      <c r="H17" s="24"/>
    </row>
    <row r="18" spans="1:8" ht="21" customHeight="1" x14ac:dyDescent="0.25">
      <c r="A18" s="25" t="s">
        <v>47</v>
      </c>
      <c r="B18" s="22"/>
      <c r="C18" s="22" t="s">
        <v>48</v>
      </c>
      <c r="D18" s="22"/>
      <c r="E18" s="22"/>
      <c r="F18" s="22" t="s">
        <v>49</v>
      </c>
      <c r="G18" s="23"/>
      <c r="H18" s="24" t="s">
        <v>50</v>
      </c>
    </row>
    <row r="19" spans="1:8" ht="21" customHeight="1" x14ac:dyDescent="0.25">
      <c r="A19" s="21" t="s">
        <v>51</v>
      </c>
      <c r="B19" s="22" t="s">
        <v>52</v>
      </c>
      <c r="C19" s="22" t="s">
        <v>52</v>
      </c>
      <c r="D19" s="22" t="s">
        <v>52</v>
      </c>
      <c r="E19" s="22" t="s">
        <v>52</v>
      </c>
      <c r="F19" s="22" t="s">
        <v>52</v>
      </c>
      <c r="G19" s="23" t="s">
        <v>53</v>
      </c>
      <c r="H19" s="24"/>
    </row>
    <row r="20" spans="1:8" ht="21" customHeight="1" x14ac:dyDescent="0.25">
      <c r="A20" s="25" t="s">
        <v>54</v>
      </c>
      <c r="B20" s="22" t="s">
        <v>55</v>
      </c>
      <c r="C20" s="22" t="s">
        <v>56</v>
      </c>
      <c r="D20" s="22" t="s">
        <v>57</v>
      </c>
      <c r="E20" s="22" t="s">
        <v>58</v>
      </c>
      <c r="F20" s="22" t="s">
        <v>59</v>
      </c>
      <c r="G20" s="23"/>
      <c r="H20" s="24" t="s">
        <v>53</v>
      </c>
    </row>
    <row r="21" spans="1:8" ht="21" customHeight="1" x14ac:dyDescent="0.25">
      <c r="A21" s="21" t="s">
        <v>60</v>
      </c>
      <c r="B21" s="22" t="s">
        <v>61</v>
      </c>
      <c r="C21" s="22" t="s">
        <v>62</v>
      </c>
      <c r="D21" s="22" t="s">
        <v>63</v>
      </c>
      <c r="E21" s="22"/>
      <c r="F21" s="22" t="s">
        <v>64</v>
      </c>
      <c r="G21" s="23" t="s">
        <v>65</v>
      </c>
      <c r="H21" s="24"/>
    </row>
    <row r="22" spans="1:8" ht="21" customHeight="1" x14ac:dyDescent="0.25">
      <c r="A22" s="25" t="s">
        <v>66</v>
      </c>
      <c r="B22" s="22" t="s">
        <v>61</v>
      </c>
      <c r="C22" s="22"/>
      <c r="D22" s="22" t="s">
        <v>63</v>
      </c>
      <c r="E22" s="22" t="s">
        <v>67</v>
      </c>
      <c r="F22" s="22"/>
      <c r="G22" s="23"/>
      <c r="H22" s="24"/>
    </row>
    <row r="23" spans="1:8" ht="21" customHeight="1" x14ac:dyDescent="0.25">
      <c r="A23" s="21" t="s">
        <v>68</v>
      </c>
      <c r="B23" s="22"/>
      <c r="C23" s="22"/>
      <c r="D23" s="22"/>
      <c r="E23" s="22" t="s">
        <v>67</v>
      </c>
      <c r="F23" s="22"/>
      <c r="G23" s="23"/>
      <c r="H23" s="24" t="s">
        <v>69</v>
      </c>
    </row>
    <row r="24" spans="1:8" ht="21" customHeight="1" x14ac:dyDescent="0.25">
      <c r="A24" s="25" t="s">
        <v>70</v>
      </c>
      <c r="B24" s="22"/>
      <c r="C24" s="22" t="s">
        <v>71</v>
      </c>
      <c r="D24" s="22"/>
      <c r="E24" s="22"/>
      <c r="F24" s="22" t="s">
        <v>72</v>
      </c>
      <c r="G24" s="23"/>
      <c r="H24" s="24"/>
    </row>
    <row r="25" spans="1:8" ht="21" customHeight="1" x14ac:dyDescent="0.25">
      <c r="A25" s="21" t="s">
        <v>73</v>
      </c>
      <c r="B25" s="22" t="s">
        <v>74</v>
      </c>
      <c r="C25" s="22"/>
      <c r="D25" s="22" t="s">
        <v>75</v>
      </c>
      <c r="E25" s="22"/>
      <c r="F25" s="22"/>
      <c r="G25" s="23" t="s">
        <v>76</v>
      </c>
      <c r="H25" s="24"/>
    </row>
    <row r="26" spans="1:8" ht="21" customHeight="1" x14ac:dyDescent="0.25">
      <c r="A26" s="25" t="s">
        <v>77</v>
      </c>
      <c r="B26" s="22"/>
      <c r="C26" s="22" t="s">
        <v>78</v>
      </c>
      <c r="D26" s="22"/>
      <c r="E26" s="22" t="s">
        <v>79</v>
      </c>
      <c r="F26" s="22"/>
      <c r="G26" s="23"/>
      <c r="H26" s="24" t="s">
        <v>80</v>
      </c>
    </row>
    <row r="27" spans="1:8" ht="21" customHeight="1" x14ac:dyDescent="0.25">
      <c r="A27" s="21" t="s">
        <v>81</v>
      </c>
      <c r="B27" s="22"/>
      <c r="C27" s="22"/>
      <c r="D27" s="22"/>
      <c r="E27" s="22"/>
      <c r="F27" s="22"/>
      <c r="G27" s="23"/>
      <c r="H27" s="24"/>
    </row>
    <row r="28" spans="1:8" ht="21" customHeight="1" x14ac:dyDescent="0.25">
      <c r="A28" s="25" t="s">
        <v>82</v>
      </c>
      <c r="B28" s="22"/>
      <c r="C28" s="22"/>
      <c r="D28" s="22"/>
      <c r="E28" s="22"/>
      <c r="F28" s="22"/>
      <c r="G28" s="23"/>
      <c r="H28" s="24"/>
    </row>
    <row r="29" spans="1:8" ht="18.75" customHeight="1" x14ac:dyDescent="0.25">
      <c r="A29" s="26" t="s">
        <v>83</v>
      </c>
      <c r="B29" s="27">
        <f t="shared" ref="B29:H29" si="0">COUNTA(B13:B28)</f>
        <v>9</v>
      </c>
      <c r="C29" s="27">
        <f t="shared" si="0"/>
        <v>9</v>
      </c>
      <c r="D29" s="27">
        <f t="shared" si="0"/>
        <v>8</v>
      </c>
      <c r="E29" s="27">
        <f t="shared" si="0"/>
        <v>8</v>
      </c>
      <c r="F29" s="27">
        <f t="shared" si="0"/>
        <v>8</v>
      </c>
      <c r="G29" s="27">
        <f t="shared" si="0"/>
        <v>5</v>
      </c>
      <c r="H29" s="28">
        <f t="shared" si="0"/>
        <v>5</v>
      </c>
    </row>
    <row r="30" spans="1:8" ht="18.75" customHeight="1" x14ac:dyDescent="0.25">
      <c r="A30" s="26" t="s">
        <v>84</v>
      </c>
      <c r="B30" s="29">
        <f t="shared" ref="B30:H30" si="1">IFERROR(COUNTA(B13:B28)/$B$6,0)</f>
        <v>0.9</v>
      </c>
      <c r="C30" s="29">
        <f t="shared" si="1"/>
        <v>0.9</v>
      </c>
      <c r="D30" s="29">
        <f t="shared" si="1"/>
        <v>0.8</v>
      </c>
      <c r="E30" s="29">
        <f t="shared" si="1"/>
        <v>0.8</v>
      </c>
      <c r="F30" s="29">
        <f t="shared" si="1"/>
        <v>0.8</v>
      </c>
      <c r="G30" s="29">
        <f t="shared" si="1"/>
        <v>0.5</v>
      </c>
      <c r="H30" s="30">
        <f t="shared" si="1"/>
        <v>0.5</v>
      </c>
    </row>
    <row r="31" spans="1:8" ht="18.75" customHeight="1" x14ac:dyDescent="0.25">
      <c r="A31" s="26" t="s">
        <v>85</v>
      </c>
      <c r="B31" s="31">
        <f>SUMIFS(Aufgaben!$G:$G,Aufgaben!$E:$E,B$11)</f>
        <v>5.5</v>
      </c>
      <c r="C31" s="31">
        <f>SUMIFS(Aufgaben!$G:$G,Aufgaben!$E:$E,C$11)</f>
        <v>5</v>
      </c>
      <c r="D31" s="31">
        <f>SUMIFS(Aufgaben!$G:$G,Aufgaben!$E:$E,D$11)</f>
        <v>5</v>
      </c>
      <c r="E31" s="31">
        <f>SUMIFS(Aufgaben!$G:$G,Aufgaben!$E:$E,E$11)</f>
        <v>5</v>
      </c>
      <c r="F31" s="31">
        <f>SUMIFS(Aufgaben!$G:$G,Aufgaben!$E:$E,F$11)</f>
        <v>4</v>
      </c>
      <c r="G31" s="31">
        <f>SUMIFS(Aufgaben!$G:$G,Aufgaben!$E:$E,G$11)</f>
        <v>3</v>
      </c>
      <c r="H31" s="32">
        <f>SUMIFS(Aufgaben!$G:$G,Aufgaben!$E:$E,H$11)</f>
        <v>1</v>
      </c>
    </row>
    <row r="32" spans="1:8" ht="18.75" customHeight="1" x14ac:dyDescent="0.25">
      <c r="A32" s="33" t="s">
        <v>6</v>
      </c>
      <c r="B32" s="34">
        <f>COUNTIFS(Aufgaben!$E:$E,B$11,Aufgaben!$I:$I,"&lt;&gt;Erledigt")</f>
        <v>1</v>
      </c>
      <c r="C32" s="34">
        <f>COUNTIFS(Aufgaben!$E:$E,C$11,Aufgaben!$I:$I,"&lt;&gt;Erledigt")</f>
        <v>2</v>
      </c>
      <c r="D32" s="34">
        <f>COUNTIFS(Aufgaben!$E:$E,D$11,Aufgaben!$I:$I,"&lt;&gt;Erledigt")</f>
        <v>3</v>
      </c>
      <c r="E32" s="34">
        <f>COUNTIFS(Aufgaben!$E:$E,E$11,Aufgaben!$I:$I,"&lt;&gt;Erledigt")</f>
        <v>3</v>
      </c>
      <c r="F32" s="34">
        <f>COUNTIFS(Aufgaben!$E:$E,F$11,Aufgaben!$I:$I,"&lt;&gt;Erledigt")</f>
        <v>4</v>
      </c>
      <c r="G32" s="34">
        <f>COUNTIFS(Aufgaben!$E:$E,G$11,Aufgaben!$I:$I,"&lt;&gt;Erledigt")</f>
        <v>2</v>
      </c>
      <c r="H32" s="35">
        <f>COUNTIFS(Aufgaben!$E:$E,H$11,Aufgaben!$I:$I,"&lt;&gt;Erledigt")</f>
        <v>1</v>
      </c>
    </row>
    <row r="34" spans="1:8" x14ac:dyDescent="0.25">
      <c r="A34" s="2" t="s">
        <v>86</v>
      </c>
    </row>
    <row r="35" spans="1:8" ht="15" customHeight="1" x14ac:dyDescent="0.25">
      <c r="A35" s="36" t="s">
        <v>87</v>
      </c>
      <c r="B35" s="70" t="s">
        <v>88</v>
      </c>
      <c r="C35" s="70"/>
      <c r="D35" s="70"/>
      <c r="E35" s="70"/>
      <c r="F35" s="70"/>
      <c r="G35" s="70"/>
      <c r="H35" s="70"/>
    </row>
    <row r="36" spans="1:8" ht="15" customHeight="1" x14ac:dyDescent="0.25">
      <c r="A36" s="36" t="s">
        <v>89</v>
      </c>
      <c r="B36" s="70" t="s">
        <v>90</v>
      </c>
      <c r="C36" s="70"/>
      <c r="D36" s="70"/>
      <c r="E36" s="70"/>
      <c r="F36" s="70"/>
      <c r="G36" s="70"/>
      <c r="H36" s="70"/>
    </row>
    <row r="37" spans="1:8" ht="15" customHeight="1" x14ac:dyDescent="0.25">
      <c r="A37" s="36" t="s">
        <v>91</v>
      </c>
      <c r="B37" s="70" t="s">
        <v>92</v>
      </c>
      <c r="C37" s="70"/>
      <c r="D37" s="70"/>
      <c r="E37" s="70"/>
      <c r="F37" s="70"/>
      <c r="G37" s="70"/>
      <c r="H37" s="70"/>
    </row>
    <row r="38" spans="1:8" ht="15" customHeight="1" x14ac:dyDescent="0.25">
      <c r="A38" s="36" t="s">
        <v>84</v>
      </c>
      <c r="B38" s="70" t="s">
        <v>93</v>
      </c>
      <c r="C38" s="70"/>
      <c r="D38" s="70"/>
      <c r="E38" s="70"/>
      <c r="F38" s="70"/>
      <c r="G38" s="70"/>
      <c r="H38" s="70"/>
    </row>
    <row r="39" spans="1:8" ht="15" customHeight="1" x14ac:dyDescent="0.25">
      <c r="A39" s="36" t="s">
        <v>94</v>
      </c>
      <c r="B39" s="70" t="s">
        <v>95</v>
      </c>
      <c r="C39" s="70"/>
      <c r="D39" s="70"/>
      <c r="E39" s="70"/>
      <c r="F39" s="70"/>
      <c r="G39" s="70"/>
      <c r="H39" s="70"/>
    </row>
  </sheetData>
  <mergeCells count="8">
    <mergeCell ref="B37:H37"/>
    <mergeCell ref="B38:H38"/>
    <mergeCell ref="B39:H39"/>
    <mergeCell ref="A1:H2"/>
    <mergeCell ref="A3:H3"/>
    <mergeCell ref="A9:H9"/>
    <mergeCell ref="B35:H35"/>
    <mergeCell ref="B36:H36"/>
  </mergeCells>
  <conditionalFormatting sqref="B10:H28">
    <cfRule type="expression" dxfId="11" priority="3">
      <formula>B$11=$J$1</formula>
    </cfRule>
  </conditionalFormatting>
  <conditionalFormatting sqref="B13:H28">
    <cfRule type="expression" dxfId="10" priority="2">
      <formula>B13&lt;&gt;""</formula>
    </cfRule>
  </conditionalFormatting>
  <conditionalFormatting sqref="B30:H30">
    <cfRule type="cellIs" dxfId="9" priority="4" operator="greaterThan">
      <formula>1.1</formula>
    </cfRule>
    <cfRule type="cellIs" dxfId="8" priority="5" operator="greaterThan">
      <formula>0.9</formula>
    </cfRule>
    <cfRule type="cellIs" dxfId="7" priority="6" operator="greaterThan">
      <formula>0</formula>
    </cfRule>
  </conditionalFormatting>
  <printOptions horizontalCentered="1"/>
  <pageMargins left="0.3" right="0.3" top="0.35" bottom="0.35" header="0.511811023622047" footer="0.511811023622047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5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38" customWidth="1"/>
    <col min="3" max="3" width="17" customWidth="1"/>
    <col min="4" max="4" width="16" customWidth="1"/>
    <col min="5" max="6" width="13" customWidth="1"/>
    <col min="7" max="8" width="11" customWidth="1"/>
    <col min="9" max="9" width="13" customWidth="1"/>
    <col min="10" max="10" width="12" customWidth="1"/>
    <col min="11" max="11" width="13" customWidth="1"/>
    <col min="12" max="12" width="15" customWidth="1"/>
    <col min="14" max="14" width="13" hidden="1" customWidth="1"/>
    <col min="16" max="18" width="13" hidden="1" customWidth="1"/>
  </cols>
  <sheetData>
    <row r="1" spans="1:18" ht="24" customHeight="1" x14ac:dyDescent="0.25">
      <c r="A1" s="76" t="s">
        <v>96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N1" s="1">
        <f ca="1">TODAY()</f>
        <v>46221</v>
      </c>
      <c r="P1" t="s">
        <v>97</v>
      </c>
      <c r="Q1" t="s">
        <v>98</v>
      </c>
      <c r="R1" t="s">
        <v>99</v>
      </c>
    </row>
    <row r="2" spans="1:18" ht="13.5" customHeigh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P2" t="s">
        <v>100</v>
      </c>
      <c r="Q2" t="s">
        <v>101</v>
      </c>
      <c r="R2" t="s">
        <v>102</v>
      </c>
    </row>
    <row r="3" spans="1:18" ht="18" customHeight="1" x14ac:dyDescent="0.25">
      <c r="A3" s="72" t="s">
        <v>103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P3" t="s">
        <v>104</v>
      </c>
      <c r="Q3" t="s">
        <v>105</v>
      </c>
      <c r="R3" t="s">
        <v>106</v>
      </c>
    </row>
    <row r="4" spans="1:18" x14ac:dyDescent="0.25">
      <c r="P4" t="s">
        <v>107</v>
      </c>
    </row>
    <row r="5" spans="1:18" ht="15" customHeight="1" x14ac:dyDescent="0.25">
      <c r="A5" s="77" t="s">
        <v>108</v>
      </c>
      <c r="B5" s="77"/>
      <c r="C5" s="5" t="s">
        <v>99</v>
      </c>
      <c r="D5" s="5" t="s">
        <v>102</v>
      </c>
      <c r="E5" s="77" t="s">
        <v>106</v>
      </c>
      <c r="F5" s="77"/>
      <c r="G5" s="77" t="s">
        <v>109</v>
      </c>
      <c r="H5" s="77"/>
      <c r="I5" s="77" t="s">
        <v>7</v>
      </c>
      <c r="J5" s="77"/>
      <c r="K5" s="77" t="s">
        <v>110</v>
      </c>
      <c r="L5" s="77"/>
      <c r="P5" t="s">
        <v>67</v>
      </c>
    </row>
    <row r="6" spans="1:18" ht="25.5" customHeight="1" x14ac:dyDescent="0.25">
      <c r="A6" s="74">
        <f>COUNTA($B$9:$B$48)</f>
        <v>20</v>
      </c>
      <c r="B6" s="74"/>
      <c r="C6" s="37">
        <f>COUNTIFS($B$9:$B$48,"&lt;&gt;",$I$9:$I$48,"Offen")</f>
        <v>13</v>
      </c>
      <c r="D6" s="37">
        <f>COUNTIFS($B$9:$B$48,"&lt;&gt;",$I$9:$I$48,"In Arbeit")</f>
        <v>3</v>
      </c>
      <c r="E6" s="74">
        <f>COUNTIFS($B$9:$B$48,"&lt;&gt;",$I$9:$I$48,"Erledigt")</f>
        <v>4</v>
      </c>
      <c r="F6" s="74"/>
      <c r="G6" s="75">
        <f>SUM($G$9:$G$48)</f>
        <v>28.5</v>
      </c>
      <c r="H6" s="75"/>
      <c r="I6" s="75">
        <f>SUM($K$9:$K$48)</f>
        <v>19.399999999999999</v>
      </c>
      <c r="J6" s="75"/>
      <c r="K6" s="74">
        <f ca="1">COUNTIF($L$9:$L$48,"Überfällig")</f>
        <v>13</v>
      </c>
      <c r="L6" s="74"/>
      <c r="P6" t="s">
        <v>111</v>
      </c>
    </row>
    <row r="8" spans="1:18" ht="25.5" customHeight="1" x14ac:dyDescent="0.25">
      <c r="A8" s="38" t="s">
        <v>112</v>
      </c>
      <c r="B8" s="38" t="s">
        <v>113</v>
      </c>
      <c r="C8" s="38" t="s">
        <v>114</v>
      </c>
      <c r="D8" s="38" t="s">
        <v>115</v>
      </c>
      <c r="E8" s="38" t="s">
        <v>116</v>
      </c>
      <c r="F8" s="38" t="s">
        <v>117</v>
      </c>
      <c r="G8" s="38" t="s">
        <v>118</v>
      </c>
      <c r="H8" s="38" t="s">
        <v>119</v>
      </c>
      <c r="I8" s="38" t="s">
        <v>120</v>
      </c>
      <c r="J8" s="38" t="s">
        <v>121</v>
      </c>
      <c r="K8" s="38" t="s">
        <v>7</v>
      </c>
      <c r="L8" s="38" t="s">
        <v>122</v>
      </c>
    </row>
    <row r="9" spans="1:18" ht="18" customHeight="1" x14ac:dyDescent="0.25">
      <c r="A9" s="39">
        <f t="shared" ref="A9:A48" si="0">IF(B9="","",ROW()-8)</f>
        <v>1</v>
      </c>
      <c r="B9" s="40" t="s">
        <v>123</v>
      </c>
      <c r="C9" s="41" t="s">
        <v>100</v>
      </c>
      <c r="D9" s="41" t="s">
        <v>11</v>
      </c>
      <c r="E9" s="42">
        <v>46216</v>
      </c>
      <c r="F9" s="43" t="str">
        <f>IF($E9="","",INDEX({"Montag","Dienstag","Mittwoch","Donnerstag","Freitag","Samstag","Sonntag"},WEEKDAY($E9,2)))</f>
        <v>Montag</v>
      </c>
      <c r="G9" s="44">
        <v>2.5</v>
      </c>
      <c r="H9" s="41" t="s">
        <v>98</v>
      </c>
      <c r="I9" s="41" t="s">
        <v>106</v>
      </c>
      <c r="J9" s="45">
        <v>1</v>
      </c>
      <c r="K9" s="46">
        <f t="shared" ref="K9:K48" si="1">IF($B9="","",IF($I9="Erledigt",0,IFERROR($G9*(1-$J9),0)))</f>
        <v>0</v>
      </c>
      <c r="L9" s="47" t="str">
        <f t="shared" ref="L9:L48" si="2">IF($B9="","",IF($I9="Erledigt","Erledigt",IF($E9="","kein Datum",IF($E9&lt;$N$1,"Überfällig",IF($E9&lt;=$N$1+1,"Jetzt anstehend","Geplant")))))</f>
        <v>Erledigt</v>
      </c>
    </row>
    <row r="10" spans="1:18" ht="18" customHeight="1" x14ac:dyDescent="0.25">
      <c r="A10" s="48">
        <f t="shared" si="0"/>
        <v>2</v>
      </c>
      <c r="B10" s="49" t="s">
        <v>124</v>
      </c>
      <c r="C10" s="50" t="s">
        <v>104</v>
      </c>
      <c r="D10" s="50" t="s">
        <v>11</v>
      </c>
      <c r="E10" s="51">
        <v>46216</v>
      </c>
      <c r="F10" s="52" t="str">
        <f>IF($E10="","",INDEX({"Montag","Dienstag","Mittwoch","Donnerstag","Freitag","Samstag","Sonntag"},WEEKDAY($E10,2)))</f>
        <v>Montag</v>
      </c>
      <c r="G10" s="53">
        <v>0.5</v>
      </c>
      <c r="H10" s="50" t="s">
        <v>98</v>
      </c>
      <c r="I10" s="50" t="s">
        <v>106</v>
      </c>
      <c r="J10" s="54">
        <v>1</v>
      </c>
      <c r="K10" s="55">
        <f t="shared" si="1"/>
        <v>0</v>
      </c>
      <c r="L10" s="56" t="str">
        <f t="shared" si="2"/>
        <v>Erledigt</v>
      </c>
    </row>
    <row r="11" spans="1:18" ht="18" customHeight="1" x14ac:dyDescent="0.25">
      <c r="A11" s="39">
        <f t="shared" si="0"/>
        <v>3</v>
      </c>
      <c r="B11" s="40" t="s">
        <v>125</v>
      </c>
      <c r="C11" s="41" t="s">
        <v>97</v>
      </c>
      <c r="D11" s="41" t="s">
        <v>126</v>
      </c>
      <c r="E11" s="42">
        <v>46216</v>
      </c>
      <c r="F11" s="43" t="str">
        <f>IF($E11="","",INDEX({"Montag","Dienstag","Mittwoch","Donnerstag","Freitag","Samstag","Sonntag"},WEEKDAY($E11,2)))</f>
        <v>Montag</v>
      </c>
      <c r="G11" s="44">
        <v>1.5</v>
      </c>
      <c r="H11" s="41" t="s">
        <v>101</v>
      </c>
      <c r="I11" s="41" t="s">
        <v>102</v>
      </c>
      <c r="J11" s="45">
        <v>0.6</v>
      </c>
      <c r="K11" s="46">
        <f t="shared" si="1"/>
        <v>0.60000000000000009</v>
      </c>
      <c r="L11" s="47" t="str">
        <f t="shared" ca="1" si="2"/>
        <v>Überfällig</v>
      </c>
    </row>
    <row r="12" spans="1:18" ht="18" customHeight="1" x14ac:dyDescent="0.25">
      <c r="A12" s="48">
        <f t="shared" si="0"/>
        <v>4</v>
      </c>
      <c r="B12" s="49" t="s">
        <v>127</v>
      </c>
      <c r="C12" s="50" t="s">
        <v>107</v>
      </c>
      <c r="D12" s="50" t="s">
        <v>11</v>
      </c>
      <c r="E12" s="51">
        <v>46216</v>
      </c>
      <c r="F12" s="52" t="str">
        <f>IF($E12="","",INDEX({"Montag","Dienstag","Mittwoch","Donnerstag","Freitag","Samstag","Sonntag"},WEEKDAY($E12,2)))</f>
        <v>Montag</v>
      </c>
      <c r="G12" s="53">
        <v>1</v>
      </c>
      <c r="H12" s="50" t="s">
        <v>101</v>
      </c>
      <c r="I12" s="50" t="s">
        <v>106</v>
      </c>
      <c r="J12" s="54">
        <v>1</v>
      </c>
      <c r="K12" s="55">
        <f t="shared" si="1"/>
        <v>0</v>
      </c>
      <c r="L12" s="56" t="str">
        <f t="shared" si="2"/>
        <v>Erledigt</v>
      </c>
    </row>
    <row r="13" spans="1:18" ht="18" customHeight="1" x14ac:dyDescent="0.25">
      <c r="A13" s="39">
        <f t="shared" si="0"/>
        <v>5</v>
      </c>
      <c r="B13" s="40" t="s">
        <v>128</v>
      </c>
      <c r="C13" s="41" t="s">
        <v>100</v>
      </c>
      <c r="D13" s="41" t="s">
        <v>11</v>
      </c>
      <c r="E13" s="42">
        <v>46217</v>
      </c>
      <c r="F13" s="43" t="str">
        <f>IF($E13="","",INDEX({"Montag","Dienstag","Mittwoch","Donnerstag","Freitag","Samstag","Sonntag"},WEEKDAY($E13,2)))</f>
        <v>Dienstag</v>
      </c>
      <c r="G13" s="44">
        <v>1.5</v>
      </c>
      <c r="H13" s="41" t="s">
        <v>98</v>
      </c>
      <c r="I13" s="41" t="s">
        <v>106</v>
      </c>
      <c r="J13" s="45">
        <v>1</v>
      </c>
      <c r="K13" s="46">
        <f t="shared" si="1"/>
        <v>0</v>
      </c>
      <c r="L13" s="47" t="str">
        <f t="shared" si="2"/>
        <v>Erledigt</v>
      </c>
    </row>
    <row r="14" spans="1:18" ht="18" customHeight="1" x14ac:dyDescent="0.25">
      <c r="A14" s="48">
        <f t="shared" si="0"/>
        <v>6</v>
      </c>
      <c r="B14" s="49" t="s">
        <v>129</v>
      </c>
      <c r="C14" s="50" t="s">
        <v>104</v>
      </c>
      <c r="D14" s="50" t="s">
        <v>130</v>
      </c>
      <c r="E14" s="51">
        <v>46217</v>
      </c>
      <c r="F14" s="52" t="str">
        <f>IF($E14="","",INDEX({"Montag","Dienstag","Mittwoch","Donnerstag","Freitag","Samstag","Sonntag"},WEEKDAY($E14,2)))</f>
        <v>Dienstag</v>
      </c>
      <c r="G14" s="53">
        <v>0.5</v>
      </c>
      <c r="H14" s="50" t="s">
        <v>105</v>
      </c>
      <c r="I14" s="50" t="s">
        <v>99</v>
      </c>
      <c r="J14" s="54">
        <v>0</v>
      </c>
      <c r="K14" s="55">
        <f t="shared" si="1"/>
        <v>0.5</v>
      </c>
      <c r="L14" s="56" t="str">
        <f t="shared" ca="1" si="2"/>
        <v>Überfällig</v>
      </c>
    </row>
    <row r="15" spans="1:18" ht="18" customHeight="1" x14ac:dyDescent="0.25">
      <c r="A15" s="39">
        <f t="shared" si="0"/>
        <v>7</v>
      </c>
      <c r="B15" s="40" t="s">
        <v>131</v>
      </c>
      <c r="C15" s="41" t="s">
        <v>97</v>
      </c>
      <c r="D15" s="41" t="s">
        <v>126</v>
      </c>
      <c r="E15" s="42">
        <v>46217</v>
      </c>
      <c r="F15" s="43" t="str">
        <f>IF($E15="","",INDEX({"Montag","Dienstag","Mittwoch","Donnerstag","Freitag","Samstag","Sonntag"},WEEKDAY($E15,2)))</f>
        <v>Dienstag</v>
      </c>
      <c r="G15" s="44">
        <v>3</v>
      </c>
      <c r="H15" s="41" t="s">
        <v>98</v>
      </c>
      <c r="I15" s="41" t="s">
        <v>102</v>
      </c>
      <c r="J15" s="45">
        <v>0.4</v>
      </c>
      <c r="K15" s="46">
        <f t="shared" si="1"/>
        <v>1.7999999999999998</v>
      </c>
      <c r="L15" s="47" t="str">
        <f t="shared" ca="1" si="2"/>
        <v>Überfällig</v>
      </c>
    </row>
    <row r="16" spans="1:18" ht="18" customHeight="1" x14ac:dyDescent="0.25">
      <c r="A16" s="48">
        <f t="shared" si="0"/>
        <v>8</v>
      </c>
      <c r="B16" s="49" t="s">
        <v>132</v>
      </c>
      <c r="C16" s="50" t="s">
        <v>104</v>
      </c>
      <c r="D16" s="50" t="s">
        <v>130</v>
      </c>
      <c r="E16" s="51">
        <v>46218</v>
      </c>
      <c r="F16" s="52" t="str">
        <f>IF($E16="","",INDEX({"Montag","Dienstag","Mittwoch","Donnerstag","Freitag","Samstag","Sonntag"},WEEKDAY($E16,2)))</f>
        <v>Mittwoch</v>
      </c>
      <c r="G16" s="53">
        <v>1</v>
      </c>
      <c r="H16" s="50" t="s">
        <v>101</v>
      </c>
      <c r="I16" s="50" t="s">
        <v>99</v>
      </c>
      <c r="J16" s="54">
        <v>0</v>
      </c>
      <c r="K16" s="55">
        <f t="shared" si="1"/>
        <v>1</v>
      </c>
      <c r="L16" s="56" t="str">
        <f t="shared" ca="1" si="2"/>
        <v>Überfällig</v>
      </c>
    </row>
    <row r="17" spans="1:12" ht="18" customHeight="1" x14ac:dyDescent="0.25">
      <c r="A17" s="39">
        <f t="shared" si="0"/>
        <v>9</v>
      </c>
      <c r="B17" s="40" t="s">
        <v>133</v>
      </c>
      <c r="C17" s="41" t="s">
        <v>97</v>
      </c>
      <c r="D17" s="41" t="s">
        <v>11</v>
      </c>
      <c r="E17" s="42">
        <v>46218</v>
      </c>
      <c r="F17" s="43" t="str">
        <f>IF($E17="","",INDEX({"Montag","Dienstag","Mittwoch","Donnerstag","Freitag","Samstag","Sonntag"},WEEKDAY($E17,2)))</f>
        <v>Mittwoch</v>
      </c>
      <c r="G17" s="44">
        <v>3</v>
      </c>
      <c r="H17" s="41" t="s">
        <v>98</v>
      </c>
      <c r="I17" s="41" t="s">
        <v>102</v>
      </c>
      <c r="J17" s="45">
        <v>0.5</v>
      </c>
      <c r="K17" s="46">
        <f t="shared" si="1"/>
        <v>1.5</v>
      </c>
      <c r="L17" s="47" t="str">
        <f t="shared" ca="1" si="2"/>
        <v>Überfällig</v>
      </c>
    </row>
    <row r="18" spans="1:12" ht="18" customHeight="1" x14ac:dyDescent="0.25">
      <c r="A18" s="48">
        <f t="shared" si="0"/>
        <v>10</v>
      </c>
      <c r="B18" s="49" t="s">
        <v>134</v>
      </c>
      <c r="C18" s="50" t="s">
        <v>100</v>
      </c>
      <c r="D18" s="50" t="s">
        <v>11</v>
      </c>
      <c r="E18" s="51">
        <v>46218</v>
      </c>
      <c r="F18" s="52" t="str">
        <f>IF($E18="","",INDEX({"Montag","Dienstag","Mittwoch","Donnerstag","Freitag","Samstag","Sonntag"},WEEKDAY($E18,2)))</f>
        <v>Mittwoch</v>
      </c>
      <c r="G18" s="53">
        <v>1</v>
      </c>
      <c r="H18" s="50" t="s">
        <v>101</v>
      </c>
      <c r="I18" s="50" t="s">
        <v>99</v>
      </c>
      <c r="J18" s="54">
        <v>0</v>
      </c>
      <c r="K18" s="55">
        <f t="shared" si="1"/>
        <v>1</v>
      </c>
      <c r="L18" s="56" t="str">
        <f t="shared" ca="1" si="2"/>
        <v>Überfällig</v>
      </c>
    </row>
    <row r="19" spans="1:12" ht="18" customHeight="1" x14ac:dyDescent="0.25">
      <c r="A19" s="39">
        <f t="shared" si="0"/>
        <v>11</v>
      </c>
      <c r="B19" s="40" t="s">
        <v>135</v>
      </c>
      <c r="C19" s="41" t="s">
        <v>100</v>
      </c>
      <c r="D19" s="41" t="s">
        <v>126</v>
      </c>
      <c r="E19" s="42">
        <v>46219</v>
      </c>
      <c r="F19" s="43" t="str">
        <f>IF($E19="","",INDEX({"Montag","Dienstag","Mittwoch","Donnerstag","Freitag","Samstag","Sonntag"},WEEKDAY($E19,2)))</f>
        <v>Donnerstag</v>
      </c>
      <c r="G19" s="44">
        <v>2</v>
      </c>
      <c r="H19" s="41" t="s">
        <v>98</v>
      </c>
      <c r="I19" s="41" t="s">
        <v>99</v>
      </c>
      <c r="J19" s="45">
        <v>0</v>
      </c>
      <c r="K19" s="46">
        <f t="shared" si="1"/>
        <v>2</v>
      </c>
      <c r="L19" s="47" t="str">
        <f t="shared" ca="1" si="2"/>
        <v>Überfällig</v>
      </c>
    </row>
    <row r="20" spans="1:12" ht="18" customHeight="1" x14ac:dyDescent="0.25">
      <c r="A20" s="48">
        <f t="shared" si="0"/>
        <v>12</v>
      </c>
      <c r="B20" s="49" t="s">
        <v>136</v>
      </c>
      <c r="C20" s="50" t="s">
        <v>104</v>
      </c>
      <c r="D20" s="50" t="s">
        <v>130</v>
      </c>
      <c r="E20" s="51">
        <v>46219</v>
      </c>
      <c r="F20" s="52" t="str">
        <f>IF($E20="","",INDEX({"Montag","Dienstag","Mittwoch","Donnerstag","Freitag","Samstag","Sonntag"},WEEKDAY($E20,2)))</f>
        <v>Donnerstag</v>
      </c>
      <c r="G20" s="53">
        <v>1</v>
      </c>
      <c r="H20" s="50" t="s">
        <v>101</v>
      </c>
      <c r="I20" s="50" t="s">
        <v>99</v>
      </c>
      <c r="J20" s="54">
        <v>0</v>
      </c>
      <c r="K20" s="55">
        <f t="shared" si="1"/>
        <v>1</v>
      </c>
      <c r="L20" s="56" t="str">
        <f t="shared" ca="1" si="2"/>
        <v>Überfällig</v>
      </c>
    </row>
    <row r="21" spans="1:12" ht="18" customHeight="1" x14ac:dyDescent="0.25">
      <c r="A21" s="39">
        <f t="shared" si="0"/>
        <v>13</v>
      </c>
      <c r="B21" s="40" t="s">
        <v>137</v>
      </c>
      <c r="C21" s="41" t="s">
        <v>67</v>
      </c>
      <c r="D21" s="41" t="s">
        <v>11</v>
      </c>
      <c r="E21" s="42">
        <v>46219</v>
      </c>
      <c r="F21" s="43" t="str">
        <f>IF($E21="","",INDEX({"Montag","Dienstag","Mittwoch","Donnerstag","Freitag","Samstag","Sonntag"},WEEKDAY($E21,2)))</f>
        <v>Donnerstag</v>
      </c>
      <c r="G21" s="44">
        <v>2</v>
      </c>
      <c r="H21" s="41" t="s">
        <v>105</v>
      </c>
      <c r="I21" s="41" t="s">
        <v>99</v>
      </c>
      <c r="J21" s="45">
        <v>0</v>
      </c>
      <c r="K21" s="46">
        <f t="shared" si="1"/>
        <v>2</v>
      </c>
      <c r="L21" s="47" t="str">
        <f t="shared" ca="1" si="2"/>
        <v>Überfällig</v>
      </c>
    </row>
    <row r="22" spans="1:12" ht="18" customHeight="1" x14ac:dyDescent="0.25">
      <c r="A22" s="48">
        <f t="shared" si="0"/>
        <v>14</v>
      </c>
      <c r="B22" s="49" t="s">
        <v>138</v>
      </c>
      <c r="C22" s="50" t="s">
        <v>104</v>
      </c>
      <c r="D22" s="50" t="s">
        <v>130</v>
      </c>
      <c r="E22" s="51">
        <v>46220</v>
      </c>
      <c r="F22" s="52" t="str">
        <f>IF($E22="","",INDEX({"Montag","Dienstag","Mittwoch","Donnerstag","Freitag","Samstag","Sonntag"},WEEKDAY($E22,2)))</f>
        <v>Freitag</v>
      </c>
      <c r="G22" s="53">
        <v>1.5</v>
      </c>
      <c r="H22" s="50" t="s">
        <v>101</v>
      </c>
      <c r="I22" s="50" t="s">
        <v>99</v>
      </c>
      <c r="J22" s="54">
        <v>0</v>
      </c>
      <c r="K22" s="55">
        <f t="shared" si="1"/>
        <v>1.5</v>
      </c>
      <c r="L22" s="56" t="str">
        <f t="shared" ca="1" si="2"/>
        <v>Überfällig</v>
      </c>
    </row>
    <row r="23" spans="1:12" ht="18" customHeight="1" x14ac:dyDescent="0.25">
      <c r="A23" s="39">
        <f t="shared" si="0"/>
        <v>15</v>
      </c>
      <c r="B23" s="40" t="s">
        <v>139</v>
      </c>
      <c r="C23" s="41" t="s">
        <v>104</v>
      </c>
      <c r="D23" s="41" t="s">
        <v>11</v>
      </c>
      <c r="E23" s="42">
        <v>46220</v>
      </c>
      <c r="F23" s="43" t="str">
        <f>IF($E23="","",INDEX({"Montag","Dienstag","Mittwoch","Donnerstag","Freitag","Samstag","Sonntag"},WEEKDAY($E23,2)))</f>
        <v>Freitag</v>
      </c>
      <c r="G23" s="44">
        <v>0.5</v>
      </c>
      <c r="H23" s="41" t="s">
        <v>101</v>
      </c>
      <c r="I23" s="41" t="s">
        <v>99</v>
      </c>
      <c r="J23" s="45">
        <v>0</v>
      </c>
      <c r="K23" s="46">
        <f t="shared" si="1"/>
        <v>0.5</v>
      </c>
      <c r="L23" s="47" t="str">
        <f t="shared" ca="1" si="2"/>
        <v>Überfällig</v>
      </c>
    </row>
    <row r="24" spans="1:12" ht="18" customHeight="1" x14ac:dyDescent="0.25">
      <c r="A24" s="48">
        <f t="shared" si="0"/>
        <v>16</v>
      </c>
      <c r="B24" s="49" t="s">
        <v>140</v>
      </c>
      <c r="C24" s="50" t="s">
        <v>104</v>
      </c>
      <c r="D24" s="50" t="s">
        <v>11</v>
      </c>
      <c r="E24" s="51">
        <v>46220</v>
      </c>
      <c r="F24" s="52" t="str">
        <f>IF($E24="","",INDEX({"Montag","Dienstag","Mittwoch","Donnerstag","Freitag","Samstag","Sonntag"},WEEKDAY($E24,2)))</f>
        <v>Freitag</v>
      </c>
      <c r="G24" s="53">
        <v>1</v>
      </c>
      <c r="H24" s="50" t="s">
        <v>98</v>
      </c>
      <c r="I24" s="50" t="s">
        <v>99</v>
      </c>
      <c r="J24" s="54">
        <v>0</v>
      </c>
      <c r="K24" s="55">
        <f t="shared" si="1"/>
        <v>1</v>
      </c>
      <c r="L24" s="56" t="str">
        <f t="shared" ca="1" si="2"/>
        <v>Überfällig</v>
      </c>
    </row>
    <row r="25" spans="1:12" ht="18" customHeight="1" x14ac:dyDescent="0.25">
      <c r="A25" s="39">
        <f t="shared" si="0"/>
        <v>17</v>
      </c>
      <c r="B25" s="40" t="s">
        <v>141</v>
      </c>
      <c r="C25" s="41" t="s">
        <v>97</v>
      </c>
      <c r="D25" s="41" t="s">
        <v>126</v>
      </c>
      <c r="E25" s="42">
        <v>46220</v>
      </c>
      <c r="F25" s="43" t="str">
        <f>IF($E25="","",INDEX({"Montag","Dienstag","Mittwoch","Donnerstag","Freitag","Samstag","Sonntag"},WEEKDAY($E25,2)))</f>
        <v>Freitag</v>
      </c>
      <c r="G25" s="44">
        <v>1</v>
      </c>
      <c r="H25" s="41" t="s">
        <v>105</v>
      </c>
      <c r="I25" s="41" t="s">
        <v>99</v>
      </c>
      <c r="J25" s="45">
        <v>0</v>
      </c>
      <c r="K25" s="46">
        <f t="shared" si="1"/>
        <v>1</v>
      </c>
      <c r="L25" s="47" t="str">
        <f t="shared" ca="1" si="2"/>
        <v>Überfällig</v>
      </c>
    </row>
    <row r="26" spans="1:12" ht="18" customHeight="1" x14ac:dyDescent="0.25">
      <c r="A26" s="48">
        <f t="shared" si="0"/>
        <v>18</v>
      </c>
      <c r="B26" s="49" t="s">
        <v>142</v>
      </c>
      <c r="C26" s="50" t="s">
        <v>111</v>
      </c>
      <c r="D26" s="50" t="s">
        <v>11</v>
      </c>
      <c r="E26" s="51">
        <v>46221</v>
      </c>
      <c r="F26" s="52" t="str">
        <f>IF($E26="","",INDEX({"Montag","Dienstag","Mittwoch","Donnerstag","Freitag","Samstag","Sonntag"},WEEKDAY($E26,2)))</f>
        <v>Samstag</v>
      </c>
      <c r="G26" s="53">
        <v>1.5</v>
      </c>
      <c r="H26" s="50" t="s">
        <v>105</v>
      </c>
      <c r="I26" s="50" t="s">
        <v>99</v>
      </c>
      <c r="J26" s="54">
        <v>0</v>
      </c>
      <c r="K26" s="55">
        <f t="shared" si="1"/>
        <v>1.5</v>
      </c>
      <c r="L26" s="56" t="str">
        <f t="shared" ca="1" si="2"/>
        <v>Jetzt anstehend</v>
      </c>
    </row>
    <row r="27" spans="1:12" ht="18" customHeight="1" x14ac:dyDescent="0.25">
      <c r="A27" s="39">
        <f t="shared" si="0"/>
        <v>19</v>
      </c>
      <c r="B27" s="40" t="s">
        <v>143</v>
      </c>
      <c r="C27" s="41" t="s">
        <v>111</v>
      </c>
      <c r="D27" s="41" t="s">
        <v>11</v>
      </c>
      <c r="E27" s="42">
        <v>46221</v>
      </c>
      <c r="F27" s="43" t="str">
        <f>IF($E27="","",INDEX({"Montag","Dienstag","Mittwoch","Donnerstag","Freitag","Samstag","Sonntag"},WEEKDAY($E27,2)))</f>
        <v>Samstag</v>
      </c>
      <c r="G27" s="44">
        <v>1.5</v>
      </c>
      <c r="H27" s="41" t="s">
        <v>105</v>
      </c>
      <c r="I27" s="41" t="s">
        <v>99</v>
      </c>
      <c r="J27" s="45">
        <v>0</v>
      </c>
      <c r="K27" s="46">
        <f t="shared" si="1"/>
        <v>1.5</v>
      </c>
      <c r="L27" s="47" t="str">
        <f t="shared" ca="1" si="2"/>
        <v>Jetzt anstehend</v>
      </c>
    </row>
    <row r="28" spans="1:12" ht="18" customHeight="1" x14ac:dyDescent="0.25">
      <c r="A28" s="48">
        <f t="shared" si="0"/>
        <v>20</v>
      </c>
      <c r="B28" s="49" t="s">
        <v>144</v>
      </c>
      <c r="C28" s="50" t="s">
        <v>97</v>
      </c>
      <c r="D28" s="50" t="s">
        <v>11</v>
      </c>
      <c r="E28" s="51">
        <v>46222</v>
      </c>
      <c r="F28" s="52" t="str">
        <f>IF($E28="","",INDEX({"Montag","Dienstag","Mittwoch","Donnerstag","Freitag","Samstag","Sonntag"},WEEKDAY($E28,2)))</f>
        <v>Sonntag</v>
      </c>
      <c r="G28" s="53">
        <v>1</v>
      </c>
      <c r="H28" s="50" t="s">
        <v>101</v>
      </c>
      <c r="I28" s="50" t="s">
        <v>99</v>
      </c>
      <c r="J28" s="54">
        <v>0</v>
      </c>
      <c r="K28" s="55">
        <f t="shared" si="1"/>
        <v>1</v>
      </c>
      <c r="L28" s="56" t="str">
        <f t="shared" ca="1" si="2"/>
        <v>Jetzt anstehend</v>
      </c>
    </row>
    <row r="29" spans="1:12" ht="18" customHeight="1" x14ac:dyDescent="0.25">
      <c r="A29" s="39" t="str">
        <f t="shared" si="0"/>
        <v/>
      </c>
      <c r="B29" s="40"/>
      <c r="C29" s="41"/>
      <c r="D29" s="41"/>
      <c r="E29" s="42"/>
      <c r="F29" s="43" t="str">
        <f>IF($E29="","",INDEX({"Montag","Dienstag","Mittwoch","Donnerstag","Freitag","Samstag","Sonntag"},WEEKDAY($E29,2)))</f>
        <v/>
      </c>
      <c r="G29" s="44"/>
      <c r="H29" s="41"/>
      <c r="I29" s="41"/>
      <c r="J29" s="45"/>
      <c r="K29" s="46" t="str">
        <f t="shared" si="1"/>
        <v/>
      </c>
      <c r="L29" s="47" t="str">
        <f t="shared" si="2"/>
        <v/>
      </c>
    </row>
    <row r="30" spans="1:12" ht="18" customHeight="1" x14ac:dyDescent="0.25">
      <c r="A30" s="48" t="str">
        <f t="shared" si="0"/>
        <v/>
      </c>
      <c r="B30" s="49"/>
      <c r="C30" s="50"/>
      <c r="D30" s="50"/>
      <c r="E30" s="51"/>
      <c r="F30" s="52" t="str">
        <f>IF($E30="","",INDEX({"Montag","Dienstag","Mittwoch","Donnerstag","Freitag","Samstag","Sonntag"},WEEKDAY($E30,2)))</f>
        <v/>
      </c>
      <c r="G30" s="53"/>
      <c r="H30" s="50"/>
      <c r="I30" s="50"/>
      <c r="J30" s="54"/>
      <c r="K30" s="55" t="str">
        <f t="shared" si="1"/>
        <v/>
      </c>
      <c r="L30" s="56" t="str">
        <f t="shared" si="2"/>
        <v/>
      </c>
    </row>
    <row r="31" spans="1:12" ht="18" customHeight="1" x14ac:dyDescent="0.25">
      <c r="A31" s="39" t="str">
        <f t="shared" si="0"/>
        <v/>
      </c>
      <c r="B31" s="40"/>
      <c r="C31" s="41"/>
      <c r="D31" s="41"/>
      <c r="E31" s="42"/>
      <c r="F31" s="43" t="str">
        <f>IF($E31="","",INDEX({"Montag","Dienstag","Mittwoch","Donnerstag","Freitag","Samstag","Sonntag"},WEEKDAY($E31,2)))</f>
        <v/>
      </c>
      <c r="G31" s="44"/>
      <c r="H31" s="41"/>
      <c r="I31" s="41"/>
      <c r="J31" s="45"/>
      <c r="K31" s="46" t="str">
        <f t="shared" si="1"/>
        <v/>
      </c>
      <c r="L31" s="47" t="str">
        <f t="shared" si="2"/>
        <v/>
      </c>
    </row>
    <row r="32" spans="1:12" ht="18" customHeight="1" x14ac:dyDescent="0.25">
      <c r="A32" s="48" t="str">
        <f t="shared" si="0"/>
        <v/>
      </c>
      <c r="B32" s="49"/>
      <c r="C32" s="50"/>
      <c r="D32" s="50"/>
      <c r="E32" s="51"/>
      <c r="F32" s="52" t="str">
        <f>IF($E32="","",INDEX({"Montag","Dienstag","Mittwoch","Donnerstag","Freitag","Samstag","Sonntag"},WEEKDAY($E32,2)))</f>
        <v/>
      </c>
      <c r="G32" s="53"/>
      <c r="H32" s="50"/>
      <c r="I32" s="50"/>
      <c r="J32" s="54"/>
      <c r="K32" s="55" t="str">
        <f t="shared" si="1"/>
        <v/>
      </c>
      <c r="L32" s="56" t="str">
        <f t="shared" si="2"/>
        <v/>
      </c>
    </row>
    <row r="33" spans="1:12" ht="18" customHeight="1" x14ac:dyDescent="0.25">
      <c r="A33" s="39" t="str">
        <f t="shared" si="0"/>
        <v/>
      </c>
      <c r="B33" s="40"/>
      <c r="C33" s="41"/>
      <c r="D33" s="41"/>
      <c r="E33" s="42"/>
      <c r="F33" s="43" t="str">
        <f>IF($E33="","",INDEX({"Montag","Dienstag","Mittwoch","Donnerstag","Freitag","Samstag","Sonntag"},WEEKDAY($E33,2)))</f>
        <v/>
      </c>
      <c r="G33" s="44"/>
      <c r="H33" s="41"/>
      <c r="I33" s="41"/>
      <c r="J33" s="45"/>
      <c r="K33" s="46" t="str">
        <f t="shared" si="1"/>
        <v/>
      </c>
      <c r="L33" s="47" t="str">
        <f t="shared" si="2"/>
        <v/>
      </c>
    </row>
    <row r="34" spans="1:12" ht="18" customHeight="1" x14ac:dyDescent="0.25">
      <c r="A34" s="48" t="str">
        <f t="shared" si="0"/>
        <v/>
      </c>
      <c r="B34" s="49"/>
      <c r="C34" s="50"/>
      <c r="D34" s="50"/>
      <c r="E34" s="51"/>
      <c r="F34" s="52" t="str">
        <f>IF($E34="","",INDEX({"Montag","Dienstag","Mittwoch","Donnerstag","Freitag","Samstag","Sonntag"},WEEKDAY($E34,2)))</f>
        <v/>
      </c>
      <c r="G34" s="53"/>
      <c r="H34" s="50"/>
      <c r="I34" s="50"/>
      <c r="J34" s="54"/>
      <c r="K34" s="55" t="str">
        <f t="shared" si="1"/>
        <v/>
      </c>
      <c r="L34" s="56" t="str">
        <f t="shared" si="2"/>
        <v/>
      </c>
    </row>
    <row r="35" spans="1:12" ht="18" customHeight="1" x14ac:dyDescent="0.25">
      <c r="A35" s="39" t="str">
        <f t="shared" si="0"/>
        <v/>
      </c>
      <c r="B35" s="40"/>
      <c r="C35" s="41"/>
      <c r="D35" s="41"/>
      <c r="E35" s="42"/>
      <c r="F35" s="43" t="str">
        <f>IF($E35="","",INDEX({"Montag","Dienstag","Mittwoch","Donnerstag","Freitag","Samstag","Sonntag"},WEEKDAY($E35,2)))</f>
        <v/>
      </c>
      <c r="G35" s="44"/>
      <c r="H35" s="41"/>
      <c r="I35" s="41"/>
      <c r="J35" s="45"/>
      <c r="K35" s="46" t="str">
        <f t="shared" si="1"/>
        <v/>
      </c>
      <c r="L35" s="47" t="str">
        <f t="shared" si="2"/>
        <v/>
      </c>
    </row>
    <row r="36" spans="1:12" ht="18" customHeight="1" x14ac:dyDescent="0.25">
      <c r="A36" s="48" t="str">
        <f t="shared" si="0"/>
        <v/>
      </c>
      <c r="B36" s="49"/>
      <c r="C36" s="50"/>
      <c r="D36" s="50"/>
      <c r="E36" s="51"/>
      <c r="F36" s="52" t="str">
        <f>IF($E36="","",INDEX({"Montag","Dienstag","Mittwoch","Donnerstag","Freitag","Samstag","Sonntag"},WEEKDAY($E36,2)))</f>
        <v/>
      </c>
      <c r="G36" s="53"/>
      <c r="H36" s="50"/>
      <c r="I36" s="50"/>
      <c r="J36" s="54"/>
      <c r="K36" s="55" t="str">
        <f t="shared" si="1"/>
        <v/>
      </c>
      <c r="L36" s="56" t="str">
        <f t="shared" si="2"/>
        <v/>
      </c>
    </row>
    <row r="37" spans="1:12" ht="18" customHeight="1" x14ac:dyDescent="0.25">
      <c r="A37" s="39" t="str">
        <f t="shared" si="0"/>
        <v/>
      </c>
      <c r="B37" s="40"/>
      <c r="C37" s="41"/>
      <c r="D37" s="41"/>
      <c r="E37" s="42"/>
      <c r="F37" s="43" t="str">
        <f>IF($E37="","",INDEX({"Montag","Dienstag","Mittwoch","Donnerstag","Freitag","Samstag","Sonntag"},WEEKDAY($E37,2)))</f>
        <v/>
      </c>
      <c r="G37" s="44"/>
      <c r="H37" s="41"/>
      <c r="I37" s="41"/>
      <c r="J37" s="45"/>
      <c r="K37" s="46" t="str">
        <f t="shared" si="1"/>
        <v/>
      </c>
      <c r="L37" s="47" t="str">
        <f t="shared" si="2"/>
        <v/>
      </c>
    </row>
    <row r="38" spans="1:12" ht="18" customHeight="1" x14ac:dyDescent="0.25">
      <c r="A38" s="48" t="str">
        <f t="shared" si="0"/>
        <v/>
      </c>
      <c r="B38" s="49"/>
      <c r="C38" s="50"/>
      <c r="D38" s="50"/>
      <c r="E38" s="51"/>
      <c r="F38" s="52" t="str">
        <f>IF($E38="","",INDEX({"Montag","Dienstag","Mittwoch","Donnerstag","Freitag","Samstag","Sonntag"},WEEKDAY($E38,2)))</f>
        <v/>
      </c>
      <c r="G38" s="53"/>
      <c r="H38" s="50"/>
      <c r="I38" s="50"/>
      <c r="J38" s="54"/>
      <c r="K38" s="55" t="str">
        <f t="shared" si="1"/>
        <v/>
      </c>
      <c r="L38" s="56" t="str">
        <f t="shared" si="2"/>
        <v/>
      </c>
    </row>
    <row r="39" spans="1:12" ht="18" customHeight="1" x14ac:dyDescent="0.25">
      <c r="A39" s="39" t="str">
        <f t="shared" si="0"/>
        <v/>
      </c>
      <c r="B39" s="40"/>
      <c r="C39" s="41"/>
      <c r="D39" s="41"/>
      <c r="E39" s="42"/>
      <c r="F39" s="43" t="str">
        <f>IF($E39="","",INDEX({"Montag","Dienstag","Mittwoch","Donnerstag","Freitag","Samstag","Sonntag"},WEEKDAY($E39,2)))</f>
        <v/>
      </c>
      <c r="G39" s="44"/>
      <c r="H39" s="41"/>
      <c r="I39" s="41"/>
      <c r="J39" s="45"/>
      <c r="K39" s="46" t="str">
        <f t="shared" si="1"/>
        <v/>
      </c>
      <c r="L39" s="47" t="str">
        <f t="shared" si="2"/>
        <v/>
      </c>
    </row>
    <row r="40" spans="1:12" ht="18" customHeight="1" x14ac:dyDescent="0.25">
      <c r="A40" s="48" t="str">
        <f t="shared" si="0"/>
        <v/>
      </c>
      <c r="B40" s="49"/>
      <c r="C40" s="50"/>
      <c r="D40" s="50"/>
      <c r="E40" s="51"/>
      <c r="F40" s="52" t="str">
        <f>IF($E40="","",INDEX({"Montag","Dienstag","Mittwoch","Donnerstag","Freitag","Samstag","Sonntag"},WEEKDAY($E40,2)))</f>
        <v/>
      </c>
      <c r="G40" s="53"/>
      <c r="H40" s="50"/>
      <c r="I40" s="50"/>
      <c r="J40" s="54"/>
      <c r="K40" s="55" t="str">
        <f t="shared" si="1"/>
        <v/>
      </c>
      <c r="L40" s="56" t="str">
        <f t="shared" si="2"/>
        <v/>
      </c>
    </row>
    <row r="41" spans="1:12" ht="18" customHeight="1" x14ac:dyDescent="0.25">
      <c r="A41" s="39" t="str">
        <f t="shared" si="0"/>
        <v/>
      </c>
      <c r="B41" s="40"/>
      <c r="C41" s="41"/>
      <c r="D41" s="41"/>
      <c r="E41" s="42"/>
      <c r="F41" s="43" t="str">
        <f>IF($E41="","",INDEX({"Montag","Dienstag","Mittwoch","Donnerstag","Freitag","Samstag","Sonntag"},WEEKDAY($E41,2)))</f>
        <v/>
      </c>
      <c r="G41" s="44"/>
      <c r="H41" s="41"/>
      <c r="I41" s="41"/>
      <c r="J41" s="45"/>
      <c r="K41" s="46" t="str">
        <f t="shared" si="1"/>
        <v/>
      </c>
      <c r="L41" s="47" t="str">
        <f t="shared" si="2"/>
        <v/>
      </c>
    </row>
    <row r="42" spans="1:12" ht="18" customHeight="1" x14ac:dyDescent="0.25">
      <c r="A42" s="48" t="str">
        <f t="shared" si="0"/>
        <v/>
      </c>
      <c r="B42" s="49"/>
      <c r="C42" s="50"/>
      <c r="D42" s="50"/>
      <c r="E42" s="51"/>
      <c r="F42" s="52" t="str">
        <f>IF($E42="","",INDEX({"Montag","Dienstag","Mittwoch","Donnerstag","Freitag","Samstag","Sonntag"},WEEKDAY($E42,2)))</f>
        <v/>
      </c>
      <c r="G42" s="53"/>
      <c r="H42" s="50"/>
      <c r="I42" s="50"/>
      <c r="J42" s="54"/>
      <c r="K42" s="55" t="str">
        <f t="shared" si="1"/>
        <v/>
      </c>
      <c r="L42" s="56" t="str">
        <f t="shared" si="2"/>
        <v/>
      </c>
    </row>
    <row r="43" spans="1:12" ht="18" customHeight="1" x14ac:dyDescent="0.25">
      <c r="A43" s="39" t="str">
        <f t="shared" si="0"/>
        <v/>
      </c>
      <c r="B43" s="40"/>
      <c r="C43" s="41"/>
      <c r="D43" s="41"/>
      <c r="E43" s="42"/>
      <c r="F43" s="43" t="str">
        <f>IF($E43="","",INDEX({"Montag","Dienstag","Mittwoch","Donnerstag","Freitag","Samstag","Sonntag"},WEEKDAY($E43,2)))</f>
        <v/>
      </c>
      <c r="G43" s="44"/>
      <c r="H43" s="41"/>
      <c r="I43" s="41"/>
      <c r="J43" s="45"/>
      <c r="K43" s="46" t="str">
        <f t="shared" si="1"/>
        <v/>
      </c>
      <c r="L43" s="47" t="str">
        <f t="shared" si="2"/>
        <v/>
      </c>
    </row>
    <row r="44" spans="1:12" ht="18" customHeight="1" x14ac:dyDescent="0.25">
      <c r="A44" s="48" t="str">
        <f t="shared" si="0"/>
        <v/>
      </c>
      <c r="B44" s="49"/>
      <c r="C44" s="50"/>
      <c r="D44" s="50"/>
      <c r="E44" s="51"/>
      <c r="F44" s="52" t="str">
        <f>IF($E44="","",INDEX({"Montag","Dienstag","Mittwoch","Donnerstag","Freitag","Samstag","Sonntag"},WEEKDAY($E44,2)))</f>
        <v/>
      </c>
      <c r="G44" s="53"/>
      <c r="H44" s="50"/>
      <c r="I44" s="50"/>
      <c r="J44" s="54"/>
      <c r="K44" s="55" t="str">
        <f t="shared" si="1"/>
        <v/>
      </c>
      <c r="L44" s="56" t="str">
        <f t="shared" si="2"/>
        <v/>
      </c>
    </row>
    <row r="45" spans="1:12" ht="18" customHeight="1" x14ac:dyDescent="0.25">
      <c r="A45" s="39" t="str">
        <f t="shared" si="0"/>
        <v/>
      </c>
      <c r="B45" s="40"/>
      <c r="C45" s="41"/>
      <c r="D45" s="41"/>
      <c r="E45" s="42"/>
      <c r="F45" s="43" t="str">
        <f>IF($E45="","",INDEX({"Montag","Dienstag","Mittwoch","Donnerstag","Freitag","Samstag","Sonntag"},WEEKDAY($E45,2)))</f>
        <v/>
      </c>
      <c r="G45" s="44"/>
      <c r="H45" s="41"/>
      <c r="I45" s="41"/>
      <c r="J45" s="45"/>
      <c r="K45" s="46" t="str">
        <f t="shared" si="1"/>
        <v/>
      </c>
      <c r="L45" s="47" t="str">
        <f t="shared" si="2"/>
        <v/>
      </c>
    </row>
    <row r="46" spans="1:12" ht="18" customHeight="1" x14ac:dyDescent="0.25">
      <c r="A46" s="48" t="str">
        <f t="shared" si="0"/>
        <v/>
      </c>
      <c r="B46" s="49"/>
      <c r="C46" s="50"/>
      <c r="D46" s="50"/>
      <c r="E46" s="51"/>
      <c r="F46" s="52" t="str">
        <f>IF($E46="","",INDEX({"Montag","Dienstag","Mittwoch","Donnerstag","Freitag","Samstag","Sonntag"},WEEKDAY($E46,2)))</f>
        <v/>
      </c>
      <c r="G46" s="53"/>
      <c r="H46" s="50"/>
      <c r="I46" s="50"/>
      <c r="J46" s="54"/>
      <c r="K46" s="55" t="str">
        <f t="shared" si="1"/>
        <v/>
      </c>
      <c r="L46" s="56" t="str">
        <f t="shared" si="2"/>
        <v/>
      </c>
    </row>
    <row r="47" spans="1:12" ht="18" customHeight="1" x14ac:dyDescent="0.25">
      <c r="A47" s="39" t="str">
        <f t="shared" si="0"/>
        <v/>
      </c>
      <c r="B47" s="40"/>
      <c r="C47" s="41"/>
      <c r="D47" s="41"/>
      <c r="E47" s="42"/>
      <c r="F47" s="43" t="str">
        <f>IF($E47="","",INDEX({"Montag","Dienstag","Mittwoch","Donnerstag","Freitag","Samstag","Sonntag"},WEEKDAY($E47,2)))</f>
        <v/>
      </c>
      <c r="G47" s="44"/>
      <c r="H47" s="41"/>
      <c r="I47" s="41"/>
      <c r="J47" s="45"/>
      <c r="K47" s="46" t="str">
        <f t="shared" si="1"/>
        <v/>
      </c>
      <c r="L47" s="47" t="str">
        <f t="shared" si="2"/>
        <v/>
      </c>
    </row>
    <row r="48" spans="1:12" ht="18" customHeight="1" x14ac:dyDescent="0.25">
      <c r="A48" s="57" t="str">
        <f t="shared" si="0"/>
        <v/>
      </c>
      <c r="B48" s="58"/>
      <c r="C48" s="59"/>
      <c r="D48" s="59"/>
      <c r="E48" s="60"/>
      <c r="F48" s="61" t="str">
        <f>IF($E48="","",INDEX({"Montag","Dienstag","Mittwoch","Donnerstag","Freitag","Samstag","Sonntag"},WEEKDAY($E48,2)))</f>
        <v/>
      </c>
      <c r="G48" s="62"/>
      <c r="H48" s="59"/>
      <c r="I48" s="59"/>
      <c r="J48" s="63"/>
      <c r="K48" s="64" t="str">
        <f t="shared" si="1"/>
        <v/>
      </c>
      <c r="L48" s="65" t="str">
        <f t="shared" si="2"/>
        <v/>
      </c>
    </row>
    <row r="49" spans="1:12" x14ac:dyDescent="0.25">
      <c r="A49" s="66"/>
      <c r="B49" s="67" t="s">
        <v>145</v>
      </c>
      <c r="C49" s="66"/>
      <c r="D49" s="66"/>
      <c r="E49" s="66"/>
      <c r="F49" s="66"/>
      <c r="G49" s="68">
        <f>SUM(G9:G48)</f>
        <v>28.5</v>
      </c>
      <c r="H49" s="66"/>
      <c r="I49" s="66"/>
      <c r="J49" s="69">
        <f>IFERROR(SUMPRODUCT($G$9:$G$48,$J$9:$J$48)/SUM($G$9:$G$48),0)</f>
        <v>0.31929824561403514</v>
      </c>
      <c r="K49" s="68">
        <f>SUM(K9:K48)</f>
        <v>19.399999999999999</v>
      </c>
      <c r="L49" s="66"/>
    </row>
    <row r="51" spans="1:12" x14ac:dyDescent="0.25">
      <c r="A51" s="2" t="s">
        <v>146</v>
      </c>
    </row>
    <row r="52" spans="1:12" ht="13.5" customHeight="1" x14ac:dyDescent="0.25">
      <c r="A52" s="70" t="s">
        <v>147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</row>
    <row r="53" spans="1:12" ht="13.5" customHeight="1" x14ac:dyDescent="0.25">
      <c r="A53" s="70" t="s">
        <v>148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</row>
    <row r="54" spans="1:12" ht="13.5" customHeight="1" x14ac:dyDescent="0.25">
      <c r="A54" s="70" t="s">
        <v>149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</row>
    <row r="55" spans="1:12" ht="13.5" customHeight="1" x14ac:dyDescent="0.25">
      <c r="A55" s="70" t="s">
        <v>150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</row>
  </sheetData>
  <mergeCells count="16">
    <mergeCell ref="A1:L2"/>
    <mergeCell ref="A3:L3"/>
    <mergeCell ref="A5:B5"/>
    <mergeCell ref="E5:F5"/>
    <mergeCell ref="G5:H5"/>
    <mergeCell ref="I5:J5"/>
    <mergeCell ref="K5:L5"/>
    <mergeCell ref="A52:L52"/>
    <mergeCell ref="A53:L53"/>
    <mergeCell ref="A54:L54"/>
    <mergeCell ref="A55:L55"/>
    <mergeCell ref="A6:B6"/>
    <mergeCell ref="E6:F6"/>
    <mergeCell ref="G6:H6"/>
    <mergeCell ref="I6:J6"/>
    <mergeCell ref="K6:L6"/>
  </mergeCells>
  <conditionalFormatting sqref="B9:G48">
    <cfRule type="expression" dxfId="6" priority="9">
      <formula>$I9="Erledigt"</formula>
    </cfRule>
  </conditionalFormatting>
  <conditionalFormatting sqref="H9:H48">
    <cfRule type="cellIs" dxfId="5" priority="7" operator="equal">
      <formula>"A – hoch"</formula>
    </cfRule>
  </conditionalFormatting>
  <conditionalFormatting sqref="I9:I48">
    <cfRule type="cellIs" dxfId="4" priority="5" operator="equal">
      <formula>"Erledigt"</formula>
    </cfRule>
    <cfRule type="cellIs" dxfId="3" priority="6" operator="equal">
      <formula>"In Arbeit"</formula>
    </cfRule>
  </conditionalFormatting>
  <conditionalFormatting sqref="J9:J48">
    <cfRule type="dataBar" priority="8">
      <dataBar>
        <cfvo type="num" val="0"/>
        <cfvo type="num" val="1"/>
        <color rgb="FF6E8B6A"/>
      </dataBar>
      <extLst>
        <ext xmlns:x14="http://schemas.microsoft.com/office/spreadsheetml/2009/9/main" uri="{B025F937-C7B1-47D3-B67F-A62EFF666E3E}">
          <x14:id>{7F7017A7-70CE-4121-8B7B-8AFC928471FF}</x14:id>
        </ext>
      </extLst>
    </cfRule>
  </conditionalFormatting>
  <conditionalFormatting sqref="L9:L48">
    <cfRule type="cellIs" dxfId="2" priority="2" operator="equal">
      <formula>"Überfällig"</formula>
    </cfRule>
    <cfRule type="cellIs" dxfId="1" priority="3" operator="equal">
      <formula>"Jetzt anstehend"</formula>
    </cfRule>
    <cfRule type="cellIs" dxfId="0" priority="4" operator="equal">
      <formula>"Erledigt"</formula>
    </cfRule>
  </conditionalFormatting>
  <dataValidations count="4">
    <dataValidation type="list" allowBlank="1" sqref="C9:C48" xr:uid="{00000000-0002-0000-0100-000000000000}">
      <formula1>$P$1:$P$6</formula1>
      <formula2>0</formula2>
    </dataValidation>
    <dataValidation type="list" allowBlank="1" sqref="H9:H48" xr:uid="{00000000-0002-0000-0100-000001000000}">
      <formula1>$Q$1:$Q$3</formula1>
      <formula2>0</formula2>
    </dataValidation>
    <dataValidation type="list" allowBlank="1" sqref="I9:I48" xr:uid="{00000000-0002-0000-0100-000002000000}">
      <formula1>$R$1:$R$3</formula1>
      <formula2>0</formula2>
    </dataValidation>
    <dataValidation type="decimal" allowBlank="1" sqref="J9:J48" xr:uid="{00000000-0002-0000-0100-000003000000}">
      <formula1>0</formula1>
      <formula2>1</formula2>
    </dataValidation>
  </dataValidations>
  <printOptions horizontalCentered="1"/>
  <pageMargins left="0.3" right="0.3" top="1" bottom="1" header="0.511811023622047" footer="0.511811023622047"/>
  <pageSetup paperSize="9"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F7017A7-70CE-4121-8B7B-8AFC928471FF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6E8B6A"/>
            </x14:dataBar>
          </x14:cfRule>
          <xm:sqref>J9:J48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Wochenplan</vt:lpstr>
      <vt:lpstr>Aufgaben</vt:lpstr>
      <vt:lpstr>Aufgaben!Druckbereich</vt:lpstr>
      <vt:lpstr>Wochenplan!Druckbereich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2026-07-18T05:48:24Z</dcterms:created>
  <dcterms:modified xsi:type="dcterms:W3CDTF">2026-07-18T07:59:30Z</dcterms:modified>
  <dc:language>en-US</dc:language>
</cp:coreProperties>
</file>