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F7B480A-6AE7-4253-84E5-B4EA26E0E49C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rbeitszeitnachweis" sheetId="1" r:id="rId1"/>
  </sheets>
  <definedNames>
    <definedName name="_xlnm.Print_Area" localSheetId="0">Arbeitszeitnachweis!$A$1:$K$52</definedName>
    <definedName name="_xlnm.Print_Titles" localSheetId="0">Arbeitszeitnachweis!$10:$10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4" i="1" l="1"/>
  <c r="G44" i="1"/>
  <c r="D44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G2" i="1"/>
  <c r="I30" i="1" l="1"/>
  <c r="I31" i="1"/>
  <c r="I12" i="1"/>
  <c r="I32" i="1"/>
  <c r="I16" i="1"/>
  <c r="I37" i="1"/>
  <c r="I41" i="1"/>
  <c r="I22" i="1"/>
  <c r="I24" i="1"/>
  <c r="C11" i="1"/>
  <c r="C35" i="1"/>
  <c r="G11" i="1"/>
  <c r="G31" i="1"/>
  <c r="G39" i="1"/>
  <c r="I39" i="1" s="1"/>
  <c r="C15" i="1"/>
  <c r="C19" i="1"/>
  <c r="C23" i="1"/>
  <c r="C27" i="1"/>
  <c r="C31" i="1"/>
  <c r="C39" i="1"/>
  <c r="G15" i="1"/>
  <c r="G19" i="1"/>
  <c r="I19" i="1" s="1"/>
  <c r="G23" i="1"/>
  <c r="G27" i="1"/>
  <c r="I27" i="1" s="1"/>
  <c r="G35" i="1"/>
  <c r="I35" i="1" s="1"/>
  <c r="H11" i="1"/>
  <c r="H15" i="1"/>
  <c r="I15" i="1" s="1"/>
  <c r="H19" i="1"/>
  <c r="H23" i="1"/>
  <c r="I23" i="1" s="1"/>
  <c r="H27" i="1"/>
  <c r="H31" i="1"/>
  <c r="H35" i="1"/>
  <c r="H39" i="1"/>
  <c r="C12" i="1"/>
  <c r="C16" i="1"/>
  <c r="C20" i="1"/>
  <c r="C24" i="1"/>
  <c r="C28" i="1"/>
  <c r="C32" i="1"/>
  <c r="C36" i="1"/>
  <c r="C40" i="1"/>
  <c r="G12" i="1"/>
  <c r="G16" i="1"/>
  <c r="G20" i="1"/>
  <c r="I20" i="1" s="1"/>
  <c r="G24" i="1"/>
  <c r="G28" i="1"/>
  <c r="I28" i="1" s="1"/>
  <c r="G32" i="1"/>
  <c r="G36" i="1"/>
  <c r="I36" i="1" s="1"/>
  <c r="G40" i="1"/>
  <c r="I40" i="1" s="1"/>
  <c r="H12" i="1"/>
  <c r="H16" i="1"/>
  <c r="H20" i="1"/>
  <c r="H24" i="1"/>
  <c r="H28" i="1"/>
  <c r="H32" i="1"/>
  <c r="H36" i="1"/>
  <c r="H40" i="1"/>
  <c r="C13" i="1"/>
  <c r="C17" i="1"/>
  <c r="C21" i="1"/>
  <c r="C25" i="1"/>
  <c r="C29" i="1"/>
  <c r="C33" i="1"/>
  <c r="C37" i="1"/>
  <c r="C41" i="1"/>
  <c r="G13" i="1"/>
  <c r="I13" i="1" s="1"/>
  <c r="G17" i="1"/>
  <c r="I17" i="1" s="1"/>
  <c r="G21" i="1"/>
  <c r="I21" i="1" s="1"/>
  <c r="G25" i="1"/>
  <c r="I25" i="1" s="1"/>
  <c r="G29" i="1"/>
  <c r="G33" i="1"/>
  <c r="I33" i="1" s="1"/>
  <c r="G37" i="1"/>
  <c r="G41" i="1"/>
  <c r="H13" i="1"/>
  <c r="H17" i="1"/>
  <c r="H21" i="1"/>
  <c r="H25" i="1"/>
  <c r="H29" i="1"/>
  <c r="I29" i="1" s="1"/>
  <c r="H33" i="1"/>
  <c r="H37" i="1"/>
  <c r="H41" i="1"/>
  <c r="C14" i="1"/>
  <c r="C18" i="1"/>
  <c r="C22" i="1"/>
  <c r="C26" i="1"/>
  <c r="C30" i="1"/>
  <c r="C34" i="1"/>
  <c r="C38" i="1"/>
  <c r="G14" i="1"/>
  <c r="I14" i="1" s="1"/>
  <c r="G18" i="1"/>
  <c r="I18" i="1" s="1"/>
  <c r="G22" i="1"/>
  <c r="G26" i="1"/>
  <c r="I26" i="1" s="1"/>
  <c r="G30" i="1"/>
  <c r="G34" i="1"/>
  <c r="I34" i="1" s="1"/>
  <c r="G38" i="1"/>
  <c r="I38" i="1" s="1"/>
  <c r="H34" i="1"/>
  <c r="H14" i="1"/>
  <c r="H18" i="1"/>
  <c r="H22" i="1"/>
  <c r="H26" i="1"/>
  <c r="H30" i="1"/>
  <c r="H38" i="1"/>
  <c r="G42" i="1" l="1"/>
  <c r="H42" i="1"/>
  <c r="I11" i="1"/>
  <c r="I42" i="1" s="1"/>
</calcChain>
</file>

<file path=xl/sharedStrings.xml><?xml version="1.0" encoding="utf-8"?>
<sst xmlns="http://schemas.openxmlformats.org/spreadsheetml/2006/main" count="59" uniqueCount="49">
  <si>
    <t>Arbeitszeitnachweis</t>
  </si>
  <si>
    <t>Unternehmen</t>
  </si>
  <si>
    <t>Muster GmbH</t>
  </si>
  <si>
    <t>Abrechnungsmonat</t>
  </si>
  <si>
    <t>Anschrift</t>
  </si>
  <si>
    <t>Musterstraße 12, 12345 Musterstadt</t>
  </si>
  <si>
    <t>Personalnummer</t>
  </si>
  <si>
    <t>10042</t>
  </si>
  <si>
    <t>Mitarbeiter/in</t>
  </si>
  <si>
    <t>Max Mustermann</t>
  </si>
  <si>
    <t>Abteilung</t>
  </si>
  <si>
    <t>Verwaltung</t>
  </si>
  <si>
    <t>Vorgesetzte/r</t>
  </si>
  <si>
    <t>Sabine Berg</t>
  </si>
  <si>
    <t>Soll-Stunden / Tag</t>
  </si>
  <si>
    <t>Datum</t>
  </si>
  <si>
    <t>Wochentag</t>
  </si>
  <si>
    <t>Beginn</t>
  </si>
  <si>
    <t>Ende</t>
  </si>
  <si>
    <t>Pause</t>
  </si>
  <si>
    <t>Ist-Std.</t>
  </si>
  <si>
    <t>Soll-Std.</t>
  </si>
  <si>
    <t>Saldo</t>
  </si>
  <si>
    <t>Bemerkung / Tätigkeit</t>
  </si>
  <si>
    <t>Projektarbeit</t>
  </si>
  <si>
    <t>Kundentermin</t>
  </si>
  <si>
    <t>Homeoffice</t>
  </si>
  <si>
    <t>Angebotserstellung</t>
  </si>
  <si>
    <t>Arzttermin (halber Tag)</t>
  </si>
  <si>
    <t>Teambesprechung</t>
  </si>
  <si>
    <t>Sachbearbeitung</t>
  </si>
  <si>
    <t>Krank</t>
  </si>
  <si>
    <t>Deadline Projekt Nord</t>
  </si>
  <si>
    <t>Urlaub</t>
  </si>
  <si>
    <t>Freitag / Wochenabschluss</t>
  </si>
  <si>
    <t>Monatsabschluss</t>
  </si>
  <si>
    <t>Summe / Monatsgesamt</t>
  </si>
  <si>
    <t>Stunden (Std.)</t>
  </si>
  <si>
    <t>Erfasste Arbeitstage</t>
  </si>
  <si>
    <t>Urlaubstage</t>
  </si>
  <si>
    <t>Kranktage</t>
  </si>
  <si>
    <t>Hinweise zur Nutzung</t>
  </si>
  <si>
    <t>•  Blau hinterlegte Felder ausfüllen (Kopfdaten, Beginn, Ende, Pause, Bemerkung). Graue Spalten berechnen sich automatisch.</t>
  </si>
  <si>
    <t>•  Datum und Wochentag entstehen aus dem Abrechnungsmonat. Nur diesen ändern – der gesamte Monat aktualisiert sich.</t>
  </si>
  <si>
    <t>•  Ist-Std. = (Ende − Beginn) − Pause. Nachtschichten über Mitternacht werden automatisch korrekt berechnet.</t>
  </si>
  <si>
    <t>•  Bemerkung "Urlaub"/"Krank"/"Feiertag" wird als erfüllte Sollzeit gewertet (Saldo 0).</t>
  </si>
  <si>
    <t>Ort, Datum</t>
  </si>
  <si>
    <t>Unterschrift Mitarbeiter/in</t>
  </si>
  <si>
    <t>Unterschrift Vorgesetzte/r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</si>
</sst>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hh:mm"/>
    <numFmt numFmtId="166" formatCode="\+0.00;[Red]\-0.00;0.00"/>
  </numFmts>
  <fonts count="1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5"/>
      <color rgb="FFFFFFFF"/>
      <name val="Calibri"/>
      <charset val="1"/>
    </font>
    <font>
      <b/>
      <sz val="10"/>
      <color rgb="FF12414E"/>
      <name val="Calibri"/>
      <charset val="1"/>
    </font>
    <font>
      <sz val="11"/>
      <color rgb="FF17323C"/>
      <name val="Calibri"/>
      <charset val="1"/>
    </font>
    <font>
      <b/>
      <sz val="10.5"/>
      <color rgb="FFFFFFFF"/>
      <name val="Calibri"/>
      <charset val="1"/>
    </font>
    <font>
      <sz val="10.5"/>
      <color rgb="FF17323C"/>
      <name val="Calibri"/>
      <charset val="1"/>
    </font>
    <font>
      <b/>
      <sz val="11"/>
      <color rgb="FFFFFFFF"/>
      <name val="Calibri"/>
      <charset val="1"/>
    </font>
    <font>
      <i/>
      <sz val="9.5"/>
      <color rgb="FFFFFFFF"/>
      <name val="Calibri"/>
      <charset val="1"/>
    </font>
    <font>
      <b/>
      <sz val="11"/>
      <color rgb="FF17323C"/>
      <name val="Calibri"/>
      <charset val="1"/>
    </font>
    <font>
      <b/>
      <sz val="10.5"/>
      <color rgb="FF12414E"/>
      <name val="Calibri"/>
      <charset val="1"/>
    </font>
    <font>
      <sz val="9"/>
      <color rgb="FF6E8288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12414E"/>
        <bgColor rgb="FF17323C"/>
      </patternFill>
    </fill>
    <fill>
      <patternFill patternType="solid">
        <fgColor rgb="FFE4A11B"/>
        <bgColor rgb="FFFFCC00"/>
      </patternFill>
    </fill>
    <fill>
      <patternFill patternType="solid">
        <fgColor rgb="FFE7F1F4"/>
        <bgColor rgb="FFF3F6F7"/>
      </patternFill>
    </fill>
    <fill>
      <patternFill patternType="solid">
        <fgColor rgb="FFF3F6F7"/>
        <bgColor rgb="FFE7F1F4"/>
      </patternFill>
    </fill>
  </fills>
  <borders count="4">
    <border>
      <left/>
      <right/>
      <top/>
      <bottom/>
      <diagonal/>
    </border>
    <border>
      <left style="thin">
        <color rgb="FFC3D2D7"/>
      </left>
      <right style="thin">
        <color rgb="FFC3D2D7"/>
      </right>
      <top style="thin">
        <color rgb="FFC3D2D7"/>
      </top>
      <bottom style="thin">
        <color rgb="FFC3D2D7"/>
      </bottom>
      <diagonal/>
    </border>
    <border>
      <left style="thin">
        <color rgb="FF1E5F70"/>
      </left>
      <right style="thin">
        <color rgb="FF1E5F70"/>
      </right>
      <top style="thin">
        <color rgb="FF12414E"/>
      </top>
      <bottom style="medium">
        <color rgb="FFE4A11B"/>
      </bottom>
      <diagonal/>
    </border>
    <border>
      <left/>
      <right/>
      <top/>
      <bottom style="thin">
        <color rgb="FF17323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3" xfId="0" applyBorder="1"/>
    <xf numFmtId="0" fontId="11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2" fontId="4" fillId="4" borderId="1" xfId="0" applyNumberFormat="1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164" fontId="4" fillId="4" borderId="1" xfId="0" applyNumberFormat="1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indent="1"/>
    </xf>
    <xf numFmtId="2" fontId="7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indent="1"/>
    </xf>
    <xf numFmtId="1" fontId="9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</cellXfs>
  <cellStyles count="1">
    <cellStyle name="Standard" xfId="0" builtinId="0"/>
  </cellStyles>
  <dxfs count="1">
    <dxf>
      <font>
        <sz val="10"/>
        <color rgb="FF6E8288"/>
        <name val="Calibri"/>
        <charset val="1"/>
      </font>
      <fill>
        <patternFill>
          <bgColor rgb="FFDCE5E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5F70"/>
      <rgbColor rgb="FFC0C0C0"/>
      <rgbColor rgb="FF6E8288"/>
      <rgbColor rgb="FF9999FF"/>
      <rgbColor rgb="FF993366"/>
      <rgbColor rgb="FFF3F6F7"/>
      <rgbColor rgb="FFE7F1F4"/>
      <rgbColor rgb="FF660066"/>
      <rgbColor rgb="FFFF8080"/>
      <rgbColor rgb="FF0066CC"/>
      <rgbColor rgb="FFC3D2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5E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4A11B"/>
      <rgbColor rgb="FFFF6600"/>
      <rgbColor rgb="FF666699"/>
      <rgbColor rgb="FF969696"/>
      <rgbColor rgb="FF12414E"/>
      <rgbColor rgb="FF339966"/>
      <rgbColor rgb="FF003300"/>
      <rgbColor rgb="FF333300"/>
      <rgbColor rgb="FF993300"/>
      <rgbColor rgb="FF993366"/>
      <rgbColor rgb="FF333399"/>
      <rgbColor rgb="FF1732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60" sqref="F60"/>
    </sheetView>
  </sheetViews>
  <sheetFormatPr baseColWidth="10" defaultColWidth="8.7109375" defaultRowHeight="15" x14ac:dyDescent="0.25"/>
  <cols>
    <col min="1" max="1" width="2.42578125" customWidth="1"/>
    <col min="2" max="2" width="19.5703125" bestFit="1" customWidth="1"/>
    <col min="3" max="3" width="10.85546875" bestFit="1" customWidth="1"/>
    <col min="4" max="4" width="6.85546875" bestFit="1" customWidth="1"/>
    <col min="5" max="5" width="5.5703125" bestFit="1" customWidth="1"/>
    <col min="6" max="6" width="6" bestFit="1" customWidth="1"/>
    <col min="7" max="7" width="16.42578125" bestFit="1" customWidth="1"/>
    <col min="8" max="8" width="8" bestFit="1" customWidth="1"/>
    <col min="9" max="9" width="5.7109375" bestFit="1" customWidth="1"/>
    <col min="10" max="10" width="23.85546875" bestFit="1" customWidth="1"/>
    <col min="11" max="11" width="2.42578125" customWidth="1"/>
  </cols>
  <sheetData>
    <row r="1" spans="2:10" ht="6" customHeight="1" x14ac:dyDescent="0.25"/>
    <row r="2" spans="2:10" ht="43.5" customHeight="1" x14ac:dyDescent="0.25">
      <c r="B2" s="12" t="s">
        <v>0</v>
      </c>
      <c r="C2" s="12"/>
      <c r="D2" s="12"/>
      <c r="E2" s="12"/>
      <c r="F2" s="12"/>
      <c r="G2" s="11" t="str">
        <f>CHOOSE(MONTH($H$5),"Januar","Februar","März","April","Mai","Juni","Juli","August","September","Oktober","November","Dezember")&amp;" "&amp;YEAR($H$5)</f>
        <v>März 2026</v>
      </c>
      <c r="H2" s="11"/>
      <c r="I2" s="11"/>
      <c r="J2" s="11"/>
    </row>
    <row r="3" spans="2:10" ht="6" customHeight="1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2:10" ht="6" customHeight="1" x14ac:dyDescent="0.25"/>
    <row r="5" spans="2:10" ht="19.5" customHeight="1" x14ac:dyDescent="0.25">
      <c r="B5" s="13" t="s">
        <v>1</v>
      </c>
      <c r="C5" s="9" t="s">
        <v>2</v>
      </c>
      <c r="D5" s="9"/>
      <c r="E5" s="9"/>
      <c r="G5" s="13" t="s">
        <v>3</v>
      </c>
      <c r="H5" s="8">
        <v>46082</v>
      </c>
      <c r="I5" s="8"/>
      <c r="J5" s="8"/>
    </row>
    <row r="6" spans="2:10" x14ac:dyDescent="0.25">
      <c r="B6" s="13" t="s">
        <v>4</v>
      </c>
      <c r="C6" s="9" t="s">
        <v>5</v>
      </c>
      <c r="D6" s="9"/>
      <c r="E6" s="9"/>
      <c r="G6" s="13" t="s">
        <v>6</v>
      </c>
      <c r="H6" s="7" t="s">
        <v>7</v>
      </c>
      <c r="I6" s="7"/>
      <c r="J6" s="7"/>
    </row>
    <row r="7" spans="2:10" ht="19.5" customHeight="1" x14ac:dyDescent="0.25">
      <c r="B7" s="13" t="s">
        <v>8</v>
      </c>
      <c r="C7" s="9" t="s">
        <v>9</v>
      </c>
      <c r="D7" s="9"/>
      <c r="E7" s="9"/>
      <c r="G7" s="13" t="s">
        <v>10</v>
      </c>
      <c r="H7" s="7" t="s">
        <v>11</v>
      </c>
      <c r="I7" s="7"/>
      <c r="J7" s="7"/>
    </row>
    <row r="8" spans="2:10" ht="19.5" customHeight="1" x14ac:dyDescent="0.25">
      <c r="B8" s="13" t="s">
        <v>12</v>
      </c>
      <c r="C8" s="9" t="s">
        <v>13</v>
      </c>
      <c r="D8" s="9"/>
      <c r="E8" s="9"/>
      <c r="G8" s="13" t="s">
        <v>14</v>
      </c>
      <c r="H8" s="6">
        <v>8</v>
      </c>
      <c r="I8" s="6"/>
      <c r="J8" s="6"/>
    </row>
    <row r="9" spans="2:10" ht="7.5" customHeight="1" x14ac:dyDescent="0.25"/>
    <row r="10" spans="2:10" ht="31.5" customHeight="1" x14ac:dyDescent="0.25">
      <c r="B10" s="14" t="s">
        <v>15</v>
      </c>
      <c r="C10" s="14" t="s">
        <v>16</v>
      </c>
      <c r="D10" s="14" t="s">
        <v>17</v>
      </c>
      <c r="E10" s="14" t="s">
        <v>18</v>
      </c>
      <c r="F10" s="14" t="s">
        <v>19</v>
      </c>
      <c r="G10" s="14" t="s">
        <v>20</v>
      </c>
      <c r="H10" s="14" t="s">
        <v>21</v>
      </c>
      <c r="I10" s="14" t="s">
        <v>22</v>
      </c>
      <c r="J10" s="14" t="s">
        <v>23</v>
      </c>
    </row>
    <row r="11" spans="2:10" ht="18" customHeight="1" x14ac:dyDescent="0.25">
      <c r="B11" s="15">
        <f>IF(1&lt;=DAY(EOMONTH($H$5,0)),DATE(YEAR($H$5),MONTH($H$5),1),"")</f>
        <v>46082</v>
      </c>
      <c r="C11" s="16" t="str">
        <f t="shared" ref="C11:C41" si="0">IF($B11="","",CHOOSE(WEEKDAY($B11,2),"Montag","Dienstag","Mittwoch","Donnerstag","Freitag","Samstag","Sonntag"))</f>
        <v>Sonntag</v>
      </c>
      <c r="D11" s="17"/>
      <c r="E11" s="17"/>
      <c r="F11" s="17"/>
      <c r="G11" s="18">
        <f t="shared" ref="G11:G41" si="1">IF($B11="","",IF(OR($J11="Urlaub",$J11="Krank",$J11="Feiertag"),$H11,IF(AND($D11&lt;&gt;"",$E11&lt;&gt;""),MAX(0,(MOD($E11-$D11,1)-$F11))*24,0)))</f>
        <v>0</v>
      </c>
      <c r="H11" s="18">
        <f t="shared" ref="H11:H41" si="2">IF($B11="","",IF(WEEKDAY($B11,2)&gt;=6,0,$H$8))</f>
        <v>0</v>
      </c>
      <c r="I11" s="19">
        <f t="shared" ref="I11:I41" si="3">IF($B11="","",$G11-$H11)</f>
        <v>0</v>
      </c>
      <c r="J11" s="20"/>
    </row>
    <row r="12" spans="2:10" ht="18" customHeight="1" x14ac:dyDescent="0.25">
      <c r="B12" s="15">
        <f>IF(2&lt;=DAY(EOMONTH($H$5,0)),DATE(YEAR($H$5),MONTH($H$5),2),"")</f>
        <v>46083</v>
      </c>
      <c r="C12" s="16" t="str">
        <f t="shared" si="0"/>
        <v>Montag</v>
      </c>
      <c r="D12" s="17">
        <v>0.33333333333333298</v>
      </c>
      <c r="E12" s="17">
        <v>0.69791666666666696</v>
      </c>
      <c r="F12" s="17">
        <v>3.125E-2</v>
      </c>
      <c r="G12" s="18">
        <f t="shared" si="1"/>
        <v>8.000000000000016</v>
      </c>
      <c r="H12" s="18">
        <f t="shared" si="2"/>
        <v>8</v>
      </c>
      <c r="I12" s="19">
        <f t="shared" si="3"/>
        <v>1.5987211554602254E-14</v>
      </c>
      <c r="J12" s="20" t="s">
        <v>24</v>
      </c>
    </row>
    <row r="13" spans="2:10" ht="18" customHeight="1" x14ac:dyDescent="0.25">
      <c r="B13" s="15">
        <f>IF(3&lt;=DAY(EOMONTH($H$5,0)),DATE(YEAR($H$5),MONTH($H$5),3),"")</f>
        <v>46084</v>
      </c>
      <c r="C13" s="16" t="str">
        <f t="shared" si="0"/>
        <v>Dienstag</v>
      </c>
      <c r="D13" s="17">
        <v>0.33333333333333298</v>
      </c>
      <c r="E13" s="17">
        <v>0.72916666666666696</v>
      </c>
      <c r="F13" s="17">
        <v>3.125E-2</v>
      </c>
      <c r="G13" s="18">
        <f t="shared" si="1"/>
        <v>8.750000000000016</v>
      </c>
      <c r="H13" s="18">
        <f t="shared" si="2"/>
        <v>8</v>
      </c>
      <c r="I13" s="19">
        <f t="shared" si="3"/>
        <v>0.75000000000001599</v>
      </c>
      <c r="J13" s="20" t="s">
        <v>25</v>
      </c>
    </row>
    <row r="14" spans="2:10" ht="18" customHeight="1" x14ac:dyDescent="0.25">
      <c r="B14" s="15">
        <f>IF(4&lt;=DAY(EOMONTH($H$5,0)),DATE(YEAR($H$5),MONTH($H$5),4),"")</f>
        <v>46085</v>
      </c>
      <c r="C14" s="16" t="str">
        <f t="shared" si="0"/>
        <v>Mittwoch</v>
      </c>
      <c r="D14" s="17">
        <v>0.33333333333333298</v>
      </c>
      <c r="E14" s="17">
        <v>0.69791666666666696</v>
      </c>
      <c r="F14" s="17">
        <v>3.125E-2</v>
      </c>
      <c r="G14" s="18">
        <f t="shared" si="1"/>
        <v>8.000000000000016</v>
      </c>
      <c r="H14" s="18">
        <f t="shared" si="2"/>
        <v>8</v>
      </c>
      <c r="I14" s="19">
        <f t="shared" si="3"/>
        <v>1.5987211554602254E-14</v>
      </c>
      <c r="J14" s="20" t="s">
        <v>26</v>
      </c>
    </row>
    <row r="15" spans="2:10" ht="18" customHeight="1" x14ac:dyDescent="0.25">
      <c r="B15" s="15">
        <f>IF(5&lt;=DAY(EOMONTH($H$5,0)),DATE(YEAR($H$5),MONTH($H$5),5),"")</f>
        <v>46086</v>
      </c>
      <c r="C15" s="16" t="str">
        <f t="shared" si="0"/>
        <v>Donnerstag</v>
      </c>
      <c r="D15" s="17">
        <v>0.35416666666666702</v>
      </c>
      <c r="E15" s="17">
        <v>0.76041666666666696</v>
      </c>
      <c r="F15" s="17">
        <v>3.125E-2</v>
      </c>
      <c r="G15" s="18">
        <f t="shared" si="1"/>
        <v>8.9999999999999982</v>
      </c>
      <c r="H15" s="18">
        <f t="shared" si="2"/>
        <v>8</v>
      </c>
      <c r="I15" s="19">
        <f t="shared" si="3"/>
        <v>0.99999999999999822</v>
      </c>
      <c r="J15" s="20" t="s">
        <v>27</v>
      </c>
    </row>
    <row r="16" spans="2:10" ht="18" customHeight="1" x14ac:dyDescent="0.25">
      <c r="B16" s="15">
        <f>IF(6&lt;=DAY(EOMONTH($H$5,0)),DATE(YEAR($H$5),MONTH($H$5),6),"")</f>
        <v>46087</v>
      </c>
      <c r="C16" s="16" t="str">
        <f t="shared" si="0"/>
        <v>Freitag</v>
      </c>
      <c r="D16" s="17">
        <v>0.33333333333333298</v>
      </c>
      <c r="E16" s="17">
        <v>0.58333333333333304</v>
      </c>
      <c r="F16" s="17">
        <v>2.0833333333333301E-2</v>
      </c>
      <c r="G16" s="18">
        <f t="shared" si="1"/>
        <v>5.5000000000000018</v>
      </c>
      <c r="H16" s="18">
        <f t="shared" si="2"/>
        <v>8</v>
      </c>
      <c r="I16" s="19">
        <f t="shared" si="3"/>
        <v>-2.4999999999999982</v>
      </c>
      <c r="J16" s="20" t="s">
        <v>28</v>
      </c>
    </row>
    <row r="17" spans="2:10" ht="18" customHeight="1" x14ac:dyDescent="0.25">
      <c r="B17" s="15">
        <f>IF(7&lt;=DAY(EOMONTH($H$5,0)),DATE(YEAR($H$5),MONTH($H$5),7),"")</f>
        <v>46088</v>
      </c>
      <c r="C17" s="16" t="str">
        <f t="shared" si="0"/>
        <v>Samstag</v>
      </c>
      <c r="D17" s="17"/>
      <c r="E17" s="17"/>
      <c r="F17" s="17"/>
      <c r="G17" s="18">
        <f t="shared" si="1"/>
        <v>0</v>
      </c>
      <c r="H17" s="18">
        <f t="shared" si="2"/>
        <v>0</v>
      </c>
      <c r="I17" s="19">
        <f t="shared" si="3"/>
        <v>0</v>
      </c>
      <c r="J17" s="20"/>
    </row>
    <row r="18" spans="2:10" ht="18" customHeight="1" x14ac:dyDescent="0.25">
      <c r="B18" s="15">
        <f>IF(8&lt;=DAY(EOMONTH($H$5,0)),DATE(YEAR($H$5),MONTH($H$5),8),"")</f>
        <v>46089</v>
      </c>
      <c r="C18" s="16" t="str">
        <f t="shared" si="0"/>
        <v>Sonntag</v>
      </c>
      <c r="D18" s="17"/>
      <c r="E18" s="17"/>
      <c r="F18" s="17"/>
      <c r="G18" s="18">
        <f t="shared" si="1"/>
        <v>0</v>
      </c>
      <c r="H18" s="18">
        <f t="shared" si="2"/>
        <v>0</v>
      </c>
      <c r="I18" s="19">
        <f t="shared" si="3"/>
        <v>0</v>
      </c>
      <c r="J18" s="20"/>
    </row>
    <row r="19" spans="2:10" ht="18" customHeight="1" x14ac:dyDescent="0.25">
      <c r="B19" s="15">
        <f>IF(9&lt;=DAY(EOMONTH($H$5,0)),DATE(YEAR($H$5),MONTH($H$5),9),"")</f>
        <v>46090</v>
      </c>
      <c r="C19" s="16" t="str">
        <f t="shared" si="0"/>
        <v>Montag</v>
      </c>
      <c r="D19" s="17">
        <v>0.33333333333333298</v>
      </c>
      <c r="E19" s="17">
        <v>0.69791666666666696</v>
      </c>
      <c r="F19" s="17">
        <v>3.125E-2</v>
      </c>
      <c r="G19" s="18">
        <f t="shared" si="1"/>
        <v>8.000000000000016</v>
      </c>
      <c r="H19" s="18">
        <f t="shared" si="2"/>
        <v>8</v>
      </c>
      <c r="I19" s="19">
        <f t="shared" si="3"/>
        <v>1.5987211554602254E-14</v>
      </c>
      <c r="J19" s="20" t="s">
        <v>29</v>
      </c>
    </row>
    <row r="20" spans="2:10" ht="18" customHeight="1" x14ac:dyDescent="0.25">
      <c r="B20" s="15">
        <f>IF(10&lt;=DAY(EOMONTH($H$5,0)),DATE(YEAR($H$5),MONTH($H$5),10),"")</f>
        <v>46091</v>
      </c>
      <c r="C20" s="16" t="str">
        <f t="shared" si="0"/>
        <v>Dienstag</v>
      </c>
      <c r="D20" s="17">
        <v>0.33333333333333298</v>
      </c>
      <c r="E20" s="17">
        <v>0.69791666666666696</v>
      </c>
      <c r="F20" s="17">
        <v>3.125E-2</v>
      </c>
      <c r="G20" s="18">
        <f t="shared" si="1"/>
        <v>8.000000000000016</v>
      </c>
      <c r="H20" s="18">
        <f t="shared" si="2"/>
        <v>8</v>
      </c>
      <c r="I20" s="19">
        <f t="shared" si="3"/>
        <v>1.5987211554602254E-14</v>
      </c>
      <c r="J20" s="20" t="s">
        <v>30</v>
      </c>
    </row>
    <row r="21" spans="2:10" ht="18" customHeight="1" x14ac:dyDescent="0.25">
      <c r="B21" s="15">
        <f>IF(11&lt;=DAY(EOMONTH($H$5,0)),DATE(YEAR($H$5),MONTH($H$5),11),"")</f>
        <v>46092</v>
      </c>
      <c r="C21" s="16" t="str">
        <f t="shared" si="0"/>
        <v>Mittwoch</v>
      </c>
      <c r="D21" s="17">
        <v>0.32291666666666702</v>
      </c>
      <c r="E21" s="17">
        <v>0.70833333333333304</v>
      </c>
      <c r="F21" s="17">
        <v>3.125E-2</v>
      </c>
      <c r="G21" s="18">
        <f t="shared" si="1"/>
        <v>8.499999999999984</v>
      </c>
      <c r="H21" s="18">
        <f t="shared" si="2"/>
        <v>8</v>
      </c>
      <c r="I21" s="19">
        <f t="shared" si="3"/>
        <v>0.49999999999998401</v>
      </c>
      <c r="J21" s="20" t="s">
        <v>26</v>
      </c>
    </row>
    <row r="22" spans="2:10" ht="18" customHeight="1" x14ac:dyDescent="0.25">
      <c r="B22" s="15">
        <f>IF(12&lt;=DAY(EOMONTH($H$5,0)),DATE(YEAR($H$5),MONTH($H$5),12),"")</f>
        <v>46093</v>
      </c>
      <c r="C22" s="16" t="str">
        <f t="shared" si="0"/>
        <v>Donnerstag</v>
      </c>
      <c r="D22" s="17"/>
      <c r="E22" s="17"/>
      <c r="F22" s="17"/>
      <c r="G22" s="18">
        <f t="shared" si="1"/>
        <v>8</v>
      </c>
      <c r="H22" s="18">
        <f t="shared" si="2"/>
        <v>8</v>
      </c>
      <c r="I22" s="19">
        <f t="shared" si="3"/>
        <v>0</v>
      </c>
      <c r="J22" s="20" t="s">
        <v>31</v>
      </c>
    </row>
    <row r="23" spans="2:10" ht="18" customHeight="1" x14ac:dyDescent="0.25">
      <c r="B23" s="15">
        <f>IF(13&lt;=DAY(EOMONTH($H$5,0)),DATE(YEAR($H$5),MONTH($H$5),13),"")</f>
        <v>46094</v>
      </c>
      <c r="C23" s="16" t="str">
        <f t="shared" si="0"/>
        <v>Freitag</v>
      </c>
      <c r="D23" s="17">
        <v>0.33333333333333298</v>
      </c>
      <c r="E23" s="17">
        <v>0.69791666666666696</v>
      </c>
      <c r="F23" s="17">
        <v>3.125E-2</v>
      </c>
      <c r="G23" s="18">
        <f t="shared" si="1"/>
        <v>8.000000000000016</v>
      </c>
      <c r="H23" s="18">
        <f t="shared" si="2"/>
        <v>8</v>
      </c>
      <c r="I23" s="19">
        <f t="shared" si="3"/>
        <v>1.5987211554602254E-14</v>
      </c>
      <c r="J23" s="20" t="s">
        <v>30</v>
      </c>
    </row>
    <row r="24" spans="2:10" ht="18" customHeight="1" x14ac:dyDescent="0.25">
      <c r="B24" s="15">
        <f>IF(14&lt;=DAY(EOMONTH($H$5,0)),DATE(YEAR($H$5),MONTH($H$5),14),"")</f>
        <v>46095</v>
      </c>
      <c r="C24" s="16" t="str">
        <f t="shared" si="0"/>
        <v>Samstag</v>
      </c>
      <c r="D24" s="17"/>
      <c r="E24" s="17"/>
      <c r="F24" s="17"/>
      <c r="G24" s="18">
        <f t="shared" si="1"/>
        <v>0</v>
      </c>
      <c r="H24" s="18">
        <f t="shared" si="2"/>
        <v>0</v>
      </c>
      <c r="I24" s="19">
        <f t="shared" si="3"/>
        <v>0</v>
      </c>
      <c r="J24" s="20"/>
    </row>
    <row r="25" spans="2:10" ht="18" customHeight="1" x14ac:dyDescent="0.25">
      <c r="B25" s="15">
        <f>IF(15&lt;=DAY(EOMONTH($H$5,0)),DATE(YEAR($H$5),MONTH($H$5),15),"")</f>
        <v>46096</v>
      </c>
      <c r="C25" s="16" t="str">
        <f t="shared" si="0"/>
        <v>Sonntag</v>
      </c>
      <c r="D25" s="17"/>
      <c r="E25" s="17"/>
      <c r="F25" s="17"/>
      <c r="G25" s="18">
        <f t="shared" si="1"/>
        <v>0</v>
      </c>
      <c r="H25" s="18">
        <f t="shared" si="2"/>
        <v>0</v>
      </c>
      <c r="I25" s="19">
        <f t="shared" si="3"/>
        <v>0</v>
      </c>
      <c r="J25" s="20"/>
    </row>
    <row r="26" spans="2:10" ht="18" customHeight="1" x14ac:dyDescent="0.25">
      <c r="B26" s="15">
        <f>IF(16&lt;=DAY(EOMONTH($H$5,0)),DATE(YEAR($H$5),MONTH($H$5),16),"")</f>
        <v>46097</v>
      </c>
      <c r="C26" s="16" t="str">
        <f t="shared" si="0"/>
        <v>Montag</v>
      </c>
      <c r="D26" s="17">
        <v>0.33333333333333298</v>
      </c>
      <c r="E26" s="17">
        <v>0.69791666666666696</v>
      </c>
      <c r="F26" s="17">
        <v>3.125E-2</v>
      </c>
      <c r="G26" s="18">
        <f t="shared" si="1"/>
        <v>8.000000000000016</v>
      </c>
      <c r="H26" s="18">
        <f t="shared" si="2"/>
        <v>8</v>
      </c>
      <c r="I26" s="19">
        <f t="shared" si="3"/>
        <v>1.5987211554602254E-14</v>
      </c>
      <c r="J26" s="20" t="s">
        <v>24</v>
      </c>
    </row>
    <row r="27" spans="2:10" ht="18" customHeight="1" x14ac:dyDescent="0.25">
      <c r="B27" s="15">
        <f>IF(17&lt;=DAY(EOMONTH($H$5,0)),DATE(YEAR($H$5),MONTH($H$5),17),"")</f>
        <v>46098</v>
      </c>
      <c r="C27" s="16" t="str">
        <f t="shared" si="0"/>
        <v>Dienstag</v>
      </c>
      <c r="D27" s="17">
        <v>0.33333333333333298</v>
      </c>
      <c r="E27" s="17">
        <v>0.75</v>
      </c>
      <c r="F27" s="17">
        <v>3.125E-2</v>
      </c>
      <c r="G27" s="18">
        <f t="shared" si="1"/>
        <v>9.2500000000000089</v>
      </c>
      <c r="H27" s="18">
        <f t="shared" si="2"/>
        <v>8</v>
      </c>
      <c r="I27" s="19">
        <f t="shared" si="3"/>
        <v>1.2500000000000089</v>
      </c>
      <c r="J27" s="20" t="s">
        <v>32</v>
      </c>
    </row>
    <row r="28" spans="2:10" ht="18" customHeight="1" x14ac:dyDescent="0.25">
      <c r="B28" s="15">
        <f>IF(18&lt;=DAY(EOMONTH($H$5,0)),DATE(YEAR($H$5),MONTH($H$5),18),"")</f>
        <v>46099</v>
      </c>
      <c r="C28" s="16" t="str">
        <f t="shared" si="0"/>
        <v>Mittwoch</v>
      </c>
      <c r="D28" s="17">
        <v>0.33333333333333298</v>
      </c>
      <c r="E28" s="17">
        <v>0.69791666666666696</v>
      </c>
      <c r="F28" s="17">
        <v>3.125E-2</v>
      </c>
      <c r="G28" s="18">
        <f t="shared" si="1"/>
        <v>8.000000000000016</v>
      </c>
      <c r="H28" s="18">
        <f t="shared" si="2"/>
        <v>8</v>
      </c>
      <c r="I28" s="19">
        <f t="shared" si="3"/>
        <v>1.5987211554602254E-14</v>
      </c>
      <c r="J28" s="20" t="s">
        <v>26</v>
      </c>
    </row>
    <row r="29" spans="2:10" ht="18" customHeight="1" x14ac:dyDescent="0.25">
      <c r="B29" s="15">
        <f>IF(19&lt;=DAY(EOMONTH($H$5,0)),DATE(YEAR($H$5),MONTH($H$5),19),"")</f>
        <v>46100</v>
      </c>
      <c r="C29" s="16" t="str">
        <f t="shared" si="0"/>
        <v>Donnerstag</v>
      </c>
      <c r="D29" s="17">
        <v>0.33333333333333298</v>
      </c>
      <c r="E29" s="17">
        <v>0.69791666666666696</v>
      </c>
      <c r="F29" s="17">
        <v>3.125E-2</v>
      </c>
      <c r="G29" s="18">
        <f t="shared" si="1"/>
        <v>8.000000000000016</v>
      </c>
      <c r="H29" s="18">
        <f t="shared" si="2"/>
        <v>8</v>
      </c>
      <c r="I29" s="19">
        <f t="shared" si="3"/>
        <v>1.5987211554602254E-14</v>
      </c>
      <c r="J29" s="20" t="s">
        <v>30</v>
      </c>
    </row>
    <row r="30" spans="2:10" ht="18" customHeight="1" x14ac:dyDescent="0.25">
      <c r="B30" s="15">
        <f>IF(20&lt;=DAY(EOMONTH($H$5,0)),DATE(YEAR($H$5),MONTH($H$5),20),"")</f>
        <v>46101</v>
      </c>
      <c r="C30" s="16" t="str">
        <f t="shared" si="0"/>
        <v>Freitag</v>
      </c>
      <c r="D30" s="17"/>
      <c r="E30" s="17"/>
      <c r="F30" s="17"/>
      <c r="G30" s="18">
        <f t="shared" si="1"/>
        <v>8</v>
      </c>
      <c r="H30" s="18">
        <f t="shared" si="2"/>
        <v>8</v>
      </c>
      <c r="I30" s="19">
        <f t="shared" si="3"/>
        <v>0</v>
      </c>
      <c r="J30" s="20" t="s">
        <v>33</v>
      </c>
    </row>
    <row r="31" spans="2:10" ht="18" customHeight="1" x14ac:dyDescent="0.25">
      <c r="B31" s="15">
        <f>IF(21&lt;=DAY(EOMONTH($H$5,0)),DATE(YEAR($H$5),MONTH($H$5),21),"")</f>
        <v>46102</v>
      </c>
      <c r="C31" s="16" t="str">
        <f t="shared" si="0"/>
        <v>Samstag</v>
      </c>
      <c r="D31" s="17"/>
      <c r="E31" s="17"/>
      <c r="F31" s="17"/>
      <c r="G31" s="18">
        <f t="shared" si="1"/>
        <v>0</v>
      </c>
      <c r="H31" s="18">
        <f t="shared" si="2"/>
        <v>0</v>
      </c>
      <c r="I31" s="19">
        <f t="shared" si="3"/>
        <v>0</v>
      </c>
      <c r="J31" s="20"/>
    </row>
    <row r="32" spans="2:10" ht="18" customHeight="1" x14ac:dyDescent="0.25">
      <c r="B32" s="15">
        <f>IF(22&lt;=DAY(EOMONTH($H$5,0)),DATE(YEAR($H$5),MONTH($H$5),22),"")</f>
        <v>46103</v>
      </c>
      <c r="C32" s="16" t="str">
        <f t="shared" si="0"/>
        <v>Sonntag</v>
      </c>
      <c r="D32" s="17"/>
      <c r="E32" s="17"/>
      <c r="F32" s="17"/>
      <c r="G32" s="18">
        <f t="shared" si="1"/>
        <v>0</v>
      </c>
      <c r="H32" s="18">
        <f t="shared" si="2"/>
        <v>0</v>
      </c>
      <c r="I32" s="19">
        <f t="shared" si="3"/>
        <v>0</v>
      </c>
      <c r="J32" s="20"/>
    </row>
    <row r="33" spans="2:10" ht="18" customHeight="1" x14ac:dyDescent="0.25">
      <c r="B33" s="15">
        <f>IF(23&lt;=DAY(EOMONTH($H$5,0)),DATE(YEAR($H$5),MONTH($H$5),23),"")</f>
        <v>46104</v>
      </c>
      <c r="C33" s="16" t="str">
        <f t="shared" si="0"/>
        <v>Montag</v>
      </c>
      <c r="D33" s="17">
        <v>0.33333333333333298</v>
      </c>
      <c r="E33" s="17">
        <v>0.69791666666666696</v>
      </c>
      <c r="F33" s="17">
        <v>3.125E-2</v>
      </c>
      <c r="G33" s="18">
        <f t="shared" si="1"/>
        <v>8.000000000000016</v>
      </c>
      <c r="H33" s="18">
        <f t="shared" si="2"/>
        <v>8</v>
      </c>
      <c r="I33" s="19">
        <f t="shared" si="3"/>
        <v>1.5987211554602254E-14</v>
      </c>
      <c r="J33" s="20" t="s">
        <v>25</v>
      </c>
    </row>
    <row r="34" spans="2:10" ht="18" customHeight="1" x14ac:dyDescent="0.25">
      <c r="B34" s="15">
        <f>IF(24&lt;=DAY(EOMONTH($H$5,0)),DATE(YEAR($H$5),MONTH($H$5),24),"")</f>
        <v>46105</v>
      </c>
      <c r="C34" s="16" t="str">
        <f t="shared" si="0"/>
        <v>Dienstag</v>
      </c>
      <c r="D34" s="17">
        <v>0.33333333333333298</v>
      </c>
      <c r="E34" s="17">
        <v>0.69791666666666696</v>
      </c>
      <c r="F34" s="17">
        <v>3.125E-2</v>
      </c>
      <c r="G34" s="18">
        <f t="shared" si="1"/>
        <v>8.000000000000016</v>
      </c>
      <c r="H34" s="18">
        <f t="shared" si="2"/>
        <v>8</v>
      </c>
      <c r="I34" s="19">
        <f t="shared" si="3"/>
        <v>1.5987211554602254E-14</v>
      </c>
      <c r="J34" s="20" t="s">
        <v>30</v>
      </c>
    </row>
    <row r="35" spans="2:10" ht="18" customHeight="1" x14ac:dyDescent="0.25">
      <c r="B35" s="15">
        <f>IF(25&lt;=DAY(EOMONTH($H$5,0)),DATE(YEAR($H$5),MONTH($H$5),25),"")</f>
        <v>46106</v>
      </c>
      <c r="C35" s="16" t="str">
        <f t="shared" si="0"/>
        <v>Mittwoch</v>
      </c>
      <c r="D35" s="17">
        <v>0.33333333333333298</v>
      </c>
      <c r="E35" s="17">
        <v>0.71875</v>
      </c>
      <c r="F35" s="17">
        <v>3.125E-2</v>
      </c>
      <c r="G35" s="18">
        <f t="shared" si="1"/>
        <v>8.5000000000000089</v>
      </c>
      <c r="H35" s="18">
        <f t="shared" si="2"/>
        <v>8</v>
      </c>
      <c r="I35" s="19">
        <f t="shared" si="3"/>
        <v>0.50000000000000888</v>
      </c>
      <c r="J35" s="20" t="s">
        <v>24</v>
      </c>
    </row>
    <row r="36" spans="2:10" ht="18" customHeight="1" x14ac:dyDescent="0.25">
      <c r="B36" s="15">
        <f>IF(26&lt;=DAY(EOMONTH($H$5,0)),DATE(YEAR($H$5),MONTH($H$5),26),"")</f>
        <v>46107</v>
      </c>
      <c r="C36" s="16" t="str">
        <f t="shared" si="0"/>
        <v>Donnerstag</v>
      </c>
      <c r="D36" s="17">
        <v>0.33333333333333298</v>
      </c>
      <c r="E36" s="17">
        <v>0.69791666666666696</v>
      </c>
      <c r="F36" s="17">
        <v>3.125E-2</v>
      </c>
      <c r="G36" s="18">
        <f t="shared" si="1"/>
        <v>8.000000000000016</v>
      </c>
      <c r="H36" s="18">
        <f t="shared" si="2"/>
        <v>8</v>
      </c>
      <c r="I36" s="19">
        <f t="shared" si="3"/>
        <v>1.5987211554602254E-14</v>
      </c>
      <c r="J36" s="20" t="s">
        <v>26</v>
      </c>
    </row>
    <row r="37" spans="2:10" ht="18" customHeight="1" x14ac:dyDescent="0.25">
      <c r="B37" s="15">
        <f>IF(27&lt;=DAY(EOMONTH($H$5,0)),DATE(YEAR($H$5),MONTH($H$5),27),"")</f>
        <v>46108</v>
      </c>
      <c r="C37" s="16" t="str">
        <f t="shared" si="0"/>
        <v>Freitag</v>
      </c>
      <c r="D37" s="17">
        <v>0.33333333333333298</v>
      </c>
      <c r="E37" s="17">
        <v>0.64583333333333304</v>
      </c>
      <c r="F37" s="17">
        <v>3.125E-2</v>
      </c>
      <c r="G37" s="18">
        <f t="shared" si="1"/>
        <v>6.7500000000000018</v>
      </c>
      <c r="H37" s="18">
        <f t="shared" si="2"/>
        <v>8</v>
      </c>
      <c r="I37" s="19">
        <f t="shared" si="3"/>
        <v>-1.2499999999999982</v>
      </c>
      <c r="J37" s="20" t="s">
        <v>34</v>
      </c>
    </row>
    <row r="38" spans="2:10" ht="18" customHeight="1" x14ac:dyDescent="0.25">
      <c r="B38" s="15">
        <f>IF(28&lt;=DAY(EOMONTH($H$5,0)),DATE(YEAR($H$5),MONTH($H$5),28),"")</f>
        <v>46109</v>
      </c>
      <c r="C38" s="16" t="str">
        <f t="shared" si="0"/>
        <v>Samstag</v>
      </c>
      <c r="D38" s="17"/>
      <c r="E38" s="17"/>
      <c r="F38" s="17"/>
      <c r="G38" s="18">
        <f t="shared" si="1"/>
        <v>0</v>
      </c>
      <c r="H38" s="18">
        <f t="shared" si="2"/>
        <v>0</v>
      </c>
      <c r="I38" s="19">
        <f t="shared" si="3"/>
        <v>0</v>
      </c>
      <c r="J38" s="20"/>
    </row>
    <row r="39" spans="2:10" ht="18" customHeight="1" x14ac:dyDescent="0.25">
      <c r="B39" s="15">
        <f>IF(29&lt;=DAY(EOMONTH($H$5,0)),DATE(YEAR($H$5),MONTH($H$5),29),"")</f>
        <v>46110</v>
      </c>
      <c r="C39" s="16" t="str">
        <f t="shared" si="0"/>
        <v>Sonntag</v>
      </c>
      <c r="D39" s="17"/>
      <c r="E39" s="17"/>
      <c r="F39" s="17"/>
      <c r="G39" s="18">
        <f t="shared" si="1"/>
        <v>0</v>
      </c>
      <c r="H39" s="18">
        <f t="shared" si="2"/>
        <v>0</v>
      </c>
      <c r="I39" s="19">
        <f t="shared" si="3"/>
        <v>0</v>
      </c>
      <c r="J39" s="20"/>
    </row>
    <row r="40" spans="2:10" ht="18" customHeight="1" x14ac:dyDescent="0.25">
      <c r="B40" s="15">
        <f>IF(30&lt;=DAY(EOMONTH($H$5,0)),DATE(YEAR($H$5),MONTH($H$5),30),"")</f>
        <v>46111</v>
      </c>
      <c r="C40" s="16" t="str">
        <f t="shared" si="0"/>
        <v>Montag</v>
      </c>
      <c r="D40" s="17">
        <v>0.33333333333333298</v>
      </c>
      <c r="E40" s="17">
        <v>0.69791666666666696</v>
      </c>
      <c r="F40" s="17">
        <v>3.125E-2</v>
      </c>
      <c r="G40" s="18">
        <f t="shared" si="1"/>
        <v>8.000000000000016</v>
      </c>
      <c r="H40" s="18">
        <f t="shared" si="2"/>
        <v>8</v>
      </c>
      <c r="I40" s="19">
        <f t="shared" si="3"/>
        <v>1.5987211554602254E-14</v>
      </c>
      <c r="J40" s="20" t="s">
        <v>30</v>
      </c>
    </row>
    <row r="41" spans="2:10" ht="18" customHeight="1" x14ac:dyDescent="0.25">
      <c r="B41" s="15">
        <f>IF(31&lt;=DAY(EOMONTH($H$5,0)),DATE(YEAR($H$5),MONTH($H$5),31),"")</f>
        <v>46112</v>
      </c>
      <c r="C41" s="16" t="str">
        <f t="shared" si="0"/>
        <v>Dienstag</v>
      </c>
      <c r="D41" s="17">
        <v>0.33333333333333298</v>
      </c>
      <c r="E41" s="17">
        <v>0.73958333333333304</v>
      </c>
      <c r="F41" s="17">
        <v>3.125E-2</v>
      </c>
      <c r="G41" s="18">
        <f t="shared" si="1"/>
        <v>9.0000000000000018</v>
      </c>
      <c r="H41" s="18">
        <f t="shared" si="2"/>
        <v>8</v>
      </c>
      <c r="I41" s="19">
        <f t="shared" si="3"/>
        <v>1.0000000000000018</v>
      </c>
      <c r="J41" s="20" t="s">
        <v>35</v>
      </c>
    </row>
    <row r="42" spans="2:10" ht="24" customHeight="1" x14ac:dyDescent="0.25">
      <c r="B42" s="5" t="s">
        <v>36</v>
      </c>
      <c r="C42" s="5"/>
      <c r="D42" s="5"/>
      <c r="E42" s="5"/>
      <c r="F42" s="5"/>
      <c r="G42" s="21">
        <f>SUM(G11:G41)</f>
        <v>177.25000000000023</v>
      </c>
      <c r="H42" s="21">
        <f>SUM(H11:H41)</f>
        <v>176</v>
      </c>
      <c r="I42" s="22">
        <f>SUM(I11:I41)</f>
        <v>1.2500000000002132</v>
      </c>
      <c r="J42" s="23" t="s">
        <v>37</v>
      </c>
    </row>
    <row r="43" spans="2:10" ht="6" customHeight="1" x14ac:dyDescent="0.25"/>
    <row r="44" spans="2:10" ht="21.75" customHeight="1" x14ac:dyDescent="0.25">
      <c r="B44" s="4" t="s">
        <v>38</v>
      </c>
      <c r="C44" s="4"/>
      <c r="D44" s="24">
        <f>COUNT(D11:D41)</f>
        <v>20</v>
      </c>
      <c r="E44" s="4" t="s">
        <v>39</v>
      </c>
      <c r="F44" s="4"/>
      <c r="G44" s="24">
        <f>COUNTIF(J11:J41,"Urlaub")</f>
        <v>1</v>
      </c>
      <c r="H44" s="4" t="s">
        <v>40</v>
      </c>
      <c r="I44" s="4"/>
      <c r="J44" s="24">
        <f>COUNTIF(J11:J41,"Krank")</f>
        <v>1</v>
      </c>
    </row>
    <row r="45" spans="2:10" ht="7.5" customHeight="1" x14ac:dyDescent="0.25"/>
    <row r="46" spans="2:10" x14ac:dyDescent="0.25">
      <c r="B46" s="25" t="s">
        <v>41</v>
      </c>
    </row>
    <row r="47" spans="2:10" ht="15" customHeight="1" x14ac:dyDescent="0.25">
      <c r="B47" s="3" t="s">
        <v>42</v>
      </c>
      <c r="C47" s="3"/>
      <c r="D47" s="3"/>
      <c r="E47" s="3"/>
      <c r="F47" s="3"/>
      <c r="G47" s="3"/>
      <c r="H47" s="3"/>
      <c r="I47" s="3"/>
      <c r="J47" s="3"/>
    </row>
    <row r="48" spans="2:10" ht="15" customHeight="1" x14ac:dyDescent="0.25">
      <c r="B48" s="3" t="s">
        <v>43</v>
      </c>
      <c r="C48" s="3"/>
      <c r="D48" s="3"/>
      <c r="E48" s="3"/>
      <c r="F48" s="3"/>
      <c r="G48" s="3"/>
      <c r="H48" s="3"/>
      <c r="I48" s="3"/>
      <c r="J48" s="3"/>
    </row>
    <row r="49" spans="2:10" ht="15" customHeight="1" x14ac:dyDescent="0.25">
      <c r="B49" s="3" t="s">
        <v>44</v>
      </c>
      <c r="C49" s="3"/>
      <c r="D49" s="3"/>
      <c r="E49" s="3"/>
      <c r="F49" s="3"/>
      <c r="G49" s="3"/>
      <c r="H49" s="3"/>
      <c r="I49" s="3"/>
      <c r="J49" s="3"/>
    </row>
    <row r="50" spans="2:10" ht="15" customHeight="1" x14ac:dyDescent="0.25">
      <c r="B50" s="3" t="s">
        <v>45</v>
      </c>
      <c r="C50" s="3"/>
      <c r="D50" s="3"/>
      <c r="E50" s="3"/>
      <c r="F50" s="3"/>
      <c r="G50" s="3"/>
      <c r="H50" s="3"/>
      <c r="I50" s="3"/>
      <c r="J50" s="3"/>
    </row>
    <row r="51" spans="2:10" ht="25.5" customHeight="1" x14ac:dyDescent="0.25">
      <c r="B51" s="2"/>
      <c r="C51" s="2"/>
      <c r="D51" s="2"/>
      <c r="E51" s="2"/>
      <c r="F51" s="2"/>
      <c r="G51" s="2"/>
      <c r="H51" s="2"/>
      <c r="I51" s="2"/>
      <c r="J51" s="2"/>
    </row>
    <row r="52" spans="2:10" ht="19.5" customHeight="1" x14ac:dyDescent="0.25">
      <c r="B52" s="1" t="s">
        <v>46</v>
      </c>
      <c r="C52" s="1"/>
      <c r="D52" s="1"/>
      <c r="E52" s="1" t="s">
        <v>47</v>
      </c>
      <c r="F52" s="1"/>
      <c r="G52" s="1"/>
      <c r="H52" s="1" t="s">
        <v>48</v>
      </c>
      <c r="I52" s="1"/>
      <c r="J52" s="1"/>
    </row>
  </sheetData>
  <mergeCells count="25">
    <mergeCell ref="B52:D52"/>
    <mergeCell ref="E52:G52"/>
    <mergeCell ref="H52:J52"/>
    <mergeCell ref="B48:J48"/>
    <mergeCell ref="B49:J49"/>
    <mergeCell ref="B50:J50"/>
    <mergeCell ref="B51:D51"/>
    <mergeCell ref="E51:G51"/>
    <mergeCell ref="H51:J51"/>
    <mergeCell ref="B42:F42"/>
    <mergeCell ref="B44:C44"/>
    <mergeCell ref="E44:F44"/>
    <mergeCell ref="H44:I44"/>
    <mergeCell ref="B47:J47"/>
    <mergeCell ref="C6:E6"/>
    <mergeCell ref="H6:J6"/>
    <mergeCell ref="C7:E7"/>
    <mergeCell ref="H7:J7"/>
    <mergeCell ref="C8:E8"/>
    <mergeCell ref="H8:J8"/>
    <mergeCell ref="B2:F2"/>
    <mergeCell ref="G2:J2"/>
    <mergeCell ref="B3:J3"/>
    <mergeCell ref="C5:E5"/>
    <mergeCell ref="H5:J5"/>
  </mergeCells>
  <conditionalFormatting sqref="B11:J41">
    <cfRule type="expression" dxfId="0" priority="2">
      <formula>WEEKDAY($B11,2)&gt;=6</formula>
    </cfRule>
  </conditionalFormatting>
  <dataValidations count="1">
    <dataValidation type="list" allowBlank="1" promptTitle="Bemerkung" prompt="Auswählen oder frei eintragen" sqref="J11:J41" xr:uid="{00000000-0002-0000-0000-000000000000}">
      <formula1>"Projektarbeit,Sachbearbeitung,Kundentermin,Homeoffice,Teambesprechung,Urlaub,Krank,Feiertag"</formula1>
      <formula2>0</formula2>
    </dataValidation>
  </dataValidations>
  <pageMargins left="0.4" right="0.4" top="0.5" bottom="0.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Arbeitszeitnachweis</vt:lpstr>
      <vt:lpstr>Arbeitszeitnachweis!Druckbereich</vt:lpstr>
      <vt:lpstr>Arbeitszeitnachweis!Drucktitel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2026-07-22T16:02:37Z</dcterms:created>
  <dcterms:modified xsi:type="dcterms:W3CDTF">2026-07-23T09:10:57Z</dcterms:modified>
  <dc:language>en-US</dc:language>
</cp:coreProperties>
</file>