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ournal" sheetId="1" state="visible" r:id="rId3"/>
    <sheet name="Kontenübersicht" sheetId="2" state="visible" r:id="rId4"/>
  </sheets>
  <definedNames>
    <definedName function="false" hidden="false" localSheetId="0" name="_xlnm.Print_Area" vbProcedure="false">Journal!$A$1:$W$46</definedName>
    <definedName function="false" hidden="true" localSheetId="0" name="_xlnm._FilterDatabase" vbProcedure="false">Journal!$A$13:$G$38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<sst xmlns="http://schemas.openxmlformats.org/spreadsheetml/2006/main" count="220" uniqueCount="164">
  <si>
    <t xml:space="preserve">AMERIKANISCHES JOURNAL</t>
  </si>
  <si>
    <t xml:space="preserve">GESCHÄFTSJAHR</t>
  </si>
  <si>
    <t xml:space="preserve">Kombiniertes Grund- und Hauptbuch  ·  Doppelte Buchführung  ·  Kontenrahmen SKR03</t>
  </si>
  <si>
    <t xml:space="preserve">2026</t>
  </si>
  <si>
    <t xml:space="preserve">▸  01  UNTERNEHMEN  ·  ZEITRAUM</t>
  </si>
  <si>
    <t xml:space="preserve">Unternehmen</t>
  </si>
  <si>
    <t xml:space="preserve">Muster Handels GmbH</t>
  </si>
  <si>
    <t xml:space="preserve">USt-IdNr.</t>
  </si>
  <si>
    <t xml:space="preserve">DE 812 345 678</t>
  </si>
  <si>
    <t xml:space="preserve">Buchungsperiode</t>
  </si>
  <si>
    <t xml:space="preserve">Januar 2026</t>
  </si>
  <si>
    <t xml:space="preserve">Erfasst durch</t>
  </si>
  <si>
    <t xml:space="preserve">S. Kramer</t>
  </si>
  <si>
    <t xml:space="preserve">Anschrift</t>
  </si>
  <si>
    <t xml:space="preserve">Marktplatz 12, 26122 Musterstadt</t>
  </si>
  <si>
    <t xml:space="preserve">Steuernummer</t>
  </si>
  <si>
    <t xml:space="preserve">24/123/45678</t>
  </si>
  <si>
    <t xml:space="preserve">Kontenrahmen</t>
  </si>
  <si>
    <t xml:space="preserve">SKR03  ·  Kleinunternehmer nein</t>
  </si>
  <si>
    <t xml:space="preserve">Freigegeben durch</t>
  </si>
  <si>
    <t xml:space="preserve">R. Vollmer (GF)</t>
  </si>
  <si>
    <t xml:space="preserve">▸  02  BUCHUNGSJOURNAL  ·  KONTENMATRIX</t>
  </si>
  <si>
    <t xml:space="preserve">GRUNDBUCH  ·  Buchungssatz</t>
  </si>
  <si>
    <t xml:space="preserve">HAUPTBUCH  ·  Kontenmatrix (Bewegungen je Konto)</t>
  </si>
  <si>
    <t xml:space="preserve">1000
Kasse</t>
  </si>
  <si>
    <t xml:space="preserve">1200
Bank</t>
  </si>
  <si>
    <t xml:space="preserve">1400
Forderungen aLL</t>
  </si>
  <si>
    <t xml:space="preserve">1576
Vorsteuer 19%</t>
  </si>
  <si>
    <t xml:space="preserve">1600
Verbindlichkeiten</t>
  </si>
  <si>
    <t xml:space="preserve">1776
Umsatzsteuer 19%</t>
  </si>
  <si>
    <t xml:space="preserve">4400
Erlöse 19% USt</t>
  </si>
  <si>
    <t xml:space="preserve">3400
Wareneingang</t>
  </si>
  <si>
    <t xml:space="preserve">Soll</t>
  </si>
  <si>
    <t xml:space="preserve">Haben</t>
  </si>
  <si>
    <t xml:space="preserve">EK-001</t>
  </si>
  <si>
    <t xml:space="preserve">Wareneinkauf bar, netto</t>
  </si>
  <si>
    <t xml:space="preserve">3400</t>
  </si>
  <si>
    <t xml:space="preserve">1000</t>
  </si>
  <si>
    <t xml:space="preserve">Vorsteuer 19% aus EK-001</t>
  </si>
  <si>
    <t xml:space="preserve">1576</t>
  </si>
  <si>
    <t xml:space="preserve">BA-001</t>
  </si>
  <si>
    <t xml:space="preserve">Bareinzahlung auf Bankkonto</t>
  </si>
  <si>
    <t xml:space="preserve">1200</t>
  </si>
  <si>
    <t xml:space="preserve">AR-001</t>
  </si>
  <si>
    <t xml:space="preserve">Kundenrechnung Nr. AR-001, netto</t>
  </si>
  <si>
    <t xml:space="preserve">1400</t>
  </si>
  <si>
    <t xml:space="preserve">4400</t>
  </si>
  <si>
    <t xml:space="preserve">Umsatzsteuer 19% aus AR-001</t>
  </si>
  <si>
    <t xml:space="preserve">1776</t>
  </si>
  <si>
    <t xml:space="preserve">BA-002</t>
  </si>
  <si>
    <t xml:space="preserve">Zahlungseingang Kunde (AR-001)</t>
  </si>
  <si>
    <t xml:space="preserve">ER-001</t>
  </si>
  <si>
    <t xml:space="preserve">Lieferantenrechnung ER-001, netto</t>
  </si>
  <si>
    <t xml:space="preserve">1600</t>
  </si>
  <si>
    <t xml:space="preserve">Vorsteuer 19% aus ER-001</t>
  </si>
  <si>
    <t xml:space="preserve">AR-002</t>
  </si>
  <si>
    <t xml:space="preserve">Kundenrechnung Nr. AR-002, netto</t>
  </si>
  <si>
    <t xml:space="preserve">Umsatzsteuer 19% aus AR-002</t>
  </si>
  <si>
    <t xml:space="preserve">BA-003</t>
  </si>
  <si>
    <t xml:space="preserve">Überweisung an Lieferant (ER-001)</t>
  </si>
  <si>
    <t xml:space="preserve">KA-001</t>
  </si>
  <si>
    <t xml:space="preserve">Barverkauf Ladengeschäft, netto</t>
  </si>
  <si>
    <t xml:space="preserve">Umsatzsteuer 19% aus KA-001</t>
  </si>
  <si>
    <t xml:space="preserve">BA-004</t>
  </si>
  <si>
    <t xml:space="preserve">Zahlungseingang Kunde (AR-002)</t>
  </si>
  <si>
    <t xml:space="preserve">EK-002</t>
  </si>
  <si>
    <t xml:space="preserve">SUMME  ·  Zeitraum</t>
  </si>
  <si>
    <t xml:space="preserve">SALDO  ·  Soll − Haben</t>
  </si>
  <si>
    <t xml:space="preserve">▸  03  PRÜFUNG  ·  BILANZIDENTITÄT</t>
  </si>
  <si>
    <t xml:space="preserve">SUMME SOLL GESAMT</t>
  </si>
  <si>
    <t xml:space="preserve">SUMME HABEN GESAMT</t>
  </si>
  <si>
    <t xml:space="preserve">DIFFERENZ (SOLL − HABEN)</t>
  </si>
  <si>
    <t xml:space="preserve">BUCHUNGEN</t>
  </si>
  <si>
    <t xml:space="preserve">BILANZ-IDENTITÄT</t>
  </si>
  <si>
    <t xml:space="preserve">LEGENDE:   Aubergine = Kopf/Struktur   ·   Bronze = Akzent/Prüfsummen   ·   Gelb = Eingabezelle   ·   Soll-Spalten (helle Beige) und Haben-Spalten (helle Beige-grau)   ·   Nr., Kontenmatrix und Summen sind Formeln – nur die Eingabezellen ausfüllen.</t>
  </si>
  <si>
    <t xml:space="preserve">KONTENÜBERSICHT  ·  AUSWERTUNG</t>
  </si>
  <si>
    <t xml:space="preserve">PERIODE</t>
  </si>
  <si>
    <t xml:space="preserve">Salden  ·  USt-Zahllast  ·  Erfolgs- und Bilanzkennzahlen  ·  Prüfhinweise</t>
  </si>
  <si>
    <t xml:space="preserve">01/2026</t>
  </si>
  <si>
    <t xml:space="preserve">▸  01  KENNZAHLEN</t>
  </si>
  <si>
    <t xml:space="preserve">SUMME SOLL</t>
  </si>
  <si>
    <t xml:space="preserve">SUMME HABEN</t>
  </si>
  <si>
    <t xml:space="preserve">USt-ZAHLLAST</t>
  </si>
  <si>
    <t xml:space="preserve">ERGEBNIS (GuV)</t>
  </si>
  <si>
    <t xml:space="preserve">Summe aller Buchungsbeträge im Journal</t>
  </si>
  <si>
    <t xml:space="preserve">muss der Summe Soll entsprechen</t>
  </si>
  <si>
    <t xml:space="preserve">Umsatzsteuer 1776 (Haben) − Vorsteuer 1576 (Soll)</t>
  </si>
  <si>
    <t xml:space="preserve">Erträge (Haben) − Aufwendungen (Soll)</t>
  </si>
  <si>
    <t xml:space="preserve">Anzahl Journaleinträge</t>
  </si>
  <si>
    <t xml:space="preserve">▸  02  KONTENSALDEN  ·  T-KONTEN-SPIEGEL</t>
  </si>
  <si>
    <t xml:space="preserve">▸  03  ERGEBNIS  ·  BILANZ</t>
  </si>
  <si>
    <t xml:space="preserve">Nr.</t>
  </si>
  <si>
    <t xml:space="preserve">Konto</t>
  </si>
  <si>
    <t xml:space="preserve">Bezeichnung</t>
  </si>
  <si>
    <t xml:space="preserve">Art</t>
  </si>
  <si>
    <t xml:space="preserve">Summe Soll €</t>
  </si>
  <si>
    <t xml:space="preserve">Summe Haben €</t>
  </si>
  <si>
    <t xml:space="preserve">Saldo €</t>
  </si>
  <si>
    <t xml:space="preserve">Endbestand</t>
  </si>
  <si>
    <t xml:space="preserve">Position</t>
  </si>
  <si>
    <t xml:space="preserve">Betrag €</t>
  </si>
  <si>
    <t xml:space="preserve">Hinweis</t>
  </si>
  <si>
    <t xml:space="preserve">Kasse</t>
  </si>
  <si>
    <t xml:space="preserve">Aktiv</t>
  </si>
  <si>
    <t xml:space="preserve">Aktiva  ·  Summe Soll-Salden</t>
  </si>
  <si>
    <t xml:space="preserve">Aktivkonten mit Soll-Überhang</t>
  </si>
  <si>
    <t xml:space="preserve">Bank</t>
  </si>
  <si>
    <t xml:space="preserve">Passiva  ·  Summe Haben-Salden</t>
  </si>
  <si>
    <t xml:space="preserve">Passivkonten mit Haben-Überhang</t>
  </si>
  <si>
    <t xml:space="preserve">Forderungen aLL</t>
  </si>
  <si>
    <t xml:space="preserve">Erträge  ·  Erlöse &amp; sonstige</t>
  </si>
  <si>
    <t xml:space="preserve">Konten der Kontenklasse 4 – Erlöse</t>
  </si>
  <si>
    <t xml:space="preserve">Vorsteuer 19%</t>
  </si>
  <si>
    <t xml:space="preserve">Aufwendungen  ·  Wareneinsatz &amp; Kosten</t>
  </si>
  <si>
    <t xml:space="preserve">Konten der Kontenklasse 3 – Aufwand</t>
  </si>
  <si>
    <t xml:space="preserve">Verbindlichkeiten</t>
  </si>
  <si>
    <t xml:space="preserve">Passiv</t>
  </si>
  <si>
    <t xml:space="preserve">USt-Zahllast (1776 − 1576)</t>
  </si>
  <si>
    <t xml:space="preserve">an das Finanzamt zu entrichten</t>
  </si>
  <si>
    <t xml:space="preserve">Umsatzsteuer 19%</t>
  </si>
  <si>
    <t xml:space="preserve">Ergebnis (Gewinn/Verlust)</t>
  </si>
  <si>
    <t xml:space="preserve">Erträge − Aufwendungen</t>
  </si>
  <si>
    <t xml:space="preserve">Erlöse 19% USt</t>
  </si>
  <si>
    <t xml:space="preserve">Ertrag</t>
  </si>
  <si>
    <t xml:space="preserve">Wareneingang</t>
  </si>
  <si>
    <t xml:space="preserve">Aufwand</t>
  </si>
  <si>
    <t xml:space="preserve">SUMME  ·  Kontrolle</t>
  </si>
  <si>
    <t xml:space="preserve">ERFOLG-KONTROLLE</t>
  </si>
  <si>
    <t xml:space="preserve">Bilanzidentität ganzes Journal: siehe linke Seite (Σ Soll = Σ Haben)</t>
  </si>
  <si>
    <t xml:space="preserve">▸  04  PRÜFHINWEISE</t>
  </si>
  <si>
    <t xml:space="preserve">Prüfung</t>
  </si>
  <si>
    <t xml:space="preserve">Status</t>
  </si>
  <si>
    <t xml:space="preserve">Wert</t>
  </si>
  <si>
    <t xml:space="preserve">Bilanzidentität Journal (Σ Soll = Σ Haben)</t>
  </si>
  <si>
    <t xml:space="preserve">1000 Kasse</t>
  </si>
  <si>
    <t xml:space="preserve">Alle Buchungssätze vollständig (Soll &amp; Haben gesetzt)</t>
  </si>
  <si>
    <t xml:space="preserve">1200 Bank</t>
  </si>
  <si>
    <t xml:space="preserve">Beleg-Nummer ausgefüllt bei jeder Buchung</t>
  </si>
  <si>
    <t xml:space="preserve">1400 Forderungen aLL</t>
  </si>
  <si>
    <t xml:space="preserve">Kein Konto Soll = Konto Haben in derselben Zeile</t>
  </si>
  <si>
    <t xml:space="preserve">1576 Vorsteuer 19%</t>
  </si>
  <si>
    <t xml:space="preserve">USt-Anmeldung: Zahllast &gt; 0 (Vorsteuerüberhang möglich)</t>
  </si>
  <si>
    <t xml:space="preserve">1600 Verbindlichkeite</t>
  </si>
  <si>
    <t xml:space="preserve">Ergebnis der Periode</t>
  </si>
  <si>
    <t xml:space="preserve">1776 Umsatzsteuer 19%</t>
  </si>
  <si>
    <t xml:space="preserve">4400 Erlöse 19% USt</t>
  </si>
  <si>
    <t xml:space="preserve">3400 Wareneingang</t>
  </si>
  <si>
    <t xml:space="preserve">▸  05  ANLEITUNG  ·  KURZLEITFADEN</t>
  </si>
  <si>
    <t xml:space="preserve">1</t>
  </si>
  <si>
    <t xml:space="preserve">Kopfdaten des Journals ausfüllen (Unternehmen, Zeitraum, Buchungsperiode).</t>
  </si>
  <si>
    <t xml:space="preserve">2</t>
  </si>
  <si>
    <t xml:space="preserve">Je Geschäftsvorfall eine Zeile: Datum, Beleg-Nr., Buchungstext, Konto Soll, Konto Haben und Betrag eintragen.</t>
  </si>
  <si>
    <t xml:space="preserve">3</t>
  </si>
  <si>
    <t xml:space="preserve">Bei gemischten Buchungen (z. B. netto + USt) den Vorfall in mehrere Zeilen mit derselben Beleg-Nr. aufteilen.</t>
  </si>
  <si>
    <t xml:space="preserve">4</t>
  </si>
  <si>
    <t xml:space="preserve">Die Kontenmatrix (H:W) füllt sich automatisch – dort NICHTS eintragen.</t>
  </si>
  <si>
    <t xml:space="preserve">5</t>
  </si>
  <si>
    <t xml:space="preserve">Die Zeile SALDO zeigt je Konto den Endstand (Soll − Haben); rot = Haben-Überhang.</t>
  </si>
  <si>
    <t xml:space="preserve">6</t>
  </si>
  <si>
    <t xml:space="preserve">In der Kontenübersicht die Bilanzidentität prüfen (Σ Soll = Σ Haben) und Prüfhinweise beachten.</t>
  </si>
  <si>
    <t xml:space="preserve">7</t>
  </si>
  <si>
    <t xml:space="preserve">Ergebnis (GuV) = Erträge (Kl. 4) − Aufwendungen (Kl. 3); USt-Zahllast = USt (1776) − Vorsteuer (1576).</t>
  </si>
  <si>
    <t xml:space="preserve">FARBLEGENDE:   ● Aubergine = Kopf/Prüfsumme   ●  Bronze = Akzent   ●  Gelb = Eingabefeld   ●  Grün = OK / Aktiv   ●  Rot = Prüfen / Passiv   ●  Blau = Ertrag   ●  Amber = Aufwand</t>
  </si>
  <si>
    <t xml:space="preserve">Hinweis: Diese Vorlage dient der übersichtlichen Erfassung nach Grundsätzen ordnungsmäßiger Buchführung (GoB). Sie ersetzt keine steuerliche oder rechtliche Beratung. Ergänzen Sie Konten und Prüfungen entsprechend Ihrem Kontenrahmen.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</si>
</sst>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General"/>
    <numFmt numFmtId="166" formatCode="dd\.mm\.yyyy"/>
    <numFmt numFmtId="167" formatCode="#,##0.00;\-#,##0.00;&quot;&quot;"/>
    <numFmt numFmtId="168" formatCode="#,##0.00"/>
    <numFmt numFmtId="169" formatCode="#,##0.00;\-#,##0.00;\—"/>
    <numFmt numFmtId="170" formatCode="#,##0.00;\-#,##0.00;&quot;0,00&quot;"/>
    <numFmt numFmtId="171" formatCode="#,##0.00&quot; €&quot;"/>
    <numFmt numFmtId="172" formatCode="#,##0.00&quot; €&quot;;\-#,##0.00&quot; €&quot;;&quot;0,00 €&quot;"/>
    <numFmt numFmtId="173" formatCode="0"/>
    <numFmt numFmtId="174" formatCode="@"/>
    <numFmt numFmtId="175" formatCode="0&quot; Zeile(n)&quot;"/>
    <numFmt numFmtId="176" formatCode="0&quot; ohne Beleg&quot;"/>
  </numFmts>
  <fonts count="4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Calibri"/>
      <family val="0"/>
      <charset val="1"/>
    </font>
    <font>
      <b val="true"/>
      <sz val="9"/>
      <color rgb="FFE8D19B"/>
      <name val="Calibri"/>
      <family val="0"/>
      <charset val="1"/>
    </font>
    <font>
      <i val="true"/>
      <sz val="10"/>
      <color rgb="FFE8D19B"/>
      <name val="Calibri"/>
      <family val="0"/>
      <charset val="1"/>
    </font>
    <font>
      <b val="true"/>
      <sz val="20"/>
      <color rgb="FFE8D19B"/>
      <name val="Calibri"/>
      <family val="0"/>
      <charset val="1"/>
    </font>
    <font>
      <b val="true"/>
      <sz val="11"/>
      <color rgb="FF3B2A45"/>
      <name val="Calibri"/>
      <family val="0"/>
      <charset val="1"/>
    </font>
    <font>
      <b val="true"/>
      <sz val="9"/>
      <color rgb="FF3B2A45"/>
      <name val="Calibri"/>
      <family val="0"/>
      <charset val="1"/>
    </font>
    <font>
      <sz val="10"/>
      <color rgb="FF1C1C1C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8.5"/>
      <color rgb="FFFFFFFF"/>
      <name val="Calibri"/>
      <family val="0"/>
      <charset val="1"/>
    </font>
    <font>
      <b val="true"/>
      <sz val="9"/>
      <color rgb="FF6B6B6B"/>
      <name val="Calibri"/>
      <family val="0"/>
      <charset val="1"/>
    </font>
    <font>
      <sz val="9"/>
      <color rgb="FF1C1C1C"/>
      <name val="Calibri"/>
      <family val="0"/>
      <charset val="1"/>
    </font>
    <font>
      <b val="true"/>
      <sz val="9"/>
      <color rgb="FF1C1C1C"/>
      <name val="Calibri"/>
      <family val="0"/>
      <charset val="1"/>
    </font>
    <font>
      <sz val="8.5"/>
      <color rgb="FF1C1C1C"/>
      <name val="Calibri"/>
      <family val="0"/>
      <charset val="1"/>
    </font>
    <font>
      <b val="true"/>
      <sz val="10"/>
      <color rgb="FF3B2A45"/>
      <name val="Calibri"/>
      <family val="0"/>
      <charset val="1"/>
    </font>
    <font>
      <b val="true"/>
      <sz val="8.5"/>
      <color rgb="FF6B6B6B"/>
      <name val="Calibri"/>
      <family val="0"/>
      <charset val="1"/>
    </font>
    <font>
      <b val="true"/>
      <sz val="16"/>
      <color rgb="FF3B2A45"/>
      <name val="Calibri"/>
      <family val="0"/>
      <charset val="1"/>
    </font>
    <font>
      <b val="true"/>
      <sz val="16"/>
      <color rgb="FF5A3F63"/>
      <name val="Calibri"/>
      <family val="0"/>
      <charset val="1"/>
    </font>
    <font>
      <b val="true"/>
      <sz val="16"/>
      <color rgb="FFB47A3A"/>
      <name val="Calibri"/>
      <family val="0"/>
      <charset val="1"/>
    </font>
    <font>
      <b val="true"/>
      <sz val="16"/>
      <color rgb="FF2E7A4F"/>
      <name val="Calibri"/>
      <family val="0"/>
      <charset val="1"/>
    </font>
    <font>
      <i val="true"/>
      <sz val="8.5"/>
      <color rgb="FF6B6B6B"/>
      <name val="Calibri"/>
      <family val="0"/>
      <charset val="1"/>
    </font>
    <font>
      <b val="true"/>
      <sz val="20"/>
      <color rgb="FF3B2A45"/>
      <name val="Calibri"/>
      <family val="0"/>
      <charset val="1"/>
    </font>
    <font>
      <b val="true"/>
      <sz val="20"/>
      <color rgb="FF5A3F63"/>
      <name val="Calibri"/>
      <family val="0"/>
      <charset val="1"/>
    </font>
    <font>
      <b val="true"/>
      <sz val="20"/>
      <color rgb="FFB47A3A"/>
      <name val="Calibri"/>
      <family val="0"/>
      <charset val="1"/>
    </font>
    <font>
      <b val="true"/>
      <sz val="20"/>
      <color rgb="FF2E7A4F"/>
      <name val="Calibri"/>
      <family val="0"/>
      <charset val="1"/>
    </font>
    <font>
      <i val="true"/>
      <sz val="8"/>
      <color rgb="FF6B6B6B"/>
      <name val="Calibri"/>
      <family val="0"/>
      <charset val="1"/>
    </font>
    <font>
      <sz val="9"/>
      <color rgb="FF6B6B6B"/>
      <name val="Calibri"/>
      <family val="0"/>
      <charset val="1"/>
    </font>
    <font>
      <b val="true"/>
      <sz val="9"/>
      <color rgb="FF2E7A4F"/>
      <name val="Calibri"/>
      <family val="0"/>
      <charset val="1"/>
    </font>
    <font>
      <i val="true"/>
      <sz val="9"/>
      <color rgb="FF6B6B6B"/>
      <name val="Calibri"/>
      <family val="0"/>
      <charset val="1"/>
    </font>
    <font>
      <b val="true"/>
      <sz val="9"/>
      <color rgb="FFB03A28"/>
      <name val="Calibri"/>
      <family val="0"/>
      <charset val="1"/>
    </font>
    <font>
      <b val="true"/>
      <sz val="9"/>
      <color rgb="FF2C4F7F"/>
      <name val="Calibri"/>
      <family val="0"/>
      <charset val="1"/>
    </font>
    <font>
      <b val="true"/>
      <sz val="9"/>
      <color rgb="FF8A5A00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i val="true"/>
      <sz val="8.5"/>
      <color rgb="FFFFFFFF"/>
      <name val="Calibri"/>
      <family val="0"/>
      <charset val="1"/>
    </font>
    <font>
      <b val="true"/>
      <sz val="10"/>
      <color rgb="FF2E7A4F"/>
      <name val="Calibri"/>
      <family val="0"/>
      <charset val="1"/>
    </font>
    <font>
      <sz val="8"/>
      <color rgb="FF6B6B6B"/>
      <name val="Calibri"/>
      <family val="0"/>
      <charset val="1"/>
    </font>
    <font>
      <b val="true"/>
      <sz val="10"/>
      <color rgb="FFB47A3A"/>
      <name val="Calibri"/>
      <family val="0"/>
      <charset val="1"/>
    </font>
    <font>
      <sz val="9.5"/>
      <color rgb="FF1C1C1C"/>
      <name val="Calibri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3B2A45"/>
        <bgColor rgb="FF1C1C1C"/>
      </patternFill>
    </fill>
    <fill>
      <patternFill patternType="solid">
        <fgColor rgb="FFB47A3A"/>
        <bgColor rgb="FF878787"/>
      </patternFill>
    </fill>
    <fill>
      <patternFill patternType="solid">
        <fgColor rgb="FFFFF5D6"/>
        <bgColor rgb="FFF7F1E0"/>
      </patternFill>
    </fill>
    <fill>
      <patternFill patternType="solid">
        <fgColor rgb="FF5A3F63"/>
        <bgColor rgb="FF3B2A45"/>
      </patternFill>
    </fill>
    <fill>
      <patternFill patternType="solid">
        <fgColor rgb="FFE8D19B"/>
        <bgColor rgb="FFD6CFC1"/>
      </patternFill>
    </fill>
    <fill>
      <patternFill patternType="solid">
        <fgColor rgb="FFF7F1E0"/>
        <bgColor rgb="FFF5EEDD"/>
      </patternFill>
    </fill>
    <fill>
      <patternFill patternType="solid">
        <fgColor rgb="FFF0EDE4"/>
        <bgColor rgb="FFF1EEE7"/>
      </patternFill>
    </fill>
    <fill>
      <patternFill patternType="solid">
        <fgColor rgb="FFF1EEE7"/>
        <bgColor rgb="FFF0EDE4"/>
      </patternFill>
    </fill>
    <fill>
      <patternFill patternType="solid">
        <fgColor rgb="FFF9F4EB"/>
        <bgColor rgb="FFF7F1E0"/>
      </patternFill>
    </fill>
    <fill>
      <patternFill patternType="solid">
        <fgColor rgb="FFF5EEDD"/>
        <bgColor rgb="FFF7F1E0"/>
      </patternFill>
    </fill>
    <fill>
      <patternFill patternType="solid">
        <fgColor rgb="FFFFFFFF"/>
        <bgColor rgb="FFF9F4EB"/>
      </patternFill>
    </fill>
    <fill>
      <patternFill patternType="solid">
        <fgColor rgb="FFE8F0E8"/>
        <bgColor rgb="FFF0EDE4"/>
      </patternFill>
    </fill>
    <fill>
      <patternFill patternType="solid">
        <fgColor rgb="FFF3D9D2"/>
        <bgColor rgb="FFE4DDCB"/>
      </patternFill>
    </fill>
    <fill>
      <patternFill patternType="solid">
        <fgColor rgb="FFE5EBF3"/>
        <bgColor rgb="FFE8F0E8"/>
      </patternFill>
    </fill>
    <fill>
      <patternFill patternType="solid">
        <fgColor rgb="FFFCEFC9"/>
        <bgColor rgb="FFFFF5D6"/>
      </patternFill>
    </fill>
    <fill>
      <patternFill patternType="solid">
        <fgColor rgb="FFDDEDE1"/>
        <bgColor rgb="FFE8F0E8"/>
      </patternFill>
    </fill>
  </fills>
  <borders count="15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3B2A45"/>
      </bottom>
      <diagonal/>
    </border>
    <border diagonalUp="false" diagonalDown="false">
      <left/>
      <right/>
      <top/>
      <bottom style="thin">
        <color rgb="FFB47A3A"/>
      </bottom>
      <diagonal/>
    </border>
    <border diagonalUp="false" diagonalDown="false">
      <left/>
      <right/>
      <top/>
      <bottom style="medium">
        <color rgb="FFB47A3A"/>
      </bottom>
      <diagonal/>
    </border>
    <border diagonalUp="false" diagonalDown="false">
      <left/>
      <right style="thin">
        <color rgb="FFD6CFC1"/>
      </right>
      <top/>
      <bottom style="medium">
        <color rgb="FFB47A3A"/>
      </bottom>
      <diagonal/>
    </border>
    <border diagonalUp="false" diagonalDown="false">
      <left/>
      <right style="medium">
        <color rgb="FF3B2A45"/>
      </right>
      <top/>
      <bottom style="medium">
        <color rgb="FFB47A3A"/>
      </bottom>
      <diagonal/>
    </border>
    <border diagonalUp="false" diagonalDown="false">
      <left/>
      <right style="thin">
        <color rgb="FFE4DDCB"/>
      </right>
      <top/>
      <bottom style="thin">
        <color rgb="FFE4DDCB"/>
      </bottom>
      <diagonal/>
    </border>
    <border diagonalUp="false" diagonalDown="false">
      <left/>
      <right style="medium">
        <color rgb="FF3B2A45"/>
      </right>
      <top/>
      <bottom style="thin">
        <color rgb="FFE4DDCB"/>
      </bottom>
      <diagonal/>
    </border>
    <border diagonalUp="false" diagonalDown="false">
      <left/>
      <right style="medium">
        <color rgb="FFB47A3A"/>
      </right>
      <top/>
      <bottom/>
      <diagonal/>
    </border>
    <border diagonalUp="false" diagonalDown="false">
      <left/>
      <right style="thin">
        <color rgb="FFE8D19B"/>
      </right>
      <top/>
      <bottom/>
      <diagonal/>
    </border>
    <border diagonalUp="false" diagonalDown="false">
      <left style="thin">
        <color rgb="FFD6CFC1"/>
      </left>
      <right/>
      <top style="medium">
        <color rgb="FF3B2A45"/>
      </top>
      <bottom/>
      <diagonal/>
    </border>
    <border diagonalUp="false" diagonalDown="false">
      <left style="thin">
        <color rgb="FFD6CFC1"/>
      </left>
      <right/>
      <top style="medium">
        <color rgb="FF5A3F63"/>
      </top>
      <bottom/>
      <diagonal/>
    </border>
    <border diagonalUp="false" diagonalDown="false">
      <left style="thin">
        <color rgb="FFD6CFC1"/>
      </left>
      <right/>
      <top style="medium">
        <color rgb="FFB47A3A"/>
      </top>
      <bottom/>
      <diagonal/>
    </border>
    <border diagonalUp="false" diagonalDown="false">
      <left style="thin">
        <color rgb="FFD6CFC1"/>
      </left>
      <right/>
      <top style="medium">
        <color rgb="FF2E7A4F"/>
      </top>
      <bottom/>
      <diagonal/>
    </border>
    <border diagonalUp="false" diagonalDown="false">
      <left style="thin">
        <color rgb="FFD6CFC1"/>
      </left>
      <right/>
      <top/>
      <bottom style="thin">
        <color rgb="FFD6CFC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2" borderId="0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10" fillId="4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1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5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4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4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4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4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6" fillId="4" borderId="7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7" fontId="17" fillId="7" borderId="6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7" fontId="17" fillId="8" borderId="7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1" fillId="2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8" fontId="11" fillId="2" borderId="8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9" fontId="11" fillId="2" borderId="9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9" fontId="11" fillId="2" borderId="8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8" fillId="6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70" fontId="18" fillId="6" borderId="8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70" fontId="18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9" borderId="1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9" fillId="9" borderId="1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9" fillId="9" borderId="1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9" fillId="9" borderId="1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1" fontId="20" fillId="9" borderId="1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1" fontId="21" fillId="9" borderId="1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2" fontId="22" fillId="9" borderId="1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3" fontId="21" fillId="9" borderId="1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4" fontId="23" fillId="9" borderId="1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4" fillId="1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9" fillId="11" borderId="1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9" fillId="11" borderId="1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9" fillId="11" borderId="1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9" fillId="11" borderId="1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1" fontId="25" fillId="11" borderId="1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1" fontId="26" fillId="11" borderId="1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2" fontId="27" fillId="11" borderId="1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2" fontId="28" fillId="11" borderId="1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3" fontId="26" fillId="11" borderId="1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9" fillId="11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2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2" borderId="3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1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0" fillId="9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8" fillId="9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9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31" fillId="1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10" fillId="9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70" fontId="18" fillId="11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4" fontId="32" fillId="11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70" fontId="8" fillId="11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32" fillId="9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33" fillId="1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4" fillId="15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5" fillId="1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36" fillId="2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4" fontId="11" fillId="2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4" fontId="11" fillId="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37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5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5" borderId="3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0" fillId="9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38" fillId="1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2" fontId="15" fillId="11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4" fontId="39" fillId="1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8" fontId="39" fillId="12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75" fontId="15" fillId="11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76" fontId="15" fillId="11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4" fontId="40" fillId="9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1" fillId="11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32" fillId="10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4" fillId="0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6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6B6B6B"/>
          <bgColor rgb="FF000000"/>
        </patternFill>
      </fill>
    </dxf>
    <dxf>
      <fill>
        <patternFill patternType="solid">
          <fgColor rgb="FFFFF5D6"/>
          <bgColor rgb="FF000000"/>
        </patternFill>
      </fill>
    </dxf>
    <dxf>
      <fill>
        <patternFill patternType="solid">
          <fgColor rgb="FF1C1C1C"/>
          <bgColor rgb="FF000000"/>
        </patternFill>
      </fill>
    </dxf>
    <dxf>
      <fill>
        <patternFill patternType="solid">
          <fgColor rgb="FF3B2A45"/>
          <bgColor rgb="FF000000"/>
        </patternFill>
      </fill>
    </dxf>
    <dxf>
      <font>
        <name val="Calibri"/>
        <charset val="1"/>
        <family val="0"/>
        <b val="1"/>
        <color rgb="FFB03A28"/>
        <sz val="9"/>
      </font>
      <fill>
        <patternFill>
          <bgColor rgb="FFF3D9D2"/>
        </patternFill>
      </fill>
    </dxf>
    <dxf>
      <font>
        <name val="Calibri"/>
        <charset val="1"/>
        <family val="0"/>
        <b val="1"/>
        <color rgb="FF2E7A4F"/>
        <sz val="13"/>
      </font>
      <fill>
        <patternFill>
          <bgColor rgb="FFDDEDE1"/>
        </patternFill>
      </fill>
    </dxf>
    <dxf>
      <font>
        <name val="Calibri"/>
        <charset val="1"/>
        <family val="0"/>
        <b val="1"/>
        <color rgb="FFB03A28"/>
        <sz val="13"/>
      </font>
      <fill>
        <patternFill>
          <bgColor rgb="FFF3D9D2"/>
        </patternFill>
      </fill>
    </dxf>
    <dxf>
      <font>
        <name val="Calibri"/>
        <charset val="1"/>
        <family val="0"/>
        <b val="1"/>
        <color rgb="FFFFFFFF"/>
        <sz val="10"/>
      </font>
      <fill>
        <patternFill>
          <bgColor rgb="FF2E7A4F"/>
        </patternFill>
      </fill>
    </dxf>
    <dxf>
      <font>
        <name val="Calibri"/>
        <charset val="1"/>
        <family val="0"/>
        <b val="1"/>
        <color rgb="FFFFFFFF"/>
        <sz val="10"/>
      </font>
      <fill>
        <patternFill>
          <bgColor rgb="FFB03A28"/>
        </patternFill>
      </fill>
    </dxf>
    <dxf>
      <font>
        <name val="Calibri"/>
        <charset val="1"/>
        <family val="0"/>
        <b val="1"/>
        <color rgb="FF3B2A45"/>
        <sz val="10"/>
      </font>
    </dxf>
    <dxf>
      <font>
        <name val="Calibri"/>
        <charset val="1"/>
        <family val="0"/>
        <b val="1"/>
        <color rgb="FFB03A28"/>
        <sz val="10"/>
      </font>
    </dxf>
    <dxf>
      <font>
        <name val="Calibri"/>
        <charset val="1"/>
        <family val="0"/>
        <b val="1"/>
        <color rgb="FF2E7A4F"/>
        <sz val="10"/>
      </font>
      <fill>
        <patternFill>
          <bgColor rgb="FFDDEDE1"/>
        </patternFill>
      </fill>
    </dxf>
    <dxf>
      <font>
        <name val="Calibri"/>
        <charset val="1"/>
        <family val="0"/>
        <b val="1"/>
        <color rgb="FFB03A28"/>
        <sz val="10"/>
      </font>
      <fill>
        <patternFill>
          <bgColor rgb="FFF3D9D2"/>
        </patternFill>
      </fill>
    </dxf>
    <dxf>
      <font>
        <name val="Calibri"/>
        <charset val="1"/>
        <family val="0"/>
        <b val="1"/>
        <color rgb="FF3B2A45"/>
        <sz val="10"/>
      </font>
      <fill>
        <patternFill>
          <bgColor rgb="FFE8D19B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5EEDD"/>
      <rgbColor rgb="FFFF00FF"/>
      <rgbColor rgb="FF00FFFF"/>
      <rgbColor rgb="FF800000"/>
      <rgbColor rgb="FF008000"/>
      <rgbColor rgb="FF000080"/>
      <rgbColor rgb="FF8A5A00"/>
      <rgbColor rgb="FF800080"/>
      <rgbColor rgb="FF008080"/>
      <rgbColor rgb="FFD6CFC1"/>
      <rgbColor rgb="FF878787"/>
      <rgbColor rgb="FFF9F4EB"/>
      <rgbColor rgb="FF5A3F63"/>
      <rgbColor rgb="FFFFF5D6"/>
      <rgbColor rgb="FFE8F0E8"/>
      <rgbColor rgb="FF660066"/>
      <rgbColor rgb="FFFF8080"/>
      <rgbColor rgb="FF0066CC"/>
      <rgbColor rgb="FFD9D9D9"/>
      <rgbColor rgb="FF000080"/>
      <rgbColor rgb="FFFF00FF"/>
      <rgbColor rgb="FFF7F1E0"/>
      <rgbColor rgb="FF00FFFF"/>
      <rgbColor rgb="FF800080"/>
      <rgbColor rgb="FF800000"/>
      <rgbColor rgb="FF008080"/>
      <rgbColor rgb="FF0000FF"/>
      <rgbColor rgb="FF00CCFF"/>
      <rgbColor rgb="FFE5EBF3"/>
      <rgbColor rgb="FFDDEDE1"/>
      <rgbColor rgb="FFFCEFC9"/>
      <rgbColor rgb="FFE4DDCB"/>
      <rgbColor rgb="FFF3D9D2"/>
      <rgbColor rgb="FFF0EDE4"/>
      <rgbColor rgb="FFE8D19B"/>
      <rgbColor rgb="FF4F81BD"/>
      <rgbColor rgb="FF33CCCC"/>
      <rgbColor rgb="FF99CC00"/>
      <rgbColor rgb="FFF1EEE7"/>
      <rgbColor rgb="FFFF9900"/>
      <rgbColor rgb="FFFF6600"/>
      <rgbColor rgb="FF6B6B6B"/>
      <rgbColor rgb="FFB47A3A"/>
      <rgbColor rgb="FF003366"/>
      <rgbColor rgb="FF2E7A4F"/>
      <rgbColor rgb="FF003300"/>
      <rgbColor rgb="FF1C1C1C"/>
      <rgbColor rgb="FFB03A28"/>
      <rgbColor rgb="FF993366"/>
      <rgbColor rgb="FF2C4F7F"/>
      <rgbColor rgb="FF3B2A4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Bewegungen je Konto (Soll + Haben) in €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invertIfNegative val="0"/>
          <c:dPt>
            <c:idx val="0"/>
            <c:invertIfNegative val="0"/>
            <c:spPr>
              <a:solidFill>
                <a:srgbClr val="2e7a4f"/>
              </a:solidFill>
              <a:ln w="0">
                <a:noFill/>
              </a:ln>
            </c:spPr>
          </c:dPt>
          <c:dPt>
            <c:idx val="1"/>
            <c:invertIfNegative val="0"/>
            <c:spPr>
              <a:solidFill>
                <a:srgbClr val="2e7a4f"/>
              </a:solidFill>
              <a:ln w="0">
                <a:noFill/>
              </a:ln>
            </c:spPr>
          </c:dPt>
          <c:dPt>
            <c:idx val="2"/>
            <c:invertIfNegative val="0"/>
            <c:spPr>
              <a:solidFill>
                <a:srgbClr val="2e7a4f"/>
              </a:solidFill>
              <a:ln w="0">
                <a:noFill/>
              </a:ln>
            </c:spPr>
          </c:dPt>
          <c:dPt>
            <c:idx val="3"/>
            <c:invertIfNegative val="0"/>
            <c:spPr>
              <a:solidFill>
                <a:srgbClr val="2e7a4f"/>
              </a:solidFill>
              <a:ln w="0">
                <a:noFill/>
              </a:ln>
            </c:spPr>
          </c:dPt>
          <c:dPt>
            <c:idx val="4"/>
            <c:invertIfNegative val="0"/>
            <c:spPr>
              <a:solidFill>
                <a:srgbClr val="b03a28"/>
              </a:solidFill>
              <a:ln w="0">
                <a:noFill/>
              </a:ln>
            </c:spPr>
          </c:dPt>
          <c:dPt>
            <c:idx val="5"/>
            <c:invertIfNegative val="0"/>
            <c:spPr>
              <a:solidFill>
                <a:srgbClr val="b03a28"/>
              </a:solidFill>
              <a:ln w="0">
                <a:noFill/>
              </a:ln>
            </c:spPr>
          </c:dPt>
          <c:dPt>
            <c:idx val="6"/>
            <c:invertIfNegative val="0"/>
            <c:spPr>
              <a:solidFill>
                <a:srgbClr val="2c4f7f"/>
              </a:solidFill>
              <a:ln w="0">
                <a:noFill/>
              </a:ln>
            </c:spPr>
          </c:dPt>
          <c:dPt>
            <c:idx val="7"/>
            <c:invertIfNegative val="0"/>
            <c:spPr>
              <a:solidFill>
                <a:srgbClr val="8a5a00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5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6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7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Kontenübersicht!$G$26:$G$33</c:f>
              <c:strCache>
                <c:ptCount val="8"/>
                <c:pt idx="0">
                  <c:v>1000 Kasse</c:v>
                </c:pt>
                <c:pt idx="1">
                  <c:v>1200 Bank</c:v>
                </c:pt>
                <c:pt idx="2">
                  <c:v>1400 Forderungen aLL</c:v>
                </c:pt>
                <c:pt idx="3">
                  <c:v>1576 Vorsteuer 19%</c:v>
                </c:pt>
                <c:pt idx="4">
                  <c:v>1600 Verbindlichkeite</c:v>
                </c:pt>
                <c:pt idx="5">
                  <c:v>1776 Umsatzsteuer 19%</c:v>
                </c:pt>
                <c:pt idx="6">
                  <c:v>4400 Erlöse 19% USt</c:v>
                </c:pt>
                <c:pt idx="7">
                  <c:v>3400 Wareneingang</c:v>
                </c:pt>
              </c:strCache>
            </c:strRef>
          </c:cat>
          <c:val>
            <c:numRef>
              <c:f>Kontenübersicht!$H$26:$H$33</c:f>
              <c:numCache>
                <c:formatCode>#,##0.00</c:formatCode>
                <c:ptCount val="8"/>
                <c:pt idx="0">
                  <c:v>2769</c:v>
                </c:pt>
                <c:pt idx="1">
                  <c:v>8280.5</c:v>
                </c:pt>
                <c:pt idx="2">
                  <c:v>9877</c:v>
                </c:pt>
                <c:pt idx="3">
                  <c:v>433.2</c:v>
                </c:pt>
                <c:pt idx="4">
                  <c:v>4284</c:v>
                </c:pt>
                <c:pt idx="5">
                  <c:v>906.3</c:v>
                </c:pt>
                <c:pt idx="6">
                  <c:v>4770</c:v>
                </c:pt>
                <c:pt idx="7">
                  <c:v>2540</c:v>
                </c:pt>
              </c:numCache>
            </c:numRef>
          </c:val>
        </c:ser>
        <c:gapWidth val="150"/>
        <c:overlap val="0"/>
        <c:axId val="74112905"/>
        <c:axId val="68999840"/>
      </c:barChart>
      <c:catAx>
        <c:axId val="7411290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8999840"/>
        <c:crosses val="autoZero"/>
        <c:auto val="1"/>
        <c:lblAlgn val="ctr"/>
        <c:lblOffset val="100"/>
        <c:noMultiLvlLbl val="0"/>
      </c:catAx>
      <c:valAx>
        <c:axId val="6899984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.0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4112905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0</xdr:colOff>
      <xdr:row>25</xdr:row>
      <xdr:rowOff>0</xdr:rowOff>
    </xdr:from>
    <xdr:to>
      <xdr:col>14</xdr:col>
      <xdr:colOff>677160</xdr:colOff>
      <xdr:row>37</xdr:row>
      <xdr:rowOff>250560</xdr:rowOff>
    </xdr:to>
    <xdr:graphicFrame>
      <xdr:nvGraphicFramePr>
        <xdr:cNvPr id="0" name="Chart 1"/>
        <xdr:cNvGraphicFramePr/>
      </xdr:nvGraphicFramePr>
      <xdr:xfrm>
        <a:off x="8528760" y="5781600"/>
        <a:ext cx="539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W4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3" topLeftCell="H1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.51"/>
    <col collapsed="false" customWidth="true" hidden="false" outlineLevel="0" max="2" min="2" style="0" width="11"/>
    <col collapsed="false" customWidth="true" hidden="false" outlineLevel="0" max="3" min="3" style="0" width="12"/>
    <col collapsed="false" customWidth="true" hidden="false" outlineLevel="0" max="4" min="4" style="0" width="34"/>
    <col collapsed="false" customWidth="true" hidden="false" outlineLevel="0" max="6" min="5" style="0" width="11"/>
    <col collapsed="false" customWidth="true" hidden="false" outlineLevel="0" max="7" min="7" style="0" width="12"/>
    <col collapsed="false" customWidth="true" hidden="false" outlineLevel="0" max="23" min="8" style="0" width="9.51"/>
  </cols>
  <sheetData>
    <row r="1" customFormat="false" ht="33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</v>
      </c>
      <c r="O1" s="2"/>
      <c r="P1" s="2"/>
      <c r="Q1" s="2"/>
      <c r="R1" s="2"/>
      <c r="S1" s="2"/>
      <c r="T1" s="2"/>
      <c r="U1" s="2"/>
      <c r="V1" s="2"/>
      <c r="W1" s="2"/>
    </row>
    <row r="2" customFormat="false" ht="19.5" hidden="false" customHeight="true" outlineLevel="0" collapsed="false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 t="s">
        <v>3</v>
      </c>
      <c r="O2" s="4"/>
      <c r="P2" s="4"/>
      <c r="Q2" s="4"/>
      <c r="R2" s="4"/>
      <c r="S2" s="4"/>
      <c r="T2" s="4"/>
      <c r="U2" s="4"/>
      <c r="V2" s="4"/>
      <c r="W2" s="4"/>
    </row>
    <row r="3" customFormat="false" ht="7.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customFormat="false" ht="13.5" hidden="false" customHeight="true" outlineLevel="0" collapsed="false"/>
    <row r="5" customFormat="false" ht="6" hidden="false" customHeight="true" outlineLevel="0" collapsed="false"/>
    <row r="6" customFormat="false" ht="18" hidden="false" customHeight="true" outlineLevel="0" collapsed="false">
      <c r="A6" s="6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customFormat="false" ht="18" hidden="false" customHeight="true" outlineLevel="0" collapsed="false">
      <c r="A7" s="7" t="s">
        <v>5</v>
      </c>
      <c r="C7" s="8" t="s">
        <v>6</v>
      </c>
      <c r="D7" s="8"/>
      <c r="E7" s="8"/>
      <c r="F7" s="7" t="s">
        <v>7</v>
      </c>
      <c r="H7" s="8" t="s">
        <v>8</v>
      </c>
      <c r="I7" s="8"/>
      <c r="J7" s="8"/>
      <c r="K7" s="7" t="s">
        <v>9</v>
      </c>
      <c r="M7" s="8" t="s">
        <v>10</v>
      </c>
      <c r="N7" s="8"/>
      <c r="O7" s="8"/>
      <c r="P7" s="7" t="s">
        <v>11</v>
      </c>
      <c r="R7" s="8" t="s">
        <v>12</v>
      </c>
      <c r="S7" s="8"/>
      <c r="T7" s="8"/>
      <c r="U7" s="8"/>
      <c r="V7" s="8"/>
      <c r="W7" s="8"/>
    </row>
    <row r="8" customFormat="false" ht="18" hidden="false" customHeight="true" outlineLevel="0" collapsed="false">
      <c r="A8" s="7" t="s">
        <v>13</v>
      </c>
      <c r="C8" s="8" t="s">
        <v>14</v>
      </c>
      <c r="D8" s="8"/>
      <c r="E8" s="8"/>
      <c r="F8" s="7" t="s">
        <v>15</v>
      </c>
      <c r="H8" s="8" t="s">
        <v>16</v>
      </c>
      <c r="I8" s="8"/>
      <c r="J8" s="8"/>
      <c r="K8" s="7" t="s">
        <v>17</v>
      </c>
      <c r="M8" s="8" t="s">
        <v>18</v>
      </c>
      <c r="N8" s="8"/>
      <c r="O8" s="8"/>
      <c r="P8" s="7" t="s">
        <v>19</v>
      </c>
      <c r="R8" s="8" t="s">
        <v>20</v>
      </c>
      <c r="S8" s="8"/>
      <c r="T8" s="8"/>
      <c r="U8" s="8"/>
      <c r="V8" s="8"/>
      <c r="W8" s="8"/>
    </row>
    <row r="9" customFormat="false" ht="7.5" hidden="false" customHeight="true" outlineLevel="0" collapsed="false"/>
    <row r="10" customFormat="false" ht="21.75" hidden="false" customHeight="true" outlineLevel="0" collapsed="false">
      <c r="A10" s="6" t="s">
        <v>21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customFormat="false" ht="21.75" hidden="false" customHeight="true" outlineLevel="0" collapsed="false">
      <c r="A11" s="9" t="s">
        <v>22</v>
      </c>
      <c r="B11" s="9"/>
      <c r="C11" s="9"/>
      <c r="D11" s="9"/>
      <c r="E11" s="9"/>
      <c r="F11" s="9"/>
      <c r="G11" s="9"/>
      <c r="H11" s="10" t="s">
        <v>23</v>
      </c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  <row r="12" customFormat="false" ht="21.75" hidden="false" customHeight="true" outlineLevel="0" collapsed="false">
      <c r="A12" s="11"/>
      <c r="B12" s="11"/>
      <c r="C12" s="11"/>
      <c r="D12" s="11"/>
      <c r="E12" s="11"/>
      <c r="F12" s="11"/>
      <c r="G12" s="11"/>
      <c r="H12" s="12" t="s">
        <v>24</v>
      </c>
      <c r="I12" s="12"/>
      <c r="J12" s="12" t="s">
        <v>25</v>
      </c>
      <c r="K12" s="12"/>
      <c r="L12" s="12" t="s">
        <v>26</v>
      </c>
      <c r="M12" s="12"/>
      <c r="N12" s="12" t="s">
        <v>27</v>
      </c>
      <c r="O12" s="12"/>
      <c r="P12" s="12" t="s">
        <v>28</v>
      </c>
      <c r="Q12" s="12"/>
      <c r="R12" s="12" t="s">
        <v>29</v>
      </c>
      <c r="S12" s="12"/>
      <c r="T12" s="12" t="s">
        <v>30</v>
      </c>
      <c r="U12" s="12"/>
      <c r="V12" s="12" t="s">
        <v>31</v>
      </c>
      <c r="W12" s="12"/>
    </row>
    <row r="13" customFormat="false" ht="25.5" hidden="false" customHeight="true" outlineLevel="0" collapsed="false">
      <c r="A13" s="11"/>
      <c r="B13" s="11"/>
      <c r="C13" s="11"/>
      <c r="D13" s="11"/>
      <c r="E13" s="11"/>
      <c r="F13" s="11"/>
      <c r="G13" s="11"/>
      <c r="H13" s="13" t="s">
        <v>32</v>
      </c>
      <c r="I13" s="14" t="s">
        <v>33</v>
      </c>
      <c r="J13" s="13" t="s">
        <v>32</v>
      </c>
      <c r="K13" s="14" t="s">
        <v>33</v>
      </c>
      <c r="L13" s="13" t="s">
        <v>32</v>
      </c>
      <c r="M13" s="14" t="s">
        <v>33</v>
      </c>
      <c r="N13" s="13" t="s">
        <v>32</v>
      </c>
      <c r="O13" s="14" t="s">
        <v>33</v>
      </c>
      <c r="P13" s="13" t="s">
        <v>32</v>
      </c>
      <c r="Q13" s="14" t="s">
        <v>33</v>
      </c>
      <c r="R13" s="13" t="s">
        <v>32</v>
      </c>
      <c r="S13" s="14" t="s">
        <v>33</v>
      </c>
      <c r="T13" s="13" t="s">
        <v>32</v>
      </c>
      <c r="U13" s="14" t="s">
        <v>33</v>
      </c>
      <c r="V13" s="13" t="s">
        <v>32</v>
      </c>
      <c r="W13" s="14" t="s">
        <v>33</v>
      </c>
    </row>
    <row r="14" customFormat="false" ht="15" hidden="false" customHeight="false" outlineLevel="0" collapsed="false">
      <c r="A14" s="15" t="n">
        <f aca="false">IF(D14&lt;&gt;"",COUNTA($D$14:D14),"")</f>
        <v>1</v>
      </c>
      <c r="B14" s="16" t="n">
        <v>46025</v>
      </c>
      <c r="C14" s="17" t="s">
        <v>34</v>
      </c>
      <c r="D14" s="18" t="s">
        <v>35</v>
      </c>
      <c r="E14" s="19" t="s">
        <v>36</v>
      </c>
      <c r="F14" s="19" t="s">
        <v>37</v>
      </c>
      <c r="G14" s="20" t="n">
        <v>480</v>
      </c>
      <c r="H14" s="21" t="str">
        <f aca="false">IF(AND($E14="1000",ISNUMBER($G14)),$G14,"")</f>
        <v/>
      </c>
      <c r="I14" s="22" t="n">
        <f aca="false">IF(AND($F14="1000",ISNUMBER($G14)),$G14,"")</f>
        <v>480</v>
      </c>
      <c r="J14" s="21" t="str">
        <f aca="false">IF(AND($E14="1200",ISNUMBER($G14)),$G14,"")</f>
        <v/>
      </c>
      <c r="K14" s="22" t="str">
        <f aca="false">IF(AND($F14="1200",ISNUMBER($G14)),$G14,"")</f>
        <v/>
      </c>
      <c r="L14" s="21" t="str">
        <f aca="false">IF(AND($E14="1400",ISNUMBER($G14)),$G14,"")</f>
        <v/>
      </c>
      <c r="M14" s="22" t="str">
        <f aca="false">IF(AND($F14="1400",ISNUMBER($G14)),$G14,"")</f>
        <v/>
      </c>
      <c r="N14" s="21" t="str">
        <f aca="false">IF(AND($E14="1576",ISNUMBER($G14)),$G14,"")</f>
        <v/>
      </c>
      <c r="O14" s="22" t="str">
        <f aca="false">IF(AND($F14="1576",ISNUMBER($G14)),$G14,"")</f>
        <v/>
      </c>
      <c r="P14" s="21" t="str">
        <f aca="false">IF(AND($E14="1600",ISNUMBER($G14)),$G14,"")</f>
        <v/>
      </c>
      <c r="Q14" s="22" t="str">
        <f aca="false">IF(AND($F14="1600",ISNUMBER($G14)),$G14,"")</f>
        <v/>
      </c>
      <c r="R14" s="21" t="str">
        <f aca="false">IF(AND($E14="1776",ISNUMBER($G14)),$G14,"")</f>
        <v/>
      </c>
      <c r="S14" s="22" t="str">
        <f aca="false">IF(AND($F14="1776",ISNUMBER($G14)),$G14,"")</f>
        <v/>
      </c>
      <c r="T14" s="21" t="str">
        <f aca="false">IF(AND($E14="4400",ISNUMBER($G14)),$G14,"")</f>
        <v/>
      </c>
      <c r="U14" s="22" t="str">
        <f aca="false">IF(AND($F14="4400",ISNUMBER($G14)),$G14,"")</f>
        <v/>
      </c>
      <c r="V14" s="21" t="n">
        <f aca="false">IF(AND($E14="3400",ISNUMBER($G14)),$G14,"")</f>
        <v>480</v>
      </c>
      <c r="W14" s="22" t="str">
        <f aca="false">IF(AND($F14="3400",ISNUMBER($G14)),$G14,"")</f>
        <v/>
      </c>
    </row>
    <row r="15" customFormat="false" ht="15" hidden="false" customHeight="false" outlineLevel="0" collapsed="false">
      <c r="A15" s="15" t="n">
        <f aca="false">IF(D15&lt;&gt;"",COUNTA($D$14:D15),"")</f>
        <v>2</v>
      </c>
      <c r="B15" s="16" t="n">
        <v>46025</v>
      </c>
      <c r="C15" s="17" t="s">
        <v>34</v>
      </c>
      <c r="D15" s="18" t="s">
        <v>38</v>
      </c>
      <c r="E15" s="19" t="s">
        <v>39</v>
      </c>
      <c r="F15" s="19" t="s">
        <v>37</v>
      </c>
      <c r="G15" s="20" t="n">
        <v>91.2</v>
      </c>
      <c r="H15" s="21" t="str">
        <f aca="false">IF(AND($E15="1000",ISNUMBER($G15)),$G15,"")</f>
        <v/>
      </c>
      <c r="I15" s="22" t="n">
        <f aca="false">IF(AND($F15="1000",ISNUMBER($G15)),$G15,"")</f>
        <v>91.2</v>
      </c>
      <c r="J15" s="21" t="str">
        <f aca="false">IF(AND($E15="1200",ISNUMBER($G15)),$G15,"")</f>
        <v/>
      </c>
      <c r="K15" s="22" t="str">
        <f aca="false">IF(AND($F15="1200",ISNUMBER($G15)),$G15,"")</f>
        <v/>
      </c>
      <c r="L15" s="21" t="str">
        <f aca="false">IF(AND($E15="1400",ISNUMBER($G15)),$G15,"")</f>
        <v/>
      </c>
      <c r="M15" s="22" t="str">
        <f aca="false">IF(AND($F15="1400",ISNUMBER($G15)),$G15,"")</f>
        <v/>
      </c>
      <c r="N15" s="21" t="n">
        <f aca="false">IF(AND($E15="1576",ISNUMBER($G15)),$G15,"")</f>
        <v>91.2</v>
      </c>
      <c r="O15" s="22" t="str">
        <f aca="false">IF(AND($F15="1576",ISNUMBER($G15)),$G15,"")</f>
        <v/>
      </c>
      <c r="P15" s="21" t="str">
        <f aca="false">IF(AND($E15="1600",ISNUMBER($G15)),$G15,"")</f>
        <v/>
      </c>
      <c r="Q15" s="22" t="str">
        <f aca="false">IF(AND($F15="1600",ISNUMBER($G15)),$G15,"")</f>
        <v/>
      </c>
      <c r="R15" s="21" t="str">
        <f aca="false">IF(AND($E15="1776",ISNUMBER($G15)),$G15,"")</f>
        <v/>
      </c>
      <c r="S15" s="22" t="str">
        <f aca="false">IF(AND($F15="1776",ISNUMBER($G15)),$G15,"")</f>
        <v/>
      </c>
      <c r="T15" s="21" t="str">
        <f aca="false">IF(AND($E15="4400",ISNUMBER($G15)),$G15,"")</f>
        <v/>
      </c>
      <c r="U15" s="22" t="str">
        <f aca="false">IF(AND($F15="4400",ISNUMBER($G15)),$G15,"")</f>
        <v/>
      </c>
      <c r="V15" s="21" t="str">
        <f aca="false">IF(AND($E15="3400",ISNUMBER($G15)),$G15,"")</f>
        <v/>
      </c>
      <c r="W15" s="22" t="str">
        <f aca="false">IF(AND($F15="3400",ISNUMBER($G15)),$G15,"")</f>
        <v/>
      </c>
    </row>
    <row r="16" customFormat="false" ht="15" hidden="false" customHeight="false" outlineLevel="0" collapsed="false">
      <c r="A16" s="15" t="n">
        <f aca="false">IF(D16&lt;&gt;"",COUNTA($D$14:D16),"")</f>
        <v>3</v>
      </c>
      <c r="B16" s="16" t="n">
        <v>46027</v>
      </c>
      <c r="C16" s="17" t="s">
        <v>40</v>
      </c>
      <c r="D16" s="18" t="s">
        <v>41</v>
      </c>
      <c r="E16" s="19" t="s">
        <v>42</v>
      </c>
      <c r="F16" s="19" t="s">
        <v>37</v>
      </c>
      <c r="G16" s="20" t="n">
        <v>1200</v>
      </c>
      <c r="H16" s="21" t="str">
        <f aca="false">IF(AND($E16="1000",ISNUMBER($G16)),$G16,"")</f>
        <v/>
      </c>
      <c r="I16" s="22" t="n">
        <f aca="false">IF(AND($F16="1000",ISNUMBER($G16)),$G16,"")</f>
        <v>1200</v>
      </c>
      <c r="J16" s="21" t="n">
        <f aca="false">IF(AND($E16="1200",ISNUMBER($G16)),$G16,"")</f>
        <v>1200</v>
      </c>
      <c r="K16" s="22" t="str">
        <f aca="false">IF(AND($F16="1200",ISNUMBER($G16)),$G16,"")</f>
        <v/>
      </c>
      <c r="L16" s="21" t="str">
        <f aca="false">IF(AND($E16="1400",ISNUMBER($G16)),$G16,"")</f>
        <v/>
      </c>
      <c r="M16" s="22" t="str">
        <f aca="false">IF(AND($F16="1400",ISNUMBER($G16)),$G16,"")</f>
        <v/>
      </c>
      <c r="N16" s="21" t="str">
        <f aca="false">IF(AND($E16="1576",ISNUMBER($G16)),$G16,"")</f>
        <v/>
      </c>
      <c r="O16" s="22" t="str">
        <f aca="false">IF(AND($F16="1576",ISNUMBER($G16)),$G16,"")</f>
        <v/>
      </c>
      <c r="P16" s="21" t="str">
        <f aca="false">IF(AND($E16="1600",ISNUMBER($G16)),$G16,"")</f>
        <v/>
      </c>
      <c r="Q16" s="22" t="str">
        <f aca="false">IF(AND($F16="1600",ISNUMBER($G16)),$G16,"")</f>
        <v/>
      </c>
      <c r="R16" s="21" t="str">
        <f aca="false">IF(AND($E16="1776",ISNUMBER($G16)),$G16,"")</f>
        <v/>
      </c>
      <c r="S16" s="22" t="str">
        <f aca="false">IF(AND($F16="1776",ISNUMBER($G16)),$G16,"")</f>
        <v/>
      </c>
      <c r="T16" s="21" t="str">
        <f aca="false">IF(AND($E16="4400",ISNUMBER($G16)),$G16,"")</f>
        <v/>
      </c>
      <c r="U16" s="22" t="str">
        <f aca="false">IF(AND($F16="4400",ISNUMBER($G16)),$G16,"")</f>
        <v/>
      </c>
      <c r="V16" s="21" t="str">
        <f aca="false">IF(AND($E16="3400",ISNUMBER($G16)),$G16,"")</f>
        <v/>
      </c>
      <c r="W16" s="22" t="str">
        <f aca="false">IF(AND($F16="3400",ISNUMBER($G16)),$G16,"")</f>
        <v/>
      </c>
    </row>
    <row r="17" customFormat="false" ht="15" hidden="false" customHeight="false" outlineLevel="0" collapsed="false">
      <c r="A17" s="15" t="n">
        <f aca="false">IF(D17&lt;&gt;"",COUNTA($D$14:D17),"")</f>
        <v>4</v>
      </c>
      <c r="B17" s="16" t="n">
        <v>46030</v>
      </c>
      <c r="C17" s="17" t="s">
        <v>43</v>
      </c>
      <c r="D17" s="18" t="s">
        <v>44</v>
      </c>
      <c r="E17" s="19" t="s">
        <v>45</v>
      </c>
      <c r="F17" s="19" t="s">
        <v>46</v>
      </c>
      <c r="G17" s="20" t="n">
        <v>2500</v>
      </c>
      <c r="H17" s="21" t="str">
        <f aca="false">IF(AND($E17="1000",ISNUMBER($G17)),$G17,"")</f>
        <v/>
      </c>
      <c r="I17" s="22" t="str">
        <f aca="false">IF(AND($F17="1000",ISNUMBER($G17)),$G17,"")</f>
        <v/>
      </c>
      <c r="J17" s="21" t="str">
        <f aca="false">IF(AND($E17="1200",ISNUMBER($G17)),$G17,"")</f>
        <v/>
      </c>
      <c r="K17" s="22" t="str">
        <f aca="false">IF(AND($F17="1200",ISNUMBER($G17)),$G17,"")</f>
        <v/>
      </c>
      <c r="L17" s="21" t="n">
        <f aca="false">IF(AND($E17="1400",ISNUMBER($G17)),$G17,"")</f>
        <v>2500</v>
      </c>
      <c r="M17" s="22" t="str">
        <f aca="false">IF(AND($F17="1400",ISNUMBER($G17)),$G17,"")</f>
        <v/>
      </c>
      <c r="N17" s="21" t="str">
        <f aca="false">IF(AND($E17="1576",ISNUMBER($G17)),$G17,"")</f>
        <v/>
      </c>
      <c r="O17" s="22" t="str">
        <f aca="false">IF(AND($F17="1576",ISNUMBER($G17)),$G17,"")</f>
        <v/>
      </c>
      <c r="P17" s="21" t="str">
        <f aca="false">IF(AND($E17="1600",ISNUMBER($G17)),$G17,"")</f>
        <v/>
      </c>
      <c r="Q17" s="22" t="str">
        <f aca="false">IF(AND($F17="1600",ISNUMBER($G17)),$G17,"")</f>
        <v/>
      </c>
      <c r="R17" s="21" t="str">
        <f aca="false">IF(AND($E17="1776",ISNUMBER($G17)),$G17,"")</f>
        <v/>
      </c>
      <c r="S17" s="22" t="str">
        <f aca="false">IF(AND($F17="1776",ISNUMBER($G17)),$G17,"")</f>
        <v/>
      </c>
      <c r="T17" s="21" t="str">
        <f aca="false">IF(AND($E17="4400",ISNUMBER($G17)),$G17,"")</f>
        <v/>
      </c>
      <c r="U17" s="22" t="n">
        <f aca="false">IF(AND($F17="4400",ISNUMBER($G17)),$G17,"")</f>
        <v>2500</v>
      </c>
      <c r="V17" s="21" t="str">
        <f aca="false">IF(AND($E17="3400",ISNUMBER($G17)),$G17,"")</f>
        <v/>
      </c>
      <c r="W17" s="22" t="str">
        <f aca="false">IF(AND($F17="3400",ISNUMBER($G17)),$G17,"")</f>
        <v/>
      </c>
    </row>
    <row r="18" customFormat="false" ht="15" hidden="false" customHeight="false" outlineLevel="0" collapsed="false">
      <c r="A18" s="15" t="n">
        <f aca="false">IF(D18&lt;&gt;"",COUNTA($D$14:D18),"")</f>
        <v>5</v>
      </c>
      <c r="B18" s="16" t="n">
        <v>46030</v>
      </c>
      <c r="C18" s="17" t="s">
        <v>43</v>
      </c>
      <c r="D18" s="18" t="s">
        <v>47</v>
      </c>
      <c r="E18" s="19" t="s">
        <v>45</v>
      </c>
      <c r="F18" s="19" t="s">
        <v>48</v>
      </c>
      <c r="G18" s="20" t="n">
        <v>475</v>
      </c>
      <c r="H18" s="21" t="str">
        <f aca="false">IF(AND($E18="1000",ISNUMBER($G18)),$G18,"")</f>
        <v/>
      </c>
      <c r="I18" s="22" t="str">
        <f aca="false">IF(AND($F18="1000",ISNUMBER($G18)),$G18,"")</f>
        <v/>
      </c>
      <c r="J18" s="21" t="str">
        <f aca="false">IF(AND($E18="1200",ISNUMBER($G18)),$G18,"")</f>
        <v/>
      </c>
      <c r="K18" s="22" t="str">
        <f aca="false">IF(AND($F18="1200",ISNUMBER($G18)),$G18,"")</f>
        <v/>
      </c>
      <c r="L18" s="21" t="n">
        <f aca="false">IF(AND($E18="1400",ISNUMBER($G18)),$G18,"")</f>
        <v>475</v>
      </c>
      <c r="M18" s="22" t="str">
        <f aca="false">IF(AND($F18="1400",ISNUMBER($G18)),$G18,"")</f>
        <v/>
      </c>
      <c r="N18" s="21" t="str">
        <f aca="false">IF(AND($E18="1576",ISNUMBER($G18)),$G18,"")</f>
        <v/>
      </c>
      <c r="O18" s="22" t="str">
        <f aca="false">IF(AND($F18="1576",ISNUMBER($G18)),$G18,"")</f>
        <v/>
      </c>
      <c r="P18" s="21" t="str">
        <f aca="false">IF(AND($E18="1600",ISNUMBER($G18)),$G18,"")</f>
        <v/>
      </c>
      <c r="Q18" s="22" t="str">
        <f aca="false">IF(AND($F18="1600",ISNUMBER($G18)),$G18,"")</f>
        <v/>
      </c>
      <c r="R18" s="21" t="str">
        <f aca="false">IF(AND($E18="1776",ISNUMBER($G18)),$G18,"")</f>
        <v/>
      </c>
      <c r="S18" s="22" t="n">
        <f aca="false">IF(AND($F18="1776",ISNUMBER($G18)),$G18,"")</f>
        <v>475</v>
      </c>
      <c r="T18" s="21" t="str">
        <f aca="false">IF(AND($E18="4400",ISNUMBER($G18)),$G18,"")</f>
        <v/>
      </c>
      <c r="U18" s="22" t="str">
        <f aca="false">IF(AND($F18="4400",ISNUMBER($G18)),$G18,"")</f>
        <v/>
      </c>
      <c r="V18" s="21" t="str">
        <f aca="false">IF(AND($E18="3400",ISNUMBER($G18)),$G18,"")</f>
        <v/>
      </c>
      <c r="W18" s="22" t="str">
        <f aca="false">IF(AND($F18="3400",ISNUMBER($G18)),$G18,"")</f>
        <v/>
      </c>
    </row>
    <row r="19" customFormat="false" ht="15" hidden="false" customHeight="false" outlineLevel="0" collapsed="false">
      <c r="A19" s="15" t="n">
        <f aca="false">IF(D19&lt;&gt;"",COUNTA($D$14:D19),"")</f>
        <v>6</v>
      </c>
      <c r="B19" s="16" t="n">
        <v>46034</v>
      </c>
      <c r="C19" s="17" t="s">
        <v>49</v>
      </c>
      <c r="D19" s="18" t="s">
        <v>50</v>
      </c>
      <c r="E19" s="19" t="s">
        <v>42</v>
      </c>
      <c r="F19" s="19" t="s">
        <v>45</v>
      </c>
      <c r="G19" s="20" t="n">
        <v>2975</v>
      </c>
      <c r="H19" s="21" t="str">
        <f aca="false">IF(AND($E19="1000",ISNUMBER($G19)),$G19,"")</f>
        <v/>
      </c>
      <c r="I19" s="22" t="str">
        <f aca="false">IF(AND($F19="1000",ISNUMBER($G19)),$G19,"")</f>
        <v/>
      </c>
      <c r="J19" s="21" t="n">
        <f aca="false">IF(AND($E19="1200",ISNUMBER($G19)),$G19,"")</f>
        <v>2975</v>
      </c>
      <c r="K19" s="22" t="str">
        <f aca="false">IF(AND($F19="1200",ISNUMBER($G19)),$G19,"")</f>
        <v/>
      </c>
      <c r="L19" s="21" t="str">
        <f aca="false">IF(AND($E19="1400",ISNUMBER($G19)),$G19,"")</f>
        <v/>
      </c>
      <c r="M19" s="22" t="n">
        <f aca="false">IF(AND($F19="1400",ISNUMBER($G19)),$G19,"")</f>
        <v>2975</v>
      </c>
      <c r="N19" s="21" t="str">
        <f aca="false">IF(AND($E19="1576",ISNUMBER($G19)),$G19,"")</f>
        <v/>
      </c>
      <c r="O19" s="22" t="str">
        <f aca="false">IF(AND($F19="1576",ISNUMBER($G19)),$G19,"")</f>
        <v/>
      </c>
      <c r="P19" s="21" t="str">
        <f aca="false">IF(AND($E19="1600",ISNUMBER($G19)),$G19,"")</f>
        <v/>
      </c>
      <c r="Q19" s="22" t="str">
        <f aca="false">IF(AND($F19="1600",ISNUMBER($G19)),$G19,"")</f>
        <v/>
      </c>
      <c r="R19" s="21" t="str">
        <f aca="false">IF(AND($E19="1776",ISNUMBER($G19)),$G19,"")</f>
        <v/>
      </c>
      <c r="S19" s="22" t="str">
        <f aca="false">IF(AND($F19="1776",ISNUMBER($G19)),$G19,"")</f>
        <v/>
      </c>
      <c r="T19" s="21" t="str">
        <f aca="false">IF(AND($E19="4400",ISNUMBER($G19)),$G19,"")</f>
        <v/>
      </c>
      <c r="U19" s="22" t="str">
        <f aca="false">IF(AND($F19="4400",ISNUMBER($G19)),$G19,"")</f>
        <v/>
      </c>
      <c r="V19" s="21" t="str">
        <f aca="false">IF(AND($E19="3400",ISNUMBER($G19)),$G19,"")</f>
        <v/>
      </c>
      <c r="W19" s="22" t="str">
        <f aca="false">IF(AND($F19="3400",ISNUMBER($G19)),$G19,"")</f>
        <v/>
      </c>
    </row>
    <row r="20" customFormat="false" ht="15" hidden="false" customHeight="false" outlineLevel="0" collapsed="false">
      <c r="A20" s="15" t="n">
        <f aca="false">IF(D20&lt;&gt;"",COUNTA($D$14:D20),"")</f>
        <v>7</v>
      </c>
      <c r="B20" s="16" t="n">
        <v>46037</v>
      </c>
      <c r="C20" s="17" t="s">
        <v>51</v>
      </c>
      <c r="D20" s="18" t="s">
        <v>52</v>
      </c>
      <c r="E20" s="19" t="s">
        <v>36</v>
      </c>
      <c r="F20" s="19" t="s">
        <v>53</v>
      </c>
      <c r="G20" s="20" t="n">
        <v>1800</v>
      </c>
      <c r="H20" s="21" t="str">
        <f aca="false">IF(AND($E20="1000",ISNUMBER($G20)),$G20,"")</f>
        <v/>
      </c>
      <c r="I20" s="22" t="str">
        <f aca="false">IF(AND($F20="1000",ISNUMBER($G20)),$G20,"")</f>
        <v/>
      </c>
      <c r="J20" s="21" t="str">
        <f aca="false">IF(AND($E20="1200",ISNUMBER($G20)),$G20,"")</f>
        <v/>
      </c>
      <c r="K20" s="22" t="str">
        <f aca="false">IF(AND($F20="1200",ISNUMBER($G20)),$G20,"")</f>
        <v/>
      </c>
      <c r="L20" s="21" t="str">
        <f aca="false">IF(AND($E20="1400",ISNUMBER($G20)),$G20,"")</f>
        <v/>
      </c>
      <c r="M20" s="22" t="str">
        <f aca="false">IF(AND($F20="1400",ISNUMBER($G20)),$G20,"")</f>
        <v/>
      </c>
      <c r="N20" s="21" t="str">
        <f aca="false">IF(AND($E20="1576",ISNUMBER($G20)),$G20,"")</f>
        <v/>
      </c>
      <c r="O20" s="22" t="str">
        <f aca="false">IF(AND($F20="1576",ISNUMBER($G20)),$G20,"")</f>
        <v/>
      </c>
      <c r="P20" s="21" t="str">
        <f aca="false">IF(AND($E20="1600",ISNUMBER($G20)),$G20,"")</f>
        <v/>
      </c>
      <c r="Q20" s="22" t="n">
        <f aca="false">IF(AND($F20="1600",ISNUMBER($G20)),$G20,"")</f>
        <v>1800</v>
      </c>
      <c r="R20" s="21" t="str">
        <f aca="false">IF(AND($E20="1776",ISNUMBER($G20)),$G20,"")</f>
        <v/>
      </c>
      <c r="S20" s="22" t="str">
        <f aca="false">IF(AND($F20="1776",ISNUMBER($G20)),$G20,"")</f>
        <v/>
      </c>
      <c r="T20" s="21" t="str">
        <f aca="false">IF(AND($E20="4400",ISNUMBER($G20)),$G20,"")</f>
        <v/>
      </c>
      <c r="U20" s="22" t="str">
        <f aca="false">IF(AND($F20="4400",ISNUMBER($G20)),$G20,"")</f>
        <v/>
      </c>
      <c r="V20" s="21" t="n">
        <f aca="false">IF(AND($E20="3400",ISNUMBER($G20)),$G20,"")</f>
        <v>1800</v>
      </c>
      <c r="W20" s="22" t="str">
        <f aca="false">IF(AND($F20="3400",ISNUMBER($G20)),$G20,"")</f>
        <v/>
      </c>
    </row>
    <row r="21" customFormat="false" ht="15" hidden="false" customHeight="false" outlineLevel="0" collapsed="false">
      <c r="A21" s="15" t="n">
        <f aca="false">IF(D21&lt;&gt;"",COUNTA($D$14:D21),"")</f>
        <v>8</v>
      </c>
      <c r="B21" s="16" t="n">
        <v>46037</v>
      </c>
      <c r="C21" s="17" t="s">
        <v>51</v>
      </c>
      <c r="D21" s="18" t="s">
        <v>54</v>
      </c>
      <c r="E21" s="19" t="s">
        <v>39</v>
      </c>
      <c r="F21" s="19" t="s">
        <v>53</v>
      </c>
      <c r="G21" s="20" t="n">
        <v>342</v>
      </c>
      <c r="H21" s="21" t="str">
        <f aca="false">IF(AND($E21="1000",ISNUMBER($G21)),$G21,"")</f>
        <v/>
      </c>
      <c r="I21" s="22" t="str">
        <f aca="false">IF(AND($F21="1000",ISNUMBER($G21)),$G21,"")</f>
        <v/>
      </c>
      <c r="J21" s="21" t="str">
        <f aca="false">IF(AND($E21="1200",ISNUMBER($G21)),$G21,"")</f>
        <v/>
      </c>
      <c r="K21" s="22" t="str">
        <f aca="false">IF(AND($F21="1200",ISNUMBER($G21)),$G21,"")</f>
        <v/>
      </c>
      <c r="L21" s="21" t="str">
        <f aca="false">IF(AND($E21="1400",ISNUMBER($G21)),$G21,"")</f>
        <v/>
      </c>
      <c r="M21" s="22" t="str">
        <f aca="false">IF(AND($F21="1400",ISNUMBER($G21)),$G21,"")</f>
        <v/>
      </c>
      <c r="N21" s="21" t="n">
        <f aca="false">IF(AND($E21="1576",ISNUMBER($G21)),$G21,"")</f>
        <v>342</v>
      </c>
      <c r="O21" s="22" t="str">
        <f aca="false">IF(AND($F21="1576",ISNUMBER($G21)),$G21,"")</f>
        <v/>
      </c>
      <c r="P21" s="21" t="str">
        <f aca="false">IF(AND($E21="1600",ISNUMBER($G21)),$G21,"")</f>
        <v/>
      </c>
      <c r="Q21" s="22" t="n">
        <f aca="false">IF(AND($F21="1600",ISNUMBER($G21)),$G21,"")</f>
        <v>342</v>
      </c>
      <c r="R21" s="21" t="str">
        <f aca="false">IF(AND($E21="1776",ISNUMBER($G21)),$G21,"")</f>
        <v/>
      </c>
      <c r="S21" s="22" t="str">
        <f aca="false">IF(AND($F21="1776",ISNUMBER($G21)),$G21,"")</f>
        <v/>
      </c>
      <c r="T21" s="21" t="str">
        <f aca="false">IF(AND($E21="4400",ISNUMBER($G21)),$G21,"")</f>
        <v/>
      </c>
      <c r="U21" s="22" t="str">
        <f aca="false">IF(AND($F21="4400",ISNUMBER($G21)),$G21,"")</f>
        <v/>
      </c>
      <c r="V21" s="21" t="str">
        <f aca="false">IF(AND($E21="3400",ISNUMBER($G21)),$G21,"")</f>
        <v/>
      </c>
      <c r="W21" s="22" t="str">
        <f aca="false">IF(AND($F21="3400",ISNUMBER($G21)),$G21,"")</f>
        <v/>
      </c>
    </row>
    <row r="22" customFormat="false" ht="15" hidden="false" customHeight="false" outlineLevel="0" collapsed="false">
      <c r="A22" s="15" t="n">
        <f aca="false">IF(D22&lt;&gt;"",COUNTA($D$14:D22),"")</f>
        <v>9</v>
      </c>
      <c r="B22" s="16" t="n">
        <v>46040</v>
      </c>
      <c r="C22" s="17" t="s">
        <v>55</v>
      </c>
      <c r="D22" s="18" t="s">
        <v>56</v>
      </c>
      <c r="E22" s="19" t="s">
        <v>45</v>
      </c>
      <c r="F22" s="19" t="s">
        <v>46</v>
      </c>
      <c r="G22" s="20" t="n">
        <v>1650</v>
      </c>
      <c r="H22" s="21" t="str">
        <f aca="false">IF(AND($E22="1000",ISNUMBER($G22)),$G22,"")</f>
        <v/>
      </c>
      <c r="I22" s="22" t="str">
        <f aca="false">IF(AND($F22="1000",ISNUMBER($G22)),$G22,"")</f>
        <v/>
      </c>
      <c r="J22" s="21" t="str">
        <f aca="false">IF(AND($E22="1200",ISNUMBER($G22)),$G22,"")</f>
        <v/>
      </c>
      <c r="K22" s="22" t="str">
        <f aca="false">IF(AND($F22="1200",ISNUMBER($G22)),$G22,"")</f>
        <v/>
      </c>
      <c r="L22" s="21" t="n">
        <f aca="false">IF(AND($E22="1400",ISNUMBER($G22)),$G22,"")</f>
        <v>1650</v>
      </c>
      <c r="M22" s="22" t="str">
        <f aca="false">IF(AND($F22="1400",ISNUMBER($G22)),$G22,"")</f>
        <v/>
      </c>
      <c r="N22" s="21" t="str">
        <f aca="false">IF(AND($E22="1576",ISNUMBER($G22)),$G22,"")</f>
        <v/>
      </c>
      <c r="O22" s="22" t="str">
        <f aca="false">IF(AND($F22="1576",ISNUMBER($G22)),$G22,"")</f>
        <v/>
      </c>
      <c r="P22" s="21" t="str">
        <f aca="false">IF(AND($E22="1600",ISNUMBER($G22)),$G22,"")</f>
        <v/>
      </c>
      <c r="Q22" s="22" t="str">
        <f aca="false">IF(AND($F22="1600",ISNUMBER($G22)),$G22,"")</f>
        <v/>
      </c>
      <c r="R22" s="21" t="str">
        <f aca="false">IF(AND($E22="1776",ISNUMBER($G22)),$G22,"")</f>
        <v/>
      </c>
      <c r="S22" s="22" t="str">
        <f aca="false">IF(AND($F22="1776",ISNUMBER($G22)),$G22,"")</f>
        <v/>
      </c>
      <c r="T22" s="21" t="str">
        <f aca="false">IF(AND($E22="4400",ISNUMBER($G22)),$G22,"")</f>
        <v/>
      </c>
      <c r="U22" s="22" t="n">
        <f aca="false">IF(AND($F22="4400",ISNUMBER($G22)),$G22,"")</f>
        <v>1650</v>
      </c>
      <c r="V22" s="21" t="str">
        <f aca="false">IF(AND($E22="3400",ISNUMBER($G22)),$G22,"")</f>
        <v/>
      </c>
      <c r="W22" s="22" t="str">
        <f aca="false">IF(AND($F22="3400",ISNUMBER($G22)),$G22,"")</f>
        <v/>
      </c>
    </row>
    <row r="23" customFormat="false" ht="15" hidden="false" customHeight="false" outlineLevel="0" collapsed="false">
      <c r="A23" s="15" t="n">
        <f aca="false">IF(D23&lt;&gt;"",COUNTA($D$14:D23),"")</f>
        <v>10</v>
      </c>
      <c r="B23" s="16" t="n">
        <v>46040</v>
      </c>
      <c r="C23" s="17" t="s">
        <v>55</v>
      </c>
      <c r="D23" s="18" t="s">
        <v>57</v>
      </c>
      <c r="E23" s="19" t="s">
        <v>45</v>
      </c>
      <c r="F23" s="19" t="s">
        <v>48</v>
      </c>
      <c r="G23" s="20" t="n">
        <v>313.5</v>
      </c>
      <c r="H23" s="21" t="str">
        <f aca="false">IF(AND($E23="1000",ISNUMBER($G23)),$G23,"")</f>
        <v/>
      </c>
      <c r="I23" s="22" t="str">
        <f aca="false">IF(AND($F23="1000",ISNUMBER($G23)),$G23,"")</f>
        <v/>
      </c>
      <c r="J23" s="21" t="str">
        <f aca="false">IF(AND($E23="1200",ISNUMBER($G23)),$G23,"")</f>
        <v/>
      </c>
      <c r="K23" s="22" t="str">
        <f aca="false">IF(AND($F23="1200",ISNUMBER($G23)),$G23,"")</f>
        <v/>
      </c>
      <c r="L23" s="21" t="n">
        <f aca="false">IF(AND($E23="1400",ISNUMBER($G23)),$G23,"")</f>
        <v>313.5</v>
      </c>
      <c r="M23" s="22" t="str">
        <f aca="false">IF(AND($F23="1400",ISNUMBER($G23)),$G23,"")</f>
        <v/>
      </c>
      <c r="N23" s="21" t="str">
        <f aca="false">IF(AND($E23="1576",ISNUMBER($G23)),$G23,"")</f>
        <v/>
      </c>
      <c r="O23" s="22" t="str">
        <f aca="false">IF(AND($F23="1576",ISNUMBER($G23)),$G23,"")</f>
        <v/>
      </c>
      <c r="P23" s="21" t="str">
        <f aca="false">IF(AND($E23="1600",ISNUMBER($G23)),$G23,"")</f>
        <v/>
      </c>
      <c r="Q23" s="22" t="str">
        <f aca="false">IF(AND($F23="1600",ISNUMBER($G23)),$G23,"")</f>
        <v/>
      </c>
      <c r="R23" s="21" t="str">
        <f aca="false">IF(AND($E23="1776",ISNUMBER($G23)),$G23,"")</f>
        <v/>
      </c>
      <c r="S23" s="22" t="n">
        <f aca="false">IF(AND($F23="1776",ISNUMBER($G23)),$G23,"")</f>
        <v>313.5</v>
      </c>
      <c r="T23" s="21" t="str">
        <f aca="false">IF(AND($E23="4400",ISNUMBER($G23)),$G23,"")</f>
        <v/>
      </c>
      <c r="U23" s="22" t="str">
        <f aca="false">IF(AND($F23="4400",ISNUMBER($G23)),$G23,"")</f>
        <v/>
      </c>
      <c r="V23" s="21" t="str">
        <f aca="false">IF(AND($E23="3400",ISNUMBER($G23)),$G23,"")</f>
        <v/>
      </c>
      <c r="W23" s="22" t="str">
        <f aca="false">IF(AND($F23="3400",ISNUMBER($G23)),$G23,"")</f>
        <v/>
      </c>
    </row>
    <row r="24" customFormat="false" ht="15" hidden="false" customHeight="false" outlineLevel="0" collapsed="false">
      <c r="A24" s="15" t="n">
        <f aca="false">IF(D24&lt;&gt;"",COUNTA($D$14:D24),"")</f>
        <v>11</v>
      </c>
      <c r="B24" s="16" t="n">
        <v>46044</v>
      </c>
      <c r="C24" s="17" t="s">
        <v>58</v>
      </c>
      <c r="D24" s="18" t="s">
        <v>59</v>
      </c>
      <c r="E24" s="19" t="s">
        <v>53</v>
      </c>
      <c r="F24" s="19" t="s">
        <v>42</v>
      </c>
      <c r="G24" s="20" t="n">
        <v>2142</v>
      </c>
      <c r="H24" s="21" t="str">
        <f aca="false">IF(AND($E24="1000",ISNUMBER($G24)),$G24,"")</f>
        <v/>
      </c>
      <c r="I24" s="22" t="str">
        <f aca="false">IF(AND($F24="1000",ISNUMBER($G24)),$G24,"")</f>
        <v/>
      </c>
      <c r="J24" s="21" t="str">
        <f aca="false">IF(AND($E24="1200",ISNUMBER($G24)),$G24,"")</f>
        <v/>
      </c>
      <c r="K24" s="22" t="n">
        <f aca="false">IF(AND($F24="1200",ISNUMBER($G24)),$G24,"")</f>
        <v>2142</v>
      </c>
      <c r="L24" s="21" t="str">
        <f aca="false">IF(AND($E24="1400",ISNUMBER($G24)),$G24,"")</f>
        <v/>
      </c>
      <c r="M24" s="22" t="str">
        <f aca="false">IF(AND($F24="1400",ISNUMBER($G24)),$G24,"")</f>
        <v/>
      </c>
      <c r="N24" s="21" t="str">
        <f aca="false">IF(AND($E24="1576",ISNUMBER($G24)),$G24,"")</f>
        <v/>
      </c>
      <c r="O24" s="22" t="str">
        <f aca="false">IF(AND($F24="1576",ISNUMBER($G24)),$G24,"")</f>
        <v/>
      </c>
      <c r="P24" s="21" t="n">
        <f aca="false">IF(AND($E24="1600",ISNUMBER($G24)),$G24,"")</f>
        <v>2142</v>
      </c>
      <c r="Q24" s="22" t="str">
        <f aca="false">IF(AND($F24="1600",ISNUMBER($G24)),$G24,"")</f>
        <v/>
      </c>
      <c r="R24" s="21" t="str">
        <f aca="false">IF(AND($E24="1776",ISNUMBER($G24)),$G24,"")</f>
        <v/>
      </c>
      <c r="S24" s="22" t="str">
        <f aca="false">IF(AND($F24="1776",ISNUMBER($G24)),$G24,"")</f>
        <v/>
      </c>
      <c r="T24" s="21" t="str">
        <f aca="false">IF(AND($E24="4400",ISNUMBER($G24)),$G24,"")</f>
        <v/>
      </c>
      <c r="U24" s="22" t="str">
        <f aca="false">IF(AND($F24="4400",ISNUMBER($G24)),$G24,"")</f>
        <v/>
      </c>
      <c r="V24" s="21" t="str">
        <f aca="false">IF(AND($E24="3400",ISNUMBER($G24)),$G24,"")</f>
        <v/>
      </c>
      <c r="W24" s="22" t="str">
        <f aca="false">IF(AND($F24="3400",ISNUMBER($G24)),$G24,"")</f>
        <v/>
      </c>
    </row>
    <row r="25" customFormat="false" ht="15" hidden="false" customHeight="false" outlineLevel="0" collapsed="false">
      <c r="A25" s="15" t="n">
        <f aca="false">IF(D25&lt;&gt;"",COUNTA($D$14:D25),"")</f>
        <v>12</v>
      </c>
      <c r="B25" s="16" t="n">
        <v>46047</v>
      </c>
      <c r="C25" s="17" t="s">
        <v>60</v>
      </c>
      <c r="D25" s="18" t="s">
        <v>61</v>
      </c>
      <c r="E25" s="19" t="s">
        <v>37</v>
      </c>
      <c r="F25" s="19" t="s">
        <v>46</v>
      </c>
      <c r="G25" s="20" t="n">
        <v>620</v>
      </c>
      <c r="H25" s="21" t="n">
        <f aca="false">IF(AND($E25="1000",ISNUMBER($G25)),$G25,"")</f>
        <v>620</v>
      </c>
      <c r="I25" s="22" t="str">
        <f aca="false">IF(AND($F25="1000",ISNUMBER($G25)),$G25,"")</f>
        <v/>
      </c>
      <c r="J25" s="21" t="str">
        <f aca="false">IF(AND($E25="1200",ISNUMBER($G25)),$G25,"")</f>
        <v/>
      </c>
      <c r="K25" s="22" t="str">
        <f aca="false">IF(AND($F25="1200",ISNUMBER($G25)),$G25,"")</f>
        <v/>
      </c>
      <c r="L25" s="21" t="str">
        <f aca="false">IF(AND($E25="1400",ISNUMBER($G25)),$G25,"")</f>
        <v/>
      </c>
      <c r="M25" s="22" t="str">
        <f aca="false">IF(AND($F25="1400",ISNUMBER($G25)),$G25,"")</f>
        <v/>
      </c>
      <c r="N25" s="21" t="str">
        <f aca="false">IF(AND($E25="1576",ISNUMBER($G25)),$G25,"")</f>
        <v/>
      </c>
      <c r="O25" s="22" t="str">
        <f aca="false">IF(AND($F25="1576",ISNUMBER($G25)),$G25,"")</f>
        <v/>
      </c>
      <c r="P25" s="21" t="str">
        <f aca="false">IF(AND($E25="1600",ISNUMBER($G25)),$G25,"")</f>
        <v/>
      </c>
      <c r="Q25" s="22" t="str">
        <f aca="false">IF(AND($F25="1600",ISNUMBER($G25)),$G25,"")</f>
        <v/>
      </c>
      <c r="R25" s="21" t="str">
        <f aca="false">IF(AND($E25="1776",ISNUMBER($G25)),$G25,"")</f>
        <v/>
      </c>
      <c r="S25" s="22" t="str">
        <f aca="false">IF(AND($F25="1776",ISNUMBER($G25)),$G25,"")</f>
        <v/>
      </c>
      <c r="T25" s="21" t="str">
        <f aca="false">IF(AND($E25="4400",ISNUMBER($G25)),$G25,"")</f>
        <v/>
      </c>
      <c r="U25" s="22" t="n">
        <f aca="false">IF(AND($F25="4400",ISNUMBER($G25)),$G25,"")</f>
        <v>620</v>
      </c>
      <c r="V25" s="21" t="str">
        <f aca="false">IF(AND($E25="3400",ISNUMBER($G25)),$G25,"")</f>
        <v/>
      </c>
      <c r="W25" s="22" t="str">
        <f aca="false">IF(AND($F25="3400",ISNUMBER($G25)),$G25,"")</f>
        <v/>
      </c>
    </row>
    <row r="26" customFormat="false" ht="15" hidden="false" customHeight="false" outlineLevel="0" collapsed="false">
      <c r="A26" s="15" t="n">
        <f aca="false">IF(D26&lt;&gt;"",COUNTA($D$14:D26),"")</f>
        <v>13</v>
      </c>
      <c r="B26" s="16" t="n">
        <v>46047</v>
      </c>
      <c r="C26" s="17" t="s">
        <v>60</v>
      </c>
      <c r="D26" s="18" t="s">
        <v>62</v>
      </c>
      <c r="E26" s="19" t="s">
        <v>37</v>
      </c>
      <c r="F26" s="19" t="s">
        <v>48</v>
      </c>
      <c r="G26" s="20" t="n">
        <v>117.8</v>
      </c>
      <c r="H26" s="21" t="n">
        <f aca="false">IF(AND($E26="1000",ISNUMBER($G26)),$G26,"")</f>
        <v>117.8</v>
      </c>
      <c r="I26" s="22" t="str">
        <f aca="false">IF(AND($F26="1000",ISNUMBER($G26)),$G26,"")</f>
        <v/>
      </c>
      <c r="J26" s="21" t="str">
        <f aca="false">IF(AND($E26="1200",ISNUMBER($G26)),$G26,"")</f>
        <v/>
      </c>
      <c r="K26" s="22" t="str">
        <f aca="false">IF(AND($F26="1200",ISNUMBER($G26)),$G26,"")</f>
        <v/>
      </c>
      <c r="L26" s="21" t="str">
        <f aca="false">IF(AND($E26="1400",ISNUMBER($G26)),$G26,"")</f>
        <v/>
      </c>
      <c r="M26" s="22" t="str">
        <f aca="false">IF(AND($F26="1400",ISNUMBER($G26)),$G26,"")</f>
        <v/>
      </c>
      <c r="N26" s="21" t="str">
        <f aca="false">IF(AND($E26="1576",ISNUMBER($G26)),$G26,"")</f>
        <v/>
      </c>
      <c r="O26" s="22" t="str">
        <f aca="false">IF(AND($F26="1576",ISNUMBER($G26)),$G26,"")</f>
        <v/>
      </c>
      <c r="P26" s="21" t="str">
        <f aca="false">IF(AND($E26="1600",ISNUMBER($G26)),$G26,"")</f>
        <v/>
      </c>
      <c r="Q26" s="22" t="str">
        <f aca="false">IF(AND($F26="1600",ISNUMBER($G26)),$G26,"")</f>
        <v/>
      </c>
      <c r="R26" s="21" t="str">
        <f aca="false">IF(AND($E26="1776",ISNUMBER($G26)),$G26,"")</f>
        <v/>
      </c>
      <c r="S26" s="22" t="n">
        <f aca="false">IF(AND($F26="1776",ISNUMBER($G26)),$G26,"")</f>
        <v>117.8</v>
      </c>
      <c r="T26" s="21" t="str">
        <f aca="false">IF(AND($E26="4400",ISNUMBER($G26)),$G26,"")</f>
        <v/>
      </c>
      <c r="U26" s="22" t="str">
        <f aca="false">IF(AND($F26="4400",ISNUMBER($G26)),$G26,"")</f>
        <v/>
      </c>
      <c r="V26" s="21" t="str">
        <f aca="false">IF(AND($E26="3400",ISNUMBER($G26)),$G26,"")</f>
        <v/>
      </c>
      <c r="W26" s="22" t="str">
        <f aca="false">IF(AND($F26="3400",ISNUMBER($G26)),$G26,"")</f>
        <v/>
      </c>
    </row>
    <row r="27" customFormat="false" ht="15" hidden="false" customHeight="false" outlineLevel="0" collapsed="false">
      <c r="A27" s="15" t="n">
        <f aca="false">IF(D27&lt;&gt;"",COUNTA($D$14:D27),"")</f>
        <v>14</v>
      </c>
      <c r="B27" s="16" t="n">
        <v>46050</v>
      </c>
      <c r="C27" s="17" t="s">
        <v>63</v>
      </c>
      <c r="D27" s="18" t="s">
        <v>64</v>
      </c>
      <c r="E27" s="19" t="s">
        <v>42</v>
      </c>
      <c r="F27" s="19" t="s">
        <v>45</v>
      </c>
      <c r="G27" s="20" t="n">
        <v>1963.5</v>
      </c>
      <c r="H27" s="21" t="str">
        <f aca="false">IF(AND($E27="1000",ISNUMBER($G27)),$G27,"")</f>
        <v/>
      </c>
      <c r="I27" s="22" t="str">
        <f aca="false">IF(AND($F27="1000",ISNUMBER($G27)),$G27,"")</f>
        <v/>
      </c>
      <c r="J27" s="21" t="n">
        <f aca="false">IF(AND($E27="1200",ISNUMBER($G27)),$G27,"")</f>
        <v>1963.5</v>
      </c>
      <c r="K27" s="22" t="str">
        <f aca="false">IF(AND($F27="1200",ISNUMBER($G27)),$G27,"")</f>
        <v/>
      </c>
      <c r="L27" s="21" t="str">
        <f aca="false">IF(AND($E27="1400",ISNUMBER($G27)),$G27,"")</f>
        <v/>
      </c>
      <c r="M27" s="22" t="n">
        <f aca="false">IF(AND($F27="1400",ISNUMBER($G27)),$G27,"")</f>
        <v>1963.5</v>
      </c>
      <c r="N27" s="21" t="str">
        <f aca="false">IF(AND($E27="1576",ISNUMBER($G27)),$G27,"")</f>
        <v/>
      </c>
      <c r="O27" s="22" t="str">
        <f aca="false">IF(AND($F27="1576",ISNUMBER($G27)),$G27,"")</f>
        <v/>
      </c>
      <c r="P27" s="21" t="str">
        <f aca="false">IF(AND($E27="1600",ISNUMBER($G27)),$G27,"")</f>
        <v/>
      </c>
      <c r="Q27" s="22" t="str">
        <f aca="false">IF(AND($F27="1600",ISNUMBER($G27)),$G27,"")</f>
        <v/>
      </c>
      <c r="R27" s="21" t="str">
        <f aca="false">IF(AND($E27="1776",ISNUMBER($G27)),$G27,"")</f>
        <v/>
      </c>
      <c r="S27" s="22" t="str">
        <f aca="false">IF(AND($F27="1776",ISNUMBER($G27)),$G27,"")</f>
        <v/>
      </c>
      <c r="T27" s="21" t="str">
        <f aca="false">IF(AND($E27="4400",ISNUMBER($G27)),$G27,"")</f>
        <v/>
      </c>
      <c r="U27" s="22" t="str">
        <f aca="false">IF(AND($F27="4400",ISNUMBER($G27)),$G27,"")</f>
        <v/>
      </c>
      <c r="V27" s="21" t="str">
        <f aca="false">IF(AND($E27="3400",ISNUMBER($G27)),$G27,"")</f>
        <v/>
      </c>
      <c r="W27" s="22" t="str">
        <f aca="false">IF(AND($F27="3400",ISNUMBER($G27)),$G27,"")</f>
        <v/>
      </c>
    </row>
    <row r="28" customFormat="false" ht="15" hidden="false" customHeight="false" outlineLevel="0" collapsed="false">
      <c r="A28" s="15" t="n">
        <f aca="false">IF(D28&lt;&gt;"",COUNTA($D$14:D28),"")</f>
        <v>15</v>
      </c>
      <c r="B28" s="16" t="n">
        <v>46052</v>
      </c>
      <c r="C28" s="17" t="s">
        <v>65</v>
      </c>
      <c r="D28" s="18" t="s">
        <v>35</v>
      </c>
      <c r="E28" s="19" t="s">
        <v>36</v>
      </c>
      <c r="F28" s="19" t="s">
        <v>37</v>
      </c>
      <c r="G28" s="20" t="n">
        <v>260</v>
      </c>
      <c r="H28" s="21" t="str">
        <f aca="false">IF(AND($E28="1000",ISNUMBER($G28)),$G28,"")</f>
        <v/>
      </c>
      <c r="I28" s="22" t="n">
        <f aca="false">IF(AND($F28="1000",ISNUMBER($G28)),$G28,"")</f>
        <v>260</v>
      </c>
      <c r="J28" s="21" t="str">
        <f aca="false">IF(AND($E28="1200",ISNUMBER($G28)),$G28,"")</f>
        <v/>
      </c>
      <c r="K28" s="22" t="str">
        <f aca="false">IF(AND($F28="1200",ISNUMBER($G28)),$G28,"")</f>
        <v/>
      </c>
      <c r="L28" s="21" t="str">
        <f aca="false">IF(AND($E28="1400",ISNUMBER($G28)),$G28,"")</f>
        <v/>
      </c>
      <c r="M28" s="22" t="str">
        <f aca="false">IF(AND($F28="1400",ISNUMBER($G28)),$G28,"")</f>
        <v/>
      </c>
      <c r="N28" s="21" t="str">
        <f aca="false">IF(AND($E28="1576",ISNUMBER($G28)),$G28,"")</f>
        <v/>
      </c>
      <c r="O28" s="22" t="str">
        <f aca="false">IF(AND($F28="1576",ISNUMBER($G28)),$G28,"")</f>
        <v/>
      </c>
      <c r="P28" s="21" t="str">
        <f aca="false">IF(AND($E28="1600",ISNUMBER($G28)),$G28,"")</f>
        <v/>
      </c>
      <c r="Q28" s="22" t="str">
        <f aca="false">IF(AND($F28="1600",ISNUMBER($G28)),$G28,"")</f>
        <v/>
      </c>
      <c r="R28" s="21" t="str">
        <f aca="false">IF(AND($E28="1776",ISNUMBER($G28)),$G28,"")</f>
        <v/>
      </c>
      <c r="S28" s="22" t="str">
        <f aca="false">IF(AND($F28="1776",ISNUMBER($G28)),$G28,"")</f>
        <v/>
      </c>
      <c r="T28" s="21" t="str">
        <f aca="false">IF(AND($E28="4400",ISNUMBER($G28)),$G28,"")</f>
        <v/>
      </c>
      <c r="U28" s="22" t="str">
        <f aca="false">IF(AND($F28="4400",ISNUMBER($G28)),$G28,"")</f>
        <v/>
      </c>
      <c r="V28" s="21" t="n">
        <f aca="false">IF(AND($E28="3400",ISNUMBER($G28)),$G28,"")</f>
        <v>260</v>
      </c>
      <c r="W28" s="22" t="str">
        <f aca="false">IF(AND($F28="3400",ISNUMBER($G28)),$G28,"")</f>
        <v/>
      </c>
    </row>
    <row r="29" customFormat="false" ht="15" hidden="false" customHeight="false" outlineLevel="0" collapsed="false">
      <c r="A29" s="15" t="str">
        <f aca="false">IF(D29&lt;&gt;"",COUNTA($D$14:D29),"")</f>
        <v/>
      </c>
      <c r="B29" s="16"/>
      <c r="C29" s="17"/>
      <c r="D29" s="18"/>
      <c r="E29" s="19"/>
      <c r="F29" s="19"/>
      <c r="G29" s="20"/>
      <c r="H29" s="21" t="str">
        <f aca="false">IF(AND($E29="1000",ISNUMBER($G29)),$G29,"")</f>
        <v/>
      </c>
      <c r="I29" s="22" t="str">
        <f aca="false">IF(AND($F29="1000",ISNUMBER($G29)),$G29,"")</f>
        <v/>
      </c>
      <c r="J29" s="21" t="str">
        <f aca="false">IF(AND($E29="1200",ISNUMBER($G29)),$G29,"")</f>
        <v/>
      </c>
      <c r="K29" s="22" t="str">
        <f aca="false">IF(AND($F29="1200",ISNUMBER($G29)),$G29,"")</f>
        <v/>
      </c>
      <c r="L29" s="21" t="str">
        <f aca="false">IF(AND($E29="1400",ISNUMBER($G29)),$G29,"")</f>
        <v/>
      </c>
      <c r="M29" s="22" t="str">
        <f aca="false">IF(AND($F29="1400",ISNUMBER($G29)),$G29,"")</f>
        <v/>
      </c>
      <c r="N29" s="21" t="str">
        <f aca="false">IF(AND($E29="1576",ISNUMBER($G29)),$G29,"")</f>
        <v/>
      </c>
      <c r="O29" s="22" t="str">
        <f aca="false">IF(AND($F29="1576",ISNUMBER($G29)),$G29,"")</f>
        <v/>
      </c>
      <c r="P29" s="21" t="str">
        <f aca="false">IF(AND($E29="1600",ISNUMBER($G29)),$G29,"")</f>
        <v/>
      </c>
      <c r="Q29" s="22" t="str">
        <f aca="false">IF(AND($F29="1600",ISNUMBER($G29)),$G29,"")</f>
        <v/>
      </c>
      <c r="R29" s="21" t="str">
        <f aca="false">IF(AND($E29="1776",ISNUMBER($G29)),$G29,"")</f>
        <v/>
      </c>
      <c r="S29" s="22" t="str">
        <f aca="false">IF(AND($F29="1776",ISNUMBER($G29)),$G29,"")</f>
        <v/>
      </c>
      <c r="T29" s="21" t="str">
        <f aca="false">IF(AND($E29="4400",ISNUMBER($G29)),$G29,"")</f>
        <v/>
      </c>
      <c r="U29" s="22" t="str">
        <f aca="false">IF(AND($F29="4400",ISNUMBER($G29)),$G29,"")</f>
        <v/>
      </c>
      <c r="V29" s="21" t="str">
        <f aca="false">IF(AND($E29="3400",ISNUMBER($G29)),$G29,"")</f>
        <v/>
      </c>
      <c r="W29" s="22" t="str">
        <f aca="false">IF(AND($F29="3400",ISNUMBER($G29)),$G29,"")</f>
        <v/>
      </c>
    </row>
    <row r="30" customFormat="false" ht="15" hidden="false" customHeight="false" outlineLevel="0" collapsed="false">
      <c r="A30" s="15" t="str">
        <f aca="false">IF(D30&lt;&gt;"",COUNTA($D$14:D30),"")</f>
        <v/>
      </c>
      <c r="B30" s="16"/>
      <c r="C30" s="17"/>
      <c r="D30" s="18"/>
      <c r="E30" s="19"/>
      <c r="F30" s="19"/>
      <c r="G30" s="20"/>
      <c r="H30" s="21" t="str">
        <f aca="false">IF(AND($E30="1000",ISNUMBER($G30)),$G30,"")</f>
        <v/>
      </c>
      <c r="I30" s="22" t="str">
        <f aca="false">IF(AND($F30="1000",ISNUMBER($G30)),$G30,"")</f>
        <v/>
      </c>
      <c r="J30" s="21" t="str">
        <f aca="false">IF(AND($E30="1200",ISNUMBER($G30)),$G30,"")</f>
        <v/>
      </c>
      <c r="K30" s="22" t="str">
        <f aca="false">IF(AND($F30="1200",ISNUMBER($G30)),$G30,"")</f>
        <v/>
      </c>
      <c r="L30" s="21" t="str">
        <f aca="false">IF(AND($E30="1400",ISNUMBER($G30)),$G30,"")</f>
        <v/>
      </c>
      <c r="M30" s="22" t="str">
        <f aca="false">IF(AND($F30="1400",ISNUMBER($G30)),$G30,"")</f>
        <v/>
      </c>
      <c r="N30" s="21" t="str">
        <f aca="false">IF(AND($E30="1576",ISNUMBER($G30)),$G30,"")</f>
        <v/>
      </c>
      <c r="O30" s="22" t="str">
        <f aca="false">IF(AND($F30="1576",ISNUMBER($G30)),$G30,"")</f>
        <v/>
      </c>
      <c r="P30" s="21" t="str">
        <f aca="false">IF(AND($E30="1600",ISNUMBER($G30)),$G30,"")</f>
        <v/>
      </c>
      <c r="Q30" s="22" t="str">
        <f aca="false">IF(AND($F30="1600",ISNUMBER($G30)),$G30,"")</f>
        <v/>
      </c>
      <c r="R30" s="21" t="str">
        <f aca="false">IF(AND($E30="1776",ISNUMBER($G30)),$G30,"")</f>
        <v/>
      </c>
      <c r="S30" s="22" t="str">
        <f aca="false">IF(AND($F30="1776",ISNUMBER($G30)),$G30,"")</f>
        <v/>
      </c>
      <c r="T30" s="21" t="str">
        <f aca="false">IF(AND($E30="4400",ISNUMBER($G30)),$G30,"")</f>
        <v/>
      </c>
      <c r="U30" s="22" t="str">
        <f aca="false">IF(AND($F30="4400",ISNUMBER($G30)),$G30,"")</f>
        <v/>
      </c>
      <c r="V30" s="21" t="str">
        <f aca="false">IF(AND($E30="3400",ISNUMBER($G30)),$G30,"")</f>
        <v/>
      </c>
      <c r="W30" s="22" t="str">
        <f aca="false">IF(AND($F30="3400",ISNUMBER($G30)),$G30,"")</f>
        <v/>
      </c>
    </row>
    <row r="31" customFormat="false" ht="15" hidden="false" customHeight="false" outlineLevel="0" collapsed="false">
      <c r="A31" s="15" t="str">
        <f aca="false">IF(D31&lt;&gt;"",COUNTA($D$14:D31),"")</f>
        <v/>
      </c>
      <c r="B31" s="16"/>
      <c r="C31" s="17"/>
      <c r="D31" s="18"/>
      <c r="E31" s="19"/>
      <c r="F31" s="19"/>
      <c r="G31" s="20"/>
      <c r="H31" s="21" t="str">
        <f aca="false">IF(AND($E31="1000",ISNUMBER($G31)),$G31,"")</f>
        <v/>
      </c>
      <c r="I31" s="22" t="str">
        <f aca="false">IF(AND($F31="1000",ISNUMBER($G31)),$G31,"")</f>
        <v/>
      </c>
      <c r="J31" s="21" t="str">
        <f aca="false">IF(AND($E31="1200",ISNUMBER($G31)),$G31,"")</f>
        <v/>
      </c>
      <c r="K31" s="22" t="str">
        <f aca="false">IF(AND($F31="1200",ISNUMBER($G31)),$G31,"")</f>
        <v/>
      </c>
      <c r="L31" s="21" t="str">
        <f aca="false">IF(AND($E31="1400",ISNUMBER($G31)),$G31,"")</f>
        <v/>
      </c>
      <c r="M31" s="22" t="str">
        <f aca="false">IF(AND($F31="1400",ISNUMBER($G31)),$G31,"")</f>
        <v/>
      </c>
      <c r="N31" s="21" t="str">
        <f aca="false">IF(AND($E31="1576",ISNUMBER($G31)),$G31,"")</f>
        <v/>
      </c>
      <c r="O31" s="22" t="str">
        <f aca="false">IF(AND($F31="1576",ISNUMBER($G31)),$G31,"")</f>
        <v/>
      </c>
      <c r="P31" s="21" t="str">
        <f aca="false">IF(AND($E31="1600",ISNUMBER($G31)),$G31,"")</f>
        <v/>
      </c>
      <c r="Q31" s="22" t="str">
        <f aca="false">IF(AND($F31="1600",ISNUMBER($G31)),$G31,"")</f>
        <v/>
      </c>
      <c r="R31" s="21" t="str">
        <f aca="false">IF(AND($E31="1776",ISNUMBER($G31)),$G31,"")</f>
        <v/>
      </c>
      <c r="S31" s="22" t="str">
        <f aca="false">IF(AND($F31="1776",ISNUMBER($G31)),$G31,"")</f>
        <v/>
      </c>
      <c r="T31" s="21" t="str">
        <f aca="false">IF(AND($E31="4400",ISNUMBER($G31)),$G31,"")</f>
        <v/>
      </c>
      <c r="U31" s="22" t="str">
        <f aca="false">IF(AND($F31="4400",ISNUMBER($G31)),$G31,"")</f>
        <v/>
      </c>
      <c r="V31" s="21" t="str">
        <f aca="false">IF(AND($E31="3400",ISNUMBER($G31)),$G31,"")</f>
        <v/>
      </c>
      <c r="W31" s="22" t="str">
        <f aca="false">IF(AND($F31="3400",ISNUMBER($G31)),$G31,"")</f>
        <v/>
      </c>
    </row>
    <row r="32" customFormat="false" ht="15" hidden="false" customHeight="false" outlineLevel="0" collapsed="false">
      <c r="A32" s="15" t="str">
        <f aca="false">IF(D32&lt;&gt;"",COUNTA($D$14:D32),"")</f>
        <v/>
      </c>
      <c r="B32" s="16"/>
      <c r="C32" s="17"/>
      <c r="D32" s="18"/>
      <c r="E32" s="19"/>
      <c r="F32" s="19"/>
      <c r="G32" s="20"/>
      <c r="H32" s="21" t="str">
        <f aca="false">IF(AND($E32="1000",ISNUMBER($G32)),$G32,"")</f>
        <v/>
      </c>
      <c r="I32" s="22" t="str">
        <f aca="false">IF(AND($F32="1000",ISNUMBER($G32)),$G32,"")</f>
        <v/>
      </c>
      <c r="J32" s="21" t="str">
        <f aca="false">IF(AND($E32="1200",ISNUMBER($G32)),$G32,"")</f>
        <v/>
      </c>
      <c r="K32" s="22" t="str">
        <f aca="false">IF(AND($F32="1200",ISNUMBER($G32)),$G32,"")</f>
        <v/>
      </c>
      <c r="L32" s="21" t="str">
        <f aca="false">IF(AND($E32="1400",ISNUMBER($G32)),$G32,"")</f>
        <v/>
      </c>
      <c r="M32" s="22" t="str">
        <f aca="false">IF(AND($F32="1400",ISNUMBER($G32)),$G32,"")</f>
        <v/>
      </c>
      <c r="N32" s="21" t="str">
        <f aca="false">IF(AND($E32="1576",ISNUMBER($G32)),$G32,"")</f>
        <v/>
      </c>
      <c r="O32" s="22" t="str">
        <f aca="false">IF(AND($F32="1576",ISNUMBER($G32)),$G32,"")</f>
        <v/>
      </c>
      <c r="P32" s="21" t="str">
        <f aca="false">IF(AND($E32="1600",ISNUMBER($G32)),$G32,"")</f>
        <v/>
      </c>
      <c r="Q32" s="22" t="str">
        <f aca="false">IF(AND($F32="1600",ISNUMBER($G32)),$G32,"")</f>
        <v/>
      </c>
      <c r="R32" s="21" t="str">
        <f aca="false">IF(AND($E32="1776",ISNUMBER($G32)),$G32,"")</f>
        <v/>
      </c>
      <c r="S32" s="22" t="str">
        <f aca="false">IF(AND($F32="1776",ISNUMBER($G32)),$G32,"")</f>
        <v/>
      </c>
      <c r="T32" s="21" t="str">
        <f aca="false">IF(AND($E32="4400",ISNUMBER($G32)),$G32,"")</f>
        <v/>
      </c>
      <c r="U32" s="22" t="str">
        <f aca="false">IF(AND($F32="4400",ISNUMBER($G32)),$G32,"")</f>
        <v/>
      </c>
      <c r="V32" s="21" t="str">
        <f aca="false">IF(AND($E32="3400",ISNUMBER($G32)),$G32,"")</f>
        <v/>
      </c>
      <c r="W32" s="22" t="str">
        <f aca="false">IF(AND($F32="3400",ISNUMBER($G32)),$G32,"")</f>
        <v/>
      </c>
    </row>
    <row r="33" customFormat="false" ht="15" hidden="false" customHeight="false" outlineLevel="0" collapsed="false">
      <c r="A33" s="15" t="str">
        <f aca="false">IF(D33&lt;&gt;"",COUNTA($D$14:D33),"")</f>
        <v/>
      </c>
      <c r="B33" s="16"/>
      <c r="C33" s="17"/>
      <c r="D33" s="18"/>
      <c r="E33" s="19"/>
      <c r="F33" s="19"/>
      <c r="G33" s="20"/>
      <c r="H33" s="21" t="str">
        <f aca="false">IF(AND($E33="1000",ISNUMBER($G33)),$G33,"")</f>
        <v/>
      </c>
      <c r="I33" s="22" t="str">
        <f aca="false">IF(AND($F33="1000",ISNUMBER($G33)),$G33,"")</f>
        <v/>
      </c>
      <c r="J33" s="21" t="str">
        <f aca="false">IF(AND($E33="1200",ISNUMBER($G33)),$G33,"")</f>
        <v/>
      </c>
      <c r="K33" s="22" t="str">
        <f aca="false">IF(AND($F33="1200",ISNUMBER($G33)),$G33,"")</f>
        <v/>
      </c>
      <c r="L33" s="21" t="str">
        <f aca="false">IF(AND($E33="1400",ISNUMBER($G33)),$G33,"")</f>
        <v/>
      </c>
      <c r="M33" s="22" t="str">
        <f aca="false">IF(AND($F33="1400",ISNUMBER($G33)),$G33,"")</f>
        <v/>
      </c>
      <c r="N33" s="21" t="str">
        <f aca="false">IF(AND($E33="1576",ISNUMBER($G33)),$G33,"")</f>
        <v/>
      </c>
      <c r="O33" s="22" t="str">
        <f aca="false">IF(AND($F33="1576",ISNUMBER($G33)),$G33,"")</f>
        <v/>
      </c>
      <c r="P33" s="21" t="str">
        <f aca="false">IF(AND($E33="1600",ISNUMBER($G33)),$G33,"")</f>
        <v/>
      </c>
      <c r="Q33" s="22" t="str">
        <f aca="false">IF(AND($F33="1600",ISNUMBER($G33)),$G33,"")</f>
        <v/>
      </c>
      <c r="R33" s="21" t="str">
        <f aca="false">IF(AND($E33="1776",ISNUMBER($G33)),$G33,"")</f>
        <v/>
      </c>
      <c r="S33" s="22" t="str">
        <f aca="false">IF(AND($F33="1776",ISNUMBER($G33)),$G33,"")</f>
        <v/>
      </c>
      <c r="T33" s="21" t="str">
        <f aca="false">IF(AND($E33="4400",ISNUMBER($G33)),$G33,"")</f>
        <v/>
      </c>
      <c r="U33" s="22" t="str">
        <f aca="false">IF(AND($F33="4400",ISNUMBER($G33)),$G33,"")</f>
        <v/>
      </c>
      <c r="V33" s="21" t="str">
        <f aca="false">IF(AND($E33="3400",ISNUMBER($G33)),$G33,"")</f>
        <v/>
      </c>
      <c r="W33" s="22" t="str">
        <f aca="false">IF(AND($F33="3400",ISNUMBER($G33)),$G33,"")</f>
        <v/>
      </c>
    </row>
    <row r="34" customFormat="false" ht="15" hidden="false" customHeight="false" outlineLevel="0" collapsed="false">
      <c r="A34" s="15" t="str">
        <f aca="false">IF(D34&lt;&gt;"",COUNTA($D$14:D34),"")</f>
        <v/>
      </c>
      <c r="B34" s="16"/>
      <c r="C34" s="17"/>
      <c r="D34" s="18"/>
      <c r="E34" s="19"/>
      <c r="F34" s="19"/>
      <c r="G34" s="20"/>
      <c r="H34" s="21" t="str">
        <f aca="false">IF(AND($E34="1000",ISNUMBER($G34)),$G34,"")</f>
        <v/>
      </c>
      <c r="I34" s="22" t="str">
        <f aca="false">IF(AND($F34="1000",ISNUMBER($G34)),$G34,"")</f>
        <v/>
      </c>
      <c r="J34" s="21" t="str">
        <f aca="false">IF(AND($E34="1200",ISNUMBER($G34)),$G34,"")</f>
        <v/>
      </c>
      <c r="K34" s="22" t="str">
        <f aca="false">IF(AND($F34="1200",ISNUMBER($G34)),$G34,"")</f>
        <v/>
      </c>
      <c r="L34" s="21" t="str">
        <f aca="false">IF(AND($E34="1400",ISNUMBER($G34)),$G34,"")</f>
        <v/>
      </c>
      <c r="M34" s="22" t="str">
        <f aca="false">IF(AND($F34="1400",ISNUMBER($G34)),$G34,"")</f>
        <v/>
      </c>
      <c r="N34" s="21" t="str">
        <f aca="false">IF(AND($E34="1576",ISNUMBER($G34)),$G34,"")</f>
        <v/>
      </c>
      <c r="O34" s="22" t="str">
        <f aca="false">IF(AND($F34="1576",ISNUMBER($G34)),$G34,"")</f>
        <v/>
      </c>
      <c r="P34" s="21" t="str">
        <f aca="false">IF(AND($E34="1600",ISNUMBER($G34)),$G34,"")</f>
        <v/>
      </c>
      <c r="Q34" s="22" t="str">
        <f aca="false">IF(AND($F34="1600",ISNUMBER($G34)),$G34,"")</f>
        <v/>
      </c>
      <c r="R34" s="21" t="str">
        <f aca="false">IF(AND($E34="1776",ISNUMBER($G34)),$G34,"")</f>
        <v/>
      </c>
      <c r="S34" s="22" t="str">
        <f aca="false">IF(AND($F34="1776",ISNUMBER($G34)),$G34,"")</f>
        <v/>
      </c>
      <c r="T34" s="21" t="str">
        <f aca="false">IF(AND($E34="4400",ISNUMBER($G34)),$G34,"")</f>
        <v/>
      </c>
      <c r="U34" s="22" t="str">
        <f aca="false">IF(AND($F34="4400",ISNUMBER($G34)),$G34,"")</f>
        <v/>
      </c>
      <c r="V34" s="21" t="str">
        <f aca="false">IF(AND($E34="3400",ISNUMBER($G34)),$G34,"")</f>
        <v/>
      </c>
      <c r="W34" s="22" t="str">
        <f aca="false">IF(AND($F34="3400",ISNUMBER($G34)),$G34,"")</f>
        <v/>
      </c>
    </row>
    <row r="35" customFormat="false" ht="15" hidden="false" customHeight="false" outlineLevel="0" collapsed="false">
      <c r="A35" s="15" t="str">
        <f aca="false">IF(D35&lt;&gt;"",COUNTA($D$14:D35),"")</f>
        <v/>
      </c>
      <c r="B35" s="16"/>
      <c r="C35" s="17"/>
      <c r="D35" s="18"/>
      <c r="E35" s="19"/>
      <c r="F35" s="19"/>
      <c r="G35" s="20"/>
      <c r="H35" s="21" t="str">
        <f aca="false">IF(AND($E35="1000",ISNUMBER($G35)),$G35,"")</f>
        <v/>
      </c>
      <c r="I35" s="22" t="str">
        <f aca="false">IF(AND($F35="1000",ISNUMBER($G35)),$G35,"")</f>
        <v/>
      </c>
      <c r="J35" s="21" t="str">
        <f aca="false">IF(AND($E35="1200",ISNUMBER($G35)),$G35,"")</f>
        <v/>
      </c>
      <c r="K35" s="22" t="str">
        <f aca="false">IF(AND($F35="1200",ISNUMBER($G35)),$G35,"")</f>
        <v/>
      </c>
      <c r="L35" s="21" t="str">
        <f aca="false">IF(AND($E35="1400",ISNUMBER($G35)),$G35,"")</f>
        <v/>
      </c>
      <c r="M35" s="22" t="str">
        <f aca="false">IF(AND($F35="1400",ISNUMBER($G35)),$G35,"")</f>
        <v/>
      </c>
      <c r="N35" s="21" t="str">
        <f aca="false">IF(AND($E35="1576",ISNUMBER($G35)),$G35,"")</f>
        <v/>
      </c>
      <c r="O35" s="22" t="str">
        <f aca="false">IF(AND($F35="1576",ISNUMBER($G35)),$G35,"")</f>
        <v/>
      </c>
      <c r="P35" s="21" t="str">
        <f aca="false">IF(AND($E35="1600",ISNUMBER($G35)),$G35,"")</f>
        <v/>
      </c>
      <c r="Q35" s="22" t="str">
        <f aca="false">IF(AND($F35="1600",ISNUMBER($G35)),$G35,"")</f>
        <v/>
      </c>
      <c r="R35" s="21" t="str">
        <f aca="false">IF(AND($E35="1776",ISNUMBER($G35)),$G35,"")</f>
        <v/>
      </c>
      <c r="S35" s="22" t="str">
        <f aca="false">IF(AND($F35="1776",ISNUMBER($G35)),$G35,"")</f>
        <v/>
      </c>
      <c r="T35" s="21" t="str">
        <f aca="false">IF(AND($E35="4400",ISNUMBER($G35)),$G35,"")</f>
        <v/>
      </c>
      <c r="U35" s="22" t="str">
        <f aca="false">IF(AND($F35="4400",ISNUMBER($G35)),$G35,"")</f>
        <v/>
      </c>
      <c r="V35" s="21" t="str">
        <f aca="false">IF(AND($E35="3400",ISNUMBER($G35)),$G35,"")</f>
        <v/>
      </c>
      <c r="W35" s="22" t="str">
        <f aca="false">IF(AND($F35="3400",ISNUMBER($G35)),$G35,"")</f>
        <v/>
      </c>
    </row>
    <row r="36" customFormat="false" ht="15" hidden="false" customHeight="false" outlineLevel="0" collapsed="false">
      <c r="A36" s="15" t="str">
        <f aca="false">IF(D36&lt;&gt;"",COUNTA($D$14:D36),"")</f>
        <v/>
      </c>
      <c r="B36" s="16"/>
      <c r="C36" s="17"/>
      <c r="D36" s="18"/>
      <c r="E36" s="19"/>
      <c r="F36" s="19"/>
      <c r="G36" s="20"/>
      <c r="H36" s="21" t="str">
        <f aca="false">IF(AND($E36="1000",ISNUMBER($G36)),$G36,"")</f>
        <v/>
      </c>
      <c r="I36" s="22" t="str">
        <f aca="false">IF(AND($F36="1000",ISNUMBER($G36)),$G36,"")</f>
        <v/>
      </c>
      <c r="J36" s="21" t="str">
        <f aca="false">IF(AND($E36="1200",ISNUMBER($G36)),$G36,"")</f>
        <v/>
      </c>
      <c r="K36" s="22" t="str">
        <f aca="false">IF(AND($F36="1200",ISNUMBER($G36)),$G36,"")</f>
        <v/>
      </c>
      <c r="L36" s="21" t="str">
        <f aca="false">IF(AND($E36="1400",ISNUMBER($G36)),$G36,"")</f>
        <v/>
      </c>
      <c r="M36" s="22" t="str">
        <f aca="false">IF(AND($F36="1400",ISNUMBER($G36)),$G36,"")</f>
        <v/>
      </c>
      <c r="N36" s="21" t="str">
        <f aca="false">IF(AND($E36="1576",ISNUMBER($G36)),$G36,"")</f>
        <v/>
      </c>
      <c r="O36" s="22" t="str">
        <f aca="false">IF(AND($F36="1576",ISNUMBER($G36)),$G36,"")</f>
        <v/>
      </c>
      <c r="P36" s="21" t="str">
        <f aca="false">IF(AND($E36="1600",ISNUMBER($G36)),$G36,"")</f>
        <v/>
      </c>
      <c r="Q36" s="22" t="str">
        <f aca="false">IF(AND($F36="1600",ISNUMBER($G36)),$G36,"")</f>
        <v/>
      </c>
      <c r="R36" s="21" t="str">
        <f aca="false">IF(AND($E36="1776",ISNUMBER($G36)),$G36,"")</f>
        <v/>
      </c>
      <c r="S36" s="22" t="str">
        <f aca="false">IF(AND($F36="1776",ISNUMBER($G36)),$G36,"")</f>
        <v/>
      </c>
      <c r="T36" s="21" t="str">
        <f aca="false">IF(AND($E36="4400",ISNUMBER($G36)),$G36,"")</f>
        <v/>
      </c>
      <c r="U36" s="22" t="str">
        <f aca="false">IF(AND($F36="4400",ISNUMBER($G36)),$G36,"")</f>
        <v/>
      </c>
      <c r="V36" s="21" t="str">
        <f aca="false">IF(AND($E36="3400",ISNUMBER($G36)),$G36,"")</f>
        <v/>
      </c>
      <c r="W36" s="22" t="str">
        <f aca="false">IF(AND($F36="3400",ISNUMBER($G36)),$G36,"")</f>
        <v/>
      </c>
    </row>
    <row r="37" customFormat="false" ht="15" hidden="false" customHeight="false" outlineLevel="0" collapsed="false">
      <c r="A37" s="15" t="str">
        <f aca="false">IF(D37&lt;&gt;"",COUNTA($D$14:D37),"")</f>
        <v/>
      </c>
      <c r="B37" s="16"/>
      <c r="C37" s="17"/>
      <c r="D37" s="18"/>
      <c r="E37" s="19"/>
      <c r="F37" s="19"/>
      <c r="G37" s="20"/>
      <c r="H37" s="21" t="str">
        <f aca="false">IF(AND($E37="1000",ISNUMBER($G37)),$G37,"")</f>
        <v/>
      </c>
      <c r="I37" s="22" t="str">
        <f aca="false">IF(AND($F37="1000",ISNUMBER($G37)),$G37,"")</f>
        <v/>
      </c>
      <c r="J37" s="21" t="str">
        <f aca="false">IF(AND($E37="1200",ISNUMBER($G37)),$G37,"")</f>
        <v/>
      </c>
      <c r="K37" s="22" t="str">
        <f aca="false">IF(AND($F37="1200",ISNUMBER($G37)),$G37,"")</f>
        <v/>
      </c>
      <c r="L37" s="21" t="str">
        <f aca="false">IF(AND($E37="1400",ISNUMBER($G37)),$G37,"")</f>
        <v/>
      </c>
      <c r="M37" s="22" t="str">
        <f aca="false">IF(AND($F37="1400",ISNUMBER($G37)),$G37,"")</f>
        <v/>
      </c>
      <c r="N37" s="21" t="str">
        <f aca="false">IF(AND($E37="1576",ISNUMBER($G37)),$G37,"")</f>
        <v/>
      </c>
      <c r="O37" s="22" t="str">
        <f aca="false">IF(AND($F37="1576",ISNUMBER($G37)),$G37,"")</f>
        <v/>
      </c>
      <c r="P37" s="21" t="str">
        <f aca="false">IF(AND($E37="1600",ISNUMBER($G37)),$G37,"")</f>
        <v/>
      </c>
      <c r="Q37" s="22" t="str">
        <f aca="false">IF(AND($F37="1600",ISNUMBER($G37)),$G37,"")</f>
        <v/>
      </c>
      <c r="R37" s="21" t="str">
        <f aca="false">IF(AND($E37="1776",ISNUMBER($G37)),$G37,"")</f>
        <v/>
      </c>
      <c r="S37" s="22" t="str">
        <f aca="false">IF(AND($F37="1776",ISNUMBER($G37)),$G37,"")</f>
        <v/>
      </c>
      <c r="T37" s="21" t="str">
        <f aca="false">IF(AND($E37="4400",ISNUMBER($G37)),$G37,"")</f>
        <v/>
      </c>
      <c r="U37" s="22" t="str">
        <f aca="false">IF(AND($F37="4400",ISNUMBER($G37)),$G37,"")</f>
        <v/>
      </c>
      <c r="V37" s="21" t="str">
        <f aca="false">IF(AND($E37="3400",ISNUMBER($G37)),$G37,"")</f>
        <v/>
      </c>
      <c r="W37" s="22" t="str">
        <f aca="false">IF(AND($F37="3400",ISNUMBER($G37)),$G37,"")</f>
        <v/>
      </c>
    </row>
    <row r="38" customFormat="false" ht="15" hidden="false" customHeight="false" outlineLevel="0" collapsed="false">
      <c r="A38" s="15" t="str">
        <f aca="false">IF(D38&lt;&gt;"",COUNTA($D$14:D38),"")</f>
        <v/>
      </c>
      <c r="B38" s="16"/>
      <c r="C38" s="17"/>
      <c r="D38" s="18"/>
      <c r="E38" s="19"/>
      <c r="F38" s="19"/>
      <c r="G38" s="20"/>
      <c r="H38" s="21" t="str">
        <f aca="false">IF(AND($E38="1000",ISNUMBER($G38)),$G38,"")</f>
        <v/>
      </c>
      <c r="I38" s="22" t="str">
        <f aca="false">IF(AND($F38="1000",ISNUMBER($G38)),$G38,"")</f>
        <v/>
      </c>
      <c r="J38" s="21" t="str">
        <f aca="false">IF(AND($E38="1200",ISNUMBER($G38)),$G38,"")</f>
        <v/>
      </c>
      <c r="K38" s="22" t="str">
        <f aca="false">IF(AND($F38="1200",ISNUMBER($G38)),$G38,"")</f>
        <v/>
      </c>
      <c r="L38" s="21" t="str">
        <f aca="false">IF(AND($E38="1400",ISNUMBER($G38)),$G38,"")</f>
        <v/>
      </c>
      <c r="M38" s="22" t="str">
        <f aca="false">IF(AND($F38="1400",ISNUMBER($G38)),$G38,"")</f>
        <v/>
      </c>
      <c r="N38" s="21" t="str">
        <f aca="false">IF(AND($E38="1576",ISNUMBER($G38)),$G38,"")</f>
        <v/>
      </c>
      <c r="O38" s="22" t="str">
        <f aca="false">IF(AND($F38="1576",ISNUMBER($G38)),$G38,"")</f>
        <v/>
      </c>
      <c r="P38" s="21" t="str">
        <f aca="false">IF(AND($E38="1600",ISNUMBER($G38)),$G38,"")</f>
        <v/>
      </c>
      <c r="Q38" s="22" t="str">
        <f aca="false">IF(AND($F38="1600",ISNUMBER($G38)),$G38,"")</f>
        <v/>
      </c>
      <c r="R38" s="21" t="str">
        <f aca="false">IF(AND($E38="1776",ISNUMBER($G38)),$G38,"")</f>
        <v/>
      </c>
      <c r="S38" s="22" t="str">
        <f aca="false">IF(AND($F38="1776",ISNUMBER($G38)),$G38,"")</f>
        <v/>
      </c>
      <c r="T38" s="21" t="str">
        <f aca="false">IF(AND($E38="4400",ISNUMBER($G38)),$G38,"")</f>
        <v/>
      </c>
      <c r="U38" s="22" t="str">
        <f aca="false">IF(AND($F38="4400",ISNUMBER($G38)),$G38,"")</f>
        <v/>
      </c>
      <c r="V38" s="21" t="str">
        <f aca="false">IF(AND($E38="3400",ISNUMBER($G38)),$G38,"")</f>
        <v/>
      </c>
      <c r="W38" s="22" t="str">
        <f aca="false">IF(AND($F38="3400",ISNUMBER($G38)),$G38,"")</f>
        <v/>
      </c>
    </row>
    <row r="39" customFormat="false" ht="25.5" hidden="false" customHeight="true" outlineLevel="0" collapsed="false">
      <c r="A39" s="23" t="s">
        <v>66</v>
      </c>
      <c r="B39" s="23"/>
      <c r="C39" s="23"/>
      <c r="D39" s="23"/>
      <c r="E39" s="23"/>
      <c r="F39" s="23"/>
      <c r="G39" s="24" t="n">
        <f aca="false">SUM(G14:G38)</f>
        <v>16930</v>
      </c>
      <c r="H39" s="25" t="n">
        <f aca="false">SUM(H14:H38)</f>
        <v>737.8</v>
      </c>
      <c r="I39" s="26" t="n">
        <f aca="false">SUM(I14:I38)</f>
        <v>2031.2</v>
      </c>
      <c r="J39" s="25" t="n">
        <f aca="false">SUM(J14:J38)</f>
        <v>6138.5</v>
      </c>
      <c r="K39" s="26" t="n">
        <f aca="false">SUM(K14:K38)</f>
        <v>2142</v>
      </c>
      <c r="L39" s="25" t="n">
        <f aca="false">SUM(L14:L38)</f>
        <v>4938.5</v>
      </c>
      <c r="M39" s="26" t="n">
        <f aca="false">SUM(M14:M38)</f>
        <v>4938.5</v>
      </c>
      <c r="N39" s="25" t="n">
        <f aca="false">SUM(N14:N38)</f>
        <v>433.2</v>
      </c>
      <c r="O39" s="26" t="n">
        <f aca="false">SUM(O14:O38)</f>
        <v>0</v>
      </c>
      <c r="P39" s="25" t="n">
        <f aca="false">SUM(P14:P38)</f>
        <v>2142</v>
      </c>
      <c r="Q39" s="26" t="n">
        <f aca="false">SUM(Q14:Q38)</f>
        <v>2142</v>
      </c>
      <c r="R39" s="25" t="n">
        <f aca="false">SUM(R14:R38)</f>
        <v>0</v>
      </c>
      <c r="S39" s="26" t="n">
        <f aca="false">SUM(S14:S38)</f>
        <v>906.3</v>
      </c>
      <c r="T39" s="25" t="n">
        <f aca="false">SUM(T14:T38)</f>
        <v>0</v>
      </c>
      <c r="U39" s="26" t="n">
        <f aca="false">SUM(U14:U38)</f>
        <v>4770</v>
      </c>
      <c r="V39" s="25" t="n">
        <f aca="false">SUM(V14:V38)</f>
        <v>2540</v>
      </c>
      <c r="W39" s="26" t="n">
        <f aca="false">SUM(W14:W38)</f>
        <v>0</v>
      </c>
    </row>
    <row r="40" customFormat="false" ht="21.75" hidden="false" customHeight="true" outlineLevel="0" collapsed="false">
      <c r="A40" s="27" t="s">
        <v>67</v>
      </c>
      <c r="B40" s="27"/>
      <c r="C40" s="27"/>
      <c r="D40" s="27"/>
      <c r="E40" s="27"/>
      <c r="F40" s="27"/>
      <c r="G40" s="28" t="n">
        <f aca="false">SUMPRODUCT((H39:V39)*((MOD(COLUMN(H39:V39)-8,2)=0)))-SUMPRODUCT((I39:W39)*((MOD(COLUMN(I39:W39)-9,2)=0)))</f>
        <v>0</v>
      </c>
      <c r="H40" s="29" t="n">
        <f aca="false">H39-I39</f>
        <v>-1293.4</v>
      </c>
      <c r="I40" s="29"/>
      <c r="J40" s="29" t="n">
        <f aca="false">J39-K39</f>
        <v>3996.5</v>
      </c>
      <c r="K40" s="29"/>
      <c r="L40" s="29" t="n">
        <f aca="false">L39-M39</f>
        <v>0</v>
      </c>
      <c r="M40" s="29"/>
      <c r="N40" s="29" t="n">
        <f aca="false">N39-O39</f>
        <v>433.2</v>
      </c>
      <c r="O40" s="29"/>
      <c r="P40" s="29" t="n">
        <f aca="false">P39-Q39</f>
        <v>0</v>
      </c>
      <c r="Q40" s="29"/>
      <c r="R40" s="29" t="n">
        <f aca="false">R39-S39</f>
        <v>-906.3</v>
      </c>
      <c r="S40" s="29"/>
      <c r="T40" s="29" t="n">
        <f aca="false">T39-U39</f>
        <v>-4770</v>
      </c>
      <c r="U40" s="29"/>
      <c r="V40" s="29" t="n">
        <f aca="false">V39-W39</f>
        <v>2540</v>
      </c>
      <c r="W40" s="29"/>
    </row>
    <row r="41" customFormat="false" ht="7.5" hidden="false" customHeight="true" outlineLevel="0" collapsed="false"/>
    <row r="42" customFormat="false" ht="21.75" hidden="false" customHeight="true" outlineLevel="0" collapsed="false">
      <c r="A42" s="6" t="s">
        <v>68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customFormat="false" ht="18" hidden="false" customHeight="true" outlineLevel="0" collapsed="false">
      <c r="A43" s="30" t="s">
        <v>69</v>
      </c>
      <c r="B43" s="30"/>
      <c r="C43" s="30"/>
      <c r="D43" s="30"/>
      <c r="E43" s="30"/>
      <c r="F43" s="31" t="s">
        <v>70</v>
      </c>
      <c r="G43" s="31"/>
      <c r="H43" s="31"/>
      <c r="I43" s="31"/>
      <c r="J43" s="31"/>
      <c r="K43" s="32" t="s">
        <v>71</v>
      </c>
      <c r="L43" s="32"/>
      <c r="M43" s="32"/>
      <c r="N43" s="32"/>
      <c r="O43" s="32"/>
      <c r="P43" s="31" t="s">
        <v>72</v>
      </c>
      <c r="Q43" s="31"/>
      <c r="R43" s="31"/>
      <c r="S43" s="31"/>
      <c r="T43" s="33" t="s">
        <v>73</v>
      </c>
      <c r="U43" s="33"/>
      <c r="V43" s="33"/>
      <c r="W43" s="33"/>
    </row>
    <row r="44" customFormat="false" ht="25.5" hidden="false" customHeight="true" outlineLevel="0" collapsed="false">
      <c r="A44" s="34" t="n">
        <f aca="false">SUMPRODUCT((H39:V39)*(MOD(COLUMN(H39:V39)-8,2)=0))</f>
        <v>16930</v>
      </c>
      <c r="B44" s="34"/>
      <c r="C44" s="34"/>
      <c r="D44" s="34"/>
      <c r="E44" s="34"/>
      <c r="F44" s="35" t="n">
        <f aca="false">SUMPRODUCT((I39:W39)*(MOD(COLUMN(I39:W39)-9,2)=0))</f>
        <v>16930</v>
      </c>
      <c r="G44" s="35"/>
      <c r="H44" s="35"/>
      <c r="I44" s="35"/>
      <c r="J44" s="35"/>
      <c r="K44" s="36" t="n">
        <f aca="false">G40</f>
        <v>0</v>
      </c>
      <c r="L44" s="36"/>
      <c r="M44" s="36"/>
      <c r="N44" s="36"/>
      <c r="O44" s="36"/>
      <c r="P44" s="37" t="n">
        <f aca="false">COUNTA(D14:D38)</f>
        <v>15</v>
      </c>
      <c r="Q44" s="37"/>
      <c r="R44" s="37"/>
      <c r="S44" s="37"/>
      <c r="T44" s="38" t="str">
        <f aca="false">IF(ROUND(G40,2)=0,"✓ Soll = Haben","⚠ Prüfen")</f>
        <v>✓ Soll = Haben</v>
      </c>
      <c r="U44" s="38"/>
      <c r="V44" s="38"/>
      <c r="W44" s="38"/>
    </row>
    <row r="45" customFormat="false" ht="7.5" hidden="false" customHeight="true" outlineLevel="0" collapsed="false"/>
    <row r="46" customFormat="false" ht="19.5" hidden="false" customHeight="true" outlineLevel="0" collapsed="false">
      <c r="A46" s="39" t="s">
        <v>74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</row>
  </sheetData>
  <autoFilter ref="A13:G38"/>
  <mergeCells count="53">
    <mergeCell ref="A1:M1"/>
    <mergeCell ref="N1:W1"/>
    <mergeCell ref="A2:M2"/>
    <mergeCell ref="N2:W2"/>
    <mergeCell ref="A6:W6"/>
    <mergeCell ref="C7:E7"/>
    <mergeCell ref="H7:J7"/>
    <mergeCell ref="M7:O7"/>
    <mergeCell ref="R7:W7"/>
    <mergeCell ref="C8:E8"/>
    <mergeCell ref="H8:J8"/>
    <mergeCell ref="M8:O8"/>
    <mergeCell ref="R8:W8"/>
    <mergeCell ref="A10:W10"/>
    <mergeCell ref="A11:G11"/>
    <mergeCell ref="H11:W11"/>
    <mergeCell ref="A12:A13"/>
    <mergeCell ref="B12:B13"/>
    <mergeCell ref="C12:C13"/>
    <mergeCell ref="D12:D13"/>
    <mergeCell ref="E12:E13"/>
    <mergeCell ref="F12:F13"/>
    <mergeCell ref="G12:G13"/>
    <mergeCell ref="H12:I12"/>
    <mergeCell ref="J12:K12"/>
    <mergeCell ref="L12:M12"/>
    <mergeCell ref="N12:O12"/>
    <mergeCell ref="P12:Q12"/>
    <mergeCell ref="R12:S12"/>
    <mergeCell ref="T12:U12"/>
    <mergeCell ref="V12:W12"/>
    <mergeCell ref="A39:F39"/>
    <mergeCell ref="A40:F40"/>
    <mergeCell ref="H40:I40"/>
    <mergeCell ref="J40:K40"/>
    <mergeCell ref="L40:M40"/>
    <mergeCell ref="N40:O40"/>
    <mergeCell ref="P40:Q40"/>
    <mergeCell ref="R40:S40"/>
    <mergeCell ref="T40:U40"/>
    <mergeCell ref="V40:W40"/>
    <mergeCell ref="A42:W42"/>
    <mergeCell ref="A43:E43"/>
    <mergeCell ref="F43:J43"/>
    <mergeCell ref="K43:O43"/>
    <mergeCell ref="P43:S43"/>
    <mergeCell ref="T43:W43"/>
    <mergeCell ref="A44:E44"/>
    <mergeCell ref="F44:J44"/>
    <mergeCell ref="K44:O44"/>
    <mergeCell ref="P44:S44"/>
    <mergeCell ref="T44:W44"/>
    <mergeCell ref="A46:W46"/>
  </mergeCells>
  <conditionalFormatting sqref="E14:F38">
    <cfRule type="expression" priority="2" aboveAverage="0" equalAverage="0" bottom="0" percent="0" rank="0" text="" dxfId="6">
      <formula>AND($E14&lt;&gt;"",$E14=$F14)</formula>
    </cfRule>
  </conditionalFormatting>
  <conditionalFormatting sqref="G14:G38">
    <cfRule type="expression" priority="3" aboveAverage="0" equalAverage="0" bottom="0" percent="0" rank="0" text="" dxfId="6">
      <formula>AND(ISNUMBER($G14),OR($E14="",$F14=""))</formula>
    </cfRule>
  </conditionalFormatting>
  <conditionalFormatting sqref="T44:W44">
    <cfRule type="expression" priority="4" aboveAverage="0" equalAverage="0" bottom="0" percent="0" rank="0" text="" dxfId="7">
      <formula>ISNUMBER(SEARCH("✓",$T$44))</formula>
    </cfRule>
    <cfRule type="expression" priority="5" aboveAverage="0" equalAverage="0" bottom="0" percent="0" rank="0" text="" dxfId="8">
      <formula>ISNUMBER(SEARCH("⚠",$T$44))</formula>
    </cfRule>
  </conditionalFormatting>
  <dataValidations count="1">
    <dataValidation allowBlank="true" errorStyle="stop" operator="between" showDropDown="false" showErrorMessage="false" showInputMessage="false" sqref="E14:F38" type="list">
      <formula1>"1000,1200,1400,1576,1600,1776,4400,3400"</formula1>
      <formula2>0</formula2>
    </dataValidation>
  </dataValidations>
  <printOptions headings="false" gridLines="false" gridLinesSet="true" horizontalCentered="true" verticalCentered="false"/>
  <pageMargins left="0.3" right="0.3" top="0.4" bottom="0.4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4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12"/>
    <col collapsed="false" customWidth="true" hidden="false" outlineLevel="0" max="3" min="3" style="0" width="30"/>
    <col collapsed="false" customWidth="true" hidden="false" outlineLevel="0" max="8" min="4" style="0" width="14"/>
    <col collapsed="false" customWidth="true" hidden="false" outlineLevel="0" max="9" min="9" style="0" width="3"/>
    <col collapsed="false" customWidth="true" hidden="false" outlineLevel="0" max="10" min="10" style="0" width="22"/>
    <col collapsed="false" customWidth="true" hidden="false" outlineLevel="0" max="12" min="11" style="0" width="14"/>
    <col collapsed="false" customWidth="true" hidden="false" outlineLevel="0" max="13" min="13" style="0" width="3"/>
    <col collapsed="false" customWidth="true" hidden="false" outlineLevel="0" max="15" min="14" style="0" width="14"/>
  </cols>
  <sheetData>
    <row r="1" customFormat="false" ht="33.75" hidden="false" customHeight="true" outlineLevel="0" collapsed="false">
      <c r="A1" s="1" t="s">
        <v>75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76</v>
      </c>
      <c r="O1" s="2"/>
    </row>
    <row r="2" customFormat="false" ht="19.5" hidden="false" customHeight="true" outlineLevel="0" collapsed="false">
      <c r="A2" s="3" t="s">
        <v>77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 t="s">
        <v>78</v>
      </c>
      <c r="O2" s="4"/>
    </row>
    <row r="3" customFormat="false" ht="7.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customFormat="false" ht="13.5" hidden="false" customHeight="true" outlineLevel="0" collapsed="false"/>
    <row r="5" customFormat="false" ht="6" hidden="false" customHeight="true" outlineLevel="0" collapsed="false"/>
    <row r="6" customFormat="false" ht="21.75" hidden="false" customHeight="true" outlineLevel="0" collapsed="false">
      <c r="A6" s="6" t="s">
        <v>79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customFormat="false" ht="6" hidden="false" customHeight="true" outlineLevel="0" collapsed="false"/>
    <row r="8" customFormat="false" ht="18" hidden="false" customHeight="true" outlineLevel="0" collapsed="false">
      <c r="A8" s="40" t="s">
        <v>80</v>
      </c>
      <c r="B8" s="40"/>
      <c r="C8" s="40"/>
      <c r="D8" s="41" t="s">
        <v>81</v>
      </c>
      <c r="E8" s="41"/>
      <c r="F8" s="41"/>
      <c r="G8" s="42" t="s">
        <v>82</v>
      </c>
      <c r="H8" s="42"/>
      <c r="I8" s="42"/>
      <c r="J8" s="43" t="s">
        <v>83</v>
      </c>
      <c r="K8" s="43"/>
      <c r="L8" s="43"/>
      <c r="M8" s="41" t="s">
        <v>72</v>
      </c>
      <c r="N8" s="41"/>
      <c r="O8" s="41"/>
    </row>
    <row r="9" customFormat="false" ht="27.75" hidden="false" customHeight="true" outlineLevel="0" collapsed="false">
      <c r="A9" s="44" t="n">
        <f aca="false">Journal!G39</f>
        <v>16930</v>
      </c>
      <c r="B9" s="44"/>
      <c r="C9" s="44"/>
      <c r="D9" s="45" t="n">
        <f aca="false">Journal!G39</f>
        <v>16930</v>
      </c>
      <c r="E9" s="45"/>
      <c r="F9" s="45"/>
      <c r="G9" s="46" t="n">
        <f aca="false">SUMIF(B14:B21,"1776",F14:F21)-SUMIF(B14:B21,"1576",E14:E21)</f>
        <v>473.1</v>
      </c>
      <c r="H9" s="46"/>
      <c r="I9" s="46"/>
      <c r="J9" s="47" t="n">
        <f aca="false">SUMIF(B14:B21,"4400",F14:F21)-SUMIF(B14:B21,"3400",E14:E21)</f>
        <v>2230</v>
      </c>
      <c r="K9" s="47"/>
      <c r="L9" s="47"/>
      <c r="M9" s="48" t="n">
        <f aca="false">COUNTA(Journal!D14:D38)</f>
        <v>15</v>
      </c>
      <c r="N9" s="48"/>
      <c r="O9" s="48"/>
    </row>
    <row r="10" customFormat="false" ht="15.75" hidden="false" customHeight="true" outlineLevel="0" collapsed="false">
      <c r="A10" s="49" t="s">
        <v>84</v>
      </c>
      <c r="B10" s="49"/>
      <c r="C10" s="49"/>
      <c r="D10" s="49" t="s">
        <v>85</v>
      </c>
      <c r="E10" s="49"/>
      <c r="F10" s="49"/>
      <c r="G10" s="49" t="s">
        <v>86</v>
      </c>
      <c r="H10" s="49"/>
      <c r="I10" s="49"/>
      <c r="J10" s="49" t="s">
        <v>87</v>
      </c>
      <c r="K10" s="49"/>
      <c r="L10" s="49"/>
      <c r="M10" s="49" t="s">
        <v>88</v>
      </c>
      <c r="N10" s="49"/>
      <c r="O10" s="49"/>
    </row>
    <row r="11" customFormat="false" ht="7.5" hidden="false" customHeight="true" outlineLevel="0" collapsed="false"/>
    <row r="12" customFormat="false" ht="21.75" hidden="false" customHeight="true" outlineLevel="0" collapsed="false">
      <c r="A12" s="6" t="s">
        <v>89</v>
      </c>
      <c r="B12" s="6"/>
      <c r="C12" s="6"/>
      <c r="D12" s="6"/>
      <c r="E12" s="6"/>
      <c r="F12" s="6"/>
      <c r="G12" s="6"/>
      <c r="H12" s="6"/>
      <c r="J12" s="6" t="s">
        <v>90</v>
      </c>
      <c r="K12" s="6"/>
      <c r="L12" s="6"/>
      <c r="M12" s="6"/>
      <c r="N12" s="6"/>
      <c r="O12" s="6"/>
    </row>
    <row r="13" customFormat="false" ht="25.5" hidden="false" customHeight="true" outlineLevel="0" collapsed="false">
      <c r="A13" s="11" t="s">
        <v>91</v>
      </c>
      <c r="B13" s="11" t="s">
        <v>92</v>
      </c>
      <c r="C13" s="11" t="s">
        <v>93</v>
      </c>
      <c r="D13" s="11" t="s">
        <v>94</v>
      </c>
      <c r="E13" s="11" t="s">
        <v>95</v>
      </c>
      <c r="F13" s="11" t="s">
        <v>96</v>
      </c>
      <c r="G13" s="11" t="s">
        <v>97</v>
      </c>
      <c r="H13" s="11" t="s">
        <v>98</v>
      </c>
      <c r="J13" s="50" t="s">
        <v>99</v>
      </c>
      <c r="K13" s="51" t="s">
        <v>100</v>
      </c>
      <c r="L13" s="51"/>
      <c r="M13" s="52"/>
      <c r="N13" s="50" t="s">
        <v>101</v>
      </c>
      <c r="O13" s="50"/>
    </row>
    <row r="14" customFormat="false" ht="19.5" hidden="false" customHeight="true" outlineLevel="0" collapsed="false">
      <c r="A14" s="53" t="n">
        <v>1</v>
      </c>
      <c r="B14" s="54" t="s">
        <v>37</v>
      </c>
      <c r="C14" s="55" t="s">
        <v>102</v>
      </c>
      <c r="D14" s="56" t="s">
        <v>103</v>
      </c>
      <c r="E14" s="57" t="n">
        <f aca="false">Journal!H39</f>
        <v>737.8</v>
      </c>
      <c r="F14" s="57" t="n">
        <f aca="false">Journal!I39</f>
        <v>2031.2</v>
      </c>
      <c r="G14" s="58" t="n">
        <f aca="false">E14-F14</f>
        <v>-1293.4</v>
      </c>
      <c r="H14" s="59" t="str">
        <f aca="false">IF(G14=0,"ausgeglichen",IF(OR(D14="Aktiv",D14="Aufwand"),IF(G14&gt;0,TEXT(ABS(G14),"#,##0.00")&amp;" € (Soll)","—"),IF(G14&lt;0,TEXT(ABS(G14),"#,##0.00")&amp;" € (Haben)","—")))</f>
        <v>—</v>
      </c>
      <c r="J14" s="55" t="s">
        <v>104</v>
      </c>
      <c r="K14" s="60" t="n">
        <f aca="false">SUMPRODUCT(($D$14:$D$21="Aktiv")*($G$14:$G$21&gt;0)*$G$14:$G$21)</f>
        <v>4429.7</v>
      </c>
      <c r="L14" s="60"/>
      <c r="N14" s="61" t="s">
        <v>105</v>
      </c>
      <c r="O14" s="61"/>
    </row>
    <row r="15" customFormat="false" ht="19.5" hidden="false" customHeight="true" outlineLevel="0" collapsed="false">
      <c r="A15" s="53" t="n">
        <v>2</v>
      </c>
      <c r="B15" s="54" t="s">
        <v>42</v>
      </c>
      <c r="C15" s="55" t="s">
        <v>106</v>
      </c>
      <c r="D15" s="56" t="s">
        <v>103</v>
      </c>
      <c r="E15" s="57" t="n">
        <f aca="false">Journal!J39</f>
        <v>6138.5</v>
      </c>
      <c r="F15" s="57" t="n">
        <f aca="false">Journal!K39</f>
        <v>2142</v>
      </c>
      <c r="G15" s="58" t="n">
        <f aca="false">E15-F15</f>
        <v>3996.5</v>
      </c>
      <c r="H15" s="59" t="str">
        <f aca="false">IF(G15=0,"ausgeglichen",IF(OR(D15="Aktiv",D15="Aufwand"),IF(G15&gt;0,TEXT(ABS(G15),"#,##0.00")&amp;" € (Soll)","—"),IF(G15&lt;0,TEXT(ABS(G15),"#,##0.00")&amp;" € (Haben)","—")))</f>
        <v>3,996.50 € (Soll)</v>
      </c>
      <c r="J15" s="55" t="s">
        <v>107</v>
      </c>
      <c r="K15" s="60" t="n">
        <f aca="false">-SUMPRODUCT(($D$14:$D$21="Passiv")*($G$14:$G$21&lt;0)*$G$14:$G$21)</f>
        <v>906.3</v>
      </c>
      <c r="L15" s="60"/>
      <c r="N15" s="61" t="s">
        <v>108</v>
      </c>
      <c r="O15" s="61"/>
    </row>
    <row r="16" customFormat="false" ht="19.5" hidden="false" customHeight="true" outlineLevel="0" collapsed="false">
      <c r="A16" s="53" t="n">
        <v>3</v>
      </c>
      <c r="B16" s="54" t="s">
        <v>45</v>
      </c>
      <c r="C16" s="55" t="s">
        <v>109</v>
      </c>
      <c r="D16" s="56" t="s">
        <v>103</v>
      </c>
      <c r="E16" s="57" t="n">
        <f aca="false">Journal!L39</f>
        <v>4938.5</v>
      </c>
      <c r="F16" s="57" t="n">
        <f aca="false">Journal!M39</f>
        <v>4938.5</v>
      </c>
      <c r="G16" s="58" t="n">
        <f aca="false">E16-F16</f>
        <v>0</v>
      </c>
      <c r="H16" s="59" t="str">
        <f aca="false">IF(G16=0,"ausgeglichen",IF(OR(D16="Aktiv",D16="Aufwand"),IF(G16&gt;0,TEXT(ABS(G16),"#,##0.00")&amp;" € (Soll)","—"),IF(G16&lt;0,TEXT(ABS(G16),"#,##0.00")&amp;" € (Haben)","—")))</f>
        <v>ausgeglichen</v>
      </c>
      <c r="J16" s="55" t="s">
        <v>110</v>
      </c>
      <c r="K16" s="60" t="n">
        <f aca="false">-SUMPRODUCT(($D$14:$D$21="Ertrag")*($G$14:$G$21&lt;0)*$G$14:$G$21)</f>
        <v>4770</v>
      </c>
      <c r="L16" s="60"/>
      <c r="N16" s="61" t="s">
        <v>111</v>
      </c>
      <c r="O16" s="61"/>
    </row>
    <row r="17" customFormat="false" ht="19.5" hidden="false" customHeight="true" outlineLevel="0" collapsed="false">
      <c r="A17" s="53" t="n">
        <v>4</v>
      </c>
      <c r="B17" s="54" t="s">
        <v>39</v>
      </c>
      <c r="C17" s="55" t="s">
        <v>112</v>
      </c>
      <c r="D17" s="56" t="s">
        <v>103</v>
      </c>
      <c r="E17" s="57" t="n">
        <f aca="false">Journal!N39</f>
        <v>433.2</v>
      </c>
      <c r="F17" s="57" t="n">
        <f aca="false">Journal!O39</f>
        <v>0</v>
      </c>
      <c r="G17" s="58" t="n">
        <f aca="false">E17-F17</f>
        <v>433.2</v>
      </c>
      <c r="H17" s="59" t="str">
        <f aca="false">IF(G17=0,"ausgeglichen",IF(OR(D17="Aktiv",D17="Aufwand"),IF(G17&gt;0,TEXT(ABS(G17),"#,##0.00")&amp;" € (Soll)","—"),IF(G17&lt;0,TEXT(ABS(G17),"#,##0.00")&amp;" € (Haben)","—")))</f>
        <v>433.20 € (Soll)</v>
      </c>
      <c r="J17" s="55" t="s">
        <v>113</v>
      </c>
      <c r="K17" s="60" t="n">
        <f aca="false">SUMPRODUCT(($D$14:$D$21="Aufwand")*($G$14:$G$21&gt;0)*$G$14:$G$21)</f>
        <v>2540</v>
      </c>
      <c r="L17" s="60"/>
      <c r="N17" s="61" t="s">
        <v>114</v>
      </c>
      <c r="O17" s="61"/>
    </row>
    <row r="18" customFormat="false" ht="19.5" hidden="false" customHeight="true" outlineLevel="0" collapsed="false">
      <c r="A18" s="53" t="n">
        <v>5</v>
      </c>
      <c r="B18" s="54" t="s">
        <v>53</v>
      </c>
      <c r="C18" s="55" t="s">
        <v>115</v>
      </c>
      <c r="D18" s="62" t="s">
        <v>116</v>
      </c>
      <c r="E18" s="57" t="n">
        <f aca="false">Journal!P39</f>
        <v>2142</v>
      </c>
      <c r="F18" s="57" t="n">
        <f aca="false">Journal!Q39</f>
        <v>2142</v>
      </c>
      <c r="G18" s="58" t="n">
        <f aca="false">E18-F18</f>
        <v>0</v>
      </c>
      <c r="H18" s="59" t="str">
        <f aca="false">IF(G18=0,"ausgeglichen",IF(OR(D18="Aktiv",D18="Aufwand"),IF(G18&gt;0,TEXT(ABS(G18),"#,##0.00")&amp;" € (Soll)","—"),IF(G18&lt;0,TEXT(ABS(G18),"#,##0.00")&amp;" € (Haben)","—")))</f>
        <v>ausgeglichen</v>
      </c>
      <c r="J18" s="55" t="s">
        <v>117</v>
      </c>
      <c r="K18" s="60" t="n">
        <f aca="false">F19-E17</f>
        <v>473.1</v>
      </c>
      <c r="L18" s="60"/>
      <c r="N18" s="61" t="s">
        <v>118</v>
      </c>
      <c r="O18" s="61"/>
    </row>
    <row r="19" customFormat="false" ht="19.5" hidden="false" customHeight="true" outlineLevel="0" collapsed="false">
      <c r="A19" s="53" t="n">
        <v>6</v>
      </c>
      <c r="B19" s="54" t="s">
        <v>48</v>
      </c>
      <c r="C19" s="55" t="s">
        <v>119</v>
      </c>
      <c r="D19" s="62" t="s">
        <v>116</v>
      </c>
      <c r="E19" s="57" t="n">
        <f aca="false">Journal!R39</f>
        <v>0</v>
      </c>
      <c r="F19" s="57" t="n">
        <f aca="false">Journal!S39</f>
        <v>906.3</v>
      </c>
      <c r="G19" s="58" t="n">
        <f aca="false">E19-F19</f>
        <v>-906.3</v>
      </c>
      <c r="H19" s="59" t="str">
        <f aca="false">IF(G19=0,"ausgeglichen",IF(OR(D19="Aktiv",D19="Aufwand"),IF(G19&gt;0,TEXT(ABS(G19),"#,##0.00")&amp;" € (Soll)","—"),IF(G19&lt;0,TEXT(ABS(G19),"#,##0.00")&amp;" € (Haben)","—")))</f>
        <v>906.30 € (Haben)</v>
      </c>
      <c r="J19" s="55" t="s">
        <v>120</v>
      </c>
      <c r="K19" s="60" t="n">
        <f aca="false">K16-K17</f>
        <v>2230</v>
      </c>
      <c r="L19" s="60"/>
      <c r="N19" s="61" t="s">
        <v>121</v>
      </c>
      <c r="O19" s="61"/>
    </row>
    <row r="20" customFormat="false" ht="19.5" hidden="false" customHeight="true" outlineLevel="0" collapsed="false">
      <c r="A20" s="53" t="n">
        <v>7</v>
      </c>
      <c r="B20" s="54" t="s">
        <v>46</v>
      </c>
      <c r="C20" s="55" t="s">
        <v>122</v>
      </c>
      <c r="D20" s="63" t="s">
        <v>123</v>
      </c>
      <c r="E20" s="57" t="n">
        <f aca="false">Journal!T39</f>
        <v>0</v>
      </c>
      <c r="F20" s="57" t="n">
        <f aca="false">Journal!U39</f>
        <v>4770</v>
      </c>
      <c r="G20" s="58" t="n">
        <f aca="false">E20-F20</f>
        <v>-4770</v>
      </c>
      <c r="H20" s="59" t="str">
        <f aca="false">IF(G20=0,"ausgeglichen",IF(OR(D20="Aktiv",D20="Aufwand"),IF(G20&gt;0,TEXT(ABS(G20),"#,##0.00")&amp;" € (Soll)","—"),IF(G20&lt;0,TEXT(ABS(G20),"#,##0.00")&amp;" € (Haben)","—")))</f>
        <v>4,770.00 € (Haben)</v>
      </c>
    </row>
    <row r="21" customFormat="false" ht="19.5" hidden="false" customHeight="true" outlineLevel="0" collapsed="false">
      <c r="A21" s="53" t="n">
        <v>8</v>
      </c>
      <c r="B21" s="54" t="s">
        <v>36</v>
      </c>
      <c r="C21" s="55" t="s">
        <v>124</v>
      </c>
      <c r="D21" s="64" t="s">
        <v>125</v>
      </c>
      <c r="E21" s="57" t="n">
        <f aca="false">Journal!V39</f>
        <v>2540</v>
      </c>
      <c r="F21" s="57" t="n">
        <f aca="false">Journal!W39</f>
        <v>0</v>
      </c>
      <c r="G21" s="58" t="n">
        <f aca="false">E21-F21</f>
        <v>2540</v>
      </c>
      <c r="H21" s="59" t="str">
        <f aca="false">IF(G21=0,"ausgeglichen",IF(OR(D21="Aktiv",D21="Aufwand"),IF(G21&gt;0,TEXT(ABS(G21),"#,##0.00")&amp;" € (Soll)","—"),IF(G21&lt;0,TEXT(ABS(G21),"#,##0.00")&amp;" € (Haben)","—")))</f>
        <v>2,540.00 € (Soll)</v>
      </c>
    </row>
    <row r="22" customFormat="false" ht="24" hidden="false" customHeight="true" outlineLevel="0" collapsed="false">
      <c r="A22" s="23" t="s">
        <v>126</v>
      </c>
      <c r="B22" s="23"/>
      <c r="C22" s="23"/>
      <c r="D22" s="23"/>
      <c r="E22" s="65" t="n">
        <f aca="false">SUM(E14:E21)</f>
        <v>16930</v>
      </c>
      <c r="F22" s="65" t="n">
        <f aca="false">SUM(F14:F21)</f>
        <v>16930</v>
      </c>
      <c r="G22" s="65" t="n">
        <f aca="false">SUM(G14:G21)</f>
        <v>0</v>
      </c>
      <c r="H22" s="66" t="str">
        <f aca="false">IF(ROUND(G22,2)=0,"✓ Bilanz gleich","⚠ prüfen")</f>
        <v>✓ Bilanz gleich</v>
      </c>
      <c r="J22" s="67" t="s">
        <v>127</v>
      </c>
      <c r="K22" s="23" t="str">
        <f aca="false">IF(ROUND(K16-K17-K19,2)=0,"✓ Erträge − Aufwand = Ergebnis","Δ prüfen")</f>
        <v>✓ Erträge − Aufwand = Ergebnis</v>
      </c>
      <c r="L22" s="23"/>
      <c r="N22" s="68" t="s">
        <v>128</v>
      </c>
      <c r="O22" s="68"/>
    </row>
    <row r="23" customFormat="false" ht="7.5" hidden="false" customHeight="true" outlineLevel="0" collapsed="false"/>
    <row r="24" customFormat="false" ht="21.75" hidden="false" customHeight="true" outlineLevel="0" collapsed="false">
      <c r="A24" s="6" t="s">
        <v>129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customFormat="false" ht="21.75" hidden="false" customHeight="true" outlineLevel="0" collapsed="false">
      <c r="A25" s="69" t="s">
        <v>91</v>
      </c>
      <c r="B25" s="70" t="s">
        <v>130</v>
      </c>
      <c r="C25" s="70"/>
      <c r="D25" s="69" t="s">
        <v>131</v>
      </c>
      <c r="E25" s="71" t="s">
        <v>132</v>
      </c>
    </row>
    <row r="26" customFormat="false" ht="19.5" hidden="false" customHeight="true" outlineLevel="0" collapsed="false">
      <c r="A26" s="53" t="n">
        <v>1</v>
      </c>
      <c r="B26" s="72" t="s">
        <v>133</v>
      </c>
      <c r="C26" s="72"/>
      <c r="D26" s="73" t="str">
        <f aca="false">IF(ROUND(Journal!G40,2)=0,"OK","PRÜFEN")</f>
        <v>OK</v>
      </c>
      <c r="E26" s="74" t="n">
        <f aca="false">Journal!G40</f>
        <v>0</v>
      </c>
      <c r="G26" s="75" t="s">
        <v>134</v>
      </c>
      <c r="H26" s="76" t="n">
        <f aca="false">E14+F14</f>
        <v>2769</v>
      </c>
    </row>
    <row r="27" customFormat="false" ht="19.5" hidden="false" customHeight="true" outlineLevel="0" collapsed="false">
      <c r="A27" s="53" t="n">
        <v>2</v>
      </c>
      <c r="B27" s="72" t="s">
        <v>135</v>
      </c>
      <c r="C27" s="72"/>
      <c r="D27" s="73" t="str">
        <f aca="false">IF(SUMPRODUCT((Journal!E14:E38&lt;&gt;"")*(Journal!G14:G38&lt;&gt;"")*(Journal!F14:F38=""))+SUMPRODUCT((Journal!F14:F38&lt;&gt;"")*(Journal!G14:G38&lt;&gt;"")*(Journal!E14:E38=""))=0,"OK","PRÜFEN")</f>
        <v>OK</v>
      </c>
      <c r="E27" s="77" t="n">
        <f aca="false">SUMPRODUCT((Journal!E14:E38&lt;&gt;"")*(Journal!G14:G38&lt;&gt;"")*(Journal!F14:F38=""))+SUMPRODUCT((Journal!F14:F38&lt;&gt;"")*(Journal!G14:G38&lt;&gt;"")*(Journal!E14:E38=""))</f>
        <v>0</v>
      </c>
      <c r="G27" s="75" t="s">
        <v>136</v>
      </c>
      <c r="H27" s="76" t="n">
        <f aca="false">E15+F15</f>
        <v>8280.5</v>
      </c>
    </row>
    <row r="28" customFormat="false" ht="19.5" hidden="false" customHeight="true" outlineLevel="0" collapsed="false">
      <c r="A28" s="53" t="n">
        <v>3</v>
      </c>
      <c r="B28" s="72" t="s">
        <v>137</v>
      </c>
      <c r="C28" s="72"/>
      <c r="D28" s="73" t="str">
        <f aca="false">IF(SUMPRODUCT((Journal!D14:D38&lt;&gt;"")*(Journal!C14:C38=""))=0,"OK","PRÜFEN")</f>
        <v>OK</v>
      </c>
      <c r="E28" s="78" t="n">
        <f aca="false">SUMPRODUCT((Journal!D14:D38&lt;&gt;"")*(Journal!C14:C38=""))</f>
        <v>0</v>
      </c>
      <c r="G28" s="75" t="s">
        <v>138</v>
      </c>
      <c r="H28" s="76" t="n">
        <f aca="false">E16+F16</f>
        <v>9877</v>
      </c>
    </row>
    <row r="29" customFormat="false" ht="19.5" hidden="false" customHeight="true" outlineLevel="0" collapsed="false">
      <c r="A29" s="53" t="n">
        <v>4</v>
      </c>
      <c r="B29" s="72" t="s">
        <v>139</v>
      </c>
      <c r="C29" s="72"/>
      <c r="D29" s="73" t="str">
        <f aca="false">IF(SUMPRODUCT((Journal!E14:E38&lt;&gt;"")*(Journal!E14:E38=Journal!F14:F38))=0,"OK","PRÜFEN")</f>
        <v>OK</v>
      </c>
      <c r="E29" s="77" t="n">
        <f aca="false">SUMPRODUCT((Journal!E14:E38&lt;&gt;"")*(Journal!E14:E38=Journal!F14:F38))</f>
        <v>0</v>
      </c>
      <c r="G29" s="75" t="s">
        <v>140</v>
      </c>
      <c r="H29" s="76" t="n">
        <f aca="false">E17+F17</f>
        <v>433.2</v>
      </c>
    </row>
    <row r="30" customFormat="false" ht="19.5" hidden="false" customHeight="true" outlineLevel="0" collapsed="false">
      <c r="A30" s="53" t="n">
        <v>5</v>
      </c>
      <c r="B30" s="72" t="s">
        <v>141</v>
      </c>
      <c r="C30" s="72"/>
      <c r="D30" s="73" t="str">
        <f aca="false">IF((F19-E17)&gt;=0,"INFO","INFO")</f>
        <v>INFO</v>
      </c>
      <c r="E30" s="74" t="n">
        <f aca="false">F19-E17</f>
        <v>473.1</v>
      </c>
      <c r="G30" s="75" t="s">
        <v>142</v>
      </c>
      <c r="H30" s="76" t="n">
        <f aca="false">E18+F18</f>
        <v>4284</v>
      </c>
    </row>
    <row r="31" customFormat="false" ht="19.5" hidden="false" customHeight="true" outlineLevel="0" collapsed="false">
      <c r="A31" s="53" t="n">
        <v>6</v>
      </c>
      <c r="B31" s="72" t="s">
        <v>143</v>
      </c>
      <c r="C31" s="72"/>
      <c r="D31" s="73" t="str">
        <f aca="false">IF(K19&gt;=0,"OK","INFO")</f>
        <v>OK</v>
      </c>
      <c r="E31" s="74" t="n">
        <f aca="false">K19</f>
        <v>2230</v>
      </c>
      <c r="G31" s="75" t="s">
        <v>144</v>
      </c>
      <c r="H31" s="76" t="n">
        <f aca="false">E19+F19</f>
        <v>906.3</v>
      </c>
    </row>
    <row r="32" customFormat="false" ht="15" hidden="false" customHeight="false" outlineLevel="0" collapsed="false">
      <c r="G32" s="75" t="s">
        <v>145</v>
      </c>
      <c r="H32" s="76" t="n">
        <f aca="false">E20+F20</f>
        <v>4770</v>
      </c>
    </row>
    <row r="33" customFormat="false" ht="15" hidden="false" customHeight="false" outlineLevel="0" collapsed="false">
      <c r="G33" s="75" t="s">
        <v>146</v>
      </c>
      <c r="H33" s="76" t="n">
        <f aca="false">E21+F21</f>
        <v>2540</v>
      </c>
    </row>
    <row r="38" customFormat="false" ht="21.75" hidden="false" customHeight="true" outlineLevel="0" collapsed="false">
      <c r="A38" s="6" t="s">
        <v>147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customFormat="false" ht="18" hidden="false" customHeight="true" outlineLevel="0" collapsed="false">
      <c r="A39" s="79" t="s">
        <v>148</v>
      </c>
      <c r="B39" s="80" t="s">
        <v>149</v>
      </c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customFormat="false" ht="18" hidden="false" customHeight="true" outlineLevel="0" collapsed="false">
      <c r="A40" s="79" t="s">
        <v>150</v>
      </c>
      <c r="B40" s="80" t="s">
        <v>151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customFormat="false" ht="18" hidden="false" customHeight="true" outlineLevel="0" collapsed="false">
      <c r="A41" s="79" t="s">
        <v>152</v>
      </c>
      <c r="B41" s="80" t="s">
        <v>153</v>
      </c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customFormat="false" ht="18" hidden="false" customHeight="true" outlineLevel="0" collapsed="false">
      <c r="A42" s="79" t="s">
        <v>154</v>
      </c>
      <c r="B42" s="80" t="s">
        <v>155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customFormat="false" ht="18" hidden="false" customHeight="true" outlineLevel="0" collapsed="false">
      <c r="A43" s="79" t="s">
        <v>156</v>
      </c>
      <c r="B43" s="80" t="s">
        <v>157</v>
      </c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customFormat="false" ht="18" hidden="false" customHeight="true" outlineLevel="0" collapsed="false">
      <c r="A44" s="79" t="s">
        <v>158</v>
      </c>
      <c r="B44" s="80" t="s">
        <v>159</v>
      </c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customFormat="false" ht="18" hidden="false" customHeight="true" outlineLevel="0" collapsed="false">
      <c r="A45" s="79" t="s">
        <v>160</v>
      </c>
      <c r="B45" s="80" t="s">
        <v>161</v>
      </c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7" customFormat="false" ht="21.75" hidden="false" customHeight="true" outlineLevel="0" collapsed="false">
      <c r="A47" s="81" t="s">
        <v>162</v>
      </c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</row>
    <row r="48" customFormat="false" ht="25.5" hidden="false" customHeight="true" outlineLevel="0" collapsed="false">
      <c r="A48" s="82" t="s">
        <v>163</v>
      </c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</row>
  </sheetData>
  <mergeCells count="57">
    <mergeCell ref="A1:M1"/>
    <mergeCell ref="N1:O1"/>
    <mergeCell ref="A2:M2"/>
    <mergeCell ref="N2:O2"/>
    <mergeCell ref="A6:O6"/>
    <mergeCell ref="A8:C8"/>
    <mergeCell ref="D8:F8"/>
    <mergeCell ref="G8:I8"/>
    <mergeCell ref="J8:L8"/>
    <mergeCell ref="M8:O8"/>
    <mergeCell ref="A9:C9"/>
    <mergeCell ref="D9:F9"/>
    <mergeCell ref="G9:I9"/>
    <mergeCell ref="J9:L9"/>
    <mergeCell ref="M9:O9"/>
    <mergeCell ref="A10:C10"/>
    <mergeCell ref="D10:F10"/>
    <mergeCell ref="G10:I10"/>
    <mergeCell ref="J10:L10"/>
    <mergeCell ref="M10:O10"/>
    <mergeCell ref="A12:H12"/>
    <mergeCell ref="J12:O12"/>
    <mergeCell ref="K13:L13"/>
    <mergeCell ref="N13:O13"/>
    <mergeCell ref="K14:L14"/>
    <mergeCell ref="N14:O14"/>
    <mergeCell ref="K15:L15"/>
    <mergeCell ref="N15:O15"/>
    <mergeCell ref="K16:L16"/>
    <mergeCell ref="N16:O16"/>
    <mergeCell ref="K17:L17"/>
    <mergeCell ref="N17:O17"/>
    <mergeCell ref="K18:L18"/>
    <mergeCell ref="N18:O18"/>
    <mergeCell ref="K19:L19"/>
    <mergeCell ref="N19:O19"/>
    <mergeCell ref="A22:D22"/>
    <mergeCell ref="K22:L22"/>
    <mergeCell ref="N22:O22"/>
    <mergeCell ref="A24:O24"/>
    <mergeCell ref="B25:C25"/>
    <mergeCell ref="B26:C26"/>
    <mergeCell ref="B27:C27"/>
    <mergeCell ref="B28:C28"/>
    <mergeCell ref="B29:C29"/>
    <mergeCell ref="B30:C30"/>
    <mergeCell ref="B31:C31"/>
    <mergeCell ref="A38:O38"/>
    <mergeCell ref="B39:O39"/>
    <mergeCell ref="B40:O40"/>
    <mergeCell ref="B41:O41"/>
    <mergeCell ref="B42:O42"/>
    <mergeCell ref="B43:O43"/>
    <mergeCell ref="B44:O44"/>
    <mergeCell ref="B45:O45"/>
    <mergeCell ref="A47:O47"/>
    <mergeCell ref="A48:O48"/>
  </mergeCells>
  <conditionalFormatting sqref="H22">
    <cfRule type="expression" priority="2" aboveAverage="0" equalAverage="0" bottom="0" percent="0" rank="0" text="" dxfId="9">
      <formula>ISNUMBER(SEARCH("✓",$H$22))</formula>
    </cfRule>
    <cfRule type="expression" priority="3" aboveAverage="0" equalAverage="0" bottom="0" percent="0" rank="0" text="" dxfId="10">
      <formula>ISNUMBER(SEARCH("⚠",$H$22))</formula>
    </cfRule>
  </conditionalFormatting>
  <conditionalFormatting sqref="G14:G21">
    <cfRule type="expression" priority="4" aboveAverage="0" equalAverage="0" bottom="0" percent="0" rank="0" text="" dxfId="11">
      <formula>$G14&gt;0</formula>
    </cfRule>
    <cfRule type="expression" priority="5" aboveAverage="0" equalAverage="0" bottom="0" percent="0" rank="0" text="" dxfId="12">
      <formula>$G14&lt;0</formula>
    </cfRule>
  </conditionalFormatting>
  <conditionalFormatting sqref="D26:D31">
    <cfRule type="expression" priority="6" aboveAverage="0" equalAverage="0" bottom="0" percent="0" rank="0" text="" dxfId="13">
      <formula>$D26="OK"</formula>
    </cfRule>
    <cfRule type="expression" priority="7" aboveAverage="0" equalAverage="0" bottom="0" percent="0" rank="0" text="" dxfId="14">
      <formula>$D26="PRÜFEN"</formula>
    </cfRule>
    <cfRule type="expression" priority="8" aboveAverage="0" equalAverage="0" bottom="0" percent="0" rank="0" text="" dxfId="15">
      <formula>$D26="INFO"</formula>
    </cfRule>
  </conditionalFormatting>
  <printOptions headings="false" gridLines="false" gridLinesSet="true" horizontalCentered="true" verticalCentered="false"/>
  <pageMargins left="0.3" right="0.3" top="0.4" bottom="0.4" header="0.511811023622047" footer="0.511811023622047"/>
  <pageSetup paperSize="9" scale="100" fitToWidth="1" fitToHeight="2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2026-07-22T05:56:42Z</dcterms:created>
  <dc:creator>openpyxl</dc:creator>
  <dc:description/>
  <dc:language>en-US</dc:language>
  <cp:lastModifiedBy/>
  <dcterms:modified xsi:type="dcterms:W3CDTF">2026-07-22T05:56:44Z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