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sergi\Documents\SEO\SEO\AA_Webs\Excel Aleman\Generador\"/>
    </mc:Choice>
  </mc:AlternateContent>
  <xr:revisionPtr revIDLastSave="0" documentId="13_ncr:1_{E1A36B28-55E2-41B5-9EF1-C6B716F1A86A}" xr6:coauthVersionLast="47" xr6:coauthVersionMax="47" xr10:uidLastSave="{00000000-0000-0000-0000-000000000000}"/>
  <bookViews>
    <workbookView xWindow="1035" yWindow="1035" windowWidth="25500" windowHeight="13500" tabRatio="500" xr2:uid="{00000000-000D-0000-FFFF-FFFF00000000}"/>
  </bookViews>
  <sheets>
    <sheet name="Anlagenspiegel" sheetId="1" r:id="rId1"/>
    <sheet name="Anlagenverzeichnis" sheetId="2" r:id="rId2"/>
    <sheet name="AfA-Plan" sheetId="3" r:id="rId3"/>
    <sheet name="Stammdaten" sheetId="4" r:id="rId4"/>
  </sheets>
  <definedNames>
    <definedName name="_xlnm._FilterDatabase" localSheetId="1" hidden="1">Anlagenverzeichnis!$A$8:$T$38</definedName>
    <definedName name="AfA_Tabelle">Stammdaten!$B$28:$C$39</definedName>
    <definedName name="Deg_ab">Stammdaten!$C$23</definedName>
    <definedName name="Deg_bis">Stammdaten!$C$24</definedName>
    <definedName name="_xlnm.Print_Area" localSheetId="2">'AfA-Plan'!$A$1:$AD$113</definedName>
    <definedName name="_xlnm.Print_Area" localSheetId="1">Anlagenverzeichnis!$A$1:$T$39</definedName>
    <definedName name="_xlnm.Print_Area" localSheetId="3">Stammdaten!$A$1:$D$72</definedName>
    <definedName name="_xlnm.Print_Titles" localSheetId="1">Anlagenverzeichnis!$7:$8</definedName>
    <definedName name="Faktor_deg">Stammdaten!$C$22</definedName>
    <definedName name="GWG_Grenze">Stammdaten!$C$17</definedName>
    <definedName name="Hoechstsatz_deg">Stammdaten!$C$21</definedName>
    <definedName name="SP_Jahre">Stammdaten!$C$20</definedName>
    <definedName name="SP_Max">Stammdaten!$C$19</definedName>
    <definedName name="SP_Min">Stammdaten!$C$18</definedName>
    <definedName name="Startjahr">Stammdaten!$C$16</definedName>
    <definedName name="Wirtschaftsjahr">Stammdaten!$C$15</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Z108" i="3" l="1"/>
  <c r="X108" i="3"/>
  <c r="W108" i="3"/>
  <c r="V108" i="3"/>
  <c r="U108" i="3"/>
  <c r="T108" i="3"/>
  <c r="S108" i="3"/>
  <c r="L108" i="3"/>
  <c r="B107" i="3"/>
  <c r="AC105" i="3"/>
  <c r="AA105" i="3"/>
  <c r="U105" i="3"/>
  <c r="S105" i="3"/>
  <c r="R105" i="3"/>
  <c r="Q105" i="3"/>
  <c r="P105" i="3"/>
  <c r="O105" i="3"/>
  <c r="N105" i="3"/>
  <c r="M105" i="3"/>
  <c r="L105" i="3"/>
  <c r="K105" i="3"/>
  <c r="D103" i="3"/>
  <c r="D94" i="3"/>
  <c r="C87" i="3"/>
  <c r="AC73" i="3"/>
  <c r="AA73" i="3"/>
  <c r="Z73" i="3"/>
  <c r="Y73" i="3"/>
  <c r="X73" i="3"/>
  <c r="W73" i="3"/>
  <c r="Q73" i="3"/>
  <c r="O73" i="3"/>
  <c r="N73" i="3"/>
  <c r="M73" i="3"/>
  <c r="L73" i="3"/>
  <c r="K73" i="3"/>
  <c r="M72" i="3"/>
  <c r="K72" i="3"/>
  <c r="AD70" i="3"/>
  <c r="AC70" i="3"/>
  <c r="AB70" i="3"/>
  <c r="AA70" i="3"/>
  <c r="T70" i="3"/>
  <c r="R70" i="3"/>
  <c r="L70" i="3"/>
  <c r="D70" i="3"/>
  <c r="C70" i="3"/>
  <c r="B70" i="3"/>
  <c r="A70" i="3"/>
  <c r="J70" i="3" s="1"/>
  <c r="AD69" i="3"/>
  <c r="AC69" i="3"/>
  <c r="AB69" i="3"/>
  <c r="Z69" i="3"/>
  <c r="D68" i="3"/>
  <c r="B63" i="3"/>
  <c r="D61" i="3"/>
  <c r="C61" i="3"/>
  <c r="B61" i="3"/>
  <c r="A61" i="3"/>
  <c r="D56" i="3"/>
  <c r="D54" i="3"/>
  <c r="C54" i="3"/>
  <c r="B54" i="3"/>
  <c r="A54" i="3"/>
  <c r="C52" i="3"/>
  <c r="AC38" i="3"/>
  <c r="AA38" i="3"/>
  <c r="Y38" i="3"/>
  <c r="X38" i="3"/>
  <c r="W38" i="3"/>
  <c r="V38" i="3"/>
  <c r="U38" i="3"/>
  <c r="T38" i="3"/>
  <c r="S38" i="3"/>
  <c r="R38" i="3"/>
  <c r="Q38" i="3"/>
  <c r="P38" i="3"/>
  <c r="O38" i="3"/>
  <c r="N38" i="3"/>
  <c r="M38" i="3"/>
  <c r="K38" i="3"/>
  <c r="I38" i="3"/>
  <c r="G38" i="3"/>
  <c r="F38" i="3"/>
  <c r="L38" i="3" s="1"/>
  <c r="D38" i="3"/>
  <c r="P108" i="3" s="1"/>
  <c r="C38" i="3"/>
  <c r="C108" i="3" s="1"/>
  <c r="B38" i="3"/>
  <c r="B108" i="3" s="1"/>
  <c r="A38" i="3"/>
  <c r="I37" i="3"/>
  <c r="G37" i="3"/>
  <c r="F37" i="3"/>
  <c r="AD37" i="3" s="1"/>
  <c r="D37" i="3"/>
  <c r="AC107" i="3" s="1"/>
  <c r="C37" i="3"/>
  <c r="B37" i="3"/>
  <c r="B72" i="3" s="1"/>
  <c r="A37" i="3"/>
  <c r="L36" i="3"/>
  <c r="I36" i="3"/>
  <c r="G36" i="3"/>
  <c r="F36" i="3"/>
  <c r="U71" i="3" s="1"/>
  <c r="E36" i="3"/>
  <c r="J36" i="3" s="1"/>
  <c r="D36" i="3"/>
  <c r="W106" i="3" s="1"/>
  <c r="C36" i="3"/>
  <c r="B36" i="3"/>
  <c r="B106" i="3" s="1"/>
  <c r="A36" i="3"/>
  <c r="AD35" i="3"/>
  <c r="AC35" i="3"/>
  <c r="AA35" i="3"/>
  <c r="Z35" i="3"/>
  <c r="Y35" i="3"/>
  <c r="X35" i="3"/>
  <c r="W35" i="3"/>
  <c r="V35" i="3"/>
  <c r="U35" i="3"/>
  <c r="S35" i="3"/>
  <c r="Q35" i="3"/>
  <c r="P35" i="3"/>
  <c r="O35" i="3"/>
  <c r="N35" i="3"/>
  <c r="M35" i="3"/>
  <c r="L35" i="3"/>
  <c r="K35" i="3"/>
  <c r="I35" i="3"/>
  <c r="H35" i="3"/>
  <c r="G35" i="3"/>
  <c r="F35" i="3"/>
  <c r="D35" i="3"/>
  <c r="W70" i="3" s="1"/>
  <c r="C35" i="3"/>
  <c r="C105" i="3" s="1"/>
  <c r="B35" i="3"/>
  <c r="B105" i="3" s="1"/>
  <c r="A35" i="3"/>
  <c r="A105" i="3" s="1"/>
  <c r="J105" i="3" s="1"/>
  <c r="Y34" i="3"/>
  <c r="W34" i="3"/>
  <c r="V34" i="3"/>
  <c r="U34" i="3"/>
  <c r="T34" i="3"/>
  <c r="S34" i="3"/>
  <c r="R34" i="3"/>
  <c r="Q34" i="3"/>
  <c r="M34" i="3"/>
  <c r="L34" i="3"/>
  <c r="G34" i="3"/>
  <c r="F34" i="3"/>
  <c r="AD34" i="3" s="1"/>
  <c r="D34" i="3"/>
  <c r="V104" i="3" s="1"/>
  <c r="C34" i="3"/>
  <c r="C104" i="3" s="1"/>
  <c r="B34" i="3"/>
  <c r="B104" i="3" s="1"/>
  <c r="A34" i="3"/>
  <c r="A104" i="3" s="1"/>
  <c r="J104" i="3" s="1"/>
  <c r="G33" i="3"/>
  <c r="F33" i="3"/>
  <c r="D33" i="3"/>
  <c r="C33" i="3"/>
  <c r="B33" i="3"/>
  <c r="B68" i="3" s="1"/>
  <c r="A33" i="3"/>
  <c r="A68" i="3" s="1"/>
  <c r="G32" i="3"/>
  <c r="F32" i="3"/>
  <c r="D32" i="3"/>
  <c r="C32" i="3"/>
  <c r="C67" i="3" s="1"/>
  <c r="B32" i="3"/>
  <c r="B67" i="3" s="1"/>
  <c r="A32" i="3"/>
  <c r="A67" i="3" s="1"/>
  <c r="G31" i="3"/>
  <c r="F31" i="3"/>
  <c r="D31" i="3"/>
  <c r="C31" i="3"/>
  <c r="C66" i="3" s="1"/>
  <c r="B31" i="3"/>
  <c r="B66" i="3" s="1"/>
  <c r="A31" i="3"/>
  <c r="G30" i="3"/>
  <c r="F30" i="3"/>
  <c r="D30" i="3"/>
  <c r="C30" i="3"/>
  <c r="B30" i="3"/>
  <c r="A30" i="3"/>
  <c r="G29" i="3"/>
  <c r="F29" i="3"/>
  <c r="D29" i="3"/>
  <c r="C29" i="3"/>
  <c r="B29" i="3"/>
  <c r="A29" i="3"/>
  <c r="G28" i="3"/>
  <c r="F28" i="3"/>
  <c r="D28" i="3"/>
  <c r="C28" i="3"/>
  <c r="B28" i="3"/>
  <c r="B98" i="3" s="1"/>
  <c r="A28" i="3"/>
  <c r="G27" i="3"/>
  <c r="F27" i="3"/>
  <c r="D27" i="3"/>
  <c r="C27" i="3"/>
  <c r="C97" i="3" s="1"/>
  <c r="B27" i="3"/>
  <c r="B97" i="3" s="1"/>
  <c r="A27" i="3"/>
  <c r="A97" i="3" s="1"/>
  <c r="G26" i="3"/>
  <c r="F26" i="3"/>
  <c r="D26" i="3"/>
  <c r="C26" i="3"/>
  <c r="C96" i="3" s="1"/>
  <c r="B26" i="3"/>
  <c r="B96" i="3" s="1"/>
  <c r="A26" i="3"/>
  <c r="A96" i="3" s="1"/>
  <c r="G25" i="3"/>
  <c r="F25" i="3"/>
  <c r="D25" i="3"/>
  <c r="C25" i="3"/>
  <c r="C95" i="3" s="1"/>
  <c r="B25" i="3"/>
  <c r="B60" i="3" s="1"/>
  <c r="A25" i="3"/>
  <c r="A60" i="3" s="1"/>
  <c r="G24" i="3"/>
  <c r="F24" i="3"/>
  <c r="D24" i="3"/>
  <c r="C24" i="3"/>
  <c r="C59" i="3" s="1"/>
  <c r="B24" i="3"/>
  <c r="B59" i="3" s="1"/>
  <c r="A24" i="3"/>
  <c r="A59" i="3" s="1"/>
  <c r="G23" i="3"/>
  <c r="F23" i="3"/>
  <c r="D23" i="3"/>
  <c r="C23" i="3"/>
  <c r="C58" i="3" s="1"/>
  <c r="B23" i="3"/>
  <c r="B58" i="3" s="1"/>
  <c r="A23" i="3"/>
  <c r="G22" i="3"/>
  <c r="F22" i="3"/>
  <c r="D22" i="3"/>
  <c r="C22" i="3"/>
  <c r="B22" i="3"/>
  <c r="A22" i="3"/>
  <c r="G21" i="3"/>
  <c r="F21" i="3"/>
  <c r="D21" i="3"/>
  <c r="C21" i="3"/>
  <c r="B21" i="3"/>
  <c r="A21" i="3"/>
  <c r="G20" i="3"/>
  <c r="F20" i="3"/>
  <c r="D20" i="3"/>
  <c r="C20" i="3"/>
  <c r="B20" i="3"/>
  <c r="B90" i="3" s="1"/>
  <c r="A20" i="3"/>
  <c r="G19" i="3"/>
  <c r="F19" i="3"/>
  <c r="D19" i="3"/>
  <c r="C19" i="3"/>
  <c r="C89" i="3" s="1"/>
  <c r="B19" i="3"/>
  <c r="B89" i="3" s="1"/>
  <c r="A19" i="3"/>
  <c r="A89" i="3" s="1"/>
  <c r="G18" i="3"/>
  <c r="F18" i="3"/>
  <c r="D18" i="3"/>
  <c r="C18" i="3"/>
  <c r="C88" i="3" s="1"/>
  <c r="B18" i="3"/>
  <c r="B88" i="3" s="1"/>
  <c r="A18" i="3"/>
  <c r="A88" i="3" s="1"/>
  <c r="G17" i="3"/>
  <c r="F17" i="3"/>
  <c r="D17" i="3"/>
  <c r="C17" i="3"/>
  <c r="B17" i="3"/>
  <c r="B52" i="3" s="1"/>
  <c r="A17" i="3"/>
  <c r="A52" i="3" s="1"/>
  <c r="G16" i="3"/>
  <c r="F16" i="3"/>
  <c r="D16" i="3"/>
  <c r="C16" i="3"/>
  <c r="C51" i="3" s="1"/>
  <c r="B16" i="3"/>
  <c r="B51" i="3" s="1"/>
  <c r="A16" i="3"/>
  <c r="A51" i="3" s="1"/>
  <c r="G15" i="3"/>
  <c r="F15" i="3"/>
  <c r="D15" i="3"/>
  <c r="C15" i="3"/>
  <c r="C50" i="3" s="1"/>
  <c r="B15" i="3"/>
  <c r="B50" i="3" s="1"/>
  <c r="A15" i="3"/>
  <c r="G14" i="3"/>
  <c r="F14" i="3"/>
  <c r="D14" i="3"/>
  <c r="C14" i="3"/>
  <c r="B14" i="3"/>
  <c r="A14" i="3"/>
  <c r="G13" i="3"/>
  <c r="F13" i="3"/>
  <c r="D13" i="3"/>
  <c r="C13" i="3"/>
  <c r="B13" i="3"/>
  <c r="A13" i="3"/>
  <c r="G12" i="3"/>
  <c r="F12" i="3"/>
  <c r="D12" i="3"/>
  <c r="C12" i="3"/>
  <c r="B12" i="3"/>
  <c r="A12" i="3"/>
  <c r="G11" i="3"/>
  <c r="F11" i="3"/>
  <c r="D11" i="3"/>
  <c r="C11" i="3"/>
  <c r="B11" i="3"/>
  <c r="A11" i="3"/>
  <c r="G10" i="3"/>
  <c r="F10" i="3"/>
  <c r="D10" i="3"/>
  <c r="C10" i="3"/>
  <c r="B10" i="3"/>
  <c r="A10" i="3"/>
  <c r="A45" i="3" s="1"/>
  <c r="G9" i="3"/>
  <c r="F9" i="3"/>
  <c r="D9" i="3"/>
  <c r="C9" i="3"/>
  <c r="C44" i="3" s="1"/>
  <c r="B9" i="3"/>
  <c r="B44" i="3" s="1"/>
  <c r="A9" i="3"/>
  <c r="A44" i="3" s="1"/>
  <c r="K8" i="3"/>
  <c r="K42" i="3" s="1"/>
  <c r="A2" i="3"/>
  <c r="S39" i="2"/>
  <c r="G39" i="2"/>
  <c r="Y38" i="2"/>
  <c r="X38" i="2"/>
  <c r="W38" i="2"/>
  <c r="V38" i="2"/>
  <c r="U38" i="2"/>
  <c r="S38" i="2"/>
  <c r="R38" i="2"/>
  <c r="Q38" i="2"/>
  <c r="P38" i="2"/>
  <c r="O38" i="2"/>
  <c r="N38" i="2"/>
  <c r="M38" i="2"/>
  <c r="L38" i="2"/>
  <c r="J38" i="2"/>
  <c r="H38" i="2"/>
  <c r="E38" i="3" s="1"/>
  <c r="J38" i="3" s="1"/>
  <c r="W37" i="2"/>
  <c r="V37" i="2"/>
  <c r="U37" i="2"/>
  <c r="X37" i="2" s="1"/>
  <c r="Y37" i="2" s="1"/>
  <c r="S37" i="2"/>
  <c r="R37" i="2"/>
  <c r="Q37" i="2"/>
  <c r="P37" i="2"/>
  <c r="O37" i="2"/>
  <c r="N37" i="2"/>
  <c r="M37" i="2"/>
  <c r="L37" i="2"/>
  <c r="J37" i="2"/>
  <c r="H37" i="2"/>
  <c r="E37" i="3" s="1"/>
  <c r="J37" i="3" s="1"/>
  <c r="W36" i="2"/>
  <c r="V36" i="2"/>
  <c r="U36" i="2"/>
  <c r="X36" i="2" s="1"/>
  <c r="Y36" i="2" s="1"/>
  <c r="S36" i="2"/>
  <c r="R36" i="2"/>
  <c r="Q36" i="2"/>
  <c r="P36" i="2"/>
  <c r="O36" i="2"/>
  <c r="N36" i="2"/>
  <c r="M36" i="2"/>
  <c r="L36" i="2"/>
  <c r="J36" i="2"/>
  <c r="H36" i="2"/>
  <c r="W35" i="2"/>
  <c r="V35" i="2"/>
  <c r="U35" i="2"/>
  <c r="X35" i="2" s="1"/>
  <c r="Y35" i="2" s="1"/>
  <c r="S35" i="2"/>
  <c r="R35" i="2"/>
  <c r="Q35" i="2"/>
  <c r="P35" i="2"/>
  <c r="O35" i="2"/>
  <c r="N35" i="2"/>
  <c r="M35" i="2"/>
  <c r="L35" i="2"/>
  <c r="J35" i="2"/>
  <c r="H35" i="2"/>
  <c r="E35" i="3" s="1"/>
  <c r="J35" i="3" s="1"/>
  <c r="Y34" i="2"/>
  <c r="X34" i="2"/>
  <c r="W34" i="2"/>
  <c r="V34" i="2"/>
  <c r="U34" i="2"/>
  <c r="S34" i="2"/>
  <c r="R34" i="2"/>
  <c r="Q34" i="2"/>
  <c r="P34" i="2"/>
  <c r="O34" i="2"/>
  <c r="N34" i="2"/>
  <c r="M34" i="2"/>
  <c r="L34" i="2"/>
  <c r="J34" i="2"/>
  <c r="H34" i="2"/>
  <c r="E34" i="3" s="1"/>
  <c r="J34" i="3" s="1"/>
  <c r="W33" i="2"/>
  <c r="V33" i="2"/>
  <c r="U33" i="2"/>
  <c r="X33" i="2" s="1"/>
  <c r="S33" i="2"/>
  <c r="P33" i="2"/>
  <c r="M33" i="2"/>
  <c r="J33" i="2"/>
  <c r="H33" i="2"/>
  <c r="E33" i="3" s="1"/>
  <c r="W32" i="2"/>
  <c r="V32" i="2"/>
  <c r="U32" i="2"/>
  <c r="S32" i="2"/>
  <c r="P32" i="2"/>
  <c r="M32" i="2"/>
  <c r="J32" i="2"/>
  <c r="H32" i="2"/>
  <c r="E32" i="3" s="1"/>
  <c r="W31" i="2"/>
  <c r="V31" i="2"/>
  <c r="U31" i="2"/>
  <c r="X31" i="2" s="1"/>
  <c r="S31" i="2"/>
  <c r="P31" i="2"/>
  <c r="M31" i="2"/>
  <c r="H31" i="2"/>
  <c r="W30" i="2"/>
  <c r="V30" i="2"/>
  <c r="U30" i="2"/>
  <c r="S30" i="2"/>
  <c r="P30" i="2"/>
  <c r="M30" i="2"/>
  <c r="H30" i="2"/>
  <c r="E30" i="3" s="1"/>
  <c r="W29" i="2"/>
  <c r="V29" i="2"/>
  <c r="U29" i="2"/>
  <c r="X29" i="2" s="1"/>
  <c r="S29" i="2"/>
  <c r="P29" i="2"/>
  <c r="M29" i="2"/>
  <c r="H29" i="2"/>
  <c r="W28" i="2"/>
  <c r="V28" i="2"/>
  <c r="U28" i="2"/>
  <c r="X28" i="2" s="1"/>
  <c r="P28" i="2"/>
  <c r="J28" i="2"/>
  <c r="H28" i="2"/>
  <c r="E28" i="3" s="1"/>
  <c r="J28" i="3" s="1"/>
  <c r="W27" i="2"/>
  <c r="V27" i="2"/>
  <c r="U27" i="2"/>
  <c r="X27" i="2" s="1"/>
  <c r="P27" i="2"/>
  <c r="H27" i="2"/>
  <c r="X26" i="2"/>
  <c r="W26" i="2"/>
  <c r="V26" i="2"/>
  <c r="U26" i="2"/>
  <c r="P26" i="2"/>
  <c r="H26" i="2"/>
  <c r="E26" i="3" s="1"/>
  <c r="W25" i="2"/>
  <c r="V25" i="2"/>
  <c r="U25" i="2"/>
  <c r="P25" i="2"/>
  <c r="J25" i="2"/>
  <c r="H25" i="2"/>
  <c r="E25" i="3" s="1"/>
  <c r="W24" i="2"/>
  <c r="V24" i="2"/>
  <c r="U24" i="2"/>
  <c r="X24" i="2" s="1"/>
  <c r="P24" i="2"/>
  <c r="H24" i="2"/>
  <c r="W23" i="2"/>
  <c r="V23" i="2"/>
  <c r="U23" i="2"/>
  <c r="X23" i="2" s="1"/>
  <c r="P23" i="2"/>
  <c r="H23" i="2"/>
  <c r="W22" i="2"/>
  <c r="V22" i="2"/>
  <c r="U22" i="2"/>
  <c r="X22" i="2" s="1"/>
  <c r="P22" i="2"/>
  <c r="H22" i="2"/>
  <c r="W21" i="2"/>
  <c r="V21" i="2"/>
  <c r="U21" i="2"/>
  <c r="X21" i="2" s="1"/>
  <c r="P21" i="2"/>
  <c r="H21" i="2"/>
  <c r="E21" i="3" s="1"/>
  <c r="J21" i="3" s="1"/>
  <c r="W20" i="2"/>
  <c r="V20" i="2"/>
  <c r="U20" i="2"/>
  <c r="P20" i="2"/>
  <c r="H20" i="2"/>
  <c r="W19" i="2"/>
  <c r="V19" i="2"/>
  <c r="U19" i="2"/>
  <c r="X19" i="2" s="1"/>
  <c r="P19" i="2"/>
  <c r="H19" i="2"/>
  <c r="W18" i="2"/>
  <c r="V18" i="2"/>
  <c r="U18" i="2"/>
  <c r="X18" i="2" s="1"/>
  <c r="P18" i="2"/>
  <c r="H18" i="2"/>
  <c r="E18" i="3" s="1"/>
  <c r="J18" i="3" s="1"/>
  <c r="W17" i="2"/>
  <c r="V17" i="2"/>
  <c r="U17" i="2"/>
  <c r="X17" i="2" s="1"/>
  <c r="P17" i="2"/>
  <c r="H17" i="2"/>
  <c r="E17" i="3" s="1"/>
  <c r="J17" i="3" s="1"/>
  <c r="W16" i="2"/>
  <c r="V16" i="2"/>
  <c r="U16" i="2"/>
  <c r="X16" i="2" s="1"/>
  <c r="Y16" i="2" s="1"/>
  <c r="S16" i="2"/>
  <c r="H16" i="2"/>
  <c r="W15" i="2"/>
  <c r="V15" i="2"/>
  <c r="U15" i="2"/>
  <c r="P15" i="2"/>
  <c r="J15" i="2"/>
  <c r="H15" i="2"/>
  <c r="E15" i="3" s="1"/>
  <c r="J15" i="3" s="1"/>
  <c r="W14" i="2"/>
  <c r="V14" i="2"/>
  <c r="U14" i="2"/>
  <c r="X14" i="2" s="1"/>
  <c r="P14" i="2"/>
  <c r="J14" i="2"/>
  <c r="H14" i="2"/>
  <c r="E14" i="3" s="1"/>
  <c r="J14" i="3" s="1"/>
  <c r="W13" i="2"/>
  <c r="V13" i="2"/>
  <c r="U13" i="2"/>
  <c r="X13" i="2" s="1"/>
  <c r="P13" i="2"/>
  <c r="H13" i="2"/>
  <c r="E13" i="3" s="1"/>
  <c r="J13" i="3" s="1"/>
  <c r="W12" i="2"/>
  <c r="V12" i="2"/>
  <c r="U12" i="2"/>
  <c r="P12" i="2"/>
  <c r="H12" i="2"/>
  <c r="W11" i="2"/>
  <c r="V11" i="2"/>
  <c r="U11" i="2"/>
  <c r="X11" i="2" s="1"/>
  <c r="P11" i="2"/>
  <c r="J11" i="2"/>
  <c r="H11" i="2"/>
  <c r="E11" i="3" s="1"/>
  <c r="J11" i="3" s="1"/>
  <c r="W10" i="2"/>
  <c r="V10" i="2"/>
  <c r="U10" i="2"/>
  <c r="X10" i="2" s="1"/>
  <c r="P10" i="2"/>
  <c r="J10" i="2"/>
  <c r="H10" i="2"/>
  <c r="E10" i="3" s="1"/>
  <c r="J10" i="3" s="1"/>
  <c r="W9" i="2"/>
  <c r="V9" i="2"/>
  <c r="U9" i="2"/>
  <c r="P9" i="2"/>
  <c r="J9" i="2"/>
  <c r="H9" i="2"/>
  <c r="E9" i="3" s="1"/>
  <c r="J9" i="3" s="1"/>
  <c r="O2" i="2"/>
  <c r="A2" i="2"/>
  <c r="M35" i="1"/>
  <c r="B35" i="1"/>
  <c r="D35" i="1" s="1"/>
  <c r="M34" i="1"/>
  <c r="D34" i="1"/>
  <c r="B34" i="1"/>
  <c r="C34" i="1" s="1"/>
  <c r="M33" i="1"/>
  <c r="B33" i="1"/>
  <c r="D32" i="1"/>
  <c r="C32" i="1"/>
  <c r="B32" i="1"/>
  <c r="D31" i="1"/>
  <c r="B31" i="1"/>
  <c r="E26" i="1"/>
  <c r="B26" i="1"/>
  <c r="L26" i="1" s="1"/>
  <c r="L25" i="1"/>
  <c r="B25" i="1"/>
  <c r="C25" i="1" s="1"/>
  <c r="L24" i="1"/>
  <c r="E24" i="1"/>
  <c r="D24" i="1"/>
  <c r="C24" i="1"/>
  <c r="F24" i="1" s="1"/>
  <c r="B24" i="1"/>
  <c r="D23" i="1"/>
  <c r="C23" i="1"/>
  <c r="B23" i="1"/>
  <c r="L22" i="1"/>
  <c r="B22" i="1"/>
  <c r="E22" i="1" s="1"/>
  <c r="B21" i="1"/>
  <c r="L20" i="1"/>
  <c r="D20" i="1"/>
  <c r="B20" i="1"/>
  <c r="C20" i="1" s="1"/>
  <c r="E19" i="1"/>
  <c r="B19" i="1"/>
  <c r="L18" i="1"/>
  <c r="B18" i="1"/>
  <c r="L17" i="1"/>
  <c r="E17" i="1"/>
  <c r="D17" i="1"/>
  <c r="C17" i="1"/>
  <c r="F17" i="1" s="1"/>
  <c r="B17" i="1"/>
  <c r="B16" i="1"/>
  <c r="L16" i="1" s="1"/>
  <c r="L15" i="1"/>
  <c r="B15" i="1"/>
  <c r="C15" i="1" s="1"/>
  <c r="B4" i="1"/>
  <c r="B2" i="1"/>
  <c r="X15" i="2" l="1"/>
  <c r="X20" i="2"/>
  <c r="J24" i="2"/>
  <c r="E24" i="3"/>
  <c r="E29" i="3"/>
  <c r="J29" i="2"/>
  <c r="X30" i="2"/>
  <c r="C19" i="1"/>
  <c r="C26" i="1"/>
  <c r="X12" i="2"/>
  <c r="J19" i="2"/>
  <c r="E19" i="3"/>
  <c r="X25" i="2"/>
  <c r="C21" i="1"/>
  <c r="E21" i="1"/>
  <c r="C16" i="1"/>
  <c r="F16" i="1" s="1"/>
  <c r="F15" i="1"/>
  <c r="D19" i="1"/>
  <c r="D26" i="1"/>
  <c r="C31" i="1"/>
  <c r="X9" i="2"/>
  <c r="J33" i="3"/>
  <c r="H33" i="3"/>
  <c r="E16" i="3"/>
  <c r="J16" i="3" s="1"/>
  <c r="J16" i="2"/>
  <c r="E31" i="3"/>
  <c r="J31" i="3" s="1"/>
  <c r="J31" i="2"/>
  <c r="C35" i="1"/>
  <c r="J21" i="2"/>
  <c r="J26" i="3"/>
  <c r="J26" i="2" s="1"/>
  <c r="H26" i="3"/>
  <c r="I26" i="3" s="1"/>
  <c r="J13" i="2"/>
  <c r="J18" i="2"/>
  <c r="E23" i="3"/>
  <c r="J23" i="2"/>
  <c r="E23" i="1"/>
  <c r="F23" i="1" s="1"/>
  <c r="L19" i="1"/>
  <c r="L21" i="1"/>
  <c r="L27" i="1" s="1"/>
  <c r="E20" i="3"/>
  <c r="J20" i="3" s="1"/>
  <c r="J20" i="2"/>
  <c r="J25" i="3"/>
  <c r="H25" i="3"/>
  <c r="I25" i="3" s="1"/>
  <c r="K25" i="3" s="1"/>
  <c r="K60" i="3" s="1"/>
  <c r="J30" i="3"/>
  <c r="J30" i="2" s="1"/>
  <c r="H30" i="3"/>
  <c r="I30" i="3" s="1"/>
  <c r="K30" i="3" s="1"/>
  <c r="K65" i="3" s="1"/>
  <c r="D16" i="1"/>
  <c r="E16" i="1"/>
  <c r="C18" i="1"/>
  <c r="D18" i="1"/>
  <c r="E25" i="1"/>
  <c r="J32" i="3"/>
  <c r="H32" i="3"/>
  <c r="D25" i="1"/>
  <c r="F25" i="1" s="1"/>
  <c r="E12" i="3"/>
  <c r="J12" i="3" s="1"/>
  <c r="J12" i="2"/>
  <c r="E20" i="1"/>
  <c r="F20" i="1" s="1"/>
  <c r="C33" i="1"/>
  <c r="C22" i="1"/>
  <c r="F22" i="1" s="1"/>
  <c r="D21" i="1"/>
  <c r="E18" i="1"/>
  <c r="J17" i="2"/>
  <c r="L23" i="1"/>
  <c r="D33" i="1"/>
  <c r="D15" i="1"/>
  <c r="D22" i="1"/>
  <c r="E15" i="1"/>
  <c r="J22" i="2"/>
  <c r="E22" i="3"/>
  <c r="J27" i="2"/>
  <c r="E27" i="3"/>
  <c r="L49" i="3"/>
  <c r="X32" i="2"/>
  <c r="L14" i="3"/>
  <c r="C81" i="3"/>
  <c r="C46" i="3"/>
  <c r="C83" i="3"/>
  <c r="C48" i="3"/>
  <c r="H21" i="3"/>
  <c r="I21" i="3" s="1"/>
  <c r="K21" i="3" s="1"/>
  <c r="K56" i="3" s="1"/>
  <c r="H28" i="3"/>
  <c r="A64" i="3"/>
  <c r="A99" i="3"/>
  <c r="H31" i="3"/>
  <c r="I31" i="3" s="1"/>
  <c r="H34" i="3"/>
  <c r="W36" i="3"/>
  <c r="U37" i="3"/>
  <c r="N45" i="3"/>
  <c r="D62" i="3"/>
  <c r="B71" i="3"/>
  <c r="T72" i="3"/>
  <c r="B85" i="3"/>
  <c r="O104" i="3"/>
  <c r="K106" i="3"/>
  <c r="X107" i="3"/>
  <c r="K44" i="3"/>
  <c r="D44" i="3"/>
  <c r="D81" i="3"/>
  <c r="D46" i="3"/>
  <c r="K48" i="3"/>
  <c r="D83" i="3"/>
  <c r="D48" i="3"/>
  <c r="D50" i="3"/>
  <c r="K52" i="3"/>
  <c r="B64" i="3"/>
  <c r="B99" i="3"/>
  <c r="X36" i="3"/>
  <c r="W37" i="3"/>
  <c r="O45" i="3"/>
  <c r="K69" i="3"/>
  <c r="M71" i="3"/>
  <c r="AB72" i="3"/>
  <c r="C85" i="3"/>
  <c r="P104" i="3"/>
  <c r="L106" i="3"/>
  <c r="Y107" i="3"/>
  <c r="A57" i="3"/>
  <c r="A92" i="3"/>
  <c r="D59" i="3"/>
  <c r="C64" i="3"/>
  <c r="C99" i="3"/>
  <c r="K34" i="3"/>
  <c r="Y36" i="3"/>
  <c r="X37" i="3"/>
  <c r="Q45" i="3"/>
  <c r="M69" i="3"/>
  <c r="N71" i="3"/>
  <c r="D85" i="3"/>
  <c r="A94" i="3"/>
  <c r="B101" i="3"/>
  <c r="Q104" i="3"/>
  <c r="M106" i="3"/>
  <c r="Z107" i="3"/>
  <c r="B92" i="3"/>
  <c r="B57" i="3"/>
  <c r="D99" i="3"/>
  <c r="K31" i="3"/>
  <c r="K66" i="3" s="1"/>
  <c r="Z36" i="3"/>
  <c r="Y37" i="3"/>
  <c r="S45" i="3"/>
  <c r="O71" i="3"/>
  <c r="A80" i="3"/>
  <c r="A87" i="3"/>
  <c r="B94" i="3"/>
  <c r="C101" i="3"/>
  <c r="R104" i="3"/>
  <c r="N106" i="3"/>
  <c r="AA107" i="3"/>
  <c r="C92" i="3"/>
  <c r="C57" i="3"/>
  <c r="L67" i="3"/>
  <c r="L102" i="3" s="1"/>
  <c r="K67" i="3"/>
  <c r="D67" i="3"/>
  <c r="A71" i="3"/>
  <c r="J71" i="3" s="1"/>
  <c r="A106" i="3"/>
  <c r="J106" i="3" s="1"/>
  <c r="AA36" i="3"/>
  <c r="Z37" i="3"/>
  <c r="U45" i="3"/>
  <c r="AA69" i="3"/>
  <c r="P71" i="3"/>
  <c r="B87" i="3"/>
  <c r="C94" i="3"/>
  <c r="D101" i="3"/>
  <c r="S104" i="3"/>
  <c r="P106" i="3"/>
  <c r="AB107" i="3"/>
  <c r="H9" i="3"/>
  <c r="I9" i="3" s="1"/>
  <c r="K9" i="3" s="1"/>
  <c r="H11" i="3"/>
  <c r="I11" i="3" s="1"/>
  <c r="K11" i="3" s="1"/>
  <c r="K46" i="3" s="1"/>
  <c r="H13" i="3"/>
  <c r="I13" i="3" s="1"/>
  <c r="H15" i="3"/>
  <c r="I15" i="3" s="1"/>
  <c r="H17" i="3"/>
  <c r="I17" i="3" s="1"/>
  <c r="A55" i="3"/>
  <c r="A90" i="3"/>
  <c r="D92" i="3"/>
  <c r="D57" i="3"/>
  <c r="K26" i="3"/>
  <c r="K61" i="3" s="1"/>
  <c r="AC36" i="3"/>
  <c r="AA37" i="3"/>
  <c r="W45" i="3"/>
  <c r="D52" i="3"/>
  <c r="Q71" i="3"/>
  <c r="K77" i="3"/>
  <c r="A103" i="3"/>
  <c r="T104" i="3"/>
  <c r="V106" i="3"/>
  <c r="I32" i="3"/>
  <c r="C71" i="3"/>
  <c r="C106" i="3"/>
  <c r="A72" i="3"/>
  <c r="J72" i="3" s="1"/>
  <c r="A107" i="3"/>
  <c r="J107" i="3" s="1"/>
  <c r="AC37" i="3"/>
  <c r="X45" i="3"/>
  <c r="C68" i="3"/>
  <c r="R71" i="3"/>
  <c r="D87" i="3"/>
  <c r="K101" i="3"/>
  <c r="B103" i="3"/>
  <c r="C55" i="3"/>
  <c r="C90" i="3"/>
  <c r="D97" i="3"/>
  <c r="A65" i="3"/>
  <c r="A100" i="3"/>
  <c r="U106" i="3"/>
  <c r="L71" i="3"/>
  <c r="T106" i="3"/>
  <c r="K71" i="3"/>
  <c r="S106" i="3"/>
  <c r="AD71" i="3"/>
  <c r="R106" i="3"/>
  <c r="AC71" i="3"/>
  <c r="D71" i="3"/>
  <c r="Q106" i="3"/>
  <c r="AB71" i="3"/>
  <c r="O106" i="3"/>
  <c r="Z71" i="3"/>
  <c r="D106" i="3"/>
  <c r="AA71" i="3"/>
  <c r="Y71" i="3"/>
  <c r="X71" i="3"/>
  <c r="W71" i="3"/>
  <c r="V71" i="3"/>
  <c r="AC106" i="3"/>
  <c r="T71" i="3"/>
  <c r="Y45" i="3"/>
  <c r="S71" i="3"/>
  <c r="C103" i="3"/>
  <c r="X106" i="3"/>
  <c r="A47" i="3"/>
  <c r="A82" i="3"/>
  <c r="K13" i="3"/>
  <c r="A49" i="3"/>
  <c r="A84" i="3"/>
  <c r="K15" i="3"/>
  <c r="K50" i="3" s="1"/>
  <c r="K17" i="3"/>
  <c r="D55" i="3"/>
  <c r="D90" i="3"/>
  <c r="B100" i="3"/>
  <c r="B65" i="3"/>
  <c r="C72" i="3"/>
  <c r="C107" i="3"/>
  <c r="A73" i="3"/>
  <c r="J73" i="3" s="1"/>
  <c r="A108" i="3"/>
  <c r="J108" i="3" s="1"/>
  <c r="Z45" i="3"/>
  <c r="Y106" i="3"/>
  <c r="B80" i="3"/>
  <c r="B45" i="3"/>
  <c r="B47" i="3"/>
  <c r="B82" i="3"/>
  <c r="B84" i="3"/>
  <c r="B49" i="3"/>
  <c r="C100" i="3"/>
  <c r="C65" i="3"/>
  <c r="AD36" i="3"/>
  <c r="AB36" i="3"/>
  <c r="H36" i="3"/>
  <c r="T36" i="3"/>
  <c r="S36" i="3"/>
  <c r="R36" i="3"/>
  <c r="M36" i="3"/>
  <c r="P107" i="3"/>
  <c r="AA72" i="3"/>
  <c r="O107" i="3"/>
  <c r="Z72" i="3"/>
  <c r="N107" i="3"/>
  <c r="Y72" i="3"/>
  <c r="M107" i="3"/>
  <c r="X72" i="3"/>
  <c r="L107" i="3"/>
  <c r="W72" i="3"/>
  <c r="AD107" i="3"/>
  <c r="U72" i="3"/>
  <c r="Q107" i="3"/>
  <c r="K107" i="3"/>
  <c r="D107" i="3"/>
  <c r="AD72" i="3"/>
  <c r="AC72" i="3"/>
  <c r="V72" i="3"/>
  <c r="AB45" i="3"/>
  <c r="D72" i="3"/>
  <c r="Z106" i="3"/>
  <c r="C80" i="3"/>
  <c r="C45" i="3"/>
  <c r="C47" i="3"/>
  <c r="C82" i="3"/>
  <c r="C84" i="3"/>
  <c r="C49" i="3"/>
  <c r="A93" i="3"/>
  <c r="A58" i="3"/>
  <c r="D100" i="3"/>
  <c r="D65" i="3"/>
  <c r="K32" i="3"/>
  <c r="V37" i="3"/>
  <c r="T37" i="3"/>
  <c r="R37" i="3"/>
  <c r="L37" i="3"/>
  <c r="K37" i="3"/>
  <c r="AB37" i="3"/>
  <c r="AA106" i="3"/>
  <c r="V45" i="3"/>
  <c r="D80" i="3"/>
  <c r="T45" i="3"/>
  <c r="R45" i="3"/>
  <c r="P45" i="3"/>
  <c r="D45" i="3"/>
  <c r="AD45" i="3"/>
  <c r="AC45" i="3"/>
  <c r="AA45" i="3"/>
  <c r="D82" i="3"/>
  <c r="D47" i="3"/>
  <c r="K84" i="3"/>
  <c r="L84" i="3" s="1"/>
  <c r="D84" i="3"/>
  <c r="D49" i="3"/>
  <c r="K51" i="3"/>
  <c r="D51" i="3"/>
  <c r="D88" i="3"/>
  <c r="A86" i="3"/>
  <c r="B93" i="3"/>
  <c r="AB106" i="3"/>
  <c r="H20" i="3"/>
  <c r="I20" i="3" s="1"/>
  <c r="K20" i="3" s="1"/>
  <c r="K55" i="3" s="1"/>
  <c r="X34" i="3"/>
  <c r="K36" i="3"/>
  <c r="H37" i="3"/>
  <c r="L72" i="3"/>
  <c r="A79" i="3"/>
  <c r="B86" i="3"/>
  <c r="C93" i="3"/>
  <c r="AD106" i="3"/>
  <c r="I18" i="3"/>
  <c r="K18" i="3" s="1"/>
  <c r="K53" i="3" s="1"/>
  <c r="A56" i="3"/>
  <c r="A91" i="3"/>
  <c r="D58" i="3"/>
  <c r="A63" i="3"/>
  <c r="A98" i="3"/>
  <c r="B79" i="3"/>
  <c r="C86" i="3"/>
  <c r="D93" i="3"/>
  <c r="A102" i="3"/>
  <c r="B56" i="3"/>
  <c r="B91" i="3"/>
  <c r="A101" i="3"/>
  <c r="A66" i="3"/>
  <c r="Z34" i="3"/>
  <c r="N36" i="3"/>
  <c r="M37" i="3"/>
  <c r="A53" i="3"/>
  <c r="N72" i="3"/>
  <c r="C79" i="3"/>
  <c r="D86" i="3"/>
  <c r="A95" i="3"/>
  <c r="B102" i="3"/>
  <c r="R107" i="3"/>
  <c r="H10" i="3"/>
  <c r="I10" i="3" s="1"/>
  <c r="K10" i="3" s="1"/>
  <c r="H14" i="3"/>
  <c r="I14" i="3" s="1"/>
  <c r="H16" i="3"/>
  <c r="H18" i="3"/>
  <c r="L20" i="3"/>
  <c r="L55" i="3" s="1"/>
  <c r="C56" i="3"/>
  <c r="C91" i="3"/>
  <c r="C63" i="3"/>
  <c r="C98" i="3"/>
  <c r="I33" i="3"/>
  <c r="AA34" i="3"/>
  <c r="O36" i="3"/>
  <c r="N37" i="3"/>
  <c r="B53" i="3"/>
  <c r="C60" i="3"/>
  <c r="O72" i="3"/>
  <c r="D79" i="3"/>
  <c r="B95" i="3"/>
  <c r="C102" i="3"/>
  <c r="S107" i="3"/>
  <c r="I16" i="3"/>
  <c r="K16" i="3" s="1"/>
  <c r="K91" i="3"/>
  <c r="D91" i="3"/>
  <c r="K63" i="3"/>
  <c r="D63" i="3"/>
  <c r="D98" i="3"/>
  <c r="K104" i="3"/>
  <c r="V69" i="3"/>
  <c r="AD104" i="3"/>
  <c r="U69" i="3"/>
  <c r="AC104" i="3"/>
  <c r="D104" i="3"/>
  <c r="T69" i="3"/>
  <c r="AB104" i="3"/>
  <c r="S69" i="3"/>
  <c r="AA104" i="3"/>
  <c r="R69" i="3"/>
  <c r="Y104" i="3"/>
  <c r="P69" i="3"/>
  <c r="Y69" i="3"/>
  <c r="X69" i="3"/>
  <c r="W69" i="3"/>
  <c r="Z104" i="3"/>
  <c r="Q69" i="3"/>
  <c r="X104" i="3"/>
  <c r="O69" i="3"/>
  <c r="W104" i="3"/>
  <c r="N69" i="3"/>
  <c r="U104" i="3"/>
  <c r="L69" i="3"/>
  <c r="AB34" i="3"/>
  <c r="P36" i="3"/>
  <c r="O37" i="3"/>
  <c r="C53" i="3"/>
  <c r="D60" i="3"/>
  <c r="A69" i="3"/>
  <c r="J69" i="3" s="1"/>
  <c r="P72" i="3"/>
  <c r="D102" i="3"/>
  <c r="T107" i="3"/>
  <c r="D66" i="3"/>
  <c r="K33" i="3"/>
  <c r="Q36" i="3"/>
  <c r="P37" i="3"/>
  <c r="K45" i="3"/>
  <c r="D53" i="3"/>
  <c r="A62" i="3"/>
  <c r="B69" i="3"/>
  <c r="Q72" i="3"/>
  <c r="D95" i="3"/>
  <c r="L104" i="3"/>
  <c r="U107" i="3"/>
  <c r="A81" i="3"/>
  <c r="A46" i="3"/>
  <c r="A48" i="3"/>
  <c r="A83" i="3"/>
  <c r="K14" i="3"/>
  <c r="K49" i="3" s="1"/>
  <c r="A85" i="3"/>
  <c r="A50" i="3"/>
  <c r="L18" i="3"/>
  <c r="L53" i="3" s="1"/>
  <c r="I28" i="3"/>
  <c r="K28" i="3" s="1"/>
  <c r="P34" i="3"/>
  <c r="O34" i="3"/>
  <c r="N34" i="3"/>
  <c r="AC34" i="3"/>
  <c r="I34" i="3"/>
  <c r="U36" i="3"/>
  <c r="Q37" i="3"/>
  <c r="L45" i="3"/>
  <c r="B55" i="3"/>
  <c r="B62" i="3"/>
  <c r="D64" i="3"/>
  <c r="C69" i="3"/>
  <c r="R72" i="3"/>
  <c r="K90" i="3"/>
  <c r="K102" i="3"/>
  <c r="M104" i="3"/>
  <c r="V107" i="3"/>
  <c r="L8" i="3"/>
  <c r="B81" i="3"/>
  <c r="B46" i="3"/>
  <c r="B48" i="3"/>
  <c r="B83" i="3"/>
  <c r="D89" i="3"/>
  <c r="K96" i="3"/>
  <c r="D96" i="3"/>
  <c r="V36" i="3"/>
  <c r="S37" i="3"/>
  <c r="M45" i="3"/>
  <c r="C62" i="3"/>
  <c r="D69" i="3"/>
  <c r="S72" i="3"/>
  <c r="N104" i="3"/>
  <c r="W107" i="3"/>
  <c r="K68" i="3"/>
  <c r="S70" i="3"/>
  <c r="AB73" i="3"/>
  <c r="AB105" i="3"/>
  <c r="U70" i="3"/>
  <c r="AD73" i="3"/>
  <c r="AD105" i="3"/>
  <c r="M108" i="3"/>
  <c r="V70" i="3"/>
  <c r="N108" i="3"/>
  <c r="O108" i="3"/>
  <c r="Z105" i="3"/>
  <c r="Q70" i="3"/>
  <c r="Y105" i="3"/>
  <c r="P70" i="3"/>
  <c r="X105" i="3"/>
  <c r="O70" i="3"/>
  <c r="W105" i="3"/>
  <c r="N70" i="3"/>
  <c r="V105" i="3"/>
  <c r="M70" i="3"/>
  <c r="T105" i="3"/>
  <c r="K70" i="3"/>
  <c r="X70" i="3"/>
  <c r="B73" i="3"/>
  <c r="K108" i="3"/>
  <c r="V73" i="3"/>
  <c r="AD108" i="3"/>
  <c r="U73" i="3"/>
  <c r="AC108" i="3"/>
  <c r="D108" i="3"/>
  <c r="T73" i="3"/>
  <c r="AB108" i="3"/>
  <c r="S73" i="3"/>
  <c r="AA108" i="3"/>
  <c r="R73" i="3"/>
  <c r="Y108" i="3"/>
  <c r="P73" i="3"/>
  <c r="Y70" i="3"/>
  <c r="C73" i="3"/>
  <c r="Q108" i="3"/>
  <c r="T35" i="3"/>
  <c r="R35" i="3"/>
  <c r="AB35" i="3"/>
  <c r="Z70" i="3"/>
  <c r="D73" i="3"/>
  <c r="D105" i="3"/>
  <c r="R108" i="3"/>
  <c r="Z38" i="3"/>
  <c r="H38" i="3"/>
  <c r="AB38" i="3"/>
  <c r="AD38" i="3"/>
  <c r="K83" i="3" l="1"/>
  <c r="K86" i="3"/>
  <c r="K100" i="3"/>
  <c r="L100" i="3" s="1"/>
  <c r="K79" i="3"/>
  <c r="J22" i="3"/>
  <c r="H22" i="3"/>
  <c r="I22" i="3" s="1"/>
  <c r="K22" i="3" s="1"/>
  <c r="K57" i="3" s="1"/>
  <c r="K85" i="3"/>
  <c r="L85" i="3" s="1"/>
  <c r="J45" i="3"/>
  <c r="K80" i="3"/>
  <c r="L80" i="3" s="1"/>
  <c r="M80" i="3" s="1"/>
  <c r="N80" i="3" s="1"/>
  <c r="O80" i="3" s="1"/>
  <c r="P80" i="3" s="1"/>
  <c r="Q80" i="3" s="1"/>
  <c r="R80" i="3" s="1"/>
  <c r="S80" i="3" s="1"/>
  <c r="T80" i="3" s="1"/>
  <c r="U80" i="3" s="1"/>
  <c r="V80" i="3" s="1"/>
  <c r="W80" i="3" s="1"/>
  <c r="X80" i="3" s="1"/>
  <c r="Y80" i="3" s="1"/>
  <c r="Z80" i="3" s="1"/>
  <c r="AA80" i="3" s="1"/>
  <c r="AB80" i="3" s="1"/>
  <c r="AC80" i="3" s="1"/>
  <c r="AD80" i="3" s="1"/>
  <c r="J29" i="3"/>
  <c r="H29" i="3"/>
  <c r="I29" i="3" s="1"/>
  <c r="K29" i="3" s="1"/>
  <c r="K64" i="3" s="1"/>
  <c r="K103" i="3"/>
  <c r="L103" i="3" s="1"/>
  <c r="J23" i="3"/>
  <c r="H23" i="3"/>
  <c r="I23" i="3" s="1"/>
  <c r="K23" i="3" s="1"/>
  <c r="K58" i="3" s="1"/>
  <c r="L90" i="3"/>
  <c r="K81" i="3"/>
  <c r="K95" i="3"/>
  <c r="L95" i="3" s="1"/>
  <c r="J27" i="3"/>
  <c r="H27" i="3"/>
  <c r="I27" i="3" s="1"/>
  <c r="J24" i="3"/>
  <c r="H24" i="3"/>
  <c r="I24" i="3" s="1"/>
  <c r="K24" i="3" s="1"/>
  <c r="K59" i="3" s="1"/>
  <c r="K88" i="3"/>
  <c r="L88" i="3" s="1"/>
  <c r="C27" i="1"/>
  <c r="K98" i="3"/>
  <c r="L42" i="3"/>
  <c r="L33" i="3"/>
  <c r="L25" i="3"/>
  <c r="L60" i="3" s="1"/>
  <c r="L30" i="3"/>
  <c r="L65" i="3" s="1"/>
  <c r="L32" i="3"/>
  <c r="L24" i="3"/>
  <c r="L59" i="3" s="1"/>
  <c r="L17" i="3"/>
  <c r="L52" i="3" s="1"/>
  <c r="L15" i="3"/>
  <c r="L50" i="3" s="1"/>
  <c r="L13" i="3"/>
  <c r="L48" i="3" s="1"/>
  <c r="L11" i="3"/>
  <c r="L9" i="3"/>
  <c r="L44" i="3" s="1"/>
  <c r="L19" i="3"/>
  <c r="L54" i="3" s="1"/>
  <c r="L77" i="3"/>
  <c r="L26" i="3"/>
  <c r="L61" i="3" s="1"/>
  <c r="L96" i="3" s="1"/>
  <c r="L31" i="3"/>
  <c r="L66" i="3" s="1"/>
  <c r="L28" i="3"/>
  <c r="M8" i="3"/>
  <c r="L21" i="3"/>
  <c r="L56" i="3" s="1"/>
  <c r="L91" i="3" s="1"/>
  <c r="L12" i="3"/>
  <c r="L47" i="3" s="1"/>
  <c r="L10" i="3"/>
  <c r="L16" i="3"/>
  <c r="L51" i="3" s="1"/>
  <c r="L68" i="3"/>
  <c r="L63" i="3"/>
  <c r="K87" i="3"/>
  <c r="L87" i="3" s="1"/>
  <c r="H12" i="3"/>
  <c r="I12" i="3" s="1"/>
  <c r="K12" i="3" s="1"/>
  <c r="K47" i="3" s="1"/>
  <c r="L22" i="3"/>
  <c r="L57" i="3" s="1"/>
  <c r="F26" i="1"/>
  <c r="F19" i="1"/>
  <c r="F21" i="1"/>
  <c r="E27" i="1"/>
  <c r="F18" i="1"/>
  <c r="J19" i="3"/>
  <c r="H19" i="3"/>
  <c r="I19" i="3" s="1"/>
  <c r="K19" i="3" s="1"/>
  <c r="K54" i="3" s="1"/>
  <c r="D27" i="1"/>
  <c r="H8" i="1" s="1"/>
  <c r="M91" i="3" l="1"/>
  <c r="L74" i="3"/>
  <c r="K93" i="3"/>
  <c r="K89" i="3"/>
  <c r="L89" i="3" s="1"/>
  <c r="M89" i="3" s="1"/>
  <c r="L46" i="3"/>
  <c r="K94" i="3"/>
  <c r="L94" i="3" s="1"/>
  <c r="L98" i="3"/>
  <c r="M90" i="3"/>
  <c r="L86" i="3"/>
  <c r="L29" i="3"/>
  <c r="L64" i="3" s="1"/>
  <c r="L27" i="3"/>
  <c r="L62" i="3" s="1"/>
  <c r="K27" i="3"/>
  <c r="K62" i="3" s="1"/>
  <c r="K92" i="3"/>
  <c r="L92" i="3" s="1"/>
  <c r="L101" i="3"/>
  <c r="M101" i="3" s="1"/>
  <c r="L83" i="3"/>
  <c r="M83" i="3" s="1"/>
  <c r="L81" i="3"/>
  <c r="K82" i="3"/>
  <c r="L82" i="3" s="1"/>
  <c r="M77" i="3"/>
  <c r="M33" i="3"/>
  <c r="M25" i="3"/>
  <c r="M60" i="3" s="1"/>
  <c r="M95" i="3" s="1"/>
  <c r="M30" i="3"/>
  <c r="M65" i="3" s="1"/>
  <c r="M100" i="3" s="1"/>
  <c r="M22" i="3"/>
  <c r="M57" i="3" s="1"/>
  <c r="M42" i="3"/>
  <c r="M29" i="3"/>
  <c r="M64" i="3" s="1"/>
  <c r="M63" i="3"/>
  <c r="M24" i="3"/>
  <c r="M59" i="3" s="1"/>
  <c r="M17" i="3"/>
  <c r="M52" i="3" s="1"/>
  <c r="M15" i="3"/>
  <c r="M50" i="3" s="1"/>
  <c r="M13" i="3"/>
  <c r="M48" i="3" s="1"/>
  <c r="M11" i="3"/>
  <c r="M9" i="3"/>
  <c r="M44" i="3" s="1"/>
  <c r="M19" i="3"/>
  <c r="M54" i="3" s="1"/>
  <c r="M26" i="3"/>
  <c r="M61" i="3" s="1"/>
  <c r="M96" i="3" s="1"/>
  <c r="M31" i="3"/>
  <c r="M66" i="3" s="1"/>
  <c r="M21" i="3"/>
  <c r="M56" i="3" s="1"/>
  <c r="M28" i="3"/>
  <c r="N8" i="3"/>
  <c r="M10" i="3"/>
  <c r="M12" i="3"/>
  <c r="M47" i="3" s="1"/>
  <c r="M20" i="3"/>
  <c r="M55" i="3" s="1"/>
  <c r="M27" i="3"/>
  <c r="M62" i="3" s="1"/>
  <c r="M16" i="3"/>
  <c r="M51" i="3" s="1"/>
  <c r="M32" i="3"/>
  <c r="M14" i="3"/>
  <c r="M49" i="3" s="1"/>
  <c r="M18" i="3"/>
  <c r="M53" i="3" s="1"/>
  <c r="M68" i="3"/>
  <c r="M103" i="3" s="1"/>
  <c r="M23" i="3"/>
  <c r="M58" i="3" s="1"/>
  <c r="M67" i="3"/>
  <c r="L23" i="3"/>
  <c r="L58" i="3" s="1"/>
  <c r="F27" i="1"/>
  <c r="K99" i="3"/>
  <c r="L99" i="3" s="1"/>
  <c r="L79" i="3"/>
  <c r="N100" i="3" l="1"/>
  <c r="M86" i="3"/>
  <c r="M94" i="3"/>
  <c r="M85" i="3"/>
  <c r="M88" i="3"/>
  <c r="N30" i="3"/>
  <c r="N65" i="3" s="1"/>
  <c r="N32" i="3"/>
  <c r="N42" i="3"/>
  <c r="N63" i="3"/>
  <c r="N24" i="3"/>
  <c r="N59" i="3" s="1"/>
  <c r="N17" i="3"/>
  <c r="N52" i="3" s="1"/>
  <c r="N15" i="3"/>
  <c r="N50" i="3" s="1"/>
  <c r="N13" i="3"/>
  <c r="N48" i="3" s="1"/>
  <c r="N11" i="3"/>
  <c r="N9" i="3"/>
  <c r="N44" i="3" s="1"/>
  <c r="N19" i="3"/>
  <c r="N54" i="3" s="1"/>
  <c r="N89" i="3" s="1"/>
  <c r="N26" i="3"/>
  <c r="N61" i="3" s="1"/>
  <c r="N96" i="3" s="1"/>
  <c r="N77" i="3"/>
  <c r="N31" i="3"/>
  <c r="N66" i="3" s="1"/>
  <c r="N21" i="3"/>
  <c r="N56" i="3" s="1"/>
  <c r="N28" i="3"/>
  <c r="N23" i="3"/>
  <c r="N58" i="3" s="1"/>
  <c r="O8" i="3"/>
  <c r="N33" i="3"/>
  <c r="N29" i="3"/>
  <c r="N64" i="3" s="1"/>
  <c r="N14" i="3"/>
  <c r="N49" i="3" s="1"/>
  <c r="N10" i="3"/>
  <c r="N12" i="3"/>
  <c r="N16" i="3"/>
  <c r="N51" i="3" s="1"/>
  <c r="N86" i="3"/>
  <c r="N25" i="3"/>
  <c r="N60" i="3" s="1"/>
  <c r="N95" i="3" s="1"/>
  <c r="N67" i="3"/>
  <c r="N22" i="3"/>
  <c r="N57" i="3" s="1"/>
  <c r="N18" i="3"/>
  <c r="N53" i="3" s="1"/>
  <c r="N68" i="3"/>
  <c r="N103" i="3" s="1"/>
  <c r="N20" i="3"/>
  <c r="N55" i="3" s="1"/>
  <c r="N90" i="3" s="1"/>
  <c r="N27" i="3"/>
  <c r="N62" i="3" s="1"/>
  <c r="K97" i="3"/>
  <c r="K74" i="3"/>
  <c r="M87" i="3"/>
  <c r="M98" i="3"/>
  <c r="N98" i="3" s="1"/>
  <c r="M84" i="3"/>
  <c r="M99" i="3"/>
  <c r="M92" i="3"/>
  <c r="L93" i="3"/>
  <c r="M93" i="3" s="1"/>
  <c r="N93" i="3" s="1"/>
  <c r="N101" i="3"/>
  <c r="D8" i="1"/>
  <c r="N91" i="3"/>
  <c r="M82" i="3"/>
  <c r="M46" i="3"/>
  <c r="M74" i="3" s="1"/>
  <c r="M79" i="3"/>
  <c r="M102" i="3"/>
  <c r="O95" i="3" l="1"/>
  <c r="O90" i="3"/>
  <c r="M81" i="3"/>
  <c r="N46" i="3" s="1"/>
  <c r="N47" i="3"/>
  <c r="N99" i="3"/>
  <c r="N79" i="3"/>
  <c r="O77" i="3"/>
  <c r="O42" i="3"/>
  <c r="O29" i="3"/>
  <c r="O64" i="3" s="1"/>
  <c r="O19" i="3"/>
  <c r="O54" i="3" s="1"/>
  <c r="O89" i="3" s="1"/>
  <c r="O26" i="3"/>
  <c r="O61" i="3" s="1"/>
  <c r="O31" i="3"/>
  <c r="O66" i="3" s="1"/>
  <c r="O21" i="3"/>
  <c r="O56" i="3" s="1"/>
  <c r="O23" i="3"/>
  <c r="O58" i="3" s="1"/>
  <c r="O93" i="3" s="1"/>
  <c r="P8" i="3"/>
  <c r="O33" i="3"/>
  <c r="O25" i="3"/>
  <c r="O60" i="3" s="1"/>
  <c r="O11" i="3"/>
  <c r="O10" i="3"/>
  <c r="O30" i="3"/>
  <c r="O65" i="3" s="1"/>
  <c r="O12" i="3"/>
  <c r="O13" i="3"/>
  <c r="O48" i="3" s="1"/>
  <c r="O14" i="3"/>
  <c r="O49" i="3" s="1"/>
  <c r="O15" i="3"/>
  <c r="O63" i="3"/>
  <c r="O27" i="3"/>
  <c r="O62" i="3" s="1"/>
  <c r="O68" i="3"/>
  <c r="O28" i="3"/>
  <c r="O24" i="3"/>
  <c r="O59" i="3" s="1"/>
  <c r="O16" i="3"/>
  <c r="O51" i="3" s="1"/>
  <c r="O67" i="3"/>
  <c r="O18" i="3"/>
  <c r="O53" i="3" s="1"/>
  <c r="O9" i="3"/>
  <c r="O44" i="3" s="1"/>
  <c r="O32" i="3"/>
  <c r="O20" i="3"/>
  <c r="O55" i="3" s="1"/>
  <c r="O22" i="3"/>
  <c r="O57" i="3" s="1"/>
  <c r="O17" i="3"/>
  <c r="O52" i="3" s="1"/>
  <c r="N87" i="3"/>
  <c r="O87" i="3" s="1"/>
  <c r="L97" i="3"/>
  <c r="M97" i="3" s="1"/>
  <c r="N97" i="3" s="1"/>
  <c r="K109" i="3"/>
  <c r="N88" i="3"/>
  <c r="O98" i="3"/>
  <c r="N92" i="3"/>
  <c r="O92" i="3" s="1"/>
  <c r="N102" i="3"/>
  <c r="O102" i="3" s="1"/>
  <c r="N83" i="3"/>
  <c r="N85" i="3"/>
  <c r="O100" i="3"/>
  <c r="O101" i="3"/>
  <c r="N94" i="3"/>
  <c r="N82" i="3"/>
  <c r="N84" i="3"/>
  <c r="N74" i="3" l="1"/>
  <c r="P89" i="3"/>
  <c r="O82" i="3"/>
  <c r="P77" i="3"/>
  <c r="P42" i="3"/>
  <c r="P63" i="3"/>
  <c r="P98" i="3" s="1"/>
  <c r="P24" i="3"/>
  <c r="P59" i="3" s="1"/>
  <c r="P17" i="3"/>
  <c r="P52" i="3" s="1"/>
  <c r="P87" i="3" s="1"/>
  <c r="P15" i="3"/>
  <c r="P13" i="3"/>
  <c r="P11" i="3"/>
  <c r="P9" i="3"/>
  <c r="P19" i="3"/>
  <c r="P54" i="3" s="1"/>
  <c r="P26" i="3"/>
  <c r="P61" i="3" s="1"/>
  <c r="P31" i="3"/>
  <c r="P66" i="3" s="1"/>
  <c r="P21" i="3"/>
  <c r="P56" i="3" s="1"/>
  <c r="P28" i="3"/>
  <c r="P23" i="3"/>
  <c r="P58" i="3" s="1"/>
  <c r="P93" i="3" s="1"/>
  <c r="Q8" i="3"/>
  <c r="P33" i="3"/>
  <c r="P10" i="3"/>
  <c r="P30" i="3"/>
  <c r="P65" i="3" s="1"/>
  <c r="P12" i="3"/>
  <c r="P14" i="3"/>
  <c r="P49" i="3" s="1"/>
  <c r="P18" i="3"/>
  <c r="P53" i="3" s="1"/>
  <c r="P16" i="3"/>
  <c r="P51" i="3" s="1"/>
  <c r="P86" i="3"/>
  <c r="P67" i="3"/>
  <c r="P102" i="3" s="1"/>
  <c r="P25" i="3"/>
  <c r="P60" i="3" s="1"/>
  <c r="P29" i="3"/>
  <c r="P64" i="3" s="1"/>
  <c r="P22" i="3"/>
  <c r="P57" i="3" s="1"/>
  <c r="P68" i="3"/>
  <c r="P27" i="3"/>
  <c r="P62" i="3" s="1"/>
  <c r="P32" i="3"/>
  <c r="P20" i="3"/>
  <c r="P55" i="3" s="1"/>
  <c r="P100" i="3"/>
  <c r="N109" i="3"/>
  <c r="O79" i="3"/>
  <c r="M109" i="3"/>
  <c r="O99" i="3"/>
  <c r="P99" i="3" s="1"/>
  <c r="O91" i="3"/>
  <c r="P91" i="3" s="1"/>
  <c r="O88" i="3"/>
  <c r="O83" i="3"/>
  <c r="O94" i="3"/>
  <c r="O96" i="3"/>
  <c r="P96" i="3" s="1"/>
  <c r="O50" i="3"/>
  <c r="P90" i="3"/>
  <c r="L109" i="3"/>
  <c r="O86" i="3"/>
  <c r="P101" i="3"/>
  <c r="P92" i="3"/>
  <c r="N81" i="3"/>
  <c r="O97" i="3"/>
  <c r="P97" i="3" s="1"/>
  <c r="O47" i="3"/>
  <c r="O84" i="3"/>
  <c r="O103" i="3"/>
  <c r="P103" i="3" s="1"/>
  <c r="P88" i="3" l="1"/>
  <c r="P79" i="3"/>
  <c r="P50" i="3"/>
  <c r="Q90" i="3"/>
  <c r="Q96" i="3"/>
  <c r="P95" i="3"/>
  <c r="Q100" i="3"/>
  <c r="P47" i="3"/>
  <c r="Q101" i="3"/>
  <c r="P84" i="3"/>
  <c r="Q99" i="3"/>
  <c r="Q77" i="3"/>
  <c r="Q42" i="3"/>
  <c r="Q26" i="3"/>
  <c r="Q61" i="3" s="1"/>
  <c r="Q31" i="3"/>
  <c r="Q66" i="3" s="1"/>
  <c r="Q21" i="3"/>
  <c r="Q56" i="3" s="1"/>
  <c r="Q91" i="3" s="1"/>
  <c r="Q28" i="3"/>
  <c r="Q23" i="3"/>
  <c r="Q58" i="3" s="1"/>
  <c r="R8" i="3"/>
  <c r="Q33" i="3"/>
  <c r="Q25" i="3"/>
  <c r="Q60" i="3" s="1"/>
  <c r="Q30" i="3"/>
  <c r="Q65" i="3" s="1"/>
  <c r="Q27" i="3"/>
  <c r="Q62" i="3" s="1"/>
  <c r="Q15" i="3"/>
  <c r="Q29" i="3"/>
  <c r="Q64" i="3" s="1"/>
  <c r="Q67" i="3"/>
  <c r="Q102" i="3" s="1"/>
  <c r="Q10" i="3"/>
  <c r="Q24" i="3"/>
  <c r="Q59" i="3" s="1"/>
  <c r="Q63" i="3"/>
  <c r="Q98" i="3" s="1"/>
  <c r="Q18" i="3"/>
  <c r="Q53" i="3" s="1"/>
  <c r="Q12" i="3"/>
  <c r="Q32" i="3"/>
  <c r="Q14" i="3"/>
  <c r="Q49" i="3" s="1"/>
  <c r="Q22" i="3"/>
  <c r="Q57" i="3" s="1"/>
  <c r="Q92" i="3" s="1"/>
  <c r="Q16" i="3"/>
  <c r="Q51" i="3" s="1"/>
  <c r="Q86" i="3" s="1"/>
  <c r="Q11" i="3"/>
  <c r="Q17" i="3"/>
  <c r="Q52" i="3" s="1"/>
  <c r="Q87" i="3" s="1"/>
  <c r="Q68" i="3"/>
  <c r="Q103" i="3" s="1"/>
  <c r="Q13" i="3"/>
  <c r="Q19" i="3"/>
  <c r="Q54" i="3" s="1"/>
  <c r="Q20" i="3"/>
  <c r="Q55" i="3" s="1"/>
  <c r="Q9" i="3"/>
  <c r="P44" i="3"/>
  <c r="P94" i="3"/>
  <c r="O85" i="3"/>
  <c r="O46" i="3"/>
  <c r="O81" i="3" s="1"/>
  <c r="Q97" i="3"/>
  <c r="P48" i="3"/>
  <c r="P83" i="3" s="1"/>
  <c r="O109" i="3" l="1"/>
  <c r="P46" i="3"/>
  <c r="P81" i="3" s="1"/>
  <c r="R98" i="3"/>
  <c r="Q79" i="3"/>
  <c r="R96" i="3"/>
  <c r="Q89" i="3"/>
  <c r="R90" i="3"/>
  <c r="Q47" i="3"/>
  <c r="Q88" i="3"/>
  <c r="Q84" i="3"/>
  <c r="O10" i="2"/>
  <c r="Q48" i="3"/>
  <c r="Q83" i="3" s="1"/>
  <c r="Q95" i="3"/>
  <c r="O74" i="3"/>
  <c r="Q94" i="3"/>
  <c r="Q50" i="3"/>
  <c r="R77" i="3"/>
  <c r="R42" i="3"/>
  <c r="R19" i="3"/>
  <c r="R54" i="3" s="1"/>
  <c r="R31" i="3"/>
  <c r="R66" i="3" s="1"/>
  <c r="R101" i="3" s="1"/>
  <c r="R21" i="3"/>
  <c r="R56" i="3" s="1"/>
  <c r="R91" i="3" s="1"/>
  <c r="R28" i="3"/>
  <c r="R23" i="3"/>
  <c r="S8" i="3"/>
  <c r="R33" i="3"/>
  <c r="R25" i="3"/>
  <c r="R60" i="3" s="1"/>
  <c r="R27" i="3"/>
  <c r="R62" i="3" s="1"/>
  <c r="R15" i="3"/>
  <c r="R14" i="3"/>
  <c r="R49" i="3" s="1"/>
  <c r="R16" i="3"/>
  <c r="R51" i="3" s="1"/>
  <c r="R86" i="3" s="1"/>
  <c r="R30" i="3"/>
  <c r="R65" i="3" s="1"/>
  <c r="R12" i="3"/>
  <c r="R11" i="3"/>
  <c r="R68" i="3"/>
  <c r="R103" i="3" s="1"/>
  <c r="R29" i="3"/>
  <c r="R64" i="3" s="1"/>
  <c r="R99" i="3" s="1"/>
  <c r="R10" i="3"/>
  <c r="R13" i="3"/>
  <c r="R67" i="3"/>
  <c r="R102" i="3" s="1"/>
  <c r="R32" i="3"/>
  <c r="R17" i="3"/>
  <c r="R52" i="3" s="1"/>
  <c r="R87" i="3" s="1"/>
  <c r="R18" i="3"/>
  <c r="R53" i="3" s="1"/>
  <c r="R26" i="3"/>
  <c r="R61" i="3" s="1"/>
  <c r="R24" i="3"/>
  <c r="R9" i="3"/>
  <c r="R63" i="3"/>
  <c r="R22" i="3"/>
  <c r="R57" i="3" s="1"/>
  <c r="R92" i="3" s="1"/>
  <c r="R20" i="3"/>
  <c r="R55" i="3" s="1"/>
  <c r="J80" i="3"/>
  <c r="R100" i="3"/>
  <c r="Q44" i="3"/>
  <c r="Q93" i="3"/>
  <c r="P85" i="3"/>
  <c r="P82" i="3"/>
  <c r="Q46" i="3" l="1"/>
  <c r="Q81" i="3" s="1"/>
  <c r="P109" i="3"/>
  <c r="S102" i="3"/>
  <c r="S91" i="3"/>
  <c r="P74" i="3"/>
  <c r="R48" i="3"/>
  <c r="R83" i="3" s="1"/>
  <c r="S98" i="3"/>
  <c r="Q85" i="3"/>
  <c r="R47" i="3"/>
  <c r="R94" i="3"/>
  <c r="R84" i="3"/>
  <c r="R89" i="3"/>
  <c r="Q82" i="3"/>
  <c r="R44" i="3"/>
  <c r="R59" i="3"/>
  <c r="S77" i="3"/>
  <c r="S42" i="3"/>
  <c r="S26" i="3"/>
  <c r="S61" i="3" s="1"/>
  <c r="S96" i="3" s="1"/>
  <c r="S28" i="3"/>
  <c r="T8" i="3"/>
  <c r="S30" i="3"/>
  <c r="S65" i="3" s="1"/>
  <c r="S100" i="3" s="1"/>
  <c r="S13" i="3"/>
  <c r="S10" i="3"/>
  <c r="S12" i="3"/>
  <c r="S14" i="3"/>
  <c r="S49" i="3" s="1"/>
  <c r="S16" i="3"/>
  <c r="S51" i="3" s="1"/>
  <c r="S17" i="3"/>
  <c r="S52" i="3" s="1"/>
  <c r="S87" i="3" s="1"/>
  <c r="S21" i="3"/>
  <c r="S56" i="3" s="1"/>
  <c r="S68" i="3"/>
  <c r="S103" i="3" s="1"/>
  <c r="S63" i="3"/>
  <c r="S31" i="3"/>
  <c r="S66" i="3" s="1"/>
  <c r="S101" i="3" s="1"/>
  <c r="S67" i="3"/>
  <c r="S25" i="3"/>
  <c r="S19" i="3"/>
  <c r="S54" i="3" s="1"/>
  <c r="S18" i="3"/>
  <c r="S27" i="3"/>
  <c r="S62" i="3" s="1"/>
  <c r="S22" i="3"/>
  <c r="S57" i="3" s="1"/>
  <c r="S92" i="3" s="1"/>
  <c r="S24" i="3"/>
  <c r="S23" i="3"/>
  <c r="S58" i="3" s="1"/>
  <c r="S9" i="3"/>
  <c r="S86" i="3"/>
  <c r="O16" i="2" s="1"/>
  <c r="R16" i="2" s="1"/>
  <c r="S29" i="3"/>
  <c r="S64" i="3" s="1"/>
  <c r="S99" i="3" s="1"/>
  <c r="S15" i="3"/>
  <c r="S20" i="3"/>
  <c r="S55" i="3" s="1"/>
  <c r="S11" i="3"/>
  <c r="S33" i="3"/>
  <c r="S32" i="3"/>
  <c r="R97" i="3"/>
  <c r="Q74" i="3"/>
  <c r="R58" i="3"/>
  <c r="R95" i="3"/>
  <c r="S10" i="2"/>
  <c r="F35" i="1"/>
  <c r="Y10" i="2"/>
  <c r="G16" i="1" s="1"/>
  <c r="J16" i="1" s="1"/>
  <c r="R88" i="3"/>
  <c r="O22" i="2" l="1"/>
  <c r="O17" i="2"/>
  <c r="O26" i="2"/>
  <c r="T103" i="3"/>
  <c r="Q109" i="3"/>
  <c r="R46" i="3"/>
  <c r="R81" i="3" s="1"/>
  <c r="S94" i="3"/>
  <c r="S48" i="3"/>
  <c r="S83" i="3" s="1"/>
  <c r="S44" i="3"/>
  <c r="T77" i="3"/>
  <c r="T42" i="3"/>
  <c r="T68" i="3"/>
  <c r="T31" i="3"/>
  <c r="T66" i="3" s="1"/>
  <c r="T101" i="3" s="1"/>
  <c r="T21" i="3"/>
  <c r="T56" i="3" s="1"/>
  <c r="T28" i="3"/>
  <c r="T23" i="3"/>
  <c r="T58" i="3" s="1"/>
  <c r="U8" i="3"/>
  <c r="T33" i="3"/>
  <c r="T25" i="3"/>
  <c r="T60" i="3" s="1"/>
  <c r="T30" i="3"/>
  <c r="T65" i="3" s="1"/>
  <c r="T100" i="3" s="1"/>
  <c r="T12" i="3"/>
  <c r="T14" i="3"/>
  <c r="T49" i="3" s="1"/>
  <c r="T17" i="3"/>
  <c r="T52" i="3" s="1"/>
  <c r="T87" i="3" s="1"/>
  <c r="T16" i="3"/>
  <c r="T51" i="3" s="1"/>
  <c r="T27" i="3"/>
  <c r="T62" i="3" s="1"/>
  <c r="T19" i="3"/>
  <c r="T54" i="3" s="1"/>
  <c r="T18" i="3"/>
  <c r="T10" i="3"/>
  <c r="T63" i="3"/>
  <c r="T13" i="3"/>
  <c r="T24" i="3"/>
  <c r="T32" i="3"/>
  <c r="T15" i="3"/>
  <c r="T26" i="3"/>
  <c r="T61" i="3" s="1"/>
  <c r="T96" i="3" s="1"/>
  <c r="T20" i="3"/>
  <c r="T55" i="3" s="1"/>
  <c r="T11" i="3"/>
  <c r="T67" i="3"/>
  <c r="T102" i="3" s="1"/>
  <c r="T9" i="3"/>
  <c r="T22" i="3"/>
  <c r="T57" i="3" s="1"/>
  <c r="T92" i="3" s="1"/>
  <c r="T29" i="3"/>
  <c r="T64" i="3" s="1"/>
  <c r="T99" i="3" s="1"/>
  <c r="T86" i="3"/>
  <c r="R74" i="3"/>
  <c r="S97" i="3"/>
  <c r="S89" i="3"/>
  <c r="S90" i="3"/>
  <c r="R93" i="3"/>
  <c r="S93" i="3" s="1"/>
  <c r="R50" i="3"/>
  <c r="R85" i="3" s="1"/>
  <c r="R79" i="3"/>
  <c r="S59" i="3"/>
  <c r="T91" i="3"/>
  <c r="O21" i="2"/>
  <c r="S53" i="3"/>
  <c r="S88" i="3" s="1"/>
  <c r="R82" i="3"/>
  <c r="T98" i="3"/>
  <c r="S60" i="3"/>
  <c r="S95" i="3" s="1"/>
  <c r="S84" i="3"/>
  <c r="S50" i="3" l="1"/>
  <c r="S85" i="3" s="1"/>
  <c r="U92" i="3"/>
  <c r="T95" i="3"/>
  <c r="U95" i="3" s="1"/>
  <c r="O25" i="2"/>
  <c r="S46" i="3"/>
  <c r="S26" i="2"/>
  <c r="Y26" i="2"/>
  <c r="S21" i="2"/>
  <c r="Y21" i="2"/>
  <c r="T44" i="3"/>
  <c r="T48" i="3"/>
  <c r="T83" i="3" s="1"/>
  <c r="S17" i="2"/>
  <c r="Y17" i="2"/>
  <c r="S47" i="3"/>
  <c r="S82" i="3" s="1"/>
  <c r="U77" i="3"/>
  <c r="U42" i="3"/>
  <c r="U24" i="3"/>
  <c r="U28" i="3"/>
  <c r="U23" i="3"/>
  <c r="U58" i="3" s="1"/>
  <c r="V8" i="3"/>
  <c r="U33" i="3"/>
  <c r="U25" i="3"/>
  <c r="U60" i="3" s="1"/>
  <c r="U30" i="3"/>
  <c r="U65" i="3" s="1"/>
  <c r="U100" i="3" s="1"/>
  <c r="U20" i="3"/>
  <c r="U15" i="3"/>
  <c r="U32" i="3"/>
  <c r="U18" i="3"/>
  <c r="U10" i="3"/>
  <c r="U67" i="3"/>
  <c r="U102" i="3" s="1"/>
  <c r="U12" i="3"/>
  <c r="U31" i="3"/>
  <c r="U66" i="3" s="1"/>
  <c r="U101" i="3" s="1"/>
  <c r="U19" i="3"/>
  <c r="U21" i="3"/>
  <c r="U56" i="3" s="1"/>
  <c r="U91" i="3" s="1"/>
  <c r="U68" i="3"/>
  <c r="U103" i="3" s="1"/>
  <c r="U63" i="3"/>
  <c r="U98" i="3" s="1"/>
  <c r="U16" i="3"/>
  <c r="U51" i="3" s="1"/>
  <c r="U9" i="3"/>
  <c r="U11" i="3"/>
  <c r="U29" i="3"/>
  <c r="U64" i="3" s="1"/>
  <c r="U99" i="3" s="1"/>
  <c r="U13" i="3"/>
  <c r="U86" i="3"/>
  <c r="U27" i="3"/>
  <c r="U62" i="3" s="1"/>
  <c r="U17" i="3"/>
  <c r="U52" i="3" s="1"/>
  <c r="U87" i="3" s="1"/>
  <c r="U26" i="3"/>
  <c r="U61" i="3" s="1"/>
  <c r="U96" i="3" s="1"/>
  <c r="U22" i="3"/>
  <c r="U57" i="3" s="1"/>
  <c r="U14" i="3"/>
  <c r="R109" i="3"/>
  <c r="S79" i="3"/>
  <c r="T84" i="3"/>
  <c r="T93" i="3"/>
  <c r="U93" i="3" s="1"/>
  <c r="T59" i="3"/>
  <c r="T94" i="3" s="1"/>
  <c r="S22" i="2"/>
  <c r="Y22" i="2"/>
  <c r="T90" i="3"/>
  <c r="T89" i="3"/>
  <c r="T97" i="3"/>
  <c r="T53" i="3"/>
  <c r="T88" i="3" s="1"/>
  <c r="T47" i="3" l="1"/>
  <c r="T82" i="3" s="1"/>
  <c r="V102" i="3"/>
  <c r="V87" i="3"/>
  <c r="T50" i="3"/>
  <c r="T85" i="3" s="1"/>
  <c r="U59" i="3"/>
  <c r="U94" i="3" s="1"/>
  <c r="V95" i="3"/>
  <c r="U44" i="3"/>
  <c r="U54" i="3"/>
  <c r="U89" i="3" s="1"/>
  <c r="U55" i="3"/>
  <c r="S74" i="3"/>
  <c r="U90" i="3"/>
  <c r="S81" i="3"/>
  <c r="S109" i="3"/>
  <c r="T79" i="3"/>
  <c r="V92" i="3"/>
  <c r="U48" i="3"/>
  <c r="U83" i="3" s="1"/>
  <c r="V77" i="3"/>
  <c r="V31" i="3"/>
  <c r="V66" i="3" s="1"/>
  <c r="V101" i="3" s="1"/>
  <c r="V21" i="3"/>
  <c r="V56" i="3" s="1"/>
  <c r="V91" i="3" s="1"/>
  <c r="V23" i="3"/>
  <c r="V58" i="3" s="1"/>
  <c r="V93" i="3" s="1"/>
  <c r="W8" i="3"/>
  <c r="V33" i="3"/>
  <c r="V25" i="3"/>
  <c r="V60" i="3" s="1"/>
  <c r="V30" i="3"/>
  <c r="V65" i="3" s="1"/>
  <c r="V100" i="3" s="1"/>
  <c r="V42" i="3"/>
  <c r="V67" i="3"/>
  <c r="V28" i="3"/>
  <c r="V11" i="3"/>
  <c r="V10" i="3"/>
  <c r="V12" i="3"/>
  <c r="V68" i="3"/>
  <c r="V103" i="3" s="1"/>
  <c r="V9" i="3"/>
  <c r="V19" i="3"/>
  <c r="V26" i="3"/>
  <c r="V61" i="3" s="1"/>
  <c r="V96" i="3" s="1"/>
  <c r="V29" i="3"/>
  <c r="V64" i="3" s="1"/>
  <c r="V99" i="3" s="1"/>
  <c r="V32" i="3"/>
  <c r="V86" i="3"/>
  <c r="V13" i="3"/>
  <c r="V18" i="3"/>
  <c r="V14" i="3"/>
  <c r="V16" i="3"/>
  <c r="V51" i="3" s="1"/>
  <c r="V15" i="3"/>
  <c r="V20" i="3"/>
  <c r="V55" i="3" s="1"/>
  <c r="V27" i="3"/>
  <c r="V22" i="3"/>
  <c r="V57" i="3" s="1"/>
  <c r="V17" i="3"/>
  <c r="V52" i="3" s="1"/>
  <c r="V24" i="3"/>
  <c r="V63" i="3"/>
  <c r="V98" i="3" s="1"/>
  <c r="U49" i="3"/>
  <c r="U84" i="3" s="1"/>
  <c r="R25" i="2"/>
  <c r="S25" i="2"/>
  <c r="Y25" i="2"/>
  <c r="U53" i="3"/>
  <c r="U88" i="3" s="1"/>
  <c r="U97" i="3"/>
  <c r="V88" i="3" l="1"/>
  <c r="U50" i="3"/>
  <c r="U85" i="3" s="1"/>
  <c r="W93" i="3"/>
  <c r="W96" i="3"/>
  <c r="V84" i="3"/>
  <c r="V94" i="3"/>
  <c r="W94" i="3" s="1"/>
  <c r="U47" i="3"/>
  <c r="U82" i="3" s="1"/>
  <c r="T81" i="3"/>
  <c r="O11" i="2"/>
  <c r="T46" i="3"/>
  <c r="T74" i="3" s="1"/>
  <c r="V53" i="3"/>
  <c r="V49" i="3"/>
  <c r="V90" i="3"/>
  <c r="V54" i="3"/>
  <c r="V89" i="3" s="1"/>
  <c r="V59" i="3"/>
  <c r="V62" i="3"/>
  <c r="V97" i="3" s="1"/>
  <c r="V48" i="3"/>
  <c r="V83" i="3" s="1"/>
  <c r="W87" i="3"/>
  <c r="U79" i="3"/>
  <c r="W102" i="3"/>
  <c r="W77" i="3"/>
  <c r="W28" i="3"/>
  <c r="W23" i="3"/>
  <c r="W58" i="3" s="1"/>
  <c r="X8" i="3"/>
  <c r="W33" i="3"/>
  <c r="W25" i="3"/>
  <c r="W60" i="3" s="1"/>
  <c r="W95" i="3" s="1"/>
  <c r="W30" i="3"/>
  <c r="W65" i="3" s="1"/>
  <c r="W100" i="3" s="1"/>
  <c r="W42" i="3"/>
  <c r="W11" i="3"/>
  <c r="W46" i="3" s="1"/>
  <c r="W29" i="3"/>
  <c r="W64" i="3" s="1"/>
  <c r="W99" i="3" s="1"/>
  <c r="W67" i="3"/>
  <c r="W32" i="3"/>
  <c r="W10" i="3"/>
  <c r="W13" i="3"/>
  <c r="W9" i="3"/>
  <c r="W86" i="3"/>
  <c r="W21" i="3"/>
  <c r="W56" i="3" s="1"/>
  <c r="W91" i="3" s="1"/>
  <c r="W22" i="3"/>
  <c r="W57" i="3" s="1"/>
  <c r="W92" i="3" s="1"/>
  <c r="W31" i="3"/>
  <c r="W66" i="3" s="1"/>
  <c r="W101" i="3" s="1"/>
  <c r="W19" i="3"/>
  <c r="W18" i="3"/>
  <c r="W53" i="3" s="1"/>
  <c r="W20" i="3"/>
  <c r="W15" i="3"/>
  <c r="W27" i="3"/>
  <c r="W17" i="3"/>
  <c r="W52" i="3" s="1"/>
  <c r="W12" i="3"/>
  <c r="W26" i="3"/>
  <c r="W61" i="3" s="1"/>
  <c r="W68" i="3"/>
  <c r="W103" i="3" s="1"/>
  <c r="W24" i="3"/>
  <c r="W59" i="3" s="1"/>
  <c r="W14" i="3"/>
  <c r="W16" i="3"/>
  <c r="W51" i="3" s="1"/>
  <c r="W63" i="3"/>
  <c r="W98" i="3" s="1"/>
  <c r="V47" i="3" l="1"/>
  <c r="V82" i="3" s="1"/>
  <c r="V50" i="3"/>
  <c r="V85" i="3" s="1"/>
  <c r="X92" i="3"/>
  <c r="W89" i="3"/>
  <c r="S11" i="2"/>
  <c r="Y11" i="2"/>
  <c r="U46" i="3"/>
  <c r="U74" i="3" s="1"/>
  <c r="W54" i="3"/>
  <c r="T109" i="3"/>
  <c r="V79" i="3"/>
  <c r="W88" i="3"/>
  <c r="W48" i="3"/>
  <c r="W83" i="3" s="1"/>
  <c r="W62" i="3"/>
  <c r="W97" i="3" s="1"/>
  <c r="X77" i="3"/>
  <c r="Y8" i="3"/>
  <c r="X25" i="3"/>
  <c r="X60" i="3" s="1"/>
  <c r="X95" i="3" s="1"/>
  <c r="X30" i="3"/>
  <c r="X65" i="3" s="1"/>
  <c r="X100" i="3" s="1"/>
  <c r="X42" i="3"/>
  <c r="X29" i="3"/>
  <c r="X64" i="3" s="1"/>
  <c r="X99" i="3" s="1"/>
  <c r="X24" i="3"/>
  <c r="X59" i="3" s="1"/>
  <c r="X94" i="3" s="1"/>
  <c r="X13" i="3"/>
  <c r="X68" i="3"/>
  <c r="X103" i="3" s="1"/>
  <c r="X31" i="3"/>
  <c r="X66" i="3" s="1"/>
  <c r="X101" i="3" s="1"/>
  <c r="X9" i="3"/>
  <c r="X11" i="3"/>
  <c r="X46" i="3" s="1"/>
  <c r="X15" i="3"/>
  <c r="X22" i="3"/>
  <c r="X57" i="3" s="1"/>
  <c r="X20" i="3"/>
  <c r="X32" i="3"/>
  <c r="X12" i="3"/>
  <c r="X86" i="3"/>
  <c r="X33" i="3"/>
  <c r="X10" i="3"/>
  <c r="X23" i="3"/>
  <c r="X58" i="3" s="1"/>
  <c r="X93" i="3" s="1"/>
  <c r="X67" i="3"/>
  <c r="X102" i="3" s="1"/>
  <c r="X27" i="3"/>
  <c r="X16" i="3"/>
  <c r="X51" i="3" s="1"/>
  <c r="X28" i="3"/>
  <c r="X14" i="3"/>
  <c r="X17" i="3"/>
  <c r="X52" i="3" s="1"/>
  <c r="X87" i="3" s="1"/>
  <c r="X18" i="3"/>
  <c r="X21" i="3"/>
  <c r="X56" i="3" s="1"/>
  <c r="X91" i="3" s="1"/>
  <c r="X26" i="3"/>
  <c r="X61" i="3" s="1"/>
  <c r="X96" i="3" s="1"/>
  <c r="X19" i="3"/>
  <c r="X63" i="3"/>
  <c r="X98" i="3" s="1"/>
  <c r="V44" i="3"/>
  <c r="W44" i="3"/>
  <c r="W49" i="3"/>
  <c r="W84" i="3" s="1"/>
  <c r="W55" i="3"/>
  <c r="W90" i="3" s="1"/>
  <c r="Y100" i="3" l="1"/>
  <c r="X97" i="3"/>
  <c r="Y103" i="3"/>
  <c r="W50" i="3"/>
  <c r="W85" i="3" s="1"/>
  <c r="X83" i="3"/>
  <c r="Y83" i="3" s="1"/>
  <c r="Y96" i="3"/>
  <c r="Y91" i="3"/>
  <c r="W47" i="3"/>
  <c r="W74" i="3" s="1"/>
  <c r="X62" i="3"/>
  <c r="U81" i="3"/>
  <c r="W79" i="3"/>
  <c r="X44" i="3"/>
  <c r="X55" i="3"/>
  <c r="X90" i="3" s="1"/>
  <c r="X49" i="3"/>
  <c r="X84" i="3" s="1"/>
  <c r="X88" i="3"/>
  <c r="Y77" i="3"/>
  <c r="Y42" i="3"/>
  <c r="Y23" i="3"/>
  <c r="Y58" i="3" s="1"/>
  <c r="Y93" i="3" s="1"/>
  <c r="Z8" i="3"/>
  <c r="Y25" i="3"/>
  <c r="Y60" i="3" s="1"/>
  <c r="Y95" i="3" s="1"/>
  <c r="Y30" i="3"/>
  <c r="Y65" i="3" s="1"/>
  <c r="Y20" i="3"/>
  <c r="Y9" i="3"/>
  <c r="Y10" i="3"/>
  <c r="Y11" i="3"/>
  <c r="Y46" i="3" s="1"/>
  <c r="Y12" i="3"/>
  <c r="Y47" i="3" s="1"/>
  <c r="Y13" i="3"/>
  <c r="Y48" i="3" s="1"/>
  <c r="Y86" i="3"/>
  <c r="Y14" i="3"/>
  <c r="Y15" i="3"/>
  <c r="Y50" i="3" s="1"/>
  <c r="Y16" i="3"/>
  <c r="Y51" i="3" s="1"/>
  <c r="Y19" i="3"/>
  <c r="Y32" i="3"/>
  <c r="Y28" i="3"/>
  <c r="Y24" i="3"/>
  <c r="Y59" i="3" s="1"/>
  <c r="Y94" i="3" s="1"/>
  <c r="Y18" i="3"/>
  <c r="Y53" i="3" s="1"/>
  <c r="Y67" i="3"/>
  <c r="Y102" i="3" s="1"/>
  <c r="Y17" i="3"/>
  <c r="Y52" i="3" s="1"/>
  <c r="Y87" i="3" s="1"/>
  <c r="Y22" i="3"/>
  <c r="Y57" i="3" s="1"/>
  <c r="Y92" i="3" s="1"/>
  <c r="Y31" i="3"/>
  <c r="Y66" i="3" s="1"/>
  <c r="Y101" i="3" s="1"/>
  <c r="Y27" i="3"/>
  <c r="Y29" i="3"/>
  <c r="Y64" i="3" s="1"/>
  <c r="Y99" i="3" s="1"/>
  <c r="Y68" i="3"/>
  <c r="Y33" i="3"/>
  <c r="Y63" i="3"/>
  <c r="Y98" i="3" s="1"/>
  <c r="Y26" i="3"/>
  <c r="Y61" i="3" s="1"/>
  <c r="Y21" i="3"/>
  <c r="Y56" i="3" s="1"/>
  <c r="X54" i="3"/>
  <c r="X89" i="3" s="1"/>
  <c r="X53" i="3"/>
  <c r="X48" i="3"/>
  <c r="X50" i="3" l="1"/>
  <c r="X85" i="3" s="1"/>
  <c r="Y85" i="3" s="1"/>
  <c r="Z85" i="3" s="1"/>
  <c r="Z93" i="3"/>
  <c r="Y88" i="3"/>
  <c r="Y54" i="3"/>
  <c r="Y89" i="3" s="1"/>
  <c r="V81" i="3"/>
  <c r="V46" i="3"/>
  <c r="V74" i="3" s="1"/>
  <c r="U109" i="3"/>
  <c r="W82" i="3"/>
  <c r="X79" i="3"/>
  <c r="Y44" i="3"/>
  <c r="Y49" i="3"/>
  <c r="Y84" i="3" s="1"/>
  <c r="Z84" i="3" s="1"/>
  <c r="Y55" i="3"/>
  <c r="Y90" i="3" s="1"/>
  <c r="Z90" i="3" s="1"/>
  <c r="Z42" i="3"/>
  <c r="Z77" i="3"/>
  <c r="AA8" i="3"/>
  <c r="Z25" i="3"/>
  <c r="Z60" i="3" s="1"/>
  <c r="Z95" i="3" s="1"/>
  <c r="Z30" i="3"/>
  <c r="Z65" i="3" s="1"/>
  <c r="Z100" i="3" s="1"/>
  <c r="Z27" i="3"/>
  <c r="Z24" i="3"/>
  <c r="Z59" i="3" s="1"/>
  <c r="Z94" i="3" s="1"/>
  <c r="Z18" i="3"/>
  <c r="Z9" i="3"/>
  <c r="Z86" i="3"/>
  <c r="Z21" i="3"/>
  <c r="Z56" i="3" s="1"/>
  <c r="Z91" i="3" s="1"/>
  <c r="Z11" i="3"/>
  <c r="Z46" i="3" s="1"/>
  <c r="Z67" i="3"/>
  <c r="Z102" i="3" s="1"/>
  <c r="Z10" i="3"/>
  <c r="Z20" i="3"/>
  <c r="Z55" i="3" s="1"/>
  <c r="Z12" i="3"/>
  <c r="Z47" i="3" s="1"/>
  <c r="Z63" i="3"/>
  <c r="Z98" i="3" s="1"/>
  <c r="Z13" i="3"/>
  <c r="Z48" i="3" s="1"/>
  <c r="Z83" i="3" s="1"/>
  <c r="Z14" i="3"/>
  <c r="Z49" i="3" s="1"/>
  <c r="Z19" i="3"/>
  <c r="Z15" i="3"/>
  <c r="Z50" i="3" s="1"/>
  <c r="Z22" i="3"/>
  <c r="Z57" i="3" s="1"/>
  <c r="Z92" i="3" s="1"/>
  <c r="Z29" i="3"/>
  <c r="Z64" i="3" s="1"/>
  <c r="Z99" i="3" s="1"/>
  <c r="Z28" i="3"/>
  <c r="Z17" i="3"/>
  <c r="Z52" i="3" s="1"/>
  <c r="Z87" i="3" s="1"/>
  <c r="Z23" i="3"/>
  <c r="Z58" i="3" s="1"/>
  <c r="Z31" i="3"/>
  <c r="Z66" i="3" s="1"/>
  <c r="Z101" i="3" s="1"/>
  <c r="Z26" i="3"/>
  <c r="Z61" i="3" s="1"/>
  <c r="Z96" i="3" s="1"/>
  <c r="Z33" i="3"/>
  <c r="Z68" i="3"/>
  <c r="Z103" i="3" s="1"/>
  <c r="Z16" i="3"/>
  <c r="Z51" i="3" s="1"/>
  <c r="Z32" i="3"/>
  <c r="Y62" i="3"/>
  <c r="Y97" i="3" s="1"/>
  <c r="AA94" i="3" l="1"/>
  <c r="AA84" i="3"/>
  <c r="Z97" i="3"/>
  <c r="AA103" i="3"/>
  <c r="AA92" i="3"/>
  <c r="AA102" i="3"/>
  <c r="W81" i="3"/>
  <c r="V109" i="3"/>
  <c r="AB8" i="3"/>
  <c r="AA30" i="3"/>
  <c r="AA65" i="3" s="1"/>
  <c r="AA100" i="3" s="1"/>
  <c r="AA33" i="3"/>
  <c r="AA77" i="3"/>
  <c r="AA42" i="3"/>
  <c r="AA29" i="3"/>
  <c r="AA64" i="3" s="1"/>
  <c r="AA99" i="3" s="1"/>
  <c r="AA26" i="3"/>
  <c r="AA61" i="3" s="1"/>
  <c r="AA96" i="3" s="1"/>
  <c r="AA28" i="3"/>
  <c r="AA16" i="3"/>
  <c r="AA51" i="3" s="1"/>
  <c r="AA31" i="3"/>
  <c r="AA66" i="3" s="1"/>
  <c r="AA101" i="3" s="1"/>
  <c r="AA67" i="3"/>
  <c r="AA9" i="3"/>
  <c r="AA86" i="3"/>
  <c r="AA20" i="3"/>
  <c r="AA55" i="3" s="1"/>
  <c r="AA90" i="3" s="1"/>
  <c r="AA11" i="3"/>
  <c r="AA46" i="3" s="1"/>
  <c r="AA27" i="3"/>
  <c r="AA62" i="3" s="1"/>
  <c r="AA13" i="3"/>
  <c r="AA48" i="3" s="1"/>
  <c r="AA83" i="3" s="1"/>
  <c r="AA32" i="3"/>
  <c r="AA25" i="3"/>
  <c r="AA60" i="3" s="1"/>
  <c r="AA95" i="3" s="1"/>
  <c r="AA15" i="3"/>
  <c r="AA50" i="3" s="1"/>
  <c r="AA85" i="3" s="1"/>
  <c r="AA17" i="3"/>
  <c r="AA52" i="3" s="1"/>
  <c r="AA87" i="3" s="1"/>
  <c r="AA23" i="3"/>
  <c r="AA58" i="3" s="1"/>
  <c r="AA24" i="3"/>
  <c r="AA59" i="3" s="1"/>
  <c r="AA68" i="3"/>
  <c r="AA14" i="3"/>
  <c r="AA49" i="3" s="1"/>
  <c r="AA10" i="3"/>
  <c r="AA18" i="3"/>
  <c r="AA53" i="3" s="1"/>
  <c r="AA12" i="3"/>
  <c r="AA47" i="3" s="1"/>
  <c r="AA22" i="3"/>
  <c r="AA57" i="3" s="1"/>
  <c r="AA63" i="3"/>
  <c r="AA98" i="3" s="1"/>
  <c r="AA21" i="3"/>
  <c r="AA56" i="3" s="1"/>
  <c r="AA91" i="3" s="1"/>
  <c r="AA19" i="3"/>
  <c r="Z88" i="3"/>
  <c r="AA88" i="3" s="1"/>
  <c r="Z54" i="3"/>
  <c r="Z89" i="3" s="1"/>
  <c r="AA93" i="3"/>
  <c r="Y74" i="3"/>
  <c r="Y79" i="3"/>
  <c r="Z53" i="3"/>
  <c r="X47" i="3"/>
  <c r="X74" i="3" s="1"/>
  <c r="Z62" i="3"/>
  <c r="AB100" i="3" l="1"/>
  <c r="AB85" i="3"/>
  <c r="AA89" i="3"/>
  <c r="AB103" i="3"/>
  <c r="X81" i="3"/>
  <c r="W109" i="3"/>
  <c r="Z79" i="3"/>
  <c r="AB102" i="3"/>
  <c r="AA97" i="3"/>
  <c r="Z44" i="3"/>
  <c r="Z74" i="3" s="1"/>
  <c r="AA54" i="3"/>
  <c r="X82" i="3"/>
  <c r="Y82" i="3" s="1"/>
  <c r="Z82" i="3" s="1"/>
  <c r="AA82" i="3" s="1"/>
  <c r="AB42" i="3"/>
  <c r="AC8" i="3"/>
  <c r="AB68" i="3"/>
  <c r="AB25" i="3"/>
  <c r="AB60" i="3" s="1"/>
  <c r="AB95" i="3" s="1"/>
  <c r="AB20" i="3"/>
  <c r="AB55" i="3" s="1"/>
  <c r="AB90" i="3" s="1"/>
  <c r="AB33" i="3"/>
  <c r="AB27" i="3"/>
  <c r="AB62" i="3" s="1"/>
  <c r="AB77" i="3"/>
  <c r="AB22" i="3"/>
  <c r="AB57" i="3" s="1"/>
  <c r="AB92" i="3" s="1"/>
  <c r="AB24" i="3"/>
  <c r="AB59" i="3" s="1"/>
  <c r="AB94" i="3" s="1"/>
  <c r="AB13" i="3"/>
  <c r="AB48" i="3" s="1"/>
  <c r="AB83" i="3" s="1"/>
  <c r="AB26" i="3"/>
  <c r="AB61" i="3" s="1"/>
  <c r="AB96" i="3" s="1"/>
  <c r="AB67" i="3"/>
  <c r="AB15" i="3"/>
  <c r="AB50" i="3" s="1"/>
  <c r="AB30" i="3"/>
  <c r="AB65" i="3" s="1"/>
  <c r="AB17" i="3"/>
  <c r="AB52" i="3" s="1"/>
  <c r="AB87" i="3" s="1"/>
  <c r="AB10" i="3"/>
  <c r="AB9" i="3"/>
  <c r="AB19" i="3"/>
  <c r="AB12" i="3"/>
  <c r="AB47" i="3" s="1"/>
  <c r="AB11" i="3"/>
  <c r="AB46" i="3" s="1"/>
  <c r="AB16" i="3"/>
  <c r="AB51" i="3" s="1"/>
  <c r="AB28" i="3"/>
  <c r="AB14" i="3"/>
  <c r="AB49" i="3" s="1"/>
  <c r="AB84" i="3" s="1"/>
  <c r="AB31" i="3"/>
  <c r="AB66" i="3" s="1"/>
  <c r="AB101" i="3" s="1"/>
  <c r="AB21" i="3"/>
  <c r="AB56" i="3" s="1"/>
  <c r="AB91" i="3" s="1"/>
  <c r="AB23" i="3"/>
  <c r="AB58" i="3" s="1"/>
  <c r="AB93" i="3" s="1"/>
  <c r="AB32" i="3"/>
  <c r="AB18" i="3"/>
  <c r="AB53" i="3" s="1"/>
  <c r="AB88" i="3" s="1"/>
  <c r="AB29" i="3"/>
  <c r="AB64" i="3" s="1"/>
  <c r="AB99" i="3" s="1"/>
  <c r="AB63" i="3"/>
  <c r="AB98" i="3" s="1"/>
  <c r="AB86" i="3"/>
  <c r="AC94" i="3" l="1"/>
  <c r="AC101" i="3"/>
  <c r="AC100" i="3"/>
  <c r="AA79" i="3"/>
  <c r="Y81" i="3"/>
  <c r="X109" i="3"/>
  <c r="AA44" i="3"/>
  <c r="AA74" i="3" s="1"/>
  <c r="AB54" i="3"/>
  <c r="AB89" i="3" s="1"/>
  <c r="AC42" i="3"/>
  <c r="AD8" i="3"/>
  <c r="AC25" i="3"/>
  <c r="AC60" i="3" s="1"/>
  <c r="AC95" i="3" s="1"/>
  <c r="AC33" i="3"/>
  <c r="AC27" i="3"/>
  <c r="AC62" i="3" s="1"/>
  <c r="AC77" i="3"/>
  <c r="AC17" i="3"/>
  <c r="AC52" i="3" s="1"/>
  <c r="AC87" i="3" s="1"/>
  <c r="AC15" i="3"/>
  <c r="AC50" i="3" s="1"/>
  <c r="AC85" i="3" s="1"/>
  <c r="AC13" i="3"/>
  <c r="AC48" i="3" s="1"/>
  <c r="AC83" i="3" s="1"/>
  <c r="AC11" i="3"/>
  <c r="AC46" i="3" s="1"/>
  <c r="AC9" i="3"/>
  <c r="AC29" i="3"/>
  <c r="AC64" i="3" s="1"/>
  <c r="AC99" i="3" s="1"/>
  <c r="AC19" i="3"/>
  <c r="AC67" i="3"/>
  <c r="AC102" i="3" s="1"/>
  <c r="AC63" i="3"/>
  <c r="AC98" i="3" s="1"/>
  <c r="AC31" i="3"/>
  <c r="AC66" i="3" s="1"/>
  <c r="AC30" i="3"/>
  <c r="AC65" i="3" s="1"/>
  <c r="AC24" i="3"/>
  <c r="AC59" i="3" s="1"/>
  <c r="AC16" i="3"/>
  <c r="AC51" i="3" s="1"/>
  <c r="AC22" i="3"/>
  <c r="AC57" i="3" s="1"/>
  <c r="AC92" i="3" s="1"/>
  <c r="AC20" i="3"/>
  <c r="AC55" i="3" s="1"/>
  <c r="AC90" i="3" s="1"/>
  <c r="AC28" i="3"/>
  <c r="AC23" i="3"/>
  <c r="AC58" i="3" s="1"/>
  <c r="AC93" i="3" s="1"/>
  <c r="AC68" i="3"/>
  <c r="AC103" i="3" s="1"/>
  <c r="AC32" i="3"/>
  <c r="AC12" i="3"/>
  <c r="AC47" i="3" s="1"/>
  <c r="AC86" i="3"/>
  <c r="AC14" i="3"/>
  <c r="AC49" i="3" s="1"/>
  <c r="AC84" i="3" s="1"/>
  <c r="AC21" i="3"/>
  <c r="AC56" i="3" s="1"/>
  <c r="AC91" i="3" s="1"/>
  <c r="AC10" i="3"/>
  <c r="AC26" i="3"/>
  <c r="AC61" i="3" s="1"/>
  <c r="AC96" i="3" s="1"/>
  <c r="AC18" i="3"/>
  <c r="AC53" i="3" s="1"/>
  <c r="AC88" i="3" s="1"/>
  <c r="R11" i="2"/>
  <c r="AB82" i="3"/>
  <c r="AC82" i="3" s="1"/>
  <c r="AB97" i="3"/>
  <c r="AC97" i="3" s="1"/>
  <c r="AD85" i="3" l="1"/>
  <c r="O15" i="2" s="1"/>
  <c r="AD95" i="3"/>
  <c r="AD102" i="3"/>
  <c r="J102" i="3" s="1"/>
  <c r="AD93" i="3"/>
  <c r="O23" i="2" s="1"/>
  <c r="AD92" i="3"/>
  <c r="AD98" i="3"/>
  <c r="O28" i="2" s="1"/>
  <c r="AD94" i="3"/>
  <c r="O24" i="2" s="1"/>
  <c r="AD42" i="3"/>
  <c r="AD23" i="3"/>
  <c r="AD58" i="3" s="1"/>
  <c r="J58" i="3" s="1"/>
  <c r="AD25" i="3"/>
  <c r="AD60" i="3" s="1"/>
  <c r="AD30" i="3"/>
  <c r="AD65" i="3" s="1"/>
  <c r="AD33" i="3"/>
  <c r="AD77" i="3"/>
  <c r="AD22" i="3"/>
  <c r="AD57" i="3" s="1"/>
  <c r="AD17" i="3"/>
  <c r="AD52" i="3" s="1"/>
  <c r="AD87" i="3" s="1"/>
  <c r="AD15" i="3"/>
  <c r="AD50" i="3" s="1"/>
  <c r="AD13" i="3"/>
  <c r="AD48" i="3" s="1"/>
  <c r="AD11" i="3"/>
  <c r="AD46" i="3" s="1"/>
  <c r="AD9" i="3"/>
  <c r="AD29" i="3"/>
  <c r="AD64" i="3" s="1"/>
  <c r="AD24" i="3"/>
  <c r="AD59" i="3" s="1"/>
  <c r="AD26" i="3"/>
  <c r="AD61" i="3" s="1"/>
  <c r="AD21" i="3"/>
  <c r="AD56" i="3" s="1"/>
  <c r="AD91" i="3" s="1"/>
  <c r="AD19" i="3"/>
  <c r="AD54" i="3" s="1"/>
  <c r="AD16" i="3"/>
  <c r="AD51" i="3" s="1"/>
  <c r="AD18" i="3"/>
  <c r="AD53" i="3" s="1"/>
  <c r="AD88" i="3" s="1"/>
  <c r="AD31" i="3"/>
  <c r="AD66" i="3" s="1"/>
  <c r="AD20" i="3"/>
  <c r="AD55" i="3" s="1"/>
  <c r="AD90" i="3" s="1"/>
  <c r="O20" i="2" s="1"/>
  <c r="AD28" i="3"/>
  <c r="AD14" i="3"/>
  <c r="AD49" i="3" s="1"/>
  <c r="AD84" i="3" s="1"/>
  <c r="O14" i="2" s="1"/>
  <c r="AD63" i="3"/>
  <c r="AD67" i="3"/>
  <c r="AD27" i="3"/>
  <c r="AD62" i="3" s="1"/>
  <c r="AD86" i="3"/>
  <c r="AD68" i="3"/>
  <c r="AD103" i="3" s="1"/>
  <c r="AD10" i="3"/>
  <c r="AD12" i="3"/>
  <c r="AD47" i="3" s="1"/>
  <c r="AD32" i="3"/>
  <c r="J97" i="3"/>
  <c r="J84" i="3"/>
  <c r="J95" i="3"/>
  <c r="J79" i="3"/>
  <c r="J85" i="3"/>
  <c r="J87" i="3"/>
  <c r="Q31" i="2"/>
  <c r="J98" i="3"/>
  <c r="J89" i="3"/>
  <c r="J88" i="3"/>
  <c r="Q22" i="2"/>
  <c r="Q29" i="2"/>
  <c r="J96" i="3"/>
  <c r="N33" i="2"/>
  <c r="J91" i="3"/>
  <c r="J86" i="3"/>
  <c r="J94" i="3"/>
  <c r="Q20" i="2"/>
  <c r="N26" i="2"/>
  <c r="J82" i="3"/>
  <c r="J92" i="3"/>
  <c r="J93" i="3"/>
  <c r="O31" i="2"/>
  <c r="J83" i="3"/>
  <c r="O18" i="2"/>
  <c r="N30" i="2"/>
  <c r="J90" i="3"/>
  <c r="L30" i="2"/>
  <c r="O13" i="2"/>
  <c r="O32" i="2"/>
  <c r="L27" i="2"/>
  <c r="M27" i="2" s="1"/>
  <c r="H24" i="1" s="1"/>
  <c r="L23" i="2"/>
  <c r="M23" i="2" s="1"/>
  <c r="Q10" i="2"/>
  <c r="N22" i="2"/>
  <c r="N21" i="2"/>
  <c r="N10" i="2"/>
  <c r="N20" i="2"/>
  <c r="Q27" i="2"/>
  <c r="Q23" i="2"/>
  <c r="L10" i="2"/>
  <c r="M10" i="2" s="1"/>
  <c r="H16" i="1" s="1"/>
  <c r="N23" i="2"/>
  <c r="R10" i="2"/>
  <c r="M16" i="1" s="1"/>
  <c r="N11" i="2"/>
  <c r="R26" i="2"/>
  <c r="R22" i="2"/>
  <c r="R17" i="2"/>
  <c r="R21" i="2"/>
  <c r="AD82" i="3"/>
  <c r="O12" i="2" s="1"/>
  <c r="AD97" i="3"/>
  <c r="O27" i="2" s="1"/>
  <c r="AC54" i="3"/>
  <c r="AC89" i="3" s="1"/>
  <c r="AD89" i="3" s="1"/>
  <c r="O19" i="2" s="1"/>
  <c r="Z81" i="3"/>
  <c r="Y109" i="3"/>
  <c r="AD100" i="3"/>
  <c r="AB44" i="3"/>
  <c r="AB74" i="3" s="1"/>
  <c r="R19" i="2" l="1"/>
  <c r="S19" i="2"/>
  <c r="Y19" i="2"/>
  <c r="R14" i="2"/>
  <c r="S14" i="2"/>
  <c r="Y14" i="2"/>
  <c r="O33" i="2"/>
  <c r="J103" i="3"/>
  <c r="R20" i="2"/>
  <c r="S20" i="2"/>
  <c r="Y20" i="2"/>
  <c r="R23" i="2"/>
  <c r="S23" i="2"/>
  <c r="Y23" i="2"/>
  <c r="L26" i="2"/>
  <c r="M26" i="2" s="1"/>
  <c r="Q26" i="2"/>
  <c r="J61" i="3"/>
  <c r="J54" i="3"/>
  <c r="Q19" i="2"/>
  <c r="L19" i="2"/>
  <c r="M19" i="2" s="1"/>
  <c r="N19" i="2"/>
  <c r="I23" i="1" s="1"/>
  <c r="J64" i="3"/>
  <c r="L29" i="2"/>
  <c r="N29" i="2"/>
  <c r="R27" i="2"/>
  <c r="M24" i="1" s="1"/>
  <c r="S27" i="2"/>
  <c r="Y27" i="2"/>
  <c r="G24" i="1" s="1"/>
  <c r="J24" i="1" s="1"/>
  <c r="L24" i="2"/>
  <c r="M24" i="2" s="1"/>
  <c r="H25" i="1" s="1"/>
  <c r="J59" i="3"/>
  <c r="Q24" i="2"/>
  <c r="N24" i="2"/>
  <c r="I25" i="1" s="1"/>
  <c r="J48" i="3"/>
  <c r="Q13" i="2"/>
  <c r="L13" i="2"/>
  <c r="M13" i="2" s="1"/>
  <c r="N13" i="2"/>
  <c r="Q15" i="2"/>
  <c r="J50" i="3"/>
  <c r="L15" i="2"/>
  <c r="M15" i="2" s="1"/>
  <c r="H20" i="1" s="1"/>
  <c r="N15" i="2"/>
  <c r="R32" i="2"/>
  <c r="F33" i="1"/>
  <c r="Y32" i="2"/>
  <c r="J51" i="3"/>
  <c r="L16" i="2"/>
  <c r="M16" i="2" s="1"/>
  <c r="P16" i="2"/>
  <c r="P39" i="2" s="1"/>
  <c r="Q16" i="2"/>
  <c r="N16" i="2"/>
  <c r="Q12" i="2"/>
  <c r="J47" i="3"/>
  <c r="N12" i="2"/>
  <c r="L12" i="2"/>
  <c r="M12" i="2" s="1"/>
  <c r="O30" i="2"/>
  <c r="J100" i="3"/>
  <c r="Q17" i="2"/>
  <c r="L17" i="2"/>
  <c r="M17" i="2" s="1"/>
  <c r="J52" i="3"/>
  <c r="N17" i="2"/>
  <c r="R24" i="2"/>
  <c r="M25" i="1" s="1"/>
  <c r="S24" i="2"/>
  <c r="Y24" i="2"/>
  <c r="G25" i="1" s="1"/>
  <c r="J25" i="1" s="1"/>
  <c r="J57" i="3"/>
  <c r="L22" i="2"/>
  <c r="M22" i="2" s="1"/>
  <c r="H22" i="1" s="1"/>
  <c r="AD83" i="3"/>
  <c r="M22" i="1"/>
  <c r="Q21" i="2"/>
  <c r="J56" i="3"/>
  <c r="L21" i="2"/>
  <c r="M21" i="2" s="1"/>
  <c r="H19" i="1" s="1"/>
  <c r="E32" i="1"/>
  <c r="AD99" i="3"/>
  <c r="I19" i="1"/>
  <c r="J62" i="3"/>
  <c r="N27" i="2"/>
  <c r="I24" i="1" s="1"/>
  <c r="R12" i="2"/>
  <c r="M18" i="1" s="1"/>
  <c r="S12" i="2"/>
  <c r="Y12" i="2"/>
  <c r="G18" i="1" s="1"/>
  <c r="J18" i="1" s="1"/>
  <c r="R28" i="2"/>
  <c r="M26" i="1" s="1"/>
  <c r="S28" i="2"/>
  <c r="F34" i="1"/>
  <c r="Y28" i="2"/>
  <c r="G26" i="1" s="1"/>
  <c r="J26" i="1" s="1"/>
  <c r="R18" i="2"/>
  <c r="S18" i="2"/>
  <c r="Y18" i="2"/>
  <c r="J46" i="3"/>
  <c r="L11" i="2"/>
  <c r="M11" i="2" s="1"/>
  <c r="Q11" i="2"/>
  <c r="J68" i="3"/>
  <c r="L33" i="2"/>
  <c r="Q33" i="2"/>
  <c r="I22" i="1"/>
  <c r="J67" i="3"/>
  <c r="L32" i="2"/>
  <c r="Q32" i="2"/>
  <c r="N32" i="2"/>
  <c r="E33" i="1" s="1"/>
  <c r="J55" i="3"/>
  <c r="L20" i="2"/>
  <c r="M20" i="2" s="1"/>
  <c r="L31" i="2"/>
  <c r="J66" i="3"/>
  <c r="N31" i="2"/>
  <c r="AD101" i="3"/>
  <c r="J101" i="3" s="1"/>
  <c r="E35" i="1"/>
  <c r="I16" i="1"/>
  <c r="AA81" i="3"/>
  <c r="Z109" i="3"/>
  <c r="AB79" i="3"/>
  <c r="L28" i="2"/>
  <c r="M28" i="2" s="1"/>
  <c r="H26" i="1" s="1"/>
  <c r="Q28" i="2"/>
  <c r="J63" i="3"/>
  <c r="N28" i="2"/>
  <c r="J65" i="3"/>
  <c r="Q30" i="2"/>
  <c r="R13" i="2"/>
  <c r="S13" i="2"/>
  <c r="Y13" i="2"/>
  <c r="Q18" i="2"/>
  <c r="J53" i="3"/>
  <c r="L18" i="2"/>
  <c r="M18" i="2" s="1"/>
  <c r="N18" i="2"/>
  <c r="R31" i="2"/>
  <c r="Y31" i="2"/>
  <c r="G22" i="1" s="1"/>
  <c r="J22" i="1" s="1"/>
  <c r="R15" i="2"/>
  <c r="M20" i="1" s="1"/>
  <c r="S15" i="2"/>
  <c r="Y15" i="2"/>
  <c r="G20" i="1" s="1"/>
  <c r="J20" i="1" s="1"/>
  <c r="J49" i="3"/>
  <c r="L14" i="2"/>
  <c r="M14" i="2" s="1"/>
  <c r="Q14" i="2"/>
  <c r="N14" i="2"/>
  <c r="I17" i="1" s="1"/>
  <c r="J60" i="3"/>
  <c r="Q25" i="2"/>
  <c r="L25" i="2"/>
  <c r="M25" i="2" s="1"/>
  <c r="H21" i="1" s="1"/>
  <c r="N25" i="2"/>
  <c r="I21" i="1" s="1"/>
  <c r="AD96" i="3"/>
  <c r="H18" i="1" l="1"/>
  <c r="E34" i="1"/>
  <c r="I26" i="1"/>
  <c r="I18" i="1"/>
  <c r="J99" i="3"/>
  <c r="O29" i="2"/>
  <c r="AC44" i="3"/>
  <c r="AC74" i="3" s="1"/>
  <c r="R33" i="2"/>
  <c r="Y33" i="2"/>
  <c r="G23" i="1" s="1"/>
  <c r="J23" i="1" s="1"/>
  <c r="AB81" i="3"/>
  <c r="AC81" i="3" s="1"/>
  <c r="AD81" i="3" s="1"/>
  <c r="J81" i="3" s="1"/>
  <c r="J109" i="3" s="1"/>
  <c r="AA109" i="3"/>
  <c r="G17" i="1"/>
  <c r="J17" i="1" s="1"/>
  <c r="M17" i="1"/>
  <c r="H17" i="1"/>
  <c r="H23" i="1"/>
  <c r="R30" i="2"/>
  <c r="M19" i="1" s="1"/>
  <c r="Y30" i="2"/>
  <c r="G19" i="1" s="1"/>
  <c r="J19" i="1" s="1"/>
  <c r="F32" i="1"/>
  <c r="I20" i="1"/>
  <c r="M23" i="1"/>
  <c r="AC79" i="3" l="1"/>
  <c r="AB109" i="3"/>
  <c r="R29" i="2"/>
  <c r="M21" i="1" s="1"/>
  <c r="Y29" i="2"/>
  <c r="G21" i="1" s="1"/>
  <c r="J21" i="1" s="1"/>
  <c r="AC109" i="3" l="1"/>
  <c r="AD44" i="3"/>
  <c r="AD79" i="3" s="1"/>
  <c r="AD109" i="3" l="1"/>
  <c r="O9" i="2"/>
  <c r="AD74" i="3"/>
  <c r="J44" i="3"/>
  <c r="J74" i="3" s="1"/>
  <c r="Q9" i="2"/>
  <c r="N9" i="2"/>
  <c r="L9" i="2"/>
  <c r="L39" i="2" l="1"/>
  <c r="M9" i="2"/>
  <c r="O39" i="2"/>
  <c r="Q39" i="2" s="1"/>
  <c r="M36" i="1"/>
  <c r="S9" i="2"/>
  <c r="B8" i="1" s="1"/>
  <c r="R9" i="2"/>
  <c r="F31" i="1"/>
  <c r="Y9" i="2"/>
  <c r="G15" i="1" s="1"/>
  <c r="N39" i="2"/>
  <c r="E31" i="1"/>
  <c r="I15" i="1"/>
  <c r="I27" i="1" s="1"/>
  <c r="J8" i="1" l="1"/>
  <c r="M32" i="1"/>
  <c r="M39" i="2"/>
  <c r="H15" i="1"/>
  <c r="H27" i="1" s="1"/>
  <c r="F8" i="1" s="1"/>
  <c r="G27" i="1"/>
  <c r="J15" i="1"/>
  <c r="M27" i="1"/>
  <c r="M15" i="1"/>
  <c r="J27" i="1" l="1"/>
  <c r="K15" i="1"/>
  <c r="M31" i="1"/>
  <c r="K27" i="1" l="1"/>
  <c r="L8" i="1"/>
  <c r="K16" i="1"/>
  <c r="K22" i="1"/>
  <c r="K18" i="1"/>
  <c r="K26" i="1"/>
  <c r="K25" i="1"/>
  <c r="K24" i="1"/>
  <c r="K20" i="1"/>
  <c r="K23" i="1"/>
  <c r="K17" i="1"/>
  <c r="K19" i="1"/>
  <c r="K21" i="1"/>
</calcChain>
</file>

<file path=xl/sharedStrings.xml><?xml version="1.0" encoding="utf-8"?>
<sst xmlns="http://schemas.openxmlformats.org/spreadsheetml/2006/main" count="358" uniqueCount="260">
  <si>
    <t>Anlagenspiegel und Abschreibungsübersicht</t>
  </si>
  <si>
    <t>Aktive Wirtschaftsgüter</t>
  </si>
  <si>
    <t>Anschaffungskosten 31.12.</t>
  </si>
  <si>
    <t>Buchwert 01.01.</t>
  </si>
  <si>
    <t>Zugänge im Wirtschaftsjahr</t>
  </si>
  <si>
    <t>AfA des Wirtschaftsjahres</t>
  </si>
  <si>
    <t>Buchwert 31.12.</t>
  </si>
  <si>
    <t>Entwicklung des Anlagevermögens nach Anlagenklassen</t>
  </si>
  <si>
    <t>Bruttoanlagenspiegel: Anschaffungskosten, kumulierte Abschreibungen und Buchwerte je Klasse</t>
  </si>
  <si>
    <t>Anlagenklasse</t>
  </si>
  <si>
    <t>AK 01.01.</t>
  </si>
  <si>
    <t>Zugänge</t>
  </si>
  <si>
    <t>Abgänge (AK)</t>
  </si>
  <si>
    <t>AK 31.12.</t>
  </si>
  <si>
    <t>kum. AfA 31.12.</t>
  </si>
  <si>
    <t>AfA lfd. Jahr</t>
  </si>
  <si>
    <t>Anteil</t>
  </si>
  <si>
    <t>Anzahl</t>
  </si>
  <si>
    <t>Ø Rest-ND (Mon.)</t>
  </si>
  <si>
    <t>Summe Anlagevermögen</t>
  </si>
  <si>
    <t>Auswertung nach Abschreibungsmethode</t>
  </si>
  <si>
    <t>Prüfhinweise</t>
  </si>
  <si>
    <t>AfA-Methode</t>
  </si>
  <si>
    <t>AK netto</t>
  </si>
  <si>
    <t>Kontrolle</t>
  </si>
  <si>
    <t>Ergebnis</t>
  </si>
  <si>
    <t>AK 31.12. abzüglich kumulierter AfA ergibt den Buchwert 31.12.</t>
  </si>
  <si>
    <t>Summe der AfA stimmt mit dem AfA-Plan überein</t>
  </si>
  <si>
    <t>Alle erfassten Wirtschaftsgüter haben eine Anlagenklasse</t>
  </si>
  <si>
    <t>Kein GWG oberhalb der GWG-Grenze erfasst</t>
  </si>
  <si>
    <t>Degressive AfA nur im begünstigten Anschaffungszeitraum</t>
  </si>
  <si>
    <t>Kein negativer Buchwert im Anlagenverzeichnis</t>
  </si>
  <si>
    <t>Legende: sandfarben = Eingabefeld · hell = Formelfeld · dunkel = Summe. Die Auswertung dieses Blattes basiert vollständig auf den Einträgen im Anlagenverzeichnis und den Parametern im Blatt Stammdaten.</t>
  </si>
  <si>
    <t>Wirtschaftsjahr</t>
  </si>
  <si>
    <t>Anlagenverzeichnis 2026</t>
  </si>
  <si>
    <t>Sandfarbene Felder ausfüllen –</t>
  </si>
  <si>
    <t>übrige Spalten rechnen automatisch.</t>
  </si>
  <si>
    <t>Einzelnachweis aller Wirtschaftsgüter des Anlagevermögens mit Absetzung für Abnutzung</t>
  </si>
  <si>
    <t>Identifikation des Wirtschaftsguts</t>
  </si>
  <si>
    <t>Anschaffung und Abschreibungsmethode</t>
  </si>
  <si>
    <t>Werte im Wirtschaftsjahr 2026</t>
  </si>
  <si>
    <t>Status</t>
  </si>
  <si>
    <t>Hilfsspalten für den Anlagenspiegel – bitte nicht überschreiben</t>
  </si>
  <si>
    <t>Inv.-Nr.</t>
  </si>
  <si>
    <t>Bezeichnung des Wirtschaftsguts</t>
  </si>
  <si>
    <t>Kostenstelle</t>
  </si>
  <si>
    <t>Beleg / Lieferant</t>
  </si>
  <si>
    <t>Anschaffungs-
datum</t>
  </si>
  <si>
    <t>Anschaffungs-
kosten netto</t>
  </si>
  <si>
    <t>Nutzungs-
dauer</t>
  </si>
  <si>
    <t>AfA-Satz
p. a.</t>
  </si>
  <si>
    <t>Abgangs-
datum</t>
  </si>
  <si>
    <t>kum. AfA bis
31.12.2025</t>
  </si>
  <si>
    <t>Buchwert
01.01.2026</t>
  </si>
  <si>
    <t>AfA 2026</t>
  </si>
  <si>
    <t>Buchwert
31.12.2026</t>
  </si>
  <si>
    <t>Restbuchwert
bei Abgang</t>
  </si>
  <si>
    <t>Abschrei-
bungsgrad</t>
  </si>
  <si>
    <t>Rest-ND
(Monate)</t>
  </si>
  <si>
    <t>Bemerkung</t>
  </si>
  <si>
    <t>Hilfsspalte
AK 01.01.</t>
  </si>
  <si>
    <t>Hilfsspalte
Zugang</t>
  </si>
  <si>
    <t>Hilfsspalte
Abgang (AK)</t>
  </si>
  <si>
    <t>Hilfsspalte
AK 31.12.</t>
  </si>
  <si>
    <t>Hilfsspalte
kum. AfA 31.12.</t>
  </si>
  <si>
    <t>AV-0001</t>
  </si>
  <si>
    <t>Betriebsgebäude – Verwaltungstrakt</t>
  </si>
  <si>
    <t>Gebäude (betrieblich genutzt)</t>
  </si>
  <si>
    <t>Verwaltung</t>
  </si>
  <si>
    <t>ER-2018-0417</t>
  </si>
  <si>
    <t>Linear (§ 7 Abs. 1 EStG)</t>
  </si>
  <si>
    <t>Gebäudeanteil ohne Grund und Boden</t>
  </si>
  <si>
    <t>AV-0002</t>
  </si>
  <si>
    <t>Grund und Boden Betriebsgelände</t>
  </si>
  <si>
    <t>Grundstücke</t>
  </si>
  <si>
    <t>Keine AfA (nicht abnutzbar)</t>
  </si>
  <si>
    <t>Nicht abnutzbares Anlagevermögen</t>
  </si>
  <si>
    <t>AV-0003</t>
  </si>
  <si>
    <t>CNC-Bearbeitungszentrum</t>
  </si>
  <si>
    <t>Maschinen und technische Anlagen</t>
  </si>
  <si>
    <t>Produktion</t>
  </si>
  <si>
    <t>ER-2019-1188</t>
  </si>
  <si>
    <t>AV-0004</t>
  </si>
  <si>
    <t>Hallenkran 5 t</t>
  </si>
  <si>
    <t>Lager- und Betriebseinrichtung</t>
  </si>
  <si>
    <t>Lager</t>
  </si>
  <si>
    <t>ER-2021-0542</t>
  </si>
  <si>
    <t>AV-0005</t>
  </si>
  <si>
    <t>Hochregalanlage Lager 2</t>
  </si>
  <si>
    <t>ER-2021-1310</t>
  </si>
  <si>
    <t>AV-0006</t>
  </si>
  <si>
    <t>Schraubenkompressor</t>
  </si>
  <si>
    <t>ER-2022-0233</t>
  </si>
  <si>
    <t>AV-0007</t>
  </si>
  <si>
    <t>Transporter 3,5 t</t>
  </si>
  <si>
    <t>Nutzfahrzeuge und Anhänger</t>
  </si>
  <si>
    <t>Logistik</t>
  </si>
  <si>
    <t>ER-2022-0781</t>
  </si>
  <si>
    <t>AV-0008</t>
  </si>
  <si>
    <t>Anhänger Tandem</t>
  </si>
  <si>
    <t>ER-2020-0955</t>
  </si>
  <si>
    <t>Verkauf im laufenden Wirtschaftsjahr</t>
  </si>
  <si>
    <t>AV-0009</t>
  </si>
  <si>
    <t>Klimaanlage Serverraum</t>
  </si>
  <si>
    <t>IT</t>
  </si>
  <si>
    <t>ER-2023-0611</t>
  </si>
  <si>
    <t>AV-0010</t>
  </si>
  <si>
    <t>Elektro-Gabelstapler</t>
  </si>
  <si>
    <t>ER-2023-0129</t>
  </si>
  <si>
    <t>AV-0011</t>
  </si>
  <si>
    <t>Konferenzraum-Ausstattung</t>
  </si>
  <si>
    <t>Büromöbel und Einrichtung</t>
  </si>
  <si>
    <t>ER-2023-0842</t>
  </si>
  <si>
    <t>AV-0012</t>
  </si>
  <si>
    <t>Büromöbel Verwaltung</t>
  </si>
  <si>
    <t>ER-2019-1421</t>
  </si>
  <si>
    <t>AV-0013</t>
  </si>
  <si>
    <t>Pkw Außendienst</t>
  </si>
  <si>
    <t>Fahrzeuge (Pkw)</t>
  </si>
  <si>
    <t>Vertrieb</t>
  </si>
  <si>
    <t>ER-2024-0388</t>
  </si>
  <si>
    <t>AV-0014</t>
  </si>
  <si>
    <t>ERP-Software Lizenzpaket</t>
  </si>
  <si>
    <t>Software (Standardsoftware)</t>
  </si>
  <si>
    <t>ER-2024-0901</t>
  </si>
  <si>
    <t>AV-0015</t>
  </si>
  <si>
    <t>Serverschrank mit Serversystem</t>
  </si>
  <si>
    <t>EDV-Hardware</t>
  </si>
  <si>
    <t>ER-2024-1103</t>
  </si>
  <si>
    <t>Nutzungsdauer 1 Jahr</t>
  </si>
  <si>
    <t>AV-0016</t>
  </si>
  <si>
    <t>Werkzeugsatz Werkstatt</t>
  </si>
  <si>
    <t>Werkzeuge und Kleingeräte</t>
  </si>
  <si>
    <t>Werkstatt</t>
  </si>
  <si>
    <t>ER-2024-0519</t>
  </si>
  <si>
    <t>AV-0017</t>
  </si>
  <si>
    <t>Netzwerk-Infrastruktur</t>
  </si>
  <si>
    <t>ER-2025-0610</t>
  </si>
  <si>
    <t>AV-0018</t>
  </si>
  <si>
    <t>Verpackungsmaschine</t>
  </si>
  <si>
    <t>ER-2025-1502</t>
  </si>
  <si>
    <t>Degressiv (§ 7 Abs. 2 EStG)</t>
  </si>
  <si>
    <t>Anschaffung nach 30.06.2025</t>
  </si>
  <si>
    <t>AV-0019</t>
  </si>
  <si>
    <t>Empfangstresen und Wartebereich</t>
  </si>
  <si>
    <t>Büro- und Geschäftsausstattung</t>
  </si>
  <si>
    <t>ER-2025-1188</t>
  </si>
  <si>
    <t>AV-0020</t>
  </si>
  <si>
    <t>Sammelposten Wirtschaftsjahr 2025</t>
  </si>
  <si>
    <t>Sonstige Anlagegüter</t>
  </si>
  <si>
    <t>SP-2025</t>
  </si>
  <si>
    <t>Sammelposten (Pool)</t>
  </si>
  <si>
    <t>GWG von 250,01 € bis 1.000 €</t>
  </si>
  <si>
    <t>AV-0021</t>
  </si>
  <si>
    <t>Notebooks (5 Stück)</t>
  </si>
  <si>
    <t>ER-2026-0044</t>
  </si>
  <si>
    <t>AV-0022</t>
  </si>
  <si>
    <t>Pkw Geschäftsleitung</t>
  </si>
  <si>
    <t>ER-2026-0231</t>
  </si>
  <si>
    <t>Degressive AfA gewählt</t>
  </si>
  <si>
    <t>AV-0023</t>
  </si>
  <si>
    <t>CAD-Software Arbeitsplätze</t>
  </si>
  <si>
    <t>ER-2026-0317</t>
  </si>
  <si>
    <t>AV-0024</t>
  </si>
  <si>
    <t>Multifunktionsdrucker</t>
  </si>
  <si>
    <t>ER-2026-0355</t>
  </si>
  <si>
    <t>GWG-Sofortabschreibung</t>
  </si>
  <si>
    <t>unter GWG-Grenze</t>
  </si>
  <si>
    <t>AV-0025</t>
  </si>
  <si>
    <t>Bürodrehstühle (2 Stück)</t>
  </si>
  <si>
    <t>ER-2026-0402</t>
  </si>
  <si>
    <t>Summe</t>
  </si>
  <si>
    <t>AfA-Plan – Abschreibungsverlauf je Wirtschaftsgut</t>
  </si>
  <si>
    <t>Automatische Berechnung über 20 Wirtschaftsjahre – monatsgenau nach dem Anschaffungsmonat (pro rata temporis). Auf diesem Blatt sind keine Eingaben erforderlich.</t>
  </si>
  <si>
    <t>Block 1 · Stammdaten je Wirtschaftsgut (verknüpft mit dem Anlagenverzeichnis)</t>
  </si>
  <si>
    <t>Abschreibungsmonate je Wirtschaftsjahr</t>
  </si>
  <si>
    <t>Bezeichnung</t>
  </si>
  <si>
    <t>ND</t>
  </si>
  <si>
    <t>Anschaffung</t>
  </si>
  <si>
    <t>Abgang</t>
  </si>
  <si>
    <t>AfA-Monate
gesamt</t>
  </si>
  <si>
    <t>Nutzung bis
Abgang (Mon.)</t>
  </si>
  <si>
    <t>Satz
degressiv</t>
  </si>
  <si>
    <t>Block 2 · Jahres-AfA je Wirtschaftsgut (€)</t>
  </si>
  <si>
    <t>Abschreibungsbetrag je Wirtschaftsjahr</t>
  </si>
  <si>
    <t>AfA gesamt</t>
  </si>
  <si>
    <t>Summe Jahres-AfA aller Wirtschaftsgüter</t>
  </si>
  <si>
    <t>Block 3 · Restbuchwerte zum 31.12. (€)</t>
  </si>
  <si>
    <t>Buchwert am Ende des jeweiligen Wirtschaftsjahres</t>
  </si>
  <si>
    <t>Buchwert heute</t>
  </si>
  <si>
    <t>Summe Restbuchwerte</t>
  </si>
  <si>
    <t>Berechnungslogik: Die AfA-Monate ergeben sich monatsgenau aus dem Anschaffungsmonat (§ 7 Abs. 1 Satz 4 EStG). Bei degressiver AfA wird der Buchwert des Vorjahres mit dem degressiven Satz abgeschrieben; sobald die lineare Abschreibung des Restbuchwerts auf die Restnutzungsdauer höher ist, wechselt die Berechnung automatisch auf die lineare Methode. GWG werden im Anschaffungsjahr voll abgesetzt, der Sammelposten gleichmäßig über die eingestellte Auflösungsdauer.</t>
  </si>
  <si>
    <t>Stammdaten, Parameter und AfA-Tabelle</t>
  </si>
  <si>
    <t>Zentrale Steuerdatei der Vorlage – alle anderen Blätter greifen auf diese Werte zu.</t>
  </si>
  <si>
    <t>1 · Unternehmensdaten</t>
  </si>
  <si>
    <t>Firma / Betrieb</t>
  </si>
  <si>
    <t>Muster Fertigungs- und Handels GmbH</t>
  </si>
  <si>
    <t>Straße, Hausnummer</t>
  </si>
  <si>
    <t>Industriestraße 24</t>
  </si>
  <si>
    <t>PLZ, Ort</t>
  </si>
  <si>
    <t>12345 Musterstadt</t>
  </si>
  <si>
    <t>Steuernummer</t>
  </si>
  <si>
    <t>123/456/78901</t>
  </si>
  <si>
    <t>Bearbeiter/in</t>
  </si>
  <si>
    <t>M. Berger</t>
  </si>
  <si>
    <t>Erstellt am</t>
  </si>
  <si>
    <t>Gewinnermittlung</t>
  </si>
  <si>
    <t>Betriebsvermögensvergleich (Bilanz)</t>
  </si>
  <si>
    <t>2 · Parameter der Abschreibungsrechnung</t>
  </si>
  <si>
    <t>Wirtschaftsjahr (Auswertungsjahr)</t>
  </si>
  <si>
    <t>Steuert alle Auswertungen und den Anlagenspiegel.</t>
  </si>
  <si>
    <t>Startjahr der AfA-Planung</t>
  </si>
  <si>
    <t>Erstes Jahr der Jahrestabelle im Blatt AfA-Plan.</t>
  </si>
  <si>
    <t>GWG-Grenze netto</t>
  </si>
  <si>
    <t>Sofortabschreibung im Anschaffungsjahr, § 6 Abs. 2 EStG.</t>
  </si>
  <si>
    <t>Sammelposten – Untergrenze netto</t>
  </si>
  <si>
    <t>Ab 250,01 € Aufzeichnung erforderlich.</t>
  </si>
  <si>
    <t>Sammelposten – Obergrenze netto</t>
  </si>
  <si>
    <t>Poolabschreibung nach § 6 Abs. 2a EStG.</t>
  </si>
  <si>
    <t>Sammelposten – Auflösungsdauer</t>
  </si>
  <si>
    <t>Gleichmäßige Auflösung mit 20 % pro Jahr.</t>
  </si>
  <si>
    <t>Degressive AfA – Höchstsatz</t>
  </si>
  <si>
    <t>Obergrenze des degressiven Abschreibungssatzes.</t>
  </si>
  <si>
    <t>Degressive AfA – Faktor zur linearen AfA</t>
  </si>
  <si>
    <t>Höchstens das Dreifache des linearen Satzes.</t>
  </si>
  <si>
    <t>Degressive AfA – begünstigt ab</t>
  </si>
  <si>
    <t>Anschaffung/Herstellung ab diesem Tag.</t>
  </si>
  <si>
    <t>Degressive AfA – begünstigt bis</t>
  </si>
  <si>
    <t>Befristete Regelung für bewegliche Wirtschaftsgüter.</t>
  </si>
  <si>
    <t>3 · AfA-Tabelle: Anlagenklassen und betriebsgewöhnliche Nutzungsdauer</t>
  </si>
  <si>
    <t>Nutzungsdauer</t>
  </si>
  <si>
    <t>Hinweis</t>
  </si>
  <si>
    <t>Lineare Gebäude-AfA, § 7 Abs. 4 EStG</t>
  </si>
  <si>
    <t>Nicht abnutzbar – keine planmäßige AfA</t>
  </si>
  <si>
    <t>Je nach Maschinentyp 8–15 Jahre</t>
  </si>
  <si>
    <t>Regalanlagen, Betriebsvorrichtungen</t>
  </si>
  <si>
    <t>Betriebsgewöhnliche Nutzungsdauer Pkw</t>
  </si>
  <si>
    <t>Transporter, Lkw, Anhänger</t>
  </si>
  <si>
    <t>Computer, Notebooks, Server, Peripherie</t>
  </si>
  <si>
    <t>Erworbene Standardsoftware</t>
  </si>
  <si>
    <t>Schränke, Tische, Sitzmöbel</t>
  </si>
  <si>
    <t>Kopierer, Telefonanlage, Geräte</t>
  </si>
  <si>
    <t>Handwerkzeuge, Messmittel</t>
  </si>
  <si>
    <t>Auch Sammelposten je Wirtschaftsjahr</t>
  </si>
  <si>
    <t>4 · Auswahllisten für die Eingabefelder</t>
  </si>
  <si>
    <t>Kostenstelle / Standort</t>
  </si>
  <si>
    <t>Sonstige</t>
  </si>
  <si>
    <t>5 · Anleitung in sechs Schritten</t>
  </si>
  <si>
    <t>1. Unternehmensdaten und Parameter in diesem Blatt eintragen (Wirtschaftsjahr, Grenzwerte, Sätze).</t>
  </si>
  <si>
    <t>2. Anlagenklassen und Nutzungsdauern der AfA-Tabelle an den eigenen Betrieb anpassen.</t>
  </si>
  <si>
    <t>3. Im Blatt „Anlagenverzeichnis“ je Wirtschaftsgut die sandfarbenen Felder ausfüllen: Inventarnummer, Bezeichnung, Anlagenklasse, Kostenstelle, Beleg, Anschaffungsdatum, Anschaffungskosten netto und AfA-Methode.</t>
  </si>
  <si>
    <t>4. Die Nutzungsdauer wird aus der AfA-Tabelle vorgeschlagen und kann überschrieben werden. Bei Verkauf oder Entnahme das Abgangsdatum eintragen.</t>
  </si>
  <si>
    <t>5. Das Blatt „AfA-Plan“ rechnet Abschreibungsmonate, Jahres-AfA und Restbuchwerte automatisch über 20 Jahre – dort sind keine Eingaben erforderlich.</t>
  </si>
  <si>
    <t>6. Der „Anlagenspiegel“ fasst alles nach Anlagenklassen zusammen und prüft die Rechenlogik. Alle Prüfhinweise sollten auf OK stehen.</t>
  </si>
  <si>
    <t>6 · Farblegende</t>
  </si>
  <si>
    <t>Eingabefeld – hier tragen Sie Ihre eigenen Werte ein.</t>
  </si>
  <si>
    <t>Berechnetes Feld – Formel, bitte nicht überschreiben.</t>
  </si>
  <si>
    <t>Summen- und Zwischenergebniszeile.</t>
  </si>
  <si>
    <t>Kennzahl oder Hinweisfeld der Auswertung.</t>
  </si>
  <si>
    <t>Hinweis: Diese Vorlage ist eine Arbeitshilfe zur Dokumentation und Berechnung der Absetzung für Abnutzung. Maßgeblich sind die Regelungen des Einkommensteuergesetzes und des Handelsgesetzbuchs in der jeweils geltenden Fassung sowie die amtlichen AfA-Tabellen. Die Vorlage ersetzt keine steuerliche Beratung. Prüfen Sie Nutzungsdauern, Wahlrechte und Grenzwerte vor der Verwendung.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</si>
</sst>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quot; €&quot;;\-#,##0&quot; €&quot;;\–"/>
    <numFmt numFmtId="165" formatCode="#,##0.00&quot; €&quot;;\-#,##0.00&quot; €&quot;;\–"/>
    <numFmt numFmtId="166" formatCode="0.0%;\-0.0%;\–"/>
    <numFmt numFmtId="167" formatCode="0;;\–"/>
    <numFmt numFmtId="168" formatCode="dd\.mm\.yyyy"/>
    <numFmt numFmtId="169" formatCode="0&quot; Jahre&quot;;;\–"/>
    <numFmt numFmtId="170" formatCode="0&quot; Jahre&quot;"/>
    <numFmt numFmtId="171" formatCode="0\ %"/>
    <numFmt numFmtId="172" formatCode="0.0&quot; ×&quot;"/>
  </numFmts>
  <fonts count="32" x14ac:knownFonts="1">
    <font>
      <sz val="11"/>
      <color theme="1"/>
      <name val="Calibri"/>
      <family val="2"/>
      <charset val="1"/>
    </font>
    <font>
      <b/>
      <sz val="11"/>
      <color rgb="FF0B6E66"/>
      <name val="Calibri"/>
      <charset val="1"/>
    </font>
    <font>
      <b/>
      <sz val="20"/>
      <color rgb="FF1E2A4A"/>
      <name val="Calibri"/>
      <charset val="1"/>
    </font>
    <font>
      <i/>
      <sz val="10"/>
      <color rgb="FF8A8FA3"/>
      <name val="Calibri"/>
      <charset val="1"/>
    </font>
    <font>
      <sz val="8"/>
      <name val="Calibri"/>
      <charset val="1"/>
    </font>
    <font>
      <b/>
      <sz val="15"/>
      <color rgb="FF1E2A4A"/>
      <name val="Calibri"/>
      <charset val="1"/>
    </font>
    <font>
      <sz val="9"/>
      <color rgb="FF5A6072"/>
      <name val="Calibri"/>
      <charset val="1"/>
    </font>
    <font>
      <b/>
      <sz val="11"/>
      <color rgb="FFFFFFFF"/>
      <name val="Calibri"/>
      <charset val="1"/>
    </font>
    <font>
      <i/>
      <sz val="9"/>
      <color rgb="FF8A8FA3"/>
      <name val="Calibri"/>
      <charset val="1"/>
    </font>
    <font>
      <b/>
      <sz val="9"/>
      <color rgb="FFFFFFFF"/>
      <name val="Calibri"/>
      <charset val="1"/>
    </font>
    <font>
      <sz val="10"/>
      <color rgb="FF36426E"/>
      <name val="Calibri"/>
      <charset val="1"/>
    </font>
    <font>
      <sz val="10"/>
      <color rgb="FF222222"/>
      <name val="Calibri"/>
      <charset val="1"/>
    </font>
    <font>
      <b/>
      <sz val="10"/>
      <color rgb="FFFFFFFF"/>
      <name val="Calibri"/>
      <charset val="1"/>
    </font>
    <font>
      <sz val="9"/>
      <color rgb="FF333333"/>
      <name val="Calibri"/>
      <charset val="1"/>
    </font>
    <font>
      <b/>
      <sz val="9"/>
      <color rgb="FF2E7D5B"/>
      <name val="Calibri"/>
      <charset val="1"/>
    </font>
    <font>
      <sz val="9"/>
      <color rgb="FF8A8FA3"/>
      <name val="Calibri"/>
      <charset val="1"/>
    </font>
    <font>
      <b/>
      <sz val="12"/>
      <color rgb="FF1E2A4A"/>
      <name val="Calibri"/>
      <charset val="1"/>
    </font>
    <font>
      <b/>
      <sz val="18"/>
      <color rgb="FF1E2A4A"/>
      <name val="Calibri"/>
      <charset val="1"/>
    </font>
    <font>
      <i/>
      <sz val="8"/>
      <color rgb="FF8A8FA3"/>
      <name val="Calibri"/>
      <charset val="1"/>
    </font>
    <font>
      <b/>
      <sz val="8"/>
      <color rgb="FF666666"/>
      <name val="Calibri"/>
      <charset val="1"/>
    </font>
    <font>
      <sz val="10"/>
      <color rgb="FF1F3864"/>
      <name val="Calibri"/>
      <charset val="1"/>
    </font>
    <font>
      <sz val="9"/>
      <color rgb="FF9A9AA8"/>
      <name val="Calibri"/>
      <charset val="1"/>
    </font>
    <font>
      <b/>
      <sz val="10"/>
      <color rgb="FF1E2A4A"/>
      <name val="Calibri"/>
      <charset val="1"/>
    </font>
    <font>
      <sz val="9"/>
      <color rgb="FF1F6E62"/>
      <name val="Calibri"/>
      <charset val="1"/>
    </font>
    <font>
      <sz val="9"/>
      <color rgb="FF222222"/>
      <name val="Calibri"/>
      <charset val="1"/>
    </font>
    <font>
      <sz val="9"/>
      <color rgb="FF55606E"/>
      <name val="Calibri"/>
      <charset val="1"/>
    </font>
    <font>
      <b/>
      <sz val="9"/>
      <color rgb="FF1E2A4A"/>
      <name val="Calibri"/>
      <charset val="1"/>
    </font>
    <font>
      <i/>
      <sz val="9"/>
      <color rgb="FF555555"/>
      <name val="Calibri"/>
      <charset val="1"/>
    </font>
    <font>
      <b/>
      <sz val="16"/>
      <color rgb="FF1E2A4A"/>
      <name val="Calibri"/>
      <charset val="1"/>
    </font>
    <font>
      <sz val="10"/>
      <color rgb="FF333333"/>
      <name val="Calibri"/>
      <charset val="1"/>
    </font>
    <font>
      <b/>
      <sz val="10"/>
      <color rgb="FF1F3864"/>
      <name val="Calibri"/>
      <charset val="1"/>
    </font>
    <font>
      <sz val="10"/>
      <name val="Calibri"/>
      <charset val="1"/>
    </font>
  </fonts>
  <fills count="14">
    <fill>
      <patternFill patternType="none"/>
    </fill>
    <fill>
      <patternFill patternType="gray125"/>
    </fill>
    <fill>
      <patternFill patternType="solid">
        <fgColor rgb="FF0F8F84"/>
        <bgColor rgb="FF2E7D5B"/>
      </patternFill>
    </fill>
    <fill>
      <patternFill patternType="solid">
        <fgColor rgb="FFF1F0F8"/>
        <bgColor rgb="FFF5F5F7"/>
      </patternFill>
    </fill>
    <fill>
      <patternFill patternType="solid">
        <fgColor rgb="FF1E2A4A"/>
        <bgColor rgb="FF1F3864"/>
      </patternFill>
    </fill>
    <fill>
      <patternFill patternType="solid">
        <fgColor rgb="FF36426E"/>
        <bgColor rgb="FF1F3864"/>
      </patternFill>
    </fill>
    <fill>
      <patternFill patternType="solid">
        <fgColor rgb="FFFFFFFF"/>
        <bgColor rgb="FFF5F5F7"/>
      </patternFill>
    </fill>
    <fill>
      <patternFill patternType="solid">
        <fgColor rgb="FFF5F5F7"/>
        <bgColor rgb="FFF1F0F8"/>
      </patternFill>
    </fill>
    <fill>
      <patternFill patternType="solid">
        <fgColor rgb="FF0B6E66"/>
        <bgColor rgb="FF1F6E62"/>
      </patternFill>
    </fill>
    <fill>
      <patternFill patternType="solid">
        <fgColor rgb="FF8A8FA3"/>
        <bgColor rgb="FF878787"/>
      </patternFill>
    </fill>
    <fill>
      <patternFill patternType="solid">
        <fgColor rgb="FFDDDDE3"/>
        <bgColor rgb="FFD8DAE3"/>
      </patternFill>
    </fill>
    <fill>
      <patternFill patternType="solid">
        <fgColor rgb="FFFDF3E3"/>
        <bgColor rgb="FFFDF0D8"/>
      </patternFill>
    </fill>
    <fill>
      <patternFill patternType="solid">
        <fgColor rgb="FFE2E0EE"/>
        <bgColor rgb="FFDDDDE3"/>
      </patternFill>
    </fill>
    <fill>
      <patternFill patternType="solid">
        <fgColor rgb="FFD9EEEB"/>
        <bgColor rgb="FFDCEFE4"/>
      </patternFill>
    </fill>
  </fills>
  <borders count="12">
    <border>
      <left/>
      <right/>
      <top/>
      <bottom/>
      <diagonal/>
    </border>
    <border>
      <left/>
      <right/>
      <top/>
      <bottom style="medium">
        <color rgb="FF0F8F84"/>
      </bottom>
      <diagonal/>
    </border>
    <border>
      <left style="thin">
        <color rgb="FFC9CCD8"/>
      </left>
      <right style="thin">
        <color rgb="FFC9CCD8"/>
      </right>
      <top/>
      <bottom style="hair">
        <color rgb="FFD8DAE3"/>
      </bottom>
      <diagonal/>
    </border>
    <border>
      <left style="thin">
        <color rgb="FFC9CCD8"/>
      </left>
      <right/>
      <top/>
      <bottom style="hair">
        <color rgb="FFD8DAE3"/>
      </bottom>
      <diagonal/>
    </border>
    <border>
      <left/>
      <right style="thin">
        <color rgb="FFC9CCD8"/>
      </right>
      <top/>
      <bottom style="hair">
        <color rgb="FFD8DAE3"/>
      </bottom>
      <diagonal/>
    </border>
    <border>
      <left/>
      <right style="thin">
        <color rgb="FFFFFFFF"/>
      </right>
      <top/>
      <bottom/>
      <diagonal/>
    </border>
    <border>
      <left style="thin">
        <color rgb="FF36426E"/>
      </left>
      <right style="thin">
        <color rgb="FF36426E"/>
      </right>
      <top/>
      <bottom style="medium">
        <color rgb="FF0F8F84"/>
      </bottom>
      <diagonal/>
    </border>
    <border>
      <left style="thin">
        <color rgb="FFC9CCD8"/>
      </left>
      <right style="thin">
        <color rgb="FFC9CCD8"/>
      </right>
      <top style="hair">
        <color rgb="FFD8DAE3"/>
      </top>
      <bottom style="hair">
        <color rgb="FFD8DAE3"/>
      </bottom>
      <diagonal/>
    </border>
    <border>
      <left/>
      <right/>
      <top/>
      <bottom style="hair">
        <color rgb="FFD8DAE3"/>
      </bottom>
      <diagonal/>
    </border>
    <border>
      <left/>
      <right/>
      <top style="medium">
        <color rgb="FF1E2A4A"/>
      </top>
      <bottom style="medium">
        <color rgb="FF1E2A4A"/>
      </bottom>
      <diagonal/>
    </border>
    <border>
      <left style="thin">
        <color rgb="FFC9CCD8"/>
      </left>
      <right style="thin">
        <color rgb="FFC9CCD8"/>
      </right>
      <top style="thin">
        <color rgb="FFC9CCD8"/>
      </top>
      <bottom style="thin">
        <color rgb="FFC9CCD8"/>
      </bottom>
      <diagonal/>
    </border>
    <border>
      <left style="thin">
        <color rgb="FFC9CCD8"/>
      </left>
      <right/>
      <top style="thin">
        <color rgb="FFC9CCD8"/>
      </top>
      <bottom/>
      <diagonal/>
    </border>
  </borders>
  <cellStyleXfs count="1">
    <xf numFmtId="0" fontId="0" fillId="0" borderId="0"/>
  </cellStyleXfs>
  <cellXfs count="108">
    <xf numFmtId="0" fontId="0" fillId="0" borderId="0" xfId="0"/>
    <xf numFmtId="0" fontId="12" fillId="9" borderId="5" xfId="0" applyFont="1" applyFill="1" applyBorder="1" applyAlignment="1">
      <alignment horizontal="center" vertical="center"/>
    </xf>
    <xf numFmtId="0" fontId="12" fillId="8" borderId="5" xfId="0" applyFont="1" applyFill="1" applyBorder="1" applyAlignment="1">
      <alignment horizontal="center" vertical="center"/>
    </xf>
    <xf numFmtId="0" fontId="12" fillId="5" borderId="5" xfId="0" applyFont="1" applyFill="1" applyBorder="1" applyAlignment="1">
      <alignment horizontal="center" vertical="center"/>
    </xf>
    <xf numFmtId="0" fontId="12" fillId="4" borderId="5" xfId="0" applyFont="1" applyFill="1" applyBorder="1" applyAlignment="1">
      <alignment horizontal="center" vertical="center"/>
    </xf>
    <xf numFmtId="0" fontId="8" fillId="0" borderId="0" xfId="0" applyFont="1" applyAlignment="1">
      <alignment horizontal="left" vertical="center" wrapText="1"/>
    </xf>
    <xf numFmtId="0" fontId="13" fillId="7" borderId="3"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9" fillId="5" borderId="0" xfId="0" applyFont="1" applyFill="1" applyAlignment="1">
      <alignment horizontal="center" vertical="center" wrapText="1"/>
    </xf>
    <xf numFmtId="0" fontId="7" fillId="4" borderId="0" xfId="0" applyFont="1" applyFill="1" applyAlignment="1">
      <alignment horizontal="left" vertical="center"/>
    </xf>
    <xf numFmtId="0" fontId="4" fillId="2" borderId="0" xfId="0" applyFont="1" applyFill="1" applyAlignment="1">
      <alignment horizontal="center" vertical="center"/>
    </xf>
    <xf numFmtId="0" fontId="6" fillId="3" borderId="0" xfId="0" applyFont="1" applyFill="1" applyAlignment="1">
      <alignment horizontal="center" vertical="center"/>
    </xf>
    <xf numFmtId="164" fontId="5" fillId="3" borderId="0" xfId="0" applyNumberFormat="1" applyFont="1" applyFill="1" applyAlignment="1">
      <alignment horizontal="center" vertical="center"/>
    </xf>
    <xf numFmtId="1" fontId="5" fillId="3" borderId="0" xfId="0" applyNumberFormat="1" applyFont="1" applyFill="1" applyAlignment="1">
      <alignment horizontal="center" vertical="center"/>
    </xf>
    <xf numFmtId="0" fontId="4" fillId="3" borderId="0" xfId="0" applyFont="1" applyFill="1" applyAlignment="1">
      <alignment horizontal="center" vertical="center"/>
    </xf>
    <xf numFmtId="0" fontId="1" fillId="0" borderId="0" xfId="0"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0" fillId="2" borderId="0" xfId="0" applyFill="1"/>
    <xf numFmtId="0" fontId="8" fillId="0" borderId="0" xfId="0" applyFont="1" applyAlignment="1">
      <alignment horizontal="left" vertical="center"/>
    </xf>
    <xf numFmtId="0" fontId="9" fillId="5" borderId="1" xfId="0" applyFont="1" applyFill="1" applyBorder="1" applyAlignment="1">
      <alignment horizontal="center" vertical="center" wrapText="1"/>
    </xf>
    <xf numFmtId="0" fontId="10" fillId="6" borderId="2" xfId="0" applyFont="1" applyFill="1" applyBorder="1" applyAlignment="1">
      <alignment horizontal="left" vertical="center"/>
    </xf>
    <xf numFmtId="165" fontId="11" fillId="6" borderId="2" xfId="0" applyNumberFormat="1" applyFont="1" applyFill="1" applyBorder="1" applyAlignment="1">
      <alignment horizontal="right" vertical="center"/>
    </xf>
    <xf numFmtId="166" fontId="11" fillId="6" borderId="2" xfId="0" applyNumberFormat="1" applyFont="1" applyFill="1" applyBorder="1" applyAlignment="1">
      <alignment horizontal="center" vertical="center"/>
    </xf>
    <xf numFmtId="1" fontId="11" fillId="6" borderId="2" xfId="0" applyNumberFormat="1" applyFont="1" applyFill="1" applyBorder="1" applyAlignment="1">
      <alignment horizontal="center" vertical="center"/>
    </xf>
    <xf numFmtId="167" fontId="11" fillId="6" borderId="2" xfId="0" applyNumberFormat="1" applyFont="1" applyFill="1" applyBorder="1" applyAlignment="1">
      <alignment horizontal="center" vertical="center"/>
    </xf>
    <xf numFmtId="0" fontId="10" fillId="7" borderId="2" xfId="0" applyFont="1" applyFill="1" applyBorder="1" applyAlignment="1">
      <alignment horizontal="left" vertical="center"/>
    </xf>
    <xf numFmtId="165" fontId="11" fillId="7" borderId="2" xfId="0" applyNumberFormat="1" applyFont="1" applyFill="1" applyBorder="1" applyAlignment="1">
      <alignment horizontal="right" vertical="center"/>
    </xf>
    <xf numFmtId="166" fontId="11" fillId="7" borderId="2" xfId="0" applyNumberFormat="1" applyFont="1" applyFill="1" applyBorder="1" applyAlignment="1">
      <alignment horizontal="center" vertical="center"/>
    </xf>
    <xf numFmtId="1" fontId="11" fillId="7" borderId="2" xfId="0" applyNumberFormat="1" applyFont="1" applyFill="1" applyBorder="1" applyAlignment="1">
      <alignment horizontal="center" vertical="center"/>
    </xf>
    <xf numFmtId="167" fontId="11" fillId="7" borderId="2" xfId="0" applyNumberFormat="1" applyFont="1" applyFill="1" applyBorder="1" applyAlignment="1">
      <alignment horizontal="center" vertical="center"/>
    </xf>
    <xf numFmtId="0" fontId="12" fillId="4" borderId="0" xfId="0" applyFont="1" applyFill="1" applyAlignment="1">
      <alignment horizontal="left" vertical="center"/>
    </xf>
    <xf numFmtId="165" fontId="12" fillId="4" borderId="0" xfId="0" applyNumberFormat="1" applyFont="1" applyFill="1" applyAlignment="1">
      <alignment horizontal="right" vertical="center"/>
    </xf>
    <xf numFmtId="166" fontId="12" fillId="4" borderId="0" xfId="0" applyNumberFormat="1" applyFont="1" applyFill="1" applyAlignment="1">
      <alignment horizontal="center" vertical="center"/>
    </xf>
    <xf numFmtId="1" fontId="12" fillId="4" borderId="0" xfId="0" applyNumberFormat="1" applyFont="1" applyFill="1" applyAlignment="1">
      <alignment horizontal="center" vertical="center"/>
    </xf>
    <xf numFmtId="167" fontId="12" fillId="4" borderId="0" xfId="0" applyNumberFormat="1" applyFont="1" applyFill="1" applyAlignment="1">
      <alignment horizontal="center" vertical="center"/>
    </xf>
    <xf numFmtId="0" fontId="9" fillId="5" borderId="0" xfId="0" applyFont="1" applyFill="1" applyAlignment="1">
      <alignment horizontal="center" vertical="center" wrapText="1"/>
    </xf>
    <xf numFmtId="0" fontId="11" fillId="6" borderId="2" xfId="0" applyFont="1" applyFill="1" applyBorder="1" applyAlignment="1">
      <alignment horizontal="left" vertical="center"/>
    </xf>
    <xf numFmtId="0" fontId="14" fillId="6" borderId="4" xfId="0" applyFont="1" applyFill="1" applyBorder="1" applyAlignment="1">
      <alignment horizontal="center" vertical="center"/>
    </xf>
    <xf numFmtId="0" fontId="11" fillId="7" borderId="2" xfId="0" applyFont="1" applyFill="1" applyBorder="1" applyAlignment="1">
      <alignment horizontal="left" vertical="center"/>
    </xf>
    <xf numFmtId="0" fontId="14" fillId="7" borderId="4" xfId="0" applyFont="1" applyFill="1" applyBorder="1" applyAlignment="1">
      <alignment horizontal="center" vertical="center"/>
    </xf>
    <xf numFmtId="0" fontId="8" fillId="0" borderId="0" xfId="0" applyFont="1" applyAlignment="1">
      <alignment horizontal="left" vertical="center" wrapText="1"/>
    </xf>
    <xf numFmtId="0" fontId="15" fillId="0" borderId="0" xfId="0" applyFont="1" applyAlignment="1">
      <alignment horizontal="right" vertical="center"/>
    </xf>
    <xf numFmtId="1" fontId="16" fillId="0" borderId="0" xfId="0" applyNumberFormat="1" applyFont="1" applyAlignment="1">
      <alignment horizontal="left" vertical="center"/>
    </xf>
    <xf numFmtId="0" fontId="17" fillId="0" borderId="0" xfId="0" applyFont="1" applyAlignment="1">
      <alignment horizontal="left" vertical="center"/>
    </xf>
    <xf numFmtId="0" fontId="15" fillId="0" borderId="0" xfId="0" applyFont="1" applyAlignment="1">
      <alignment horizontal="left" vertical="center"/>
    </xf>
    <xf numFmtId="0" fontId="18" fillId="0" borderId="0" xfId="0" applyFont="1" applyAlignment="1">
      <alignment horizontal="left" vertical="center"/>
    </xf>
    <xf numFmtId="0" fontId="9" fillId="4" borderId="6" xfId="0" applyFont="1" applyFill="1" applyBorder="1" applyAlignment="1">
      <alignment horizontal="center" vertical="center" wrapText="1"/>
    </xf>
    <xf numFmtId="0" fontId="19" fillId="10" borderId="0" xfId="0" applyFont="1" applyFill="1" applyAlignment="1">
      <alignment horizontal="center" vertical="center" wrapText="1"/>
    </xf>
    <xf numFmtId="0" fontId="20" fillId="11" borderId="7" xfId="0" applyFont="1" applyFill="1" applyBorder="1" applyAlignment="1">
      <alignment horizontal="center" vertical="center"/>
    </xf>
    <xf numFmtId="0" fontId="20" fillId="11" borderId="7" xfId="0" applyFont="1" applyFill="1" applyBorder="1" applyAlignment="1">
      <alignment horizontal="left" vertical="center"/>
    </xf>
    <xf numFmtId="168" fontId="20" fillId="11" borderId="7" xfId="0" applyNumberFormat="1" applyFont="1" applyFill="1" applyBorder="1" applyAlignment="1">
      <alignment horizontal="center" vertical="center"/>
    </xf>
    <xf numFmtId="165" fontId="20" fillId="11" borderId="7" xfId="0" applyNumberFormat="1" applyFont="1" applyFill="1" applyBorder="1" applyAlignment="1">
      <alignment horizontal="right" vertical="center"/>
    </xf>
    <xf numFmtId="169" fontId="11" fillId="3" borderId="7" xfId="0" applyNumberFormat="1" applyFont="1" applyFill="1" applyBorder="1" applyAlignment="1">
      <alignment horizontal="center" vertical="center"/>
    </xf>
    <xf numFmtId="166" fontId="11" fillId="3" borderId="7" xfId="0" applyNumberFormat="1" applyFont="1" applyFill="1" applyBorder="1" applyAlignment="1">
      <alignment horizontal="center" vertical="center"/>
    </xf>
    <xf numFmtId="165" fontId="11" fillId="3" borderId="7" xfId="0" applyNumberFormat="1" applyFont="1" applyFill="1" applyBorder="1" applyAlignment="1">
      <alignment horizontal="right" vertical="center"/>
    </xf>
    <xf numFmtId="167" fontId="11" fillId="3" borderId="7" xfId="0" applyNumberFormat="1" applyFont="1" applyFill="1" applyBorder="1" applyAlignment="1">
      <alignment horizontal="center" vertical="center"/>
    </xf>
    <xf numFmtId="0" fontId="11" fillId="3" borderId="7" xfId="0" applyFont="1" applyFill="1" applyBorder="1" applyAlignment="1">
      <alignment horizontal="center" vertical="center"/>
    </xf>
    <xf numFmtId="165" fontId="21" fillId="7" borderId="8" xfId="0" applyNumberFormat="1" applyFont="1" applyFill="1" applyBorder="1" applyAlignment="1">
      <alignment horizontal="right" vertical="center"/>
    </xf>
    <xf numFmtId="168" fontId="22" fillId="12" borderId="9" xfId="0" applyNumberFormat="1" applyFont="1" applyFill="1" applyBorder="1" applyAlignment="1">
      <alignment horizontal="center" vertical="center"/>
    </xf>
    <xf numFmtId="165" fontId="22" fillId="12" borderId="9" xfId="0" applyNumberFormat="1" applyFont="1" applyFill="1" applyBorder="1" applyAlignment="1">
      <alignment horizontal="right" vertical="center"/>
    </xf>
    <xf numFmtId="169" fontId="22" fillId="12" borderId="9" xfId="0" applyNumberFormat="1" applyFont="1" applyFill="1" applyBorder="1" applyAlignment="1">
      <alignment horizontal="center" vertical="center"/>
    </xf>
    <xf numFmtId="0" fontId="22" fillId="12" borderId="9" xfId="0" applyFont="1" applyFill="1" applyBorder="1" applyAlignment="1">
      <alignment horizontal="center" vertical="center"/>
    </xf>
    <xf numFmtId="166" fontId="22" fillId="12" borderId="9" xfId="0" applyNumberFormat="1" applyFont="1" applyFill="1" applyBorder="1" applyAlignment="1">
      <alignment horizontal="center" vertical="center"/>
    </xf>
    <xf numFmtId="167" fontId="22" fillId="12" borderId="9" xfId="0" applyNumberFormat="1" applyFont="1" applyFill="1" applyBorder="1" applyAlignment="1">
      <alignment horizontal="right" vertical="center"/>
    </xf>
    <xf numFmtId="0" fontId="12" fillId="8" borderId="0" xfId="0" applyFont="1" applyFill="1" applyAlignment="1">
      <alignment horizontal="center" vertical="center"/>
    </xf>
    <xf numFmtId="1" fontId="12" fillId="5" borderId="1" xfId="0" applyNumberFormat="1" applyFont="1" applyFill="1" applyBorder="1" applyAlignment="1">
      <alignment horizontal="center" vertical="center"/>
    </xf>
    <xf numFmtId="0" fontId="23" fillId="6" borderId="2" xfId="0" applyFont="1" applyFill="1" applyBorder="1" applyAlignment="1">
      <alignment horizontal="left" vertical="center"/>
    </xf>
    <xf numFmtId="165" fontId="23" fillId="6" borderId="2" xfId="0" applyNumberFormat="1" applyFont="1" applyFill="1" applyBorder="1" applyAlignment="1">
      <alignment horizontal="right" vertical="center"/>
    </xf>
    <xf numFmtId="169" fontId="23" fillId="6" borderId="2" xfId="0" applyNumberFormat="1" applyFont="1" applyFill="1" applyBorder="1" applyAlignment="1">
      <alignment horizontal="center" vertical="center"/>
    </xf>
    <xf numFmtId="168" fontId="23" fillId="6" borderId="2" xfId="0" applyNumberFormat="1" applyFont="1" applyFill="1" applyBorder="1" applyAlignment="1">
      <alignment horizontal="center" vertical="center"/>
    </xf>
    <xf numFmtId="167" fontId="24" fillId="3" borderId="2" xfId="0" applyNumberFormat="1" applyFont="1" applyFill="1" applyBorder="1" applyAlignment="1">
      <alignment horizontal="center" vertical="center"/>
    </xf>
    <xf numFmtId="166" fontId="24" fillId="3" borderId="2" xfId="0" applyNumberFormat="1" applyFont="1" applyFill="1" applyBorder="1" applyAlignment="1">
      <alignment horizontal="center" vertical="center"/>
    </xf>
    <xf numFmtId="167" fontId="25" fillId="7" borderId="2" xfId="0" applyNumberFormat="1" applyFont="1" applyFill="1" applyBorder="1" applyAlignment="1">
      <alignment horizontal="center" vertical="center"/>
    </xf>
    <xf numFmtId="0" fontId="9" fillId="5" borderId="0" xfId="0" applyFont="1" applyFill="1" applyAlignment="1">
      <alignment horizontal="center" vertical="center"/>
    </xf>
    <xf numFmtId="0" fontId="0" fillId="5" borderId="0" xfId="0" applyFill="1"/>
    <xf numFmtId="1" fontId="12" fillId="5" borderId="0" xfId="0" applyNumberFormat="1" applyFont="1" applyFill="1" applyAlignment="1">
      <alignment horizontal="center" vertical="center"/>
    </xf>
    <xf numFmtId="0" fontId="0" fillId="6" borderId="8" xfId="0" applyFill="1" applyBorder="1"/>
    <xf numFmtId="165" fontId="26" fillId="12" borderId="2" xfId="0" applyNumberFormat="1" applyFont="1" applyFill="1" applyBorder="1" applyAlignment="1">
      <alignment horizontal="right" vertical="center"/>
    </xf>
    <xf numFmtId="164" fontId="24" fillId="3" borderId="2" xfId="0" applyNumberFormat="1" applyFont="1" applyFill="1" applyBorder="1" applyAlignment="1">
      <alignment horizontal="right" vertical="center"/>
    </xf>
    <xf numFmtId="164" fontId="12" fillId="4" borderId="0" xfId="0" applyNumberFormat="1" applyFont="1" applyFill="1" applyAlignment="1">
      <alignment horizontal="right" vertical="center"/>
    </xf>
    <xf numFmtId="164" fontId="9" fillId="8" borderId="0" xfId="0" applyNumberFormat="1" applyFont="1" applyFill="1" applyAlignment="1">
      <alignment horizontal="right" vertical="center"/>
    </xf>
    <xf numFmtId="164" fontId="24" fillId="6" borderId="2" xfId="0" applyNumberFormat="1" applyFont="1" applyFill="1" applyBorder="1" applyAlignment="1">
      <alignment horizontal="right" vertical="center"/>
    </xf>
    <xf numFmtId="0" fontId="28" fillId="0" borderId="0" xfId="0" applyFont="1" applyAlignment="1">
      <alignment horizontal="left" vertical="center"/>
    </xf>
    <xf numFmtId="0" fontId="29" fillId="0" borderId="8" xfId="0" applyFont="1" applyBorder="1" applyAlignment="1">
      <alignment horizontal="left" vertical="center"/>
    </xf>
    <xf numFmtId="0" fontId="30" fillId="11" borderId="10" xfId="0" applyFont="1" applyFill="1" applyBorder="1" applyAlignment="1">
      <alignment horizontal="left" vertical="center"/>
    </xf>
    <xf numFmtId="168" fontId="30" fillId="11" borderId="10" xfId="0" applyNumberFormat="1" applyFont="1" applyFill="1" applyBorder="1" applyAlignment="1">
      <alignment horizontal="left" vertical="center"/>
    </xf>
    <xf numFmtId="1" fontId="30" fillId="11" borderId="10" xfId="0" applyNumberFormat="1" applyFont="1" applyFill="1" applyBorder="1" applyAlignment="1">
      <alignment horizontal="left" vertical="center"/>
    </xf>
    <xf numFmtId="165" fontId="30" fillId="11" borderId="10" xfId="0" applyNumberFormat="1" applyFont="1" applyFill="1" applyBorder="1" applyAlignment="1">
      <alignment horizontal="left" vertical="center"/>
    </xf>
    <xf numFmtId="170" fontId="30" fillId="11" borderId="10" xfId="0" applyNumberFormat="1" applyFont="1" applyFill="1" applyBorder="1" applyAlignment="1">
      <alignment horizontal="left" vertical="center"/>
    </xf>
    <xf numFmtId="171" fontId="30" fillId="11" borderId="10" xfId="0" applyNumberFormat="1" applyFont="1" applyFill="1" applyBorder="1" applyAlignment="1">
      <alignment horizontal="left" vertical="center"/>
    </xf>
    <xf numFmtId="172" fontId="30" fillId="11" borderId="10" xfId="0" applyNumberFormat="1" applyFont="1" applyFill="1" applyBorder="1" applyAlignment="1">
      <alignment horizontal="left" vertical="center"/>
    </xf>
    <xf numFmtId="0" fontId="12" fillId="8" borderId="0" xfId="0" applyFont="1" applyFill="1" applyAlignment="1">
      <alignment horizontal="left" vertical="center"/>
    </xf>
    <xf numFmtId="0" fontId="11" fillId="3" borderId="7" xfId="0" applyFont="1" applyFill="1" applyBorder="1" applyAlignment="1">
      <alignment horizontal="left" vertical="center"/>
    </xf>
    <xf numFmtId="169" fontId="30" fillId="11" borderId="7" xfId="0" applyNumberFormat="1" applyFont="1" applyFill="1" applyBorder="1" applyAlignment="1">
      <alignment horizontal="center" vertical="center"/>
    </xf>
    <xf numFmtId="0" fontId="15" fillId="0" borderId="0" xfId="0" applyFont="1" applyAlignment="1">
      <alignment horizontal="left" vertical="center" wrapText="1"/>
    </xf>
    <xf numFmtId="0" fontId="31" fillId="3" borderId="2" xfId="0" applyFont="1" applyFill="1" applyBorder="1" applyAlignment="1">
      <alignment horizontal="left" vertical="center"/>
    </xf>
    <xf numFmtId="0" fontId="0" fillId="11" borderId="10" xfId="0" applyFill="1" applyBorder="1"/>
    <xf numFmtId="0" fontId="0" fillId="3" borderId="10" xfId="0" applyFill="1" applyBorder="1"/>
    <xf numFmtId="0" fontId="0" fillId="12" borderId="10" xfId="0" applyFill="1" applyBorder="1"/>
    <xf numFmtId="0" fontId="0" fillId="13" borderId="10" xfId="0" applyFill="1" applyBorder="1"/>
    <xf numFmtId="0" fontId="22" fillId="12" borderId="9" xfId="0" applyFont="1" applyFill="1" applyBorder="1" applyAlignment="1">
      <alignment horizontal="left" vertical="center"/>
    </xf>
    <xf numFmtId="0" fontId="12" fillId="8" borderId="0" xfId="0" applyFont="1" applyFill="1" applyAlignment="1">
      <alignment horizontal="center" vertical="center"/>
    </xf>
    <xf numFmtId="0" fontId="12" fillId="4" borderId="0" xfId="0" applyFont="1" applyFill="1" applyAlignment="1">
      <alignment horizontal="left" vertical="center"/>
    </xf>
    <xf numFmtId="0" fontId="27" fillId="7" borderId="0" xfId="0" applyFont="1" applyFill="1" applyAlignment="1">
      <alignment horizontal="center" vertical="top" wrapText="1"/>
    </xf>
    <xf numFmtId="0" fontId="29" fillId="0" borderId="0" xfId="0" applyFont="1" applyAlignment="1">
      <alignment horizontal="left" vertical="center" wrapText="1"/>
    </xf>
    <xf numFmtId="0" fontId="29" fillId="0" borderId="0" xfId="0" applyFont="1" applyAlignment="1">
      <alignment horizontal="left" vertical="center"/>
    </xf>
    <xf numFmtId="0" fontId="27" fillId="7" borderId="11" xfId="0" applyFont="1" applyFill="1" applyBorder="1" applyAlignment="1">
      <alignment horizontal="center" vertical="top" wrapText="1"/>
    </xf>
  </cellXfs>
  <cellStyles count="1">
    <cellStyle name="Standard" xfId="0" builtinId="0"/>
  </cellStyles>
  <dxfs count="12">
    <dxf>
      <fill>
        <patternFill>
          <bgColor rgb="FFD9EEEB"/>
        </patternFill>
      </fill>
    </dxf>
    <dxf>
      <fill>
        <patternFill>
          <bgColor rgb="FFD9EEEB"/>
        </patternFill>
      </fill>
    </dxf>
    <dxf>
      <fill>
        <patternFill>
          <bgColor rgb="FFD9EEEB"/>
        </patternFill>
      </fill>
    </dxf>
    <dxf>
      <font>
        <sz val="10"/>
        <color rgb="FF36426E"/>
        <name val="Calibri"/>
        <charset val="1"/>
      </font>
    </dxf>
    <dxf>
      <font>
        <sz val="10"/>
        <color rgb="FF6E6E7A"/>
        <name val="Calibri"/>
        <charset val="1"/>
      </font>
      <fill>
        <patternFill>
          <bgColor rgb="FFE8E8EC"/>
        </patternFill>
      </fill>
    </dxf>
    <dxf>
      <font>
        <b/>
        <sz val="10"/>
        <color rgb="FFB03A2E"/>
        <name val="Calibri"/>
        <charset val="1"/>
      </font>
      <fill>
        <patternFill>
          <bgColor rgb="FFFBE3DF"/>
        </patternFill>
      </fill>
    </dxf>
    <dxf>
      <font>
        <b/>
        <sz val="10"/>
        <color rgb="FF0B6E66"/>
        <name val="Calibri"/>
        <charset val="1"/>
      </font>
      <fill>
        <patternFill>
          <bgColor rgb="FFD9EEEB"/>
        </patternFill>
      </fill>
    </dxf>
    <dxf>
      <font>
        <b/>
        <sz val="10"/>
        <color rgb="FFC8871B"/>
        <name val="Calibri"/>
        <charset val="1"/>
      </font>
      <fill>
        <patternFill>
          <bgColor rgb="FFFDF0D8"/>
        </patternFill>
      </fill>
    </dxf>
    <dxf>
      <font>
        <b/>
        <sz val="10"/>
        <color rgb="FFB03A2E"/>
        <name val="Calibri"/>
        <charset val="1"/>
      </font>
      <fill>
        <patternFill>
          <bgColor rgb="FFFBE3DF"/>
        </patternFill>
      </fill>
    </dxf>
    <dxf>
      <fill>
        <patternFill>
          <bgColor rgb="FFFDF0D8"/>
        </patternFill>
      </fill>
    </dxf>
    <dxf>
      <font>
        <b/>
        <sz val="9"/>
        <color rgb="FFB03A2E"/>
        <name val="Calibri"/>
        <charset val="1"/>
      </font>
      <fill>
        <patternFill>
          <bgColor rgb="FFFBE3DF"/>
        </patternFill>
      </fill>
    </dxf>
    <dxf>
      <font>
        <b/>
        <sz val="9"/>
        <color rgb="FF2E7D5B"/>
        <name val="Calibri"/>
        <charset val="1"/>
      </font>
      <fill>
        <patternFill>
          <bgColor rgb="FFDCEFE4"/>
        </patternFill>
      </fill>
    </dxf>
  </dxfs>
  <tableStyles count="0" defaultTableStyle="TableStyleMedium2" defaultPivotStyle="PivotStyleLight16"/>
  <colors>
    <indexedColors>
      <rgbColor rgb="FF000000"/>
      <rgbColor rgb="FFFFFFFF"/>
      <rgbColor rgb="FFFF0000"/>
      <rgbColor rgb="FF00FF00"/>
      <rgbColor rgb="FF0000FF"/>
      <rgbColor rgb="FFE8E8EC"/>
      <rgbColor rgb="FFFF00FF"/>
      <rgbColor rgb="FF00FFFF"/>
      <rgbColor rgb="FF800000"/>
      <rgbColor rgb="FF1F6E62"/>
      <rgbColor rgb="FF000080"/>
      <rgbColor rgb="FF666666"/>
      <rgbColor rgb="FF800080"/>
      <rgbColor rgb="FF0F8F84"/>
      <rgbColor rgb="FFD9D9D9"/>
      <rgbColor rgb="FF878787"/>
      <rgbColor rgb="FF8A8FA3"/>
      <rgbColor rgb="FF555555"/>
      <rgbColor rgb="FFFDF3E3"/>
      <rgbColor rgb="FFD9EEEB"/>
      <rgbColor rgb="FF660066"/>
      <rgbColor rgb="FFFF8080"/>
      <rgbColor rgb="FF0066CC"/>
      <rgbColor rgb="FFC9CCD8"/>
      <rgbColor rgb="FF000080"/>
      <rgbColor rgb="FFFF00FF"/>
      <rgbColor rgb="FFF5F5F7"/>
      <rgbColor rgb="FF00FFFF"/>
      <rgbColor rgb="FF800080"/>
      <rgbColor rgb="FF800000"/>
      <rgbColor rgb="FF0B6E66"/>
      <rgbColor rgb="FF0000FF"/>
      <rgbColor rgb="FF00CCFF"/>
      <rgbColor rgb="FFF1F0F8"/>
      <rgbColor rgb="FFDCEFE4"/>
      <rgbColor rgb="FFFDF0D8"/>
      <rgbColor rgb="FFD8DAE3"/>
      <rgbColor rgb="FFE2E0EE"/>
      <rgbColor rgb="FFDDDDE3"/>
      <rgbColor rgb="FFFBE3DF"/>
      <rgbColor rgb="FF55606E"/>
      <rgbColor rgb="FF33CCCC"/>
      <rgbColor rgb="FF99CC00"/>
      <rgbColor rgb="FFFFCC00"/>
      <rgbColor rgb="FFC8871B"/>
      <rgbColor rgb="FFFF6600"/>
      <rgbColor rgb="FF6E6E7A"/>
      <rgbColor rgb="FF9A9AA8"/>
      <rgbColor rgb="FF1F3864"/>
      <rgbColor rgb="FF2E7D5B"/>
      <rgbColor rgb="FF1E2A4A"/>
      <rgbColor rgb="FF222222"/>
      <rgbColor rgb="FFB03A2E"/>
      <rgbColor rgb="FF5A6072"/>
      <rgbColor rgb="FF36426E"/>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Buchwert 31.12. je Anlagenklasse</a:t>
            </a:r>
          </a:p>
        </c:rich>
      </c:tx>
      <c:overlay val="0"/>
      <c:spPr>
        <a:noFill/>
        <a:ln w="0">
          <a:noFill/>
        </a:ln>
      </c:spPr>
    </c:title>
    <c:autoTitleDeleted val="0"/>
    <c:plotArea>
      <c:layout>
        <c:manualLayout>
          <c:layoutTarget val="inner"/>
          <c:xMode val="edge"/>
          <c:yMode val="edge"/>
          <c:x val="0.30808890748667839"/>
          <c:y val="0.15589136677603682"/>
          <c:w val="0.6268944770219913"/>
          <c:h val="0.7648474374045936"/>
        </c:manualLayout>
      </c:layout>
      <c:barChart>
        <c:barDir val="bar"/>
        <c:grouping val="clustered"/>
        <c:varyColors val="0"/>
        <c:ser>
          <c:idx val="0"/>
          <c:order val="0"/>
          <c:tx>
            <c:strRef>
              <c:f>Anlagenspiegel!$J$14</c:f>
              <c:strCache>
                <c:ptCount val="1"/>
                <c:pt idx="0">
                  <c:v>Buchwert 31.12.</c:v>
                </c:pt>
              </c:strCache>
            </c:strRef>
          </c:tx>
          <c:spPr>
            <a:solidFill>
              <a:srgbClr val="0F8F84"/>
            </a:solidFill>
            <a:ln w="0">
              <a:noFill/>
            </a:ln>
          </c:spPr>
          <c:invertIfNegative val="0"/>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Anlagenspiegel!$B$15:$B$26</c:f>
              <c:strCache>
                <c:ptCount val="12"/>
                <c:pt idx="0">
                  <c:v>Gebäude (betrieblich genutzt)</c:v>
                </c:pt>
                <c:pt idx="1">
                  <c:v>Grundstücke</c:v>
                </c:pt>
                <c:pt idx="2">
                  <c:v>Maschinen und technische Anlagen</c:v>
                </c:pt>
                <c:pt idx="3">
                  <c:v>Lager- und Betriebseinrichtung</c:v>
                </c:pt>
                <c:pt idx="4">
                  <c:v>Fahrzeuge (Pkw)</c:v>
                </c:pt>
                <c:pt idx="5">
                  <c:v>Nutzfahrzeuge und Anhänger</c:v>
                </c:pt>
                <c:pt idx="6">
                  <c:v>EDV-Hardware</c:v>
                </c:pt>
                <c:pt idx="7">
                  <c:v>Software (Standardsoftware)</c:v>
                </c:pt>
                <c:pt idx="8">
                  <c:v>Büromöbel und Einrichtung</c:v>
                </c:pt>
                <c:pt idx="9">
                  <c:v>Büro- und Geschäftsausstattung</c:v>
                </c:pt>
                <c:pt idx="10">
                  <c:v>Werkzeuge und Kleingeräte</c:v>
                </c:pt>
                <c:pt idx="11">
                  <c:v>Sonstige Anlagegüter</c:v>
                </c:pt>
              </c:strCache>
            </c:strRef>
          </c:cat>
          <c:val>
            <c:numRef>
              <c:f>Anlagenspiegel!$J$15:$J$26</c:f>
              <c:numCache>
                <c:formatCode>#,##0.00" €";\-#,##0.00" €";\–</c:formatCode>
                <c:ptCount val="12"/>
                <c:pt idx="0">
                  <c:v>282916.66666666651</c:v>
                </c:pt>
                <c:pt idx="1">
                  <c:v>120000</c:v>
                </c:pt>
                <c:pt idx="2">
                  <c:v>84868.166666666672</c:v>
                </c:pt>
                <c:pt idx="3">
                  <c:v>27315</c:v>
                </c:pt>
                <c:pt idx="4">
                  <c:v>52382.5</c:v>
                </c:pt>
                <c:pt idx="5">
                  <c:v>19089.81481481481</c:v>
                </c:pt>
                <c:pt idx="6">
                  <c:v>0</c:v>
                </c:pt>
                <c:pt idx="7">
                  <c:v>11600</c:v>
                </c:pt>
                <c:pt idx="8">
                  <c:v>14286.538461538468</c:v>
                </c:pt>
                <c:pt idx="9">
                  <c:v>4612.5</c:v>
                </c:pt>
                <c:pt idx="10">
                  <c:v>1796.6666666666665</c:v>
                </c:pt>
                <c:pt idx="11">
                  <c:v>3888</c:v>
                </c:pt>
              </c:numCache>
            </c:numRef>
          </c:val>
          <c:extLst>
            <c:ext xmlns:c16="http://schemas.microsoft.com/office/drawing/2014/chart" uri="{C3380CC4-5D6E-409C-BE32-E72D297353CC}">
              <c16:uniqueId val="{00000000-EB55-443D-8253-F59A38840754}"/>
            </c:ext>
          </c:extLst>
        </c:ser>
        <c:dLbls>
          <c:showLegendKey val="0"/>
          <c:showVal val="0"/>
          <c:showCatName val="0"/>
          <c:showSerName val="0"/>
          <c:showPercent val="0"/>
          <c:showBubbleSize val="0"/>
        </c:dLbls>
        <c:gapWidth val="150"/>
        <c:axId val="54015956"/>
        <c:axId val="2266834"/>
      </c:barChart>
      <c:catAx>
        <c:axId val="54015956"/>
        <c:scaling>
          <c:orientation val="minMax"/>
        </c:scaling>
        <c:delete val="0"/>
        <c:axPos val="l"/>
        <c:numFmt formatCode="General" sourceLinked="1"/>
        <c:majorTickMark val="none"/>
        <c:minorTickMark val="none"/>
        <c:tickLblPos val="nextTo"/>
        <c:spPr>
          <a:ln w="9360">
            <a:solidFill>
              <a:srgbClr val="878787"/>
            </a:solidFill>
            <a:round/>
          </a:ln>
        </c:spPr>
        <c:txPr>
          <a:bodyPr/>
          <a:lstStyle/>
          <a:p>
            <a:pPr>
              <a:defRPr sz="800" b="0" strike="noStrike" spc="-1">
                <a:solidFill>
                  <a:srgbClr val="000000"/>
                </a:solidFill>
                <a:latin typeface="Calibri"/>
              </a:defRPr>
            </a:pPr>
            <a:endParaRPr lang="de-DE"/>
          </a:p>
        </c:txPr>
        <c:crossAx val="2266834"/>
        <c:crosses val="autoZero"/>
        <c:auto val="1"/>
        <c:lblAlgn val="ctr"/>
        <c:lblOffset val="100"/>
        <c:noMultiLvlLbl val="0"/>
      </c:catAx>
      <c:valAx>
        <c:axId val="2266834"/>
        <c:scaling>
          <c:orientation val="minMax"/>
        </c:scaling>
        <c:delete val="0"/>
        <c:axPos val="b"/>
        <c:numFmt formatCode="#,##0.00&quot; €&quot;;\-#,##0.00&quot; €&quot;;\–" sourceLinked="1"/>
        <c:majorTickMark val="none"/>
        <c:minorTickMark val="none"/>
        <c:tickLblPos val="nextTo"/>
        <c:spPr>
          <a:ln w="9360">
            <a:solidFill>
              <a:srgbClr val="878787"/>
            </a:solidFill>
            <a:round/>
          </a:ln>
        </c:spPr>
        <c:txPr>
          <a:bodyPr/>
          <a:lstStyle/>
          <a:p>
            <a:pPr>
              <a:defRPr sz="800" b="0" strike="noStrike" spc="-1">
                <a:solidFill>
                  <a:srgbClr val="000000"/>
                </a:solidFill>
                <a:latin typeface="Calibri"/>
              </a:defRPr>
            </a:pPr>
            <a:endParaRPr lang="de-DE"/>
          </a:p>
        </c:txPr>
        <c:crossAx val="54015956"/>
        <c:crosses val="autoZero"/>
        <c:crossBetween val="between"/>
      </c:valAx>
      <c:spPr>
        <a:noFill/>
        <a:ln w="0">
          <a:noFill/>
        </a:ln>
      </c:spPr>
    </c:plotArea>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c:style val="2"/>
  <c:chart>
    <c:title>
      <c:tx>
        <c:rich>
          <a:bodyPr rot="0"/>
          <a:lstStyle/>
          <a:p>
            <a:pPr>
              <a:defRPr sz="1800" b="1" strike="noStrike" spc="-1">
                <a:solidFill>
                  <a:srgbClr val="000000"/>
                </a:solidFill>
                <a:latin typeface="Calibri"/>
              </a:defRPr>
            </a:pPr>
            <a:r>
              <a:rPr lang="de-DE" sz="1800" b="1" strike="noStrike" spc="-1">
                <a:solidFill>
                  <a:srgbClr val="000000"/>
                </a:solidFill>
                <a:latin typeface="Calibri"/>
              </a:rPr>
              <a:t>Jahres-AfA und Restbuchwert im Zeitverlauf</a:t>
            </a:r>
          </a:p>
        </c:rich>
      </c:tx>
      <c:overlay val="0"/>
      <c:spPr>
        <a:noFill/>
        <a:ln w="0">
          <a:noFill/>
        </a:ln>
      </c:spPr>
    </c:title>
    <c:autoTitleDeleted val="0"/>
    <c:plotArea>
      <c:layout/>
      <c:lineChart>
        <c:grouping val="standard"/>
        <c:varyColors val="0"/>
        <c:ser>
          <c:idx val="0"/>
          <c:order val="0"/>
          <c:tx>
            <c:v>AfA je Jahr</c:v>
          </c:tx>
          <c:spPr>
            <a:ln w="28080">
              <a:solidFill>
                <a:srgbClr val="0F8F84"/>
              </a:solidFill>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'AfA-Plan'!$K$8:$AD$8</c:f>
              <c:numCache>
                <c:formatCode>0</c:formatCode>
                <c:ptCount val="20"/>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numCache>
            </c:numRef>
          </c:cat>
          <c:val>
            <c:numRef>
              <c:f>'AfA-Plan'!$K$74:$AD$74</c:f>
              <c:numCache>
                <c:formatCode>#,##0" €";\-#,##0" €";\–</c:formatCode>
                <c:ptCount val="20"/>
                <c:pt idx="0">
                  <c:v>8750</c:v>
                </c:pt>
                <c:pt idx="1">
                  <c:v>16814.743589743586</c:v>
                </c:pt>
                <c:pt idx="2">
                  <c:v>22951.566951566947</c:v>
                </c:pt>
                <c:pt idx="3">
                  <c:v>25816.196581196578</c:v>
                </c:pt>
                <c:pt idx="4">
                  <c:v>33425.826210826206</c:v>
                </c:pt>
                <c:pt idx="5">
                  <c:v>38928.995726495719</c:v>
                </c:pt>
                <c:pt idx="6">
                  <c:v>49430.470085470086</c:v>
                </c:pt>
                <c:pt idx="7">
                  <c:v>73742.303418803407</c:v>
                </c:pt>
                <c:pt idx="8">
                  <c:v>95060.340455840458</c:v>
                </c:pt>
                <c:pt idx="9">
                  <c:v>73890.697863247857</c:v>
                </c:pt>
                <c:pt idx="10">
                  <c:v>63750.096196581195</c:v>
                </c:pt>
                <c:pt idx="11">
                  <c:v>52316.88649387849</c:v>
                </c:pt>
                <c:pt idx="12">
                  <c:v>39941.774093878492</c:v>
                </c:pt>
                <c:pt idx="13">
                  <c:v>32778.099117582191</c:v>
                </c:pt>
                <c:pt idx="14">
                  <c:v>20050.883670056828</c:v>
                </c:pt>
                <c:pt idx="15">
                  <c:v>14946.659145551281</c:v>
                </c:pt>
                <c:pt idx="16">
                  <c:v>13571.659145551281</c:v>
                </c:pt>
                <c:pt idx="17">
                  <c:v>13175.123191051282</c:v>
                </c:pt>
                <c:pt idx="18">
                  <c:v>12083.974358974358</c:v>
                </c:pt>
                <c:pt idx="19">
                  <c:v>11666.666666666666</c:v>
                </c:pt>
              </c:numCache>
            </c:numRef>
          </c:val>
          <c:smooth val="0"/>
          <c:extLst>
            <c:ext xmlns:c16="http://schemas.microsoft.com/office/drawing/2014/chart" uri="{C3380CC4-5D6E-409C-BE32-E72D297353CC}">
              <c16:uniqueId val="{00000000-A52E-45BD-88C0-F012FAAFA724}"/>
            </c:ext>
          </c:extLst>
        </c:ser>
        <c:ser>
          <c:idx val="1"/>
          <c:order val="1"/>
          <c:tx>
            <c:v>Restbuchwert 31.12.</c:v>
          </c:tx>
          <c:spPr>
            <a:ln w="28080">
              <a:solidFill>
                <a:srgbClr val="1E2A4A"/>
              </a:solidFill>
              <a:round/>
            </a:ln>
          </c:spPr>
          <c:marker>
            <c:symbol val="none"/>
          </c:marker>
          <c:dLbls>
            <c:spPr>
              <a:noFill/>
              <a:ln>
                <a:noFill/>
              </a:ln>
              <a:effectLst/>
            </c:spPr>
            <c:txPr>
              <a:bodyPr wrap="none"/>
              <a:lstStyle/>
              <a:p>
                <a:pPr>
                  <a:defRPr sz="1000" b="0" strike="noStrike" spc="-1">
                    <a:latin typeface="Arial"/>
                  </a:defRPr>
                </a:pPr>
                <a:endParaRPr lang="de-DE"/>
              </a:p>
            </c:txPr>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numRef>
              <c:f>'AfA-Plan'!$K$8:$AD$8</c:f>
              <c:numCache>
                <c:formatCode>0</c:formatCode>
                <c:ptCount val="20"/>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numCache>
            </c:numRef>
          </c:cat>
          <c:val>
            <c:numRef>
              <c:f>'AfA-Plan'!$K$109:$AD$109</c:f>
              <c:numCache>
                <c:formatCode>#,##0" €";\-#,##0" €";\–</c:formatCode>
                <c:ptCount val="20"/>
                <c:pt idx="0">
                  <c:v>981530</c:v>
                </c:pt>
                <c:pt idx="1">
                  <c:v>964715.25641025638</c:v>
                </c:pt>
                <c:pt idx="2">
                  <c:v>941763.68945868942</c:v>
                </c:pt>
                <c:pt idx="3">
                  <c:v>915947.49287749291</c:v>
                </c:pt>
                <c:pt idx="4">
                  <c:v>882521.66666666651</c:v>
                </c:pt>
                <c:pt idx="5">
                  <c:v>843592.67094017076</c:v>
                </c:pt>
                <c:pt idx="6">
                  <c:v>794162.20085470076</c:v>
                </c:pt>
                <c:pt idx="7">
                  <c:v>720419.89743589715</c:v>
                </c:pt>
                <c:pt idx="8">
                  <c:v>622755.85327635321</c:v>
                </c:pt>
                <c:pt idx="9">
                  <c:v>548865.15541310527</c:v>
                </c:pt>
                <c:pt idx="10">
                  <c:v>485115.05921652407</c:v>
                </c:pt>
                <c:pt idx="11">
                  <c:v>432798.17272264563</c:v>
                </c:pt>
                <c:pt idx="12">
                  <c:v>392856.39862876706</c:v>
                </c:pt>
                <c:pt idx="13">
                  <c:v>360078.29951118492</c:v>
                </c:pt>
                <c:pt idx="14">
                  <c:v>340027.4158411281</c:v>
                </c:pt>
                <c:pt idx="15">
                  <c:v>325080.75669557683</c:v>
                </c:pt>
                <c:pt idx="16">
                  <c:v>311509.09755002556</c:v>
                </c:pt>
                <c:pt idx="17">
                  <c:v>298333.97435897426</c:v>
                </c:pt>
                <c:pt idx="18">
                  <c:v>286249.99999999988</c:v>
                </c:pt>
                <c:pt idx="19">
                  <c:v>274583.33333333326</c:v>
                </c:pt>
              </c:numCache>
            </c:numRef>
          </c:val>
          <c:smooth val="0"/>
          <c:extLst>
            <c:ext xmlns:c16="http://schemas.microsoft.com/office/drawing/2014/chart" uri="{C3380CC4-5D6E-409C-BE32-E72D297353CC}">
              <c16:uniqueId val="{00000001-A52E-45BD-88C0-F012FAAFA724}"/>
            </c:ext>
          </c:extLst>
        </c:ser>
        <c:dLbls>
          <c:showLegendKey val="0"/>
          <c:showVal val="0"/>
          <c:showCatName val="0"/>
          <c:showSerName val="0"/>
          <c:showPercent val="0"/>
          <c:showBubbleSize val="0"/>
        </c:dLbls>
        <c:hiLowLines>
          <c:spPr>
            <a:ln w="0">
              <a:noFill/>
            </a:ln>
          </c:spPr>
        </c:hiLowLines>
        <c:smooth val="0"/>
        <c:axId val="55936724"/>
        <c:axId val="84245633"/>
      </c:lineChart>
      <c:catAx>
        <c:axId val="55936724"/>
        <c:scaling>
          <c:orientation val="minMax"/>
        </c:scaling>
        <c:delete val="0"/>
        <c:axPos val="b"/>
        <c:numFmt formatCode="0"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84245633"/>
        <c:crosses val="autoZero"/>
        <c:auto val="1"/>
        <c:lblAlgn val="ctr"/>
        <c:lblOffset val="100"/>
        <c:noMultiLvlLbl val="0"/>
      </c:catAx>
      <c:valAx>
        <c:axId val="84245633"/>
        <c:scaling>
          <c:orientation val="minMax"/>
        </c:scaling>
        <c:delete val="0"/>
        <c:axPos val="l"/>
        <c:numFmt formatCode="#,##0&quot; €&quot;;\-#,##0&quot; €&quot;;\–" sourceLinked="1"/>
        <c:majorTickMark val="none"/>
        <c:minorTickMark val="none"/>
        <c:tickLblPos val="nextTo"/>
        <c:spPr>
          <a:ln w="9360">
            <a:solidFill>
              <a:srgbClr val="878787"/>
            </a:solidFill>
            <a:round/>
          </a:ln>
        </c:spPr>
        <c:txPr>
          <a:bodyPr/>
          <a:lstStyle/>
          <a:p>
            <a:pPr>
              <a:defRPr sz="1000" b="0" strike="noStrike" spc="-1">
                <a:solidFill>
                  <a:srgbClr val="000000"/>
                </a:solidFill>
                <a:latin typeface="Calibri"/>
              </a:defRPr>
            </a:pPr>
            <a:endParaRPr lang="de-DE"/>
          </a:p>
        </c:txPr>
        <c:crossAx val="55936724"/>
        <c:crosses val="autoZero"/>
        <c:crossBetween val="between"/>
      </c:valAx>
      <c:spPr>
        <a:noFill/>
        <a:ln w="0">
          <a:noFill/>
        </a:ln>
      </c:spPr>
    </c:plotArea>
    <c:legend>
      <c:legendPos val="r"/>
      <c:overlay val="0"/>
      <c:spPr>
        <a:noFill/>
        <a:ln w="0">
          <a:noFill/>
        </a:ln>
      </c:spPr>
      <c:txPr>
        <a:bodyPr/>
        <a:lstStyle/>
        <a:p>
          <a:pPr>
            <a:defRPr sz="1000" b="0" strike="noStrike" spc="-1">
              <a:solidFill>
                <a:srgbClr val="000000"/>
              </a:solidFill>
              <a:latin typeface="Calibri"/>
            </a:defRPr>
          </a:pPr>
          <a:endParaRPr lang="de-DE"/>
        </a:p>
      </c:txPr>
    </c:legend>
    <c:plotVisOnly val="1"/>
    <c:dispBlanksAs val="gap"/>
    <c:showDLblsOverMax val="1"/>
  </c:chart>
  <c:spPr>
    <a:solidFill>
      <a:srgbClr val="FFFFFF"/>
    </a:solidFill>
    <a:ln w="9360">
      <a:solidFill>
        <a:srgbClr val="D9D9D9"/>
      </a:solidFill>
      <a:round/>
    </a:ln>
  </c:spPr>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38</xdr:row>
      <xdr:rowOff>0</xdr:rowOff>
    </xdr:from>
    <xdr:to>
      <xdr:col>6</xdr:col>
      <xdr:colOff>742950</xdr:colOff>
      <xdr:row>55</xdr:row>
      <xdr:rowOff>181080</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0</xdr:colOff>
      <xdr:row>38</xdr:row>
      <xdr:rowOff>0</xdr:rowOff>
    </xdr:from>
    <xdr:to>
      <xdr:col>15</xdr:col>
      <xdr:colOff>430245</xdr:colOff>
      <xdr:row>55</xdr:row>
      <xdr:rowOff>181080</xdr:rowOff>
    </xdr:to>
    <xdr:graphicFrame macro="">
      <xdr:nvGraphicFramePr>
        <xdr:cNvPr id="3" name="Chart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E2A4A"/>
    <pageSetUpPr fitToPage="1"/>
  </sheetPr>
  <dimension ref="B2:M59"/>
  <sheetViews>
    <sheetView showGridLines="0" tabSelected="1" zoomScaleNormal="100" workbookViewId="0">
      <selection activeCell="J70" sqref="J70"/>
    </sheetView>
  </sheetViews>
  <sheetFormatPr baseColWidth="10" defaultColWidth="8.7109375" defaultRowHeight="15" x14ac:dyDescent="0.25"/>
  <cols>
    <col min="1" max="1" width="2.140625" customWidth="1"/>
    <col min="2" max="2" width="29.140625" customWidth="1"/>
    <col min="3" max="4" width="11.28515625" bestFit="1" customWidth="1"/>
    <col min="5" max="5" width="10.7109375" bestFit="1" customWidth="1"/>
    <col min="6" max="6" width="12.42578125" bestFit="1" customWidth="1"/>
    <col min="7" max="7" width="12.28515625" bestFit="1" customWidth="1"/>
    <col min="8" max="8" width="12.42578125" bestFit="1" customWidth="1"/>
    <col min="9" max="9" width="10.28515625" bestFit="1" customWidth="1"/>
    <col min="10" max="10" width="12.42578125" bestFit="1" customWidth="1"/>
    <col min="11" max="11" width="6.7109375" bestFit="1" customWidth="1"/>
    <col min="12" max="12" width="5.7109375" bestFit="1" customWidth="1"/>
    <col min="13" max="13" width="13.7109375" bestFit="1" customWidth="1"/>
    <col min="14" max="14" width="3" customWidth="1"/>
  </cols>
  <sheetData>
    <row r="2" spans="2:13" ht="19.5" customHeight="1" x14ac:dyDescent="0.25">
      <c r="B2" s="15" t="str">
        <f>Stammdaten!C6</f>
        <v>Muster Fertigungs- und Handels GmbH</v>
      </c>
    </row>
    <row r="3" spans="2:13" ht="30" customHeight="1" x14ac:dyDescent="0.25">
      <c r="B3" s="16" t="s">
        <v>0</v>
      </c>
    </row>
    <row r="4" spans="2:13" x14ac:dyDescent="0.25">
      <c r="B4" s="17" t="str">
        <f>"Wirtschaftsjahr "&amp;Wirtschaftsjahr&amp;"  ·  Stand 31.12."&amp;Wirtschaftsjahr&amp;"  ·  Alle Beträge netto in Euro"</f>
        <v>Wirtschaftsjahr 2026  ·  Stand 31.12.2026  ·  Alle Beträge netto in Euro</v>
      </c>
    </row>
    <row r="5" spans="2:13" ht="3.75" customHeight="1" x14ac:dyDescent="0.25">
      <c r="B5" s="18"/>
      <c r="C5" s="18"/>
      <c r="D5" s="18"/>
      <c r="E5" s="18"/>
      <c r="F5" s="18"/>
      <c r="G5" s="18"/>
      <c r="H5" s="18"/>
      <c r="I5" s="18"/>
      <c r="J5" s="18"/>
      <c r="K5" s="18"/>
      <c r="L5" s="18"/>
      <c r="M5" s="18"/>
    </row>
    <row r="7" spans="2:13" ht="7.5" customHeight="1" x14ac:dyDescent="0.25">
      <c r="B7" s="14"/>
      <c r="C7" s="14"/>
      <c r="D7" s="14"/>
      <c r="E7" s="14"/>
      <c r="F7" s="14"/>
      <c r="G7" s="14"/>
      <c r="H7" s="14"/>
      <c r="I7" s="14"/>
      <c r="J7" s="14"/>
      <c r="K7" s="14"/>
      <c r="L7" s="14"/>
      <c r="M7" s="14"/>
    </row>
    <row r="8" spans="2:13" ht="25.5" customHeight="1" x14ac:dyDescent="0.25">
      <c r="B8" s="13">
        <f>COUNTIFS(Anlagenverzeichnis!$F$9:$F$38,"&lt;&gt;",Anlagenverzeichnis!$S$9:$S$38,"&lt;&gt;Abgang")</f>
        <v>24</v>
      </c>
      <c r="C8" s="13"/>
      <c r="D8" s="12">
        <f>F27</f>
        <v>982880</v>
      </c>
      <c r="E8" s="12"/>
      <c r="F8" s="12">
        <f>H27</f>
        <v>653869.89743589738</v>
      </c>
      <c r="G8" s="12"/>
      <c r="H8" s="12">
        <f>D27</f>
        <v>66550</v>
      </c>
      <c r="I8" s="12"/>
      <c r="J8" s="12">
        <f>I27</f>
        <v>95060.340455840458</v>
      </c>
      <c r="K8" s="12"/>
      <c r="L8" s="12">
        <f>J27</f>
        <v>622755.85327635321</v>
      </c>
      <c r="M8" s="12"/>
    </row>
    <row r="9" spans="2:13" ht="15" customHeight="1" x14ac:dyDescent="0.25">
      <c r="B9" s="11" t="s">
        <v>1</v>
      </c>
      <c r="C9" s="11"/>
      <c r="D9" s="11" t="s">
        <v>2</v>
      </c>
      <c r="E9" s="11"/>
      <c r="F9" s="11" t="s">
        <v>3</v>
      </c>
      <c r="G9" s="11"/>
      <c r="H9" s="11" t="s">
        <v>4</v>
      </c>
      <c r="I9" s="11"/>
      <c r="J9" s="11" t="s">
        <v>5</v>
      </c>
      <c r="K9" s="11"/>
      <c r="L9" s="11" t="s">
        <v>6</v>
      </c>
      <c r="M9" s="11"/>
    </row>
    <row r="10" spans="2:13" ht="4.5" customHeight="1" x14ac:dyDescent="0.25">
      <c r="B10" s="10"/>
      <c r="C10" s="10"/>
      <c r="D10" s="10"/>
      <c r="E10" s="10"/>
      <c r="F10" s="10"/>
      <c r="G10" s="10"/>
      <c r="H10" s="10"/>
      <c r="I10" s="10"/>
      <c r="J10" s="10"/>
      <c r="K10" s="10"/>
      <c r="L10" s="10"/>
      <c r="M10" s="10"/>
    </row>
    <row r="12" spans="2:13" ht="19.5" customHeight="1" x14ac:dyDescent="0.25">
      <c r="B12" s="9" t="s">
        <v>7</v>
      </c>
      <c r="C12" s="9"/>
      <c r="D12" s="9"/>
      <c r="E12" s="9"/>
      <c r="F12" s="9"/>
      <c r="G12" s="9"/>
      <c r="H12" s="9"/>
      <c r="I12" s="9"/>
      <c r="J12" s="9"/>
      <c r="K12" s="9"/>
      <c r="L12" s="9"/>
      <c r="M12" s="9"/>
    </row>
    <row r="13" spans="2:13" x14ac:dyDescent="0.25">
      <c r="B13" s="19" t="s">
        <v>8</v>
      </c>
    </row>
    <row r="14" spans="2:13" ht="30" customHeight="1" x14ac:dyDescent="0.25">
      <c r="B14" s="20" t="s">
        <v>9</v>
      </c>
      <c r="C14" s="20" t="s">
        <v>10</v>
      </c>
      <c r="D14" s="20" t="s">
        <v>11</v>
      </c>
      <c r="E14" s="20" t="s">
        <v>12</v>
      </c>
      <c r="F14" s="20" t="s">
        <v>13</v>
      </c>
      <c r="G14" s="20" t="s">
        <v>14</v>
      </c>
      <c r="H14" s="20" t="s">
        <v>3</v>
      </c>
      <c r="I14" s="20" t="s">
        <v>15</v>
      </c>
      <c r="J14" s="20" t="s">
        <v>6</v>
      </c>
      <c r="K14" s="20" t="s">
        <v>16</v>
      </c>
      <c r="L14" s="20" t="s">
        <v>17</v>
      </c>
      <c r="M14" s="20" t="s">
        <v>18</v>
      </c>
    </row>
    <row r="15" spans="2:13" ht="15.75" customHeight="1" x14ac:dyDescent="0.25">
      <c r="B15" s="21" t="str">
        <f>Stammdaten!B28</f>
        <v>Gebäude (betrieblich genutzt)</v>
      </c>
      <c r="C15" s="22">
        <f>SUMIFS(Anlagenverzeichnis!$U$9:$U$38,Anlagenverzeichnis!$C$9:$C$38,$B15)</f>
        <v>385000</v>
      </c>
      <c r="D15" s="22">
        <f>SUMIFS(Anlagenverzeichnis!$V$9:$V$38,Anlagenverzeichnis!$C$9:$C$38,$B15)</f>
        <v>0</v>
      </c>
      <c r="E15" s="22">
        <f>SUMIFS(Anlagenverzeichnis!$W$9:$W$38,Anlagenverzeichnis!$C$9:$C$38,$B15)</f>
        <v>0</v>
      </c>
      <c r="F15" s="22">
        <f t="shared" ref="F15:F26" si="0">C15+D15-E15</f>
        <v>385000</v>
      </c>
      <c r="G15" s="22">
        <f>SUMIFS(Anlagenverzeichnis!$Y$9:$Y$38,Anlagenverzeichnis!$C$9:$C$38,$B15)</f>
        <v>102083.33333333349</v>
      </c>
      <c r="H15" s="22">
        <f>SUMIFS(Anlagenverzeichnis!$M$9:$M$38,Anlagenverzeichnis!$C$9:$C$38,$B15)</f>
        <v>294583.33333333331</v>
      </c>
      <c r="I15" s="22">
        <f>SUMIFS(Anlagenverzeichnis!$N$9:$N$38,Anlagenverzeichnis!$C$9:$C$38,$B15)</f>
        <v>11666.666666666666</v>
      </c>
      <c r="J15" s="22">
        <f t="shared" ref="J15:J26" si="1">F15-G15</f>
        <v>282916.66666666651</v>
      </c>
      <c r="K15" s="23">
        <f t="shared" ref="K15:K26" si="2">IFERROR(J15/$J$27,0)</f>
        <v>0.45429788444095093</v>
      </c>
      <c r="L15" s="24">
        <f>COUNTIFS(Anlagenverzeichnis!$C$9:$C$38,$B15,Anlagenverzeichnis!$F$9:$F$38,"&lt;&gt;")</f>
        <v>1</v>
      </c>
      <c r="M15" s="25">
        <f>IFERROR(AVERAGEIFS(Anlagenverzeichnis!$R$9:$R$38,Anlagenverzeichnis!$C$9:$C$38,$B15,Anlagenverzeichnis!$R$9:$R$38,"&gt;0"),0)</f>
        <v>291</v>
      </c>
    </row>
    <row r="16" spans="2:13" ht="15.75" customHeight="1" x14ac:dyDescent="0.25">
      <c r="B16" s="26" t="str">
        <f>Stammdaten!B29</f>
        <v>Grundstücke</v>
      </c>
      <c r="C16" s="27">
        <f>SUMIFS(Anlagenverzeichnis!$U$9:$U$38,Anlagenverzeichnis!$C$9:$C$38,$B16)</f>
        <v>120000</v>
      </c>
      <c r="D16" s="27">
        <f>SUMIFS(Anlagenverzeichnis!$V$9:$V$38,Anlagenverzeichnis!$C$9:$C$38,$B16)</f>
        <v>0</v>
      </c>
      <c r="E16" s="27">
        <f>SUMIFS(Anlagenverzeichnis!$W$9:$W$38,Anlagenverzeichnis!$C$9:$C$38,$B16)</f>
        <v>0</v>
      </c>
      <c r="F16" s="27">
        <f t="shared" si="0"/>
        <v>120000</v>
      </c>
      <c r="G16" s="27">
        <f>SUMIFS(Anlagenverzeichnis!$Y$9:$Y$38,Anlagenverzeichnis!$C$9:$C$38,$B16)</f>
        <v>0</v>
      </c>
      <c r="H16" s="27">
        <f>SUMIFS(Anlagenverzeichnis!$M$9:$M$38,Anlagenverzeichnis!$C$9:$C$38,$B16)</f>
        <v>120000</v>
      </c>
      <c r="I16" s="27">
        <f>SUMIFS(Anlagenverzeichnis!$N$9:$N$38,Anlagenverzeichnis!$C$9:$C$38,$B16)</f>
        <v>0</v>
      </c>
      <c r="J16" s="27">
        <f t="shared" si="1"/>
        <v>120000</v>
      </c>
      <c r="K16" s="28">
        <f t="shared" si="2"/>
        <v>0.19269188618408534</v>
      </c>
      <c r="L16" s="29">
        <f>COUNTIFS(Anlagenverzeichnis!$C$9:$C$38,$B16,Anlagenverzeichnis!$F$9:$F$38,"&lt;&gt;")</f>
        <v>1</v>
      </c>
      <c r="M16" s="30">
        <f>IFERROR(AVERAGEIFS(Anlagenverzeichnis!$R$9:$R$38,Anlagenverzeichnis!$C$9:$C$38,$B16,Anlagenverzeichnis!$R$9:$R$38,"&gt;0"),0)</f>
        <v>0</v>
      </c>
    </row>
    <row r="17" spans="2:13" ht="15.75" customHeight="1" x14ac:dyDescent="0.25">
      <c r="B17" s="21" t="str">
        <f>Stammdaten!B30</f>
        <v>Maschinen und technische Anlagen</v>
      </c>
      <c r="C17" s="22">
        <f>SUMIFS(Anlagenverzeichnis!$U$9:$U$38,Anlagenverzeichnis!$C$9:$C$38,$B17)</f>
        <v>196800</v>
      </c>
      <c r="D17" s="22">
        <f>SUMIFS(Anlagenverzeichnis!$V$9:$V$38,Anlagenverzeichnis!$C$9:$C$38,$B17)</f>
        <v>0</v>
      </c>
      <c r="E17" s="22">
        <f>SUMIFS(Anlagenverzeichnis!$W$9:$W$38,Anlagenverzeichnis!$C$9:$C$38,$B17)</f>
        <v>0</v>
      </c>
      <c r="F17" s="22">
        <f t="shared" si="0"/>
        <v>196800</v>
      </c>
      <c r="G17" s="22">
        <f>SUMIFS(Anlagenverzeichnis!$Y$9:$Y$38,Anlagenverzeichnis!$C$9:$C$38,$B17)</f>
        <v>111931.83333333333</v>
      </c>
      <c r="H17" s="22">
        <f>SUMIFS(Anlagenverzeichnis!$M$9:$M$38,Anlagenverzeichnis!$C$9:$C$38,$B17)</f>
        <v>111824.16666666667</v>
      </c>
      <c r="I17" s="22">
        <f>SUMIFS(Anlagenverzeichnis!$N$9:$N$38,Anlagenverzeichnis!$C$9:$C$38,$B17)</f>
        <v>26956</v>
      </c>
      <c r="J17" s="22">
        <f t="shared" si="1"/>
        <v>84868.166666666672</v>
      </c>
      <c r="K17" s="23">
        <f t="shared" si="2"/>
        <v>0.13627839259987767</v>
      </c>
      <c r="L17" s="24">
        <f>COUNTIFS(Anlagenverzeichnis!$C$9:$C$38,$B17,Anlagenverzeichnis!$F$9:$F$38,"&lt;&gt;")</f>
        <v>5</v>
      </c>
      <c r="M17" s="25">
        <f>IFERROR(AVERAGEIFS(Anlagenverzeichnis!$R$9:$R$38,Anlagenverzeichnis!$C$9:$C$38,$B17,Anlagenverzeichnis!$R$9:$R$38,"&gt;0"),0)</f>
        <v>69.2</v>
      </c>
    </row>
    <row r="18" spans="2:13" ht="15.75" customHeight="1" x14ac:dyDescent="0.25">
      <c r="B18" s="26" t="str">
        <f>Stammdaten!B31</f>
        <v>Lager- und Betriebseinrichtung</v>
      </c>
      <c r="C18" s="27">
        <f>SUMIFS(Anlagenverzeichnis!$U$9:$U$38,Anlagenverzeichnis!$C$9:$C$38,$B18)</f>
        <v>59400</v>
      </c>
      <c r="D18" s="27">
        <f>SUMIFS(Anlagenverzeichnis!$V$9:$V$38,Anlagenverzeichnis!$C$9:$C$38,$B18)</f>
        <v>0</v>
      </c>
      <c r="E18" s="27">
        <f>SUMIFS(Anlagenverzeichnis!$W$9:$W$38,Anlagenverzeichnis!$C$9:$C$38,$B18)</f>
        <v>0</v>
      </c>
      <c r="F18" s="27">
        <f t="shared" si="0"/>
        <v>59400</v>
      </c>
      <c r="G18" s="27">
        <f>SUMIFS(Anlagenverzeichnis!$Y$9:$Y$38,Anlagenverzeichnis!$C$9:$C$38,$B18)</f>
        <v>32085</v>
      </c>
      <c r="H18" s="27">
        <f>SUMIFS(Anlagenverzeichnis!$M$9:$M$38,Anlagenverzeichnis!$C$9:$C$38,$B18)</f>
        <v>33255</v>
      </c>
      <c r="I18" s="27">
        <f>SUMIFS(Anlagenverzeichnis!$N$9:$N$38,Anlagenverzeichnis!$C$9:$C$38,$B18)</f>
        <v>5940</v>
      </c>
      <c r="J18" s="27">
        <f t="shared" si="1"/>
        <v>27315</v>
      </c>
      <c r="K18" s="28">
        <f t="shared" si="2"/>
        <v>4.3861490592652423E-2</v>
      </c>
      <c r="L18" s="29">
        <f>COUNTIFS(Anlagenverzeichnis!$C$9:$C$38,$B18,Anlagenverzeichnis!$F$9:$F$38,"&lt;&gt;")</f>
        <v>2</v>
      </c>
      <c r="M18" s="30">
        <f>IFERROR(AVERAGEIFS(Anlagenverzeichnis!$R$9:$R$38,Anlagenverzeichnis!$C$9:$C$38,$B18,Anlagenverzeichnis!$R$9:$R$38,"&gt;0"),0)</f>
        <v>55</v>
      </c>
    </row>
    <row r="19" spans="2:13" ht="15.75" customHeight="1" x14ac:dyDescent="0.25">
      <c r="B19" s="21" t="str">
        <f>Stammdaten!B32</f>
        <v>Fahrzeuge (Pkw)</v>
      </c>
      <c r="C19" s="22">
        <f>SUMIFS(Anlagenverzeichnis!$U$9:$U$38,Anlagenverzeichnis!$C$9:$C$38,$B19)</f>
        <v>34200</v>
      </c>
      <c r="D19" s="22">
        <f>SUMIFS(Anlagenverzeichnis!$V$9:$V$38,Anlagenverzeichnis!$C$9:$C$38,$B19)</f>
        <v>46700</v>
      </c>
      <c r="E19" s="22">
        <f>SUMIFS(Anlagenverzeichnis!$W$9:$W$38,Anlagenverzeichnis!$C$9:$C$38,$B19)</f>
        <v>0</v>
      </c>
      <c r="F19" s="22">
        <f t="shared" si="0"/>
        <v>80900</v>
      </c>
      <c r="G19" s="22">
        <f>SUMIFS(Anlagenverzeichnis!$Y$9:$Y$38,Anlagenverzeichnis!$C$9:$C$38,$B19)</f>
        <v>28517.5</v>
      </c>
      <c r="H19" s="22">
        <f>SUMIFS(Anlagenverzeichnis!$M$9:$M$38,Anlagenverzeichnis!$C$9:$C$38,$B19)</f>
        <v>24225</v>
      </c>
      <c r="I19" s="22">
        <f>SUMIFS(Anlagenverzeichnis!$N$9:$N$38,Anlagenverzeichnis!$C$9:$C$38,$B19)</f>
        <v>18542.5</v>
      </c>
      <c r="J19" s="22">
        <f t="shared" si="1"/>
        <v>52382.5</v>
      </c>
      <c r="K19" s="23">
        <f t="shared" si="2"/>
        <v>8.4114022733648749E-2</v>
      </c>
      <c r="L19" s="24">
        <f>COUNTIFS(Anlagenverzeichnis!$C$9:$C$38,$B19,Anlagenverzeichnis!$F$9:$F$38,"&lt;&gt;")</f>
        <v>2</v>
      </c>
      <c r="M19" s="25">
        <f>IFERROR(AVERAGEIFS(Anlagenverzeichnis!$R$9:$R$38,Anlagenverzeichnis!$C$9:$C$38,$B19,Anlagenverzeichnis!$R$9:$R$38,"&gt;0"),0)</f>
        <v>50</v>
      </c>
    </row>
    <row r="20" spans="2:13" ht="15.75" customHeight="1" x14ac:dyDescent="0.25">
      <c r="B20" s="26" t="str">
        <f>Stammdaten!B33</f>
        <v>Nutzfahrzeuge und Anhänger</v>
      </c>
      <c r="C20" s="27">
        <f>SUMIFS(Anlagenverzeichnis!$U$9:$U$38,Anlagenverzeichnis!$C$9:$C$38,$B20)</f>
        <v>46300</v>
      </c>
      <c r="D20" s="27">
        <f>SUMIFS(Anlagenverzeichnis!$V$9:$V$38,Anlagenverzeichnis!$C$9:$C$38,$B20)</f>
        <v>0</v>
      </c>
      <c r="E20" s="27">
        <f>SUMIFS(Anlagenverzeichnis!$W$9:$W$38,Anlagenverzeichnis!$C$9:$C$38,$B20)</f>
        <v>7400</v>
      </c>
      <c r="F20" s="27">
        <f t="shared" si="0"/>
        <v>38900</v>
      </c>
      <c r="G20" s="27">
        <f>SUMIFS(Anlagenverzeichnis!$Y$9:$Y$38,Anlagenverzeichnis!$C$9:$C$38,$B20)</f>
        <v>19810.18518518519</v>
      </c>
      <c r="H20" s="27">
        <f>SUMIFS(Anlagenverzeichnis!$M$9:$M$38,Anlagenverzeichnis!$C$9:$C$38,$B20)</f>
        <v>26358.333333333332</v>
      </c>
      <c r="I20" s="27">
        <f>SUMIFS(Anlagenverzeichnis!$N$9:$N$38,Anlagenverzeichnis!$C$9:$C$38,$B20)</f>
        <v>4664.8148148148139</v>
      </c>
      <c r="J20" s="27">
        <f t="shared" si="1"/>
        <v>19089.81481481481</v>
      </c>
      <c r="K20" s="28">
        <f t="shared" si="2"/>
        <v>3.0653770196429678E-2</v>
      </c>
      <c r="L20" s="29">
        <f>COUNTIFS(Anlagenverzeichnis!$C$9:$C$38,$B20,Anlagenverzeichnis!$F$9:$F$38,"&lt;&gt;")</f>
        <v>2</v>
      </c>
      <c r="M20" s="30">
        <f>IFERROR(AVERAGEIFS(Anlagenverzeichnis!$R$9:$R$38,Anlagenverzeichnis!$C$9:$C$38,$B20,Anlagenverzeichnis!$R$9:$R$38,"&gt;0"),0)</f>
        <v>53</v>
      </c>
    </row>
    <row r="21" spans="2:13" ht="15.75" customHeight="1" x14ac:dyDescent="0.25">
      <c r="B21" s="21" t="str">
        <f>Stammdaten!B34</f>
        <v>EDV-Hardware</v>
      </c>
      <c r="C21" s="22">
        <f>SUMIFS(Anlagenverzeichnis!$U$9:$U$38,Anlagenverzeichnis!$C$9:$C$38,$B21)</f>
        <v>19200</v>
      </c>
      <c r="D21" s="22">
        <f>SUMIFS(Anlagenverzeichnis!$V$9:$V$38,Anlagenverzeichnis!$C$9:$C$38,$B21)</f>
        <v>8750</v>
      </c>
      <c r="E21" s="22">
        <f>SUMIFS(Anlagenverzeichnis!$W$9:$W$38,Anlagenverzeichnis!$C$9:$C$38,$B21)</f>
        <v>0</v>
      </c>
      <c r="F21" s="22">
        <f t="shared" si="0"/>
        <v>27950</v>
      </c>
      <c r="G21" s="22">
        <f>SUMIFS(Anlagenverzeichnis!$Y$9:$Y$38,Anlagenverzeichnis!$C$9:$C$38,$B21)</f>
        <v>27950</v>
      </c>
      <c r="H21" s="22">
        <f>SUMIFS(Anlagenverzeichnis!$M$9:$M$38,Anlagenverzeichnis!$C$9:$C$38,$B21)</f>
        <v>2625</v>
      </c>
      <c r="I21" s="22">
        <f>SUMIFS(Anlagenverzeichnis!$N$9:$N$38,Anlagenverzeichnis!$C$9:$C$38,$B21)</f>
        <v>11375</v>
      </c>
      <c r="J21" s="22">
        <f t="shared" si="1"/>
        <v>0</v>
      </c>
      <c r="K21" s="23">
        <f t="shared" si="2"/>
        <v>0</v>
      </c>
      <c r="L21" s="24">
        <f>COUNTIFS(Anlagenverzeichnis!$C$9:$C$38,$B21,Anlagenverzeichnis!$F$9:$F$38,"&lt;&gt;")</f>
        <v>3</v>
      </c>
      <c r="M21" s="25">
        <f>IFERROR(AVERAGEIFS(Anlagenverzeichnis!$R$9:$R$38,Anlagenverzeichnis!$C$9:$C$38,$B21,Anlagenverzeichnis!$R$9:$R$38,"&gt;0"),0)</f>
        <v>0</v>
      </c>
    </row>
    <row r="22" spans="2:13" ht="15.75" customHeight="1" x14ac:dyDescent="0.25">
      <c r="B22" s="26" t="str">
        <f>Stammdaten!B35</f>
        <v>Software (Standardsoftware)</v>
      </c>
      <c r="C22" s="27">
        <f>SUMIFS(Anlagenverzeichnis!$U$9:$U$38,Anlagenverzeichnis!$C$9:$C$38,$B22)</f>
        <v>21000</v>
      </c>
      <c r="D22" s="27">
        <f>SUMIFS(Anlagenverzeichnis!$V$9:$V$38,Anlagenverzeichnis!$C$9:$C$38,$B22)</f>
        <v>9600</v>
      </c>
      <c r="E22" s="27">
        <f>SUMIFS(Anlagenverzeichnis!$W$9:$W$38,Anlagenverzeichnis!$C$9:$C$38,$B22)</f>
        <v>0</v>
      </c>
      <c r="F22" s="27">
        <f t="shared" si="0"/>
        <v>30600</v>
      </c>
      <c r="G22" s="27">
        <f>SUMIFS(Anlagenverzeichnis!$Y$9:$Y$38,Anlagenverzeichnis!$C$9:$C$38,$B22)</f>
        <v>19000</v>
      </c>
      <c r="H22" s="27">
        <f>SUMIFS(Anlagenverzeichnis!$M$9:$M$38,Anlagenverzeichnis!$C$9:$C$38,$B22)</f>
        <v>11666.666666666666</v>
      </c>
      <c r="I22" s="27">
        <f>SUMIFS(Anlagenverzeichnis!$N$9:$N$38,Anlagenverzeichnis!$C$9:$C$38,$B22)</f>
        <v>9666.6666666666679</v>
      </c>
      <c r="J22" s="27">
        <f t="shared" si="1"/>
        <v>11600</v>
      </c>
      <c r="K22" s="28">
        <f t="shared" si="2"/>
        <v>1.8626882331128251E-2</v>
      </c>
      <c r="L22" s="29">
        <f>COUNTIFS(Anlagenverzeichnis!$C$9:$C$38,$B22,Anlagenverzeichnis!$F$9:$F$38,"&lt;&gt;")</f>
        <v>2</v>
      </c>
      <c r="M22" s="30">
        <f>IFERROR(AVERAGEIFS(Anlagenverzeichnis!$R$9:$R$38,Anlagenverzeichnis!$C$9:$C$38,$B22,Anlagenverzeichnis!$R$9:$R$38,"&gt;0"),0)</f>
        <v>17</v>
      </c>
    </row>
    <row r="23" spans="2:13" ht="15.75" customHeight="1" x14ac:dyDescent="0.25">
      <c r="B23" s="21" t="str">
        <f>Stammdaten!B36</f>
        <v>Büromöbel und Einrichtung</v>
      </c>
      <c r="C23" s="22">
        <f>SUMIFS(Anlagenverzeichnis!$U$9:$U$38,Anlagenverzeichnis!$C$9:$C$38,$B23)</f>
        <v>26100</v>
      </c>
      <c r="D23" s="22">
        <f>SUMIFS(Anlagenverzeichnis!$V$9:$V$38,Anlagenverzeichnis!$C$9:$C$38,$B23)</f>
        <v>780</v>
      </c>
      <c r="E23" s="22">
        <f>SUMIFS(Anlagenverzeichnis!$W$9:$W$38,Anlagenverzeichnis!$C$9:$C$38,$B23)</f>
        <v>0</v>
      </c>
      <c r="F23" s="22">
        <f t="shared" si="0"/>
        <v>26880</v>
      </c>
      <c r="G23" s="22">
        <f>SUMIFS(Anlagenverzeichnis!$Y$9:$Y$38,Anlagenverzeichnis!$C$9:$C$38,$B23)</f>
        <v>12593.461538461532</v>
      </c>
      <c r="H23" s="22">
        <f>SUMIFS(Anlagenverzeichnis!$M$9:$M$38,Anlagenverzeichnis!$C$9:$C$38,$B23)</f>
        <v>16294.230769230768</v>
      </c>
      <c r="I23" s="22">
        <f>SUMIFS(Anlagenverzeichnis!$N$9:$N$38,Anlagenverzeichnis!$C$9:$C$38,$B23)</f>
        <v>2787.6923076923076</v>
      </c>
      <c r="J23" s="22">
        <f t="shared" si="1"/>
        <v>14286.538461538468</v>
      </c>
      <c r="K23" s="23">
        <f t="shared" si="2"/>
        <v>2.2940833693294402E-2</v>
      </c>
      <c r="L23" s="24">
        <f>COUNTIFS(Anlagenverzeichnis!$C$9:$C$38,$B23,Anlagenverzeichnis!$F$9:$F$38,"&lt;&gt;")</f>
        <v>3</v>
      </c>
      <c r="M23" s="25">
        <f>IFERROR(AVERAGEIFS(Anlagenverzeichnis!$R$9:$R$38,Anlagenverzeichnis!$C$9:$C$38,$B23,Anlagenverzeichnis!$R$9:$R$38,"&gt;0"),0)</f>
        <v>92</v>
      </c>
    </row>
    <row r="24" spans="2:13" ht="15.75" customHeight="1" x14ac:dyDescent="0.25">
      <c r="B24" s="26" t="str">
        <f>Stammdaten!B37</f>
        <v>Büro- und Geschäftsausstattung</v>
      </c>
      <c r="C24" s="27">
        <f>SUMIFS(Anlagenverzeichnis!$U$9:$U$38,Anlagenverzeichnis!$C$9:$C$38,$B24)</f>
        <v>5400</v>
      </c>
      <c r="D24" s="27">
        <f>SUMIFS(Anlagenverzeichnis!$V$9:$V$38,Anlagenverzeichnis!$C$9:$C$38,$B24)</f>
        <v>720</v>
      </c>
      <c r="E24" s="27">
        <f>SUMIFS(Anlagenverzeichnis!$W$9:$W$38,Anlagenverzeichnis!$C$9:$C$38,$B24)</f>
        <v>0</v>
      </c>
      <c r="F24" s="27">
        <f t="shared" si="0"/>
        <v>6120</v>
      </c>
      <c r="G24" s="27">
        <f>SUMIFS(Anlagenverzeichnis!$Y$9:$Y$38,Anlagenverzeichnis!$C$9:$C$38,$B24)</f>
        <v>1507.5</v>
      </c>
      <c r="H24" s="27">
        <f>SUMIFS(Anlagenverzeichnis!$M$9:$M$38,Anlagenverzeichnis!$C$9:$C$38,$B24)</f>
        <v>5287.5</v>
      </c>
      <c r="I24" s="27">
        <f>SUMIFS(Anlagenverzeichnis!$N$9:$N$38,Anlagenverzeichnis!$C$9:$C$38,$B24)</f>
        <v>1395</v>
      </c>
      <c r="J24" s="27">
        <f t="shared" si="1"/>
        <v>4612.5</v>
      </c>
      <c r="K24" s="28">
        <f t="shared" si="2"/>
        <v>7.40659437520078E-3</v>
      </c>
      <c r="L24" s="29">
        <f>COUNTIFS(Anlagenverzeichnis!$C$9:$C$38,$B24,Anlagenverzeichnis!$F$9:$F$38,"&lt;&gt;")</f>
        <v>2</v>
      </c>
      <c r="M24" s="30">
        <f>IFERROR(AVERAGEIFS(Anlagenverzeichnis!$R$9:$R$38,Anlagenverzeichnis!$C$9:$C$38,$B24,Anlagenverzeichnis!$R$9:$R$38,"&gt;0"),0)</f>
        <v>82</v>
      </c>
    </row>
    <row r="25" spans="2:13" ht="15.75" customHeight="1" x14ac:dyDescent="0.25">
      <c r="B25" s="21" t="str">
        <f>Stammdaten!B38</f>
        <v>Werkzeuge und Kleingeräte</v>
      </c>
      <c r="C25" s="22">
        <f>SUMIFS(Anlagenverzeichnis!$U$9:$U$38,Anlagenverzeichnis!$C$9:$C$38,$B25)</f>
        <v>3850</v>
      </c>
      <c r="D25" s="22">
        <f>SUMIFS(Anlagenverzeichnis!$V$9:$V$38,Anlagenverzeichnis!$C$9:$C$38,$B25)</f>
        <v>0</v>
      </c>
      <c r="E25" s="22">
        <f>SUMIFS(Anlagenverzeichnis!$W$9:$W$38,Anlagenverzeichnis!$C$9:$C$38,$B25)</f>
        <v>0</v>
      </c>
      <c r="F25" s="22">
        <f t="shared" si="0"/>
        <v>3850</v>
      </c>
      <c r="G25" s="22">
        <f>SUMIFS(Anlagenverzeichnis!$Y$9:$Y$38,Anlagenverzeichnis!$C$9:$C$38,$B25)</f>
        <v>2053.3333333333335</v>
      </c>
      <c r="H25" s="22">
        <f>SUMIFS(Anlagenverzeichnis!$M$9:$M$38,Anlagenverzeichnis!$C$9:$C$38,$B25)</f>
        <v>2566.6666666666665</v>
      </c>
      <c r="I25" s="22">
        <f>SUMIFS(Anlagenverzeichnis!$N$9:$N$38,Anlagenverzeichnis!$C$9:$C$38,$B25)</f>
        <v>770</v>
      </c>
      <c r="J25" s="22">
        <f t="shared" si="1"/>
        <v>1796.6666666666665</v>
      </c>
      <c r="K25" s="23">
        <f t="shared" si="2"/>
        <v>2.8850257403672773E-3</v>
      </c>
      <c r="L25" s="24">
        <f>COUNTIFS(Anlagenverzeichnis!$C$9:$C$38,$B25,Anlagenverzeichnis!$F$9:$F$38,"&lt;&gt;")</f>
        <v>1</v>
      </c>
      <c r="M25" s="25">
        <f>IFERROR(AVERAGEIFS(Anlagenverzeichnis!$R$9:$R$38,Anlagenverzeichnis!$C$9:$C$38,$B25,Anlagenverzeichnis!$R$9:$R$38,"&gt;0"),0)</f>
        <v>28</v>
      </c>
    </row>
    <row r="26" spans="2:13" ht="15.75" customHeight="1" x14ac:dyDescent="0.25">
      <c r="B26" s="26" t="str">
        <f>Stammdaten!B39</f>
        <v>Sonstige Anlagegüter</v>
      </c>
      <c r="C26" s="27">
        <f>SUMIFS(Anlagenverzeichnis!$U$9:$U$38,Anlagenverzeichnis!$C$9:$C$38,$B26)</f>
        <v>6480</v>
      </c>
      <c r="D26" s="27">
        <f>SUMIFS(Anlagenverzeichnis!$V$9:$V$38,Anlagenverzeichnis!$C$9:$C$38,$B26)</f>
        <v>0</v>
      </c>
      <c r="E26" s="27">
        <f>SUMIFS(Anlagenverzeichnis!$W$9:$W$38,Anlagenverzeichnis!$C$9:$C$38,$B26)</f>
        <v>0</v>
      </c>
      <c r="F26" s="27">
        <f t="shared" si="0"/>
        <v>6480</v>
      </c>
      <c r="G26" s="27">
        <f>SUMIFS(Anlagenverzeichnis!$Y$9:$Y$38,Anlagenverzeichnis!$C$9:$C$38,$B26)</f>
        <v>2592</v>
      </c>
      <c r="H26" s="27">
        <f>SUMIFS(Anlagenverzeichnis!$M$9:$M$38,Anlagenverzeichnis!$C$9:$C$38,$B26)</f>
        <v>5184</v>
      </c>
      <c r="I26" s="27">
        <f>SUMIFS(Anlagenverzeichnis!$N$9:$N$38,Anlagenverzeichnis!$C$9:$C$38,$B26)</f>
        <v>1296</v>
      </c>
      <c r="J26" s="27">
        <f t="shared" si="1"/>
        <v>3888</v>
      </c>
      <c r="K26" s="28">
        <f t="shared" si="2"/>
        <v>6.2432171123643649E-3</v>
      </c>
      <c r="L26" s="29">
        <f>COUNTIFS(Anlagenverzeichnis!$C$9:$C$38,$B26,Anlagenverzeichnis!$F$9:$F$38,"&lt;&gt;")</f>
        <v>1</v>
      </c>
      <c r="M26" s="30">
        <f>IFERROR(AVERAGEIFS(Anlagenverzeichnis!$R$9:$R$38,Anlagenverzeichnis!$C$9:$C$38,$B26,Anlagenverzeichnis!$R$9:$R$38,"&gt;0"),0)</f>
        <v>47</v>
      </c>
    </row>
    <row r="27" spans="2:13" ht="19.5" customHeight="1" x14ac:dyDescent="0.25">
      <c r="B27" s="31" t="s">
        <v>19</v>
      </c>
      <c r="C27" s="32">
        <f t="shared" ref="C27:J27" si="3">SUM(C15:C26)</f>
        <v>923730</v>
      </c>
      <c r="D27" s="32">
        <f t="shared" si="3"/>
        <v>66550</v>
      </c>
      <c r="E27" s="32">
        <f t="shared" si="3"/>
        <v>7400</v>
      </c>
      <c r="F27" s="32">
        <f t="shared" si="3"/>
        <v>982880</v>
      </c>
      <c r="G27" s="32">
        <f t="shared" si="3"/>
        <v>360124.14672364685</v>
      </c>
      <c r="H27" s="32">
        <f t="shared" si="3"/>
        <v>653869.89743589738</v>
      </c>
      <c r="I27" s="32">
        <f t="shared" si="3"/>
        <v>95060.340455840458</v>
      </c>
      <c r="J27" s="32">
        <f t="shared" si="3"/>
        <v>622755.85327635321</v>
      </c>
      <c r="K27" s="33">
        <f>IFERROR(J27/J27,0)</f>
        <v>1</v>
      </c>
      <c r="L27" s="34">
        <f>SUM(L15:L26)</f>
        <v>25</v>
      </c>
      <c r="M27" s="35">
        <f>IFERROR(AVERAGEIFS(Anlagenverzeichnis!$R$9:$R$38,Anlagenverzeichnis!$R$9:$R$38,"&gt;0"),0)</f>
        <v>70.833333333333329</v>
      </c>
    </row>
    <row r="29" spans="2:13" ht="19.5" customHeight="1" x14ac:dyDescent="0.25">
      <c r="B29" s="9" t="s">
        <v>20</v>
      </c>
      <c r="C29" s="9"/>
      <c r="D29" s="9"/>
      <c r="E29" s="9"/>
      <c r="F29" s="9"/>
      <c r="H29" s="9" t="s">
        <v>21</v>
      </c>
      <c r="I29" s="9"/>
      <c r="J29" s="9"/>
      <c r="K29" s="9"/>
      <c r="L29" s="9"/>
      <c r="M29" s="9"/>
    </row>
    <row r="30" spans="2:13" ht="25.5" customHeight="1" x14ac:dyDescent="0.25">
      <c r="B30" s="36" t="s">
        <v>22</v>
      </c>
      <c r="C30" s="36" t="s">
        <v>17</v>
      </c>
      <c r="D30" s="36" t="s">
        <v>23</v>
      </c>
      <c r="E30" s="36" t="s">
        <v>15</v>
      </c>
      <c r="F30" s="36" t="s">
        <v>6</v>
      </c>
      <c r="H30" s="8" t="s">
        <v>24</v>
      </c>
      <c r="I30" s="8"/>
      <c r="J30" s="8"/>
      <c r="K30" s="8"/>
      <c r="L30" s="8"/>
      <c r="M30" s="36" t="s">
        <v>25</v>
      </c>
    </row>
    <row r="31" spans="2:13" ht="15" customHeight="1" x14ac:dyDescent="0.25">
      <c r="B31" s="37" t="str">
        <f>Stammdaten!B44</f>
        <v>Linear (§ 7 Abs. 1 EStG)</v>
      </c>
      <c r="C31" s="24">
        <f>COUNTIFS(Anlagenverzeichnis!$I$9:$I$38,$B31)</f>
        <v>19</v>
      </c>
      <c r="D31" s="22">
        <f>SUMIFS(Anlagenverzeichnis!$G$9:$G$38,Anlagenverzeichnis!$I$9:$I$38,$B31)</f>
        <v>772800</v>
      </c>
      <c r="E31" s="22">
        <f>SUMIFS(Anlagenverzeichnis!$N$9:$N$38,Anlagenverzeichnis!$I$9:$I$38,$B31)</f>
        <v>67865.840455840458</v>
      </c>
      <c r="F31" s="22">
        <f>SUMIFS(Anlagenverzeichnis!$O$9:$O$38,Anlagenverzeichnis!$I$9:$I$38,$B31)</f>
        <v>438046.35327635321</v>
      </c>
      <c r="H31" s="7" t="s">
        <v>26</v>
      </c>
      <c r="I31" s="7"/>
      <c r="J31" s="7"/>
      <c r="K31" s="7"/>
      <c r="L31" s="7"/>
      <c r="M31" s="38" t="str">
        <f>IF(ROUND(F27-G27-J27,2)=0,"OK","PRÜFEN")</f>
        <v>OK</v>
      </c>
    </row>
    <row r="32" spans="2:13" ht="15" customHeight="1" x14ac:dyDescent="0.25">
      <c r="B32" s="39" t="str">
        <f>Stammdaten!B45</f>
        <v>Degressiv (§ 7 Abs. 2 EStG)</v>
      </c>
      <c r="C32" s="29">
        <f>COUNTIFS(Anlagenverzeichnis!$I$9:$I$38,$B32)</f>
        <v>2</v>
      </c>
      <c r="D32" s="27">
        <f>SUMIFS(Anlagenverzeichnis!$G$9:$G$38,Anlagenverzeichnis!$I$9:$I$38,$B32)</f>
        <v>89500</v>
      </c>
      <c r="E32" s="27">
        <f>SUMIFS(Anlagenverzeichnis!$N$9:$N$38,Anlagenverzeichnis!$I$9:$I$38,$B32)</f>
        <v>24398.5</v>
      </c>
      <c r="F32" s="27">
        <f>SUMIFS(Anlagenverzeichnis!$O$9:$O$38,Anlagenverzeichnis!$I$9:$I$38,$B32)</f>
        <v>60821.5</v>
      </c>
      <c r="H32" s="6" t="s">
        <v>27</v>
      </c>
      <c r="I32" s="6"/>
      <c r="J32" s="6"/>
      <c r="K32" s="6"/>
      <c r="L32" s="6"/>
      <c r="M32" s="40" t="str">
        <f>IF(ROUND(I27-SUMIF('AfA-Plan'!$K$8:$AD$8,Wirtschaftsjahr,'AfA-Plan'!$K$74:$AD$74),2)=0,"OK","PRÜFEN")</f>
        <v>OK</v>
      </c>
    </row>
    <row r="33" spans="2:13" ht="15" customHeight="1" x14ac:dyDescent="0.25">
      <c r="B33" s="37" t="str">
        <f>Stammdaten!B46</f>
        <v>GWG-Sofortabschreibung</v>
      </c>
      <c r="C33" s="24">
        <f>COUNTIFS(Anlagenverzeichnis!$I$9:$I$38,$B33)</f>
        <v>2</v>
      </c>
      <c r="D33" s="22">
        <f>SUMIFS(Anlagenverzeichnis!$G$9:$G$38,Anlagenverzeichnis!$I$9:$I$38,$B33)</f>
        <v>1500</v>
      </c>
      <c r="E33" s="22">
        <f>SUMIFS(Anlagenverzeichnis!$N$9:$N$38,Anlagenverzeichnis!$I$9:$I$38,$B33)</f>
        <v>1500</v>
      </c>
      <c r="F33" s="22">
        <f>SUMIFS(Anlagenverzeichnis!$O$9:$O$38,Anlagenverzeichnis!$I$9:$I$38,$B33)</f>
        <v>0</v>
      </c>
      <c r="H33" s="7" t="s">
        <v>28</v>
      </c>
      <c r="I33" s="7"/>
      <c r="J33" s="7"/>
      <c r="K33" s="7"/>
      <c r="L33" s="7"/>
      <c r="M33" s="38" t="str">
        <f>IF(COUNTIFS(Anlagenverzeichnis!$F$9:$F$38,"&lt;&gt;",Anlagenverzeichnis!$C$9:$C$38,"")=0,"OK","PRÜFEN")</f>
        <v>OK</v>
      </c>
    </row>
    <row r="34" spans="2:13" ht="15" customHeight="1" x14ac:dyDescent="0.25">
      <c r="B34" s="39" t="str">
        <f>Stammdaten!B47</f>
        <v>Sammelposten (Pool)</v>
      </c>
      <c r="C34" s="29">
        <f>COUNTIFS(Anlagenverzeichnis!$I$9:$I$38,$B34)</f>
        <v>1</v>
      </c>
      <c r="D34" s="27">
        <f>SUMIFS(Anlagenverzeichnis!$G$9:$G$38,Anlagenverzeichnis!$I$9:$I$38,$B34)</f>
        <v>6480</v>
      </c>
      <c r="E34" s="27">
        <f>SUMIFS(Anlagenverzeichnis!$N$9:$N$38,Anlagenverzeichnis!$I$9:$I$38,$B34)</f>
        <v>1296</v>
      </c>
      <c r="F34" s="27">
        <f>SUMIFS(Anlagenverzeichnis!$O$9:$O$38,Anlagenverzeichnis!$I$9:$I$38,$B34)</f>
        <v>3888</v>
      </c>
      <c r="H34" s="6" t="s">
        <v>29</v>
      </c>
      <c r="I34" s="6"/>
      <c r="J34" s="6"/>
      <c r="K34" s="6"/>
      <c r="L34" s="6"/>
      <c r="M34" s="40" t="str">
        <f>IF(SUMPRODUCT((Anlagenverzeichnis!$I$9:$I$38="GWG-Sofortabschreibung")*(Anlagenverzeichnis!$G$9:$G$38&gt;GWG_Grenze))=0,"OK","PRÜFEN")</f>
        <v>OK</v>
      </c>
    </row>
    <row r="35" spans="2:13" ht="15" customHeight="1" x14ac:dyDescent="0.25">
      <c r="B35" s="37" t="str">
        <f>Stammdaten!B48</f>
        <v>Keine AfA (nicht abnutzbar)</v>
      </c>
      <c r="C35" s="24">
        <f>COUNTIFS(Anlagenverzeichnis!$I$9:$I$38,$B35)</f>
        <v>1</v>
      </c>
      <c r="D35" s="22">
        <f>SUMIFS(Anlagenverzeichnis!$G$9:$G$38,Anlagenverzeichnis!$I$9:$I$38,$B35)</f>
        <v>120000</v>
      </c>
      <c r="E35" s="22">
        <f>SUMIFS(Anlagenverzeichnis!$N$9:$N$38,Anlagenverzeichnis!$I$9:$I$38,$B35)</f>
        <v>0</v>
      </c>
      <c r="F35" s="22">
        <f>SUMIFS(Anlagenverzeichnis!$O$9:$O$38,Anlagenverzeichnis!$I$9:$I$38,$B35)</f>
        <v>120000</v>
      </c>
      <c r="H35" s="7" t="s">
        <v>30</v>
      </c>
      <c r="I35" s="7"/>
      <c r="J35" s="7"/>
      <c r="K35" s="7"/>
      <c r="L35" s="7"/>
      <c r="M35" s="38" t="str">
        <f>IF(SUMPRODUCT((Anlagenverzeichnis!$I$9:$I$38="Degressiv (§ 7 Abs. 2 EStG)")*(Anlagenverzeichnis!$F$9:$F$38&lt;&gt;"")*((Anlagenverzeichnis!$F$9:$F$38&lt;Deg_ab)+(Anlagenverzeichnis!$F$9:$F$38&gt;Deg_bis)))=0,"OK","PRÜFEN")</f>
        <v>OK</v>
      </c>
    </row>
    <row r="36" spans="2:13" ht="15" customHeight="1" x14ac:dyDescent="0.25">
      <c r="H36" s="6" t="s">
        <v>31</v>
      </c>
      <c r="I36" s="6"/>
      <c r="J36" s="6"/>
      <c r="K36" s="6"/>
      <c r="L36" s="6"/>
      <c r="M36" s="40" t="str">
        <f>IF(COUNTIFS(Anlagenverzeichnis!$O$9:$O$38,"&lt;0")=0,"OK","PRÜFEN")</f>
        <v>OK</v>
      </c>
    </row>
    <row r="58" spans="2:13" ht="15" customHeight="1" x14ac:dyDescent="0.25">
      <c r="B58" s="5" t="s">
        <v>32</v>
      </c>
      <c r="C58" s="5"/>
      <c r="D58" s="5"/>
      <c r="E58" s="5"/>
      <c r="F58" s="5"/>
      <c r="G58" s="5"/>
      <c r="H58" s="5"/>
      <c r="I58" s="5"/>
      <c r="J58" s="5"/>
      <c r="K58" s="5"/>
      <c r="L58" s="5"/>
      <c r="M58" s="5"/>
    </row>
    <row r="59" spans="2:13" x14ac:dyDescent="0.25">
      <c r="B59" s="5"/>
      <c r="C59" s="5"/>
      <c r="D59" s="5"/>
      <c r="E59" s="5"/>
      <c r="F59" s="5"/>
      <c r="G59" s="5"/>
      <c r="H59" s="5"/>
      <c r="I59" s="5"/>
      <c r="J59" s="5"/>
      <c r="K59" s="5"/>
      <c r="L59" s="5"/>
      <c r="M59" s="5"/>
    </row>
  </sheetData>
  <mergeCells count="35">
    <mergeCell ref="B58:M59"/>
    <mergeCell ref="H32:L32"/>
    <mergeCell ref="H33:L33"/>
    <mergeCell ref="H34:L34"/>
    <mergeCell ref="H35:L35"/>
    <mergeCell ref="H36:L36"/>
    <mergeCell ref="B12:M12"/>
    <mergeCell ref="B29:F29"/>
    <mergeCell ref="H29:M29"/>
    <mergeCell ref="H30:L30"/>
    <mergeCell ref="H31:L31"/>
    <mergeCell ref="L9:M9"/>
    <mergeCell ref="B10:C10"/>
    <mergeCell ref="D10:E10"/>
    <mergeCell ref="F10:G10"/>
    <mergeCell ref="H10:I10"/>
    <mergeCell ref="J10:K10"/>
    <mergeCell ref="L10:M10"/>
    <mergeCell ref="B9:C9"/>
    <mergeCell ref="D9:E9"/>
    <mergeCell ref="F9:G9"/>
    <mergeCell ref="H9:I9"/>
    <mergeCell ref="J9:K9"/>
    <mergeCell ref="L7:M7"/>
    <mergeCell ref="B8:C8"/>
    <mergeCell ref="D8:E8"/>
    <mergeCell ref="F8:G8"/>
    <mergeCell ref="H8:I8"/>
    <mergeCell ref="J8:K8"/>
    <mergeCell ref="L8:M8"/>
    <mergeCell ref="B7:C7"/>
    <mergeCell ref="D7:E7"/>
    <mergeCell ref="F7:G7"/>
    <mergeCell ref="H7:I7"/>
    <mergeCell ref="J7:K7"/>
  </mergeCells>
  <conditionalFormatting sqref="M31:M36">
    <cfRule type="cellIs" dxfId="11" priority="2" operator="equal">
      <formula>"OK"</formula>
    </cfRule>
    <cfRule type="cellIs" dxfId="10" priority="3" operator="equal">
      <formula>"PRÜFEN"</formula>
    </cfRule>
  </conditionalFormatting>
  <pageMargins left="0.75" right="0.75" top="1" bottom="1" header="0.511811023622047" footer="0.511811023622047"/>
  <pageSetup fitToHeight="0" orientation="landscape" horizontalDpi="300"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E2A4A"/>
    <pageSetUpPr fitToPage="1"/>
  </sheetPr>
  <dimension ref="A2:Y39"/>
  <sheetViews>
    <sheetView showGridLines="0" zoomScaleNormal="100" workbookViewId="0">
      <pane xSplit="2" ySplit="8" topLeftCell="C9" activePane="bottomRight" state="frozen"/>
      <selection pane="topRight" activeCell="C1" sqref="C1"/>
      <selection pane="bottomLeft" activeCell="A9" sqref="A9"/>
      <selection pane="bottomRight"/>
    </sheetView>
  </sheetViews>
  <sheetFormatPr baseColWidth="10" defaultColWidth="8.7109375" defaultRowHeight="15" x14ac:dyDescent="0.25"/>
  <cols>
    <col min="1" max="1" width="11" customWidth="1"/>
    <col min="2" max="2" width="34" customWidth="1"/>
    <col min="3" max="3" width="26" customWidth="1"/>
    <col min="4" max="4" width="13" customWidth="1"/>
    <col min="5" max="5" width="15" customWidth="1"/>
    <col min="6" max="6" width="13" customWidth="1"/>
    <col min="7" max="7" width="15" customWidth="1"/>
    <col min="8" max="8" width="11" customWidth="1"/>
    <col min="9" max="9" width="24" customWidth="1"/>
    <col min="10" max="10" width="9" customWidth="1"/>
    <col min="11" max="11" width="12" customWidth="1"/>
    <col min="12" max="16" width="14" customWidth="1"/>
    <col min="17" max="17" width="11" customWidth="1"/>
    <col min="18" max="18" width="10" customWidth="1"/>
    <col min="19" max="19" width="14" customWidth="1"/>
    <col min="20" max="20" width="26" customWidth="1"/>
    <col min="21" max="25" width="13" customWidth="1"/>
  </cols>
  <sheetData>
    <row r="2" spans="1:25" ht="21.75" customHeight="1" x14ac:dyDescent="0.25">
      <c r="A2" s="15" t="str">
        <f>Stammdaten!C6</f>
        <v>Muster Fertigungs- und Handels GmbH</v>
      </c>
      <c r="N2" s="42" t="s">
        <v>33</v>
      </c>
      <c r="O2" s="43">
        <f>Wirtschaftsjahr</f>
        <v>2026</v>
      </c>
    </row>
    <row r="3" spans="1:25" ht="25.5" customHeight="1" x14ac:dyDescent="0.25">
      <c r="A3" s="44" t="s">
        <v>34</v>
      </c>
      <c r="N3" s="42" t="s">
        <v>35</v>
      </c>
      <c r="O3" s="45" t="s">
        <v>36</v>
      </c>
    </row>
    <row r="4" spans="1:25" x14ac:dyDescent="0.25">
      <c r="A4" s="17" t="s">
        <v>37</v>
      </c>
    </row>
    <row r="5" spans="1:25" ht="3.75" customHeight="1" x14ac:dyDescent="0.25">
      <c r="A5" s="18"/>
      <c r="B5" s="18"/>
      <c r="C5" s="18"/>
      <c r="D5" s="18"/>
      <c r="E5" s="18"/>
      <c r="F5" s="18"/>
      <c r="G5" s="18"/>
      <c r="H5" s="18"/>
      <c r="I5" s="18"/>
      <c r="J5" s="18"/>
      <c r="K5" s="18"/>
      <c r="L5" s="18"/>
      <c r="M5" s="18"/>
      <c r="N5" s="18"/>
      <c r="O5" s="18"/>
      <c r="P5" s="18"/>
      <c r="Q5" s="18"/>
      <c r="R5" s="18"/>
      <c r="S5" s="18"/>
      <c r="T5" s="18"/>
    </row>
    <row r="7" spans="1:25" ht="18" customHeight="1" x14ac:dyDescent="0.25">
      <c r="A7" s="4" t="s">
        <v>38</v>
      </c>
      <c r="B7" s="4"/>
      <c r="C7" s="4"/>
      <c r="D7" s="4"/>
      <c r="E7" s="4"/>
      <c r="F7" s="3" t="s">
        <v>39</v>
      </c>
      <c r="G7" s="3"/>
      <c r="H7" s="3"/>
      <c r="I7" s="3"/>
      <c r="J7" s="3"/>
      <c r="K7" s="3"/>
      <c r="L7" s="2" t="s">
        <v>40</v>
      </c>
      <c r="M7" s="2"/>
      <c r="N7" s="2"/>
      <c r="O7" s="2"/>
      <c r="P7" s="2"/>
      <c r="Q7" s="2"/>
      <c r="R7" s="2"/>
      <c r="S7" s="1" t="s">
        <v>41</v>
      </c>
      <c r="T7" s="1"/>
      <c r="U7" s="46" t="s">
        <v>42</v>
      </c>
    </row>
    <row r="8" spans="1:25" ht="33.75" customHeight="1" x14ac:dyDescent="0.25">
      <c r="A8" s="47" t="s">
        <v>43</v>
      </c>
      <c r="B8" s="47" t="s">
        <v>44</v>
      </c>
      <c r="C8" s="47" t="s">
        <v>9</v>
      </c>
      <c r="D8" s="47" t="s">
        <v>45</v>
      </c>
      <c r="E8" s="47" t="s">
        <v>46</v>
      </c>
      <c r="F8" s="47" t="s">
        <v>47</v>
      </c>
      <c r="G8" s="47" t="s">
        <v>48</v>
      </c>
      <c r="H8" s="47" t="s">
        <v>49</v>
      </c>
      <c r="I8" s="47" t="s">
        <v>22</v>
      </c>
      <c r="J8" s="47" t="s">
        <v>50</v>
      </c>
      <c r="K8" s="47" t="s">
        <v>51</v>
      </c>
      <c r="L8" s="47" t="s">
        <v>52</v>
      </c>
      <c r="M8" s="47" t="s">
        <v>53</v>
      </c>
      <c r="N8" s="47" t="s">
        <v>54</v>
      </c>
      <c r="O8" s="47" t="s">
        <v>55</v>
      </c>
      <c r="P8" s="47" t="s">
        <v>56</v>
      </c>
      <c r="Q8" s="47" t="s">
        <v>57</v>
      </c>
      <c r="R8" s="47" t="s">
        <v>58</v>
      </c>
      <c r="S8" s="47" t="s">
        <v>41</v>
      </c>
      <c r="T8" s="47" t="s">
        <v>59</v>
      </c>
      <c r="U8" s="48" t="s">
        <v>60</v>
      </c>
      <c r="V8" s="48" t="s">
        <v>61</v>
      </c>
      <c r="W8" s="48" t="s">
        <v>62</v>
      </c>
      <c r="X8" s="48" t="s">
        <v>63</v>
      </c>
      <c r="Y8" s="48" t="s">
        <v>64</v>
      </c>
    </row>
    <row r="9" spans="1:25" ht="16.5" customHeight="1" x14ac:dyDescent="0.25">
      <c r="A9" s="49" t="s">
        <v>65</v>
      </c>
      <c r="B9" s="50" t="s">
        <v>66</v>
      </c>
      <c r="C9" s="50" t="s">
        <v>67</v>
      </c>
      <c r="D9" s="49" t="s">
        <v>68</v>
      </c>
      <c r="E9" s="50" t="s">
        <v>69</v>
      </c>
      <c r="F9" s="51">
        <v>43205</v>
      </c>
      <c r="G9" s="52">
        <v>385000</v>
      </c>
      <c r="H9" s="53">
        <f t="shared" ref="H9:H38" si="0">IF($C9="","",IFERROR(VLOOKUP($C9,AfA_Tabelle,2,0),""))</f>
        <v>33</v>
      </c>
      <c r="I9" s="50" t="s">
        <v>70</v>
      </c>
      <c r="J9" s="54">
        <f>IF($I9="","",IF($I9="Linear (§ 7 Abs. 1 EStG)",IFERROR(1/$H9,0),IF($I9="Degressiv (§ 7 Abs. 2 EStG)",'AfA-Plan'!$J9,IF($I9="GWG-Sofortabschreibung",1,IF($I9="Sammelposten (Pool)",1/SP_Jahre,0)))))</f>
        <v>3.0303030303030304E-2</v>
      </c>
      <c r="K9" s="51"/>
      <c r="L9" s="55">
        <f>IF($F9="","",SUMIF('AfA-Plan'!$K$8:$AD$8,"&lt;"&amp;Wirtschaftsjahr,'AfA-Plan'!$K44:$AD44))</f>
        <v>90416.666666666672</v>
      </c>
      <c r="M9" s="55">
        <f t="shared" ref="M9:M38" si="1">IF($F9="","",IF(YEAR($F9)&gt;=Wirtschaftsjahr,0,IF($K9="",$G9-$L9,IF(YEAR($K9)&lt;Wirtschaftsjahr,0,$G9-$L9))))</f>
        <v>294583.33333333331</v>
      </c>
      <c r="N9" s="55">
        <f>IF($F9="","",SUMIF('AfA-Plan'!$K$8:$AD$8,Wirtschaftsjahr,'AfA-Plan'!$K44:$AD44))</f>
        <v>11666.666666666666</v>
      </c>
      <c r="O9" s="55">
        <f>IF($F9="","",IFERROR(INDEX('AfA-Plan'!$K79:$AD79,MATCH(Wirtschaftsjahr,'AfA-Plan'!$K$8:$AD$8,0)),0))</f>
        <v>282916.66666666651</v>
      </c>
      <c r="P9" s="55" t="str">
        <f>IF($K9="","",MAX(0,$G9-SUMIF('AfA-Plan'!$K$8:$AD$8,"&lt;="&amp;YEAR($K9),'AfA-Plan'!$K44:$AD44)))</f>
        <v/>
      </c>
      <c r="Q9" s="54">
        <f>IF($G9="","",IFERROR(SUMIF('AfA-Plan'!$K$8:$AD$8,"&lt;="&amp;Wirtschaftsjahr,'AfA-Plan'!$K44:$AD44)/$G9,0))</f>
        <v>0.26515151515151519</v>
      </c>
      <c r="R9" s="56">
        <f>IF($F9="","",IF($O9&lt;=0,0,MAX(0,'AfA-Plan'!$H9-SUMIF('AfA-Plan'!$K$8:$AD$8,"&lt;="&amp;Wirtschaftsjahr,'AfA-Plan'!$K9:$AD9))))</f>
        <v>291</v>
      </c>
      <c r="S9" s="57" t="str">
        <f t="shared" ref="S9:S38" si="2">IF($F9="","",IF($K9&lt;&gt;"",IF(YEAR($K9)&lt;=Wirtschaftsjahr,"Abgang",IF(YEAR($F9)=Wirtschaftsjahr,"Zugang","Laufend")),IF(YEAR($F9)&gt;Wirtschaftsjahr,"Geplant",IF(YEAR($F9)=Wirtschaftsjahr,"Zugang",IF($O9&lt;=0,"Abgeschrieben","Laufend")))))</f>
        <v>Laufend</v>
      </c>
      <c r="T9" s="50" t="s">
        <v>71</v>
      </c>
      <c r="U9" s="58">
        <f t="shared" ref="U9:U38" si="3">IF($F9="",0,IF(YEAR($F9)&lt;Wirtschaftsjahr,IF($K9="",$G9,IF(YEAR($K9)&gt;=Wirtschaftsjahr,$G9,0)),0))</f>
        <v>385000</v>
      </c>
      <c r="V9" s="58">
        <f t="shared" ref="V9:V38" si="4">IF($F9="",0,IF(YEAR($F9)=Wirtschaftsjahr,$G9,0))</f>
        <v>0</v>
      </c>
      <c r="W9" s="58">
        <f t="shared" ref="W9:W38" si="5">IF($K9="",0,IF(YEAR($K9)=Wirtschaftsjahr,$G9,0))</f>
        <v>0</v>
      </c>
      <c r="X9" s="58">
        <f t="shared" ref="X9:X38" si="6">$U9+$V9-$W9</f>
        <v>385000</v>
      </c>
      <c r="Y9" s="58">
        <f t="shared" ref="Y9:Y38" si="7">IF($X9=0,0,$G9-IF($O9="",0,$O9))</f>
        <v>102083.33333333349</v>
      </c>
    </row>
    <row r="10" spans="1:25" ht="16.5" customHeight="1" x14ac:dyDescent="0.25">
      <c r="A10" s="49" t="s">
        <v>72</v>
      </c>
      <c r="B10" s="50" t="s">
        <v>73</v>
      </c>
      <c r="C10" s="50" t="s">
        <v>74</v>
      </c>
      <c r="D10" s="49" t="s">
        <v>68</v>
      </c>
      <c r="E10" s="50" t="s">
        <v>69</v>
      </c>
      <c r="F10" s="51">
        <v>43205</v>
      </c>
      <c r="G10" s="52">
        <v>120000</v>
      </c>
      <c r="H10" s="53">
        <f t="shared" si="0"/>
        <v>0</v>
      </c>
      <c r="I10" s="50" t="s">
        <v>75</v>
      </c>
      <c r="J10" s="54">
        <f>IF($I10="","",IF($I10="Linear (§ 7 Abs. 1 EStG)",IFERROR(1/$H10,0),IF($I10="Degressiv (§ 7 Abs. 2 EStG)",'AfA-Plan'!$J10,IF($I10="GWG-Sofortabschreibung",1,IF($I10="Sammelposten (Pool)",1/SP_Jahre,0)))))</f>
        <v>0</v>
      </c>
      <c r="K10" s="51"/>
      <c r="L10" s="55">
        <f>IF($F10="","",SUMIF('AfA-Plan'!$K$8:$AD$8,"&lt;"&amp;Wirtschaftsjahr,'AfA-Plan'!$K45:$AD45))</f>
        <v>0</v>
      </c>
      <c r="M10" s="55">
        <f t="shared" si="1"/>
        <v>120000</v>
      </c>
      <c r="N10" s="55">
        <f>IF($F10="","",SUMIF('AfA-Plan'!$K$8:$AD$8,Wirtschaftsjahr,'AfA-Plan'!$K45:$AD45))</f>
        <v>0</v>
      </c>
      <c r="O10" s="55">
        <f>IF($F10="","",IFERROR(INDEX('AfA-Plan'!$K80:$AD80,MATCH(Wirtschaftsjahr,'AfA-Plan'!$K$8:$AD$8,0)),0))</f>
        <v>120000</v>
      </c>
      <c r="P10" s="55" t="str">
        <f>IF($K10="","",MAX(0,$G10-SUMIF('AfA-Plan'!$K$8:$AD$8,"&lt;="&amp;YEAR($K10),'AfA-Plan'!$K45:$AD45)))</f>
        <v/>
      </c>
      <c r="Q10" s="54">
        <f>IF($G10="","",IFERROR(SUMIF('AfA-Plan'!$K$8:$AD$8,"&lt;="&amp;Wirtschaftsjahr,'AfA-Plan'!$K45:$AD45)/$G10,0))</f>
        <v>0</v>
      </c>
      <c r="R10" s="56">
        <f>IF($F10="","",IF($O10&lt;=0,0,MAX(0,'AfA-Plan'!$H10-SUMIF('AfA-Plan'!$K$8:$AD$8,"&lt;="&amp;Wirtschaftsjahr,'AfA-Plan'!$K10:$AD10))))</f>
        <v>0</v>
      </c>
      <c r="S10" s="57" t="str">
        <f t="shared" si="2"/>
        <v>Laufend</v>
      </c>
      <c r="T10" s="50" t="s">
        <v>76</v>
      </c>
      <c r="U10" s="58">
        <f t="shared" si="3"/>
        <v>120000</v>
      </c>
      <c r="V10" s="58">
        <f t="shared" si="4"/>
        <v>0</v>
      </c>
      <c r="W10" s="58">
        <f t="shared" si="5"/>
        <v>0</v>
      </c>
      <c r="X10" s="58">
        <f t="shared" si="6"/>
        <v>120000</v>
      </c>
      <c r="Y10" s="58">
        <f t="shared" si="7"/>
        <v>0</v>
      </c>
    </row>
    <row r="11" spans="1:25" ht="16.5" customHeight="1" x14ac:dyDescent="0.25">
      <c r="A11" s="49" t="s">
        <v>77</v>
      </c>
      <c r="B11" s="50" t="s">
        <v>78</v>
      </c>
      <c r="C11" s="50" t="s">
        <v>79</v>
      </c>
      <c r="D11" s="49" t="s">
        <v>80</v>
      </c>
      <c r="E11" s="50" t="s">
        <v>81</v>
      </c>
      <c r="F11" s="51">
        <v>43647</v>
      </c>
      <c r="G11" s="52">
        <v>96500</v>
      </c>
      <c r="H11" s="53">
        <f t="shared" si="0"/>
        <v>10</v>
      </c>
      <c r="I11" s="50" t="s">
        <v>70</v>
      </c>
      <c r="J11" s="54">
        <f>IF($I11="","",IF($I11="Linear (§ 7 Abs. 1 EStG)",IFERROR(1/$H11,0),IF($I11="Degressiv (§ 7 Abs. 2 EStG)",'AfA-Plan'!$J11,IF($I11="GWG-Sofortabschreibung",1,IF($I11="Sammelposten (Pool)",1/SP_Jahre,0)))))</f>
        <v>0.1</v>
      </c>
      <c r="K11" s="51"/>
      <c r="L11" s="55">
        <f>IF($F11="","",SUMIF('AfA-Plan'!$K$8:$AD$8,"&lt;"&amp;Wirtschaftsjahr,'AfA-Plan'!$K46:$AD46))</f>
        <v>62725</v>
      </c>
      <c r="M11" s="55">
        <f t="shared" si="1"/>
        <v>33775</v>
      </c>
      <c r="N11" s="55">
        <f>IF($F11="","",SUMIF('AfA-Plan'!$K$8:$AD$8,Wirtschaftsjahr,'AfA-Plan'!$K46:$AD46))</f>
        <v>9650</v>
      </c>
      <c r="O11" s="55">
        <f>IF($F11="","",IFERROR(INDEX('AfA-Plan'!$K81:$AD81,MATCH(Wirtschaftsjahr,'AfA-Plan'!$K$8:$AD$8,0)),0))</f>
        <v>24125</v>
      </c>
      <c r="P11" s="55" t="str">
        <f>IF($K11="","",MAX(0,$G11-SUMIF('AfA-Plan'!$K$8:$AD$8,"&lt;="&amp;YEAR($K11),'AfA-Plan'!$K46:$AD46)))</f>
        <v/>
      </c>
      <c r="Q11" s="54">
        <f>IF($G11="","",IFERROR(SUMIF('AfA-Plan'!$K$8:$AD$8,"&lt;="&amp;Wirtschaftsjahr,'AfA-Plan'!$K46:$AD46)/$G11,0))</f>
        <v>0.75</v>
      </c>
      <c r="R11" s="56">
        <f>IF($F11="","",IF($O11&lt;=0,0,MAX(0,'AfA-Plan'!$H11-SUMIF('AfA-Plan'!$K$8:$AD$8,"&lt;="&amp;Wirtschaftsjahr,'AfA-Plan'!$K11:$AD11))))</f>
        <v>30</v>
      </c>
      <c r="S11" s="57" t="str">
        <f t="shared" si="2"/>
        <v>Laufend</v>
      </c>
      <c r="T11" s="50"/>
      <c r="U11" s="58">
        <f t="shared" si="3"/>
        <v>96500</v>
      </c>
      <c r="V11" s="58">
        <f t="shared" si="4"/>
        <v>0</v>
      </c>
      <c r="W11" s="58">
        <f t="shared" si="5"/>
        <v>0</v>
      </c>
      <c r="X11" s="58">
        <f t="shared" si="6"/>
        <v>96500</v>
      </c>
      <c r="Y11" s="58">
        <f t="shared" si="7"/>
        <v>72375</v>
      </c>
    </row>
    <row r="12" spans="1:25" ht="16.5" customHeight="1" x14ac:dyDescent="0.25">
      <c r="A12" s="49" t="s">
        <v>82</v>
      </c>
      <c r="B12" s="50" t="s">
        <v>83</v>
      </c>
      <c r="C12" s="50" t="s">
        <v>84</v>
      </c>
      <c r="D12" s="49" t="s">
        <v>85</v>
      </c>
      <c r="E12" s="50" t="s">
        <v>86</v>
      </c>
      <c r="F12" s="51">
        <v>44336</v>
      </c>
      <c r="G12" s="52">
        <v>27900</v>
      </c>
      <c r="H12" s="53">
        <f t="shared" si="0"/>
        <v>10</v>
      </c>
      <c r="I12" s="50" t="s">
        <v>70</v>
      </c>
      <c r="J12" s="54">
        <f>IF($I12="","",IF($I12="Linear (§ 7 Abs. 1 EStG)",IFERROR(1/$H12,0),IF($I12="Degressiv (§ 7 Abs. 2 EStG)",'AfA-Plan'!$J12,IF($I12="GWG-Sofortabschreibung",1,IF($I12="Sammelposten (Pool)",1/SP_Jahre,0)))))</f>
        <v>0.1</v>
      </c>
      <c r="K12" s="51"/>
      <c r="L12" s="55">
        <f>IF($F12="","",SUMIF('AfA-Plan'!$K$8:$AD$8,"&lt;"&amp;Wirtschaftsjahr,'AfA-Plan'!$K47:$AD47))</f>
        <v>13020</v>
      </c>
      <c r="M12" s="55">
        <f t="shared" si="1"/>
        <v>14880</v>
      </c>
      <c r="N12" s="55">
        <f>IF($F12="","",SUMIF('AfA-Plan'!$K$8:$AD$8,Wirtschaftsjahr,'AfA-Plan'!$K47:$AD47))</f>
        <v>2790</v>
      </c>
      <c r="O12" s="55">
        <f>IF($F12="","",IFERROR(INDEX('AfA-Plan'!$K82:$AD82,MATCH(Wirtschaftsjahr,'AfA-Plan'!$K$8:$AD$8,0)),0))</f>
        <v>12090</v>
      </c>
      <c r="P12" s="55" t="str">
        <f>IF($K12="","",MAX(0,$G12-SUMIF('AfA-Plan'!$K$8:$AD$8,"&lt;="&amp;YEAR($K12),'AfA-Plan'!$K47:$AD47)))</f>
        <v/>
      </c>
      <c r="Q12" s="54">
        <f>IF($G12="","",IFERROR(SUMIF('AfA-Plan'!$K$8:$AD$8,"&lt;="&amp;Wirtschaftsjahr,'AfA-Plan'!$K47:$AD47)/$G12,0))</f>
        <v>0.56666666666666665</v>
      </c>
      <c r="R12" s="56">
        <f>IF($F12="","",IF($O12&lt;=0,0,MAX(0,'AfA-Plan'!$H12-SUMIF('AfA-Plan'!$K$8:$AD$8,"&lt;="&amp;Wirtschaftsjahr,'AfA-Plan'!$K12:$AD12))))</f>
        <v>52</v>
      </c>
      <c r="S12" s="57" t="str">
        <f t="shared" si="2"/>
        <v>Laufend</v>
      </c>
      <c r="T12" s="50"/>
      <c r="U12" s="58">
        <f t="shared" si="3"/>
        <v>27900</v>
      </c>
      <c r="V12" s="58">
        <f t="shared" si="4"/>
        <v>0</v>
      </c>
      <c r="W12" s="58">
        <f t="shared" si="5"/>
        <v>0</v>
      </c>
      <c r="X12" s="58">
        <f t="shared" si="6"/>
        <v>27900</v>
      </c>
      <c r="Y12" s="58">
        <f t="shared" si="7"/>
        <v>15810</v>
      </c>
    </row>
    <row r="13" spans="1:25" ht="16.5" customHeight="1" x14ac:dyDescent="0.25">
      <c r="A13" s="49" t="s">
        <v>87</v>
      </c>
      <c r="B13" s="50" t="s">
        <v>88</v>
      </c>
      <c r="C13" s="50" t="s">
        <v>84</v>
      </c>
      <c r="D13" s="49" t="s">
        <v>85</v>
      </c>
      <c r="E13" s="50" t="s">
        <v>89</v>
      </c>
      <c r="F13" s="51">
        <v>44508</v>
      </c>
      <c r="G13" s="52">
        <v>31500</v>
      </c>
      <c r="H13" s="53">
        <f t="shared" si="0"/>
        <v>10</v>
      </c>
      <c r="I13" s="50" t="s">
        <v>70</v>
      </c>
      <c r="J13" s="54">
        <f>IF($I13="","",IF($I13="Linear (§ 7 Abs. 1 EStG)",IFERROR(1/$H13,0),IF($I13="Degressiv (§ 7 Abs. 2 EStG)",'AfA-Plan'!$J13,IF($I13="GWG-Sofortabschreibung",1,IF($I13="Sammelposten (Pool)",1/SP_Jahre,0)))))</f>
        <v>0.1</v>
      </c>
      <c r="K13" s="51"/>
      <c r="L13" s="55">
        <f>IF($F13="","",SUMIF('AfA-Plan'!$K$8:$AD$8,"&lt;"&amp;Wirtschaftsjahr,'AfA-Plan'!$K48:$AD48))</f>
        <v>13125</v>
      </c>
      <c r="M13" s="55">
        <f t="shared" si="1"/>
        <v>18375</v>
      </c>
      <c r="N13" s="55">
        <f>IF($F13="","",SUMIF('AfA-Plan'!$K$8:$AD$8,Wirtschaftsjahr,'AfA-Plan'!$K48:$AD48))</f>
        <v>3150</v>
      </c>
      <c r="O13" s="55">
        <f>IF($F13="","",IFERROR(INDEX('AfA-Plan'!$K83:$AD83,MATCH(Wirtschaftsjahr,'AfA-Plan'!$K$8:$AD$8,0)),0))</f>
        <v>15225</v>
      </c>
      <c r="P13" s="55" t="str">
        <f>IF($K13="","",MAX(0,$G13-SUMIF('AfA-Plan'!$K$8:$AD$8,"&lt;="&amp;YEAR($K13),'AfA-Plan'!$K48:$AD48)))</f>
        <v/>
      </c>
      <c r="Q13" s="54">
        <f>IF($G13="","",IFERROR(SUMIF('AfA-Plan'!$K$8:$AD$8,"&lt;="&amp;Wirtschaftsjahr,'AfA-Plan'!$K48:$AD48)/$G13,0))</f>
        <v>0.51666666666666672</v>
      </c>
      <c r="R13" s="56">
        <f>IF($F13="","",IF($O13&lt;=0,0,MAX(0,'AfA-Plan'!$H13-SUMIF('AfA-Plan'!$K$8:$AD$8,"&lt;="&amp;Wirtschaftsjahr,'AfA-Plan'!$K13:$AD13))))</f>
        <v>58</v>
      </c>
      <c r="S13" s="57" t="str">
        <f t="shared" si="2"/>
        <v>Laufend</v>
      </c>
      <c r="T13" s="50"/>
      <c r="U13" s="58">
        <f t="shared" si="3"/>
        <v>31500</v>
      </c>
      <c r="V13" s="58">
        <f t="shared" si="4"/>
        <v>0</v>
      </c>
      <c r="W13" s="58">
        <f t="shared" si="5"/>
        <v>0</v>
      </c>
      <c r="X13" s="58">
        <f t="shared" si="6"/>
        <v>31500</v>
      </c>
      <c r="Y13" s="58">
        <f t="shared" si="7"/>
        <v>16275</v>
      </c>
    </row>
    <row r="14" spans="1:25" ht="16.5" customHeight="1" x14ac:dyDescent="0.25">
      <c r="A14" s="49" t="s">
        <v>90</v>
      </c>
      <c r="B14" s="50" t="s">
        <v>91</v>
      </c>
      <c r="C14" s="50" t="s">
        <v>79</v>
      </c>
      <c r="D14" s="49" t="s">
        <v>80</v>
      </c>
      <c r="E14" s="50" t="s">
        <v>92</v>
      </c>
      <c r="F14" s="51">
        <v>44630</v>
      </c>
      <c r="G14" s="52">
        <v>18400</v>
      </c>
      <c r="H14" s="53">
        <f t="shared" si="0"/>
        <v>10</v>
      </c>
      <c r="I14" s="50" t="s">
        <v>70</v>
      </c>
      <c r="J14" s="54">
        <f>IF($I14="","",IF($I14="Linear (§ 7 Abs. 1 EStG)",IFERROR(1/$H14,0),IF($I14="Degressiv (§ 7 Abs. 2 EStG)",'AfA-Plan'!$J14,IF($I14="GWG-Sofortabschreibung",1,IF($I14="Sammelposten (Pool)",1/SP_Jahre,0)))))</f>
        <v>0.1</v>
      </c>
      <c r="K14" s="51"/>
      <c r="L14" s="55">
        <f>IF($F14="","",SUMIF('AfA-Plan'!$K$8:$AD$8,"&lt;"&amp;Wirtschaftsjahr,'AfA-Plan'!$K49:$AD49))</f>
        <v>7053.3333333333339</v>
      </c>
      <c r="M14" s="55">
        <f t="shared" si="1"/>
        <v>11346.666666666666</v>
      </c>
      <c r="N14" s="55">
        <f>IF($F14="","",SUMIF('AfA-Plan'!$K$8:$AD$8,Wirtschaftsjahr,'AfA-Plan'!$K49:$AD49))</f>
        <v>1840</v>
      </c>
      <c r="O14" s="55">
        <f>IF($F14="","",IFERROR(INDEX('AfA-Plan'!$K84:$AD84,MATCH(Wirtschaftsjahr,'AfA-Plan'!$K$8:$AD$8,0)),0))</f>
        <v>9506.6666666666679</v>
      </c>
      <c r="P14" s="55" t="str">
        <f>IF($K14="","",MAX(0,$G14-SUMIF('AfA-Plan'!$K$8:$AD$8,"&lt;="&amp;YEAR($K14),'AfA-Plan'!$K49:$AD49)))</f>
        <v/>
      </c>
      <c r="Q14" s="54">
        <f>IF($G14="","",IFERROR(SUMIF('AfA-Plan'!$K$8:$AD$8,"&lt;="&amp;Wirtschaftsjahr,'AfA-Plan'!$K49:$AD49)/$G14,0))</f>
        <v>0.48333333333333339</v>
      </c>
      <c r="R14" s="56">
        <f>IF($F14="","",IF($O14&lt;=0,0,MAX(0,'AfA-Plan'!$H14-SUMIF('AfA-Plan'!$K$8:$AD$8,"&lt;="&amp;Wirtschaftsjahr,'AfA-Plan'!$K14:$AD14))))</f>
        <v>62</v>
      </c>
      <c r="S14" s="57" t="str">
        <f t="shared" si="2"/>
        <v>Laufend</v>
      </c>
      <c r="T14" s="50"/>
      <c r="U14" s="58">
        <f t="shared" si="3"/>
        <v>18400</v>
      </c>
      <c r="V14" s="58">
        <f t="shared" si="4"/>
        <v>0</v>
      </c>
      <c r="W14" s="58">
        <f t="shared" si="5"/>
        <v>0</v>
      </c>
      <c r="X14" s="58">
        <f t="shared" si="6"/>
        <v>18400</v>
      </c>
      <c r="Y14" s="58">
        <f t="shared" si="7"/>
        <v>8893.3333333333321</v>
      </c>
    </row>
    <row r="15" spans="1:25" ht="16.5" customHeight="1" x14ac:dyDescent="0.25">
      <c r="A15" s="49" t="s">
        <v>93</v>
      </c>
      <c r="B15" s="50" t="s">
        <v>94</v>
      </c>
      <c r="C15" s="50" t="s">
        <v>95</v>
      </c>
      <c r="D15" s="49" t="s">
        <v>96</v>
      </c>
      <c r="E15" s="50" t="s">
        <v>97</v>
      </c>
      <c r="F15" s="51">
        <v>44713</v>
      </c>
      <c r="G15" s="52">
        <v>38900</v>
      </c>
      <c r="H15" s="53">
        <f t="shared" si="0"/>
        <v>9</v>
      </c>
      <c r="I15" s="50" t="s">
        <v>70</v>
      </c>
      <c r="J15" s="54">
        <f>IF($I15="","",IF($I15="Linear (§ 7 Abs. 1 EStG)",IFERROR(1/$H15,0),IF($I15="Degressiv (§ 7 Abs. 2 EStG)",'AfA-Plan'!$J15,IF($I15="GWG-Sofortabschreibung",1,IF($I15="Sammelposten (Pool)",1/SP_Jahre,0)))))</f>
        <v>0.1111111111111111</v>
      </c>
      <c r="K15" s="51"/>
      <c r="L15" s="55">
        <f>IF($F15="","",SUMIF('AfA-Plan'!$K$8:$AD$8,"&lt;"&amp;Wirtschaftsjahr,'AfA-Plan'!$K50:$AD50))</f>
        <v>15487.962962962964</v>
      </c>
      <c r="M15" s="55">
        <f t="shared" si="1"/>
        <v>23412.037037037036</v>
      </c>
      <c r="N15" s="55">
        <f>IF($F15="","",SUMIF('AfA-Plan'!$K$8:$AD$8,Wirtschaftsjahr,'AfA-Plan'!$K50:$AD50))</f>
        <v>4322.2222222222217</v>
      </c>
      <c r="O15" s="55">
        <f>IF($F15="","",IFERROR(INDEX('AfA-Plan'!$K85:$AD85,MATCH(Wirtschaftsjahr,'AfA-Plan'!$K$8:$AD$8,0)),0))</f>
        <v>19089.81481481481</v>
      </c>
      <c r="P15" s="55" t="str">
        <f>IF($K15="","",MAX(0,$G15-SUMIF('AfA-Plan'!$K$8:$AD$8,"&lt;="&amp;YEAR($K15),'AfA-Plan'!$K50:$AD50)))</f>
        <v/>
      </c>
      <c r="Q15" s="54">
        <f>IF($G15="","",IFERROR(SUMIF('AfA-Plan'!$K$8:$AD$8,"&lt;="&amp;Wirtschaftsjahr,'AfA-Plan'!$K50:$AD50)/$G15,0))</f>
        <v>0.5092592592592593</v>
      </c>
      <c r="R15" s="56">
        <f>IF($F15="","",IF($O15&lt;=0,0,MAX(0,'AfA-Plan'!$H15-SUMIF('AfA-Plan'!$K$8:$AD$8,"&lt;="&amp;Wirtschaftsjahr,'AfA-Plan'!$K15:$AD15))))</f>
        <v>53</v>
      </c>
      <c r="S15" s="57" t="str">
        <f t="shared" si="2"/>
        <v>Laufend</v>
      </c>
      <c r="T15" s="50"/>
      <c r="U15" s="58">
        <f t="shared" si="3"/>
        <v>38900</v>
      </c>
      <c r="V15" s="58">
        <f t="shared" si="4"/>
        <v>0</v>
      </c>
      <c r="W15" s="58">
        <f t="shared" si="5"/>
        <v>0</v>
      </c>
      <c r="X15" s="58">
        <f t="shared" si="6"/>
        <v>38900</v>
      </c>
      <c r="Y15" s="58">
        <f t="shared" si="7"/>
        <v>19810.18518518519</v>
      </c>
    </row>
    <row r="16" spans="1:25" ht="16.5" customHeight="1" x14ac:dyDescent="0.25">
      <c r="A16" s="49" t="s">
        <v>98</v>
      </c>
      <c r="B16" s="50" t="s">
        <v>99</v>
      </c>
      <c r="C16" s="50" t="s">
        <v>95</v>
      </c>
      <c r="D16" s="49" t="s">
        <v>96</v>
      </c>
      <c r="E16" s="50" t="s">
        <v>100</v>
      </c>
      <c r="F16" s="51">
        <v>44048</v>
      </c>
      <c r="G16" s="52">
        <v>7400</v>
      </c>
      <c r="H16" s="53">
        <f t="shared" si="0"/>
        <v>9</v>
      </c>
      <c r="I16" s="50" t="s">
        <v>70</v>
      </c>
      <c r="J16" s="54">
        <f>IF($I16="","",IF($I16="Linear (§ 7 Abs. 1 EStG)",IFERROR(1/$H16,0),IF($I16="Degressiv (§ 7 Abs. 2 EStG)",'AfA-Plan'!$J16,IF($I16="GWG-Sofortabschreibung",1,IF($I16="Sammelposten (Pool)",1/SP_Jahre,0)))))</f>
        <v>0.1111111111111111</v>
      </c>
      <c r="K16" s="51">
        <v>46173</v>
      </c>
      <c r="L16" s="55">
        <f>IF($F16="","",SUMIF('AfA-Plan'!$K$8:$AD$8,"&lt;"&amp;Wirtschaftsjahr,'AfA-Plan'!$K51:$AD51))</f>
        <v>4453.7037037037035</v>
      </c>
      <c r="M16" s="55">
        <f t="shared" si="1"/>
        <v>2946.2962962962965</v>
      </c>
      <c r="N16" s="55">
        <f>IF($F16="","",SUMIF('AfA-Plan'!$K$8:$AD$8,Wirtschaftsjahr,'AfA-Plan'!$K51:$AD51))</f>
        <v>342.59259259259261</v>
      </c>
      <c r="O16" s="55">
        <f>IF($F16="","",IFERROR(INDEX('AfA-Plan'!$K86:$AD86,MATCH(Wirtschaftsjahr,'AfA-Plan'!$K$8:$AD$8,0)),0))</f>
        <v>0</v>
      </c>
      <c r="P16" s="55">
        <f>IF($K16="","",MAX(0,$G16-SUMIF('AfA-Plan'!$K$8:$AD$8,"&lt;="&amp;YEAR($K16),'AfA-Plan'!$K51:$AD51)))</f>
        <v>2603.7037037037044</v>
      </c>
      <c r="Q16" s="54">
        <f>IF($G16="","",IFERROR(SUMIF('AfA-Plan'!$K$8:$AD$8,"&lt;="&amp;Wirtschaftsjahr,'AfA-Plan'!$K51:$AD51)/$G16,0))</f>
        <v>0.64814814814814803</v>
      </c>
      <c r="R16" s="56">
        <f>IF($F16="","",IF($O16&lt;=0,0,MAX(0,'AfA-Plan'!$H16-SUMIF('AfA-Plan'!$K$8:$AD$8,"&lt;="&amp;Wirtschaftsjahr,'AfA-Plan'!$K16:$AD16))))</f>
        <v>0</v>
      </c>
      <c r="S16" s="57" t="str">
        <f t="shared" si="2"/>
        <v>Abgang</v>
      </c>
      <c r="T16" s="50" t="s">
        <v>101</v>
      </c>
      <c r="U16" s="58">
        <f t="shared" si="3"/>
        <v>7400</v>
      </c>
      <c r="V16" s="58">
        <f t="shared" si="4"/>
        <v>0</v>
      </c>
      <c r="W16" s="58">
        <f t="shared" si="5"/>
        <v>7400</v>
      </c>
      <c r="X16" s="58">
        <f t="shared" si="6"/>
        <v>0</v>
      </c>
      <c r="Y16" s="58">
        <f t="shared" si="7"/>
        <v>0</v>
      </c>
    </row>
    <row r="17" spans="1:25" ht="16.5" customHeight="1" x14ac:dyDescent="0.25">
      <c r="A17" s="49" t="s">
        <v>102</v>
      </c>
      <c r="B17" s="50" t="s">
        <v>103</v>
      </c>
      <c r="C17" s="50" t="s">
        <v>79</v>
      </c>
      <c r="D17" s="49" t="s">
        <v>104</v>
      </c>
      <c r="E17" s="50" t="s">
        <v>105</v>
      </c>
      <c r="F17" s="51">
        <v>45092</v>
      </c>
      <c r="G17" s="52">
        <v>14600</v>
      </c>
      <c r="H17" s="53">
        <f t="shared" si="0"/>
        <v>10</v>
      </c>
      <c r="I17" s="50" t="s">
        <v>70</v>
      </c>
      <c r="J17" s="54">
        <f>IF($I17="","",IF($I17="Linear (§ 7 Abs. 1 EStG)",IFERROR(1/$H17,0),IF($I17="Degressiv (§ 7 Abs. 2 EStG)",'AfA-Plan'!$J17,IF($I17="GWG-Sofortabschreibung",1,IF($I17="Sammelposten (Pool)",1/SP_Jahre,0)))))</f>
        <v>0.1</v>
      </c>
      <c r="K17" s="51"/>
      <c r="L17" s="55">
        <f>IF($F17="","",SUMIF('AfA-Plan'!$K$8:$AD$8,"&lt;"&amp;Wirtschaftsjahr,'AfA-Plan'!$K52:$AD52))</f>
        <v>3771.666666666667</v>
      </c>
      <c r="M17" s="55">
        <f t="shared" si="1"/>
        <v>10828.333333333332</v>
      </c>
      <c r="N17" s="55">
        <f>IF($F17="","",SUMIF('AfA-Plan'!$K$8:$AD$8,Wirtschaftsjahr,'AfA-Plan'!$K52:$AD52))</f>
        <v>1460</v>
      </c>
      <c r="O17" s="55">
        <f>IF($F17="","",IFERROR(INDEX('AfA-Plan'!$K87:$AD87,MATCH(Wirtschaftsjahr,'AfA-Plan'!$K$8:$AD$8,0)),0))</f>
        <v>9368.3333333333339</v>
      </c>
      <c r="P17" s="55" t="str">
        <f>IF($K17="","",MAX(0,$G17-SUMIF('AfA-Plan'!$K$8:$AD$8,"&lt;="&amp;YEAR($K17),'AfA-Plan'!$K52:$AD52)))</f>
        <v/>
      </c>
      <c r="Q17" s="54">
        <f>IF($G17="","",IFERROR(SUMIF('AfA-Plan'!$K$8:$AD$8,"&lt;="&amp;Wirtschaftsjahr,'AfA-Plan'!$K52:$AD52)/$G17,0))</f>
        <v>0.35833333333333334</v>
      </c>
      <c r="R17" s="56">
        <f>IF($F17="","",IF($O17&lt;=0,0,MAX(0,'AfA-Plan'!$H17-SUMIF('AfA-Plan'!$K$8:$AD$8,"&lt;="&amp;Wirtschaftsjahr,'AfA-Plan'!$K17:$AD17))))</f>
        <v>77</v>
      </c>
      <c r="S17" s="57" t="str">
        <f t="shared" si="2"/>
        <v>Laufend</v>
      </c>
      <c r="T17" s="50"/>
      <c r="U17" s="58">
        <f t="shared" si="3"/>
        <v>14600</v>
      </c>
      <c r="V17" s="58">
        <f t="shared" si="4"/>
        <v>0</v>
      </c>
      <c r="W17" s="58">
        <f t="shared" si="5"/>
        <v>0</v>
      </c>
      <c r="X17" s="58">
        <f t="shared" si="6"/>
        <v>14600</v>
      </c>
      <c r="Y17" s="58">
        <f t="shared" si="7"/>
        <v>5231.6666666666661</v>
      </c>
    </row>
    <row r="18" spans="1:25" ht="16.5" customHeight="1" x14ac:dyDescent="0.25">
      <c r="A18" s="49" t="s">
        <v>106</v>
      </c>
      <c r="B18" s="50" t="s">
        <v>107</v>
      </c>
      <c r="C18" s="50" t="s">
        <v>79</v>
      </c>
      <c r="D18" s="49" t="s">
        <v>85</v>
      </c>
      <c r="E18" s="50" t="s">
        <v>108</v>
      </c>
      <c r="F18" s="51">
        <v>44965</v>
      </c>
      <c r="G18" s="52">
        <v>24500</v>
      </c>
      <c r="H18" s="53">
        <f t="shared" si="0"/>
        <v>10</v>
      </c>
      <c r="I18" s="50" t="s">
        <v>70</v>
      </c>
      <c r="J18" s="54">
        <f>IF($I18="","",IF($I18="Linear (§ 7 Abs. 1 EStG)",IFERROR(1/$H18,0),IF($I18="Degressiv (§ 7 Abs. 2 EStG)",'AfA-Plan'!$J18,IF($I18="GWG-Sofortabschreibung",1,IF($I18="Sammelposten (Pool)",1/SP_Jahre,0)))))</f>
        <v>0.1</v>
      </c>
      <c r="K18" s="51"/>
      <c r="L18" s="55">
        <f>IF($F18="","",SUMIF('AfA-Plan'!$K$8:$AD$8,"&lt;"&amp;Wirtschaftsjahr,'AfA-Plan'!$K53:$AD53))</f>
        <v>7145.833333333333</v>
      </c>
      <c r="M18" s="55">
        <f t="shared" si="1"/>
        <v>17354.166666666668</v>
      </c>
      <c r="N18" s="55">
        <f>IF($F18="","",SUMIF('AfA-Plan'!$K$8:$AD$8,Wirtschaftsjahr,'AfA-Plan'!$K53:$AD53))</f>
        <v>2450</v>
      </c>
      <c r="O18" s="55">
        <f>IF($F18="","",IFERROR(INDEX('AfA-Plan'!$K88:$AD88,MATCH(Wirtschaftsjahr,'AfA-Plan'!$K$8:$AD$8,0)),0))</f>
        <v>14904.166666666668</v>
      </c>
      <c r="P18" s="55" t="str">
        <f>IF($K18="","",MAX(0,$G18-SUMIF('AfA-Plan'!$K$8:$AD$8,"&lt;="&amp;YEAR($K18),'AfA-Plan'!$K53:$AD53)))</f>
        <v/>
      </c>
      <c r="Q18" s="54">
        <f>IF($G18="","",IFERROR(SUMIF('AfA-Plan'!$K$8:$AD$8,"&lt;="&amp;Wirtschaftsjahr,'AfA-Plan'!$K53:$AD53)/$G18,0))</f>
        <v>0.39166666666666661</v>
      </c>
      <c r="R18" s="56">
        <f>IF($F18="","",IF($O18&lt;=0,0,MAX(0,'AfA-Plan'!$H18-SUMIF('AfA-Plan'!$K$8:$AD$8,"&lt;="&amp;Wirtschaftsjahr,'AfA-Plan'!$K18:$AD18))))</f>
        <v>73</v>
      </c>
      <c r="S18" s="57" t="str">
        <f t="shared" si="2"/>
        <v>Laufend</v>
      </c>
      <c r="T18" s="50"/>
      <c r="U18" s="58">
        <f t="shared" si="3"/>
        <v>24500</v>
      </c>
      <c r="V18" s="58">
        <f t="shared" si="4"/>
        <v>0</v>
      </c>
      <c r="W18" s="58">
        <f t="shared" si="5"/>
        <v>0</v>
      </c>
      <c r="X18" s="58">
        <f t="shared" si="6"/>
        <v>24500</v>
      </c>
      <c r="Y18" s="58">
        <f t="shared" si="7"/>
        <v>9595.8333333333321</v>
      </c>
    </row>
    <row r="19" spans="1:25" ht="16.5" customHeight="1" x14ac:dyDescent="0.25">
      <c r="A19" s="49" t="s">
        <v>109</v>
      </c>
      <c r="B19" s="50" t="s">
        <v>110</v>
      </c>
      <c r="C19" s="50" t="s">
        <v>111</v>
      </c>
      <c r="D19" s="49" t="s">
        <v>68</v>
      </c>
      <c r="E19" s="50" t="s">
        <v>112</v>
      </c>
      <c r="F19" s="51">
        <v>45159</v>
      </c>
      <c r="G19" s="52">
        <v>9300</v>
      </c>
      <c r="H19" s="53">
        <f t="shared" si="0"/>
        <v>13</v>
      </c>
      <c r="I19" s="50" t="s">
        <v>70</v>
      </c>
      <c r="J19" s="54">
        <f>IF($I19="","",IF($I19="Linear (§ 7 Abs. 1 EStG)",IFERROR(1/$H19,0),IF($I19="Degressiv (§ 7 Abs. 2 EStG)",'AfA-Plan'!$J19,IF($I19="GWG-Sofortabschreibung",1,IF($I19="Sammelposten (Pool)",1/SP_Jahre,0)))))</f>
        <v>7.6923076923076927E-2</v>
      </c>
      <c r="K19" s="51"/>
      <c r="L19" s="55">
        <f>IF($F19="","",SUMIF('AfA-Plan'!$K$8:$AD$8,"&lt;"&amp;Wirtschaftsjahr,'AfA-Plan'!$K54:$AD54))</f>
        <v>1728.8461538461538</v>
      </c>
      <c r="M19" s="55">
        <f t="shared" si="1"/>
        <v>7571.1538461538457</v>
      </c>
      <c r="N19" s="55">
        <f>IF($F19="","",SUMIF('AfA-Plan'!$K$8:$AD$8,Wirtschaftsjahr,'AfA-Plan'!$K54:$AD54))</f>
        <v>715.38461538461536</v>
      </c>
      <c r="O19" s="55">
        <f>IF($F19="","",IFERROR(INDEX('AfA-Plan'!$K89:$AD89,MATCH(Wirtschaftsjahr,'AfA-Plan'!$K$8:$AD$8,0)),0))</f>
        <v>6855.7692307692305</v>
      </c>
      <c r="P19" s="55" t="str">
        <f>IF($K19="","",MAX(0,$G19-SUMIF('AfA-Plan'!$K$8:$AD$8,"&lt;="&amp;YEAR($K19),'AfA-Plan'!$K54:$AD54)))</f>
        <v/>
      </c>
      <c r="Q19" s="54">
        <f>IF($G19="","",IFERROR(SUMIF('AfA-Plan'!$K$8:$AD$8,"&lt;="&amp;Wirtschaftsjahr,'AfA-Plan'!$K54:$AD54)/$G19,0))</f>
        <v>0.26282051282051277</v>
      </c>
      <c r="R19" s="56">
        <f>IF($F19="","",IF($O19&lt;=0,0,MAX(0,'AfA-Plan'!$H19-SUMIF('AfA-Plan'!$K$8:$AD$8,"&lt;="&amp;Wirtschaftsjahr,'AfA-Plan'!$K19:$AD19))))</f>
        <v>115</v>
      </c>
      <c r="S19" s="57" t="str">
        <f t="shared" si="2"/>
        <v>Laufend</v>
      </c>
      <c r="T19" s="50"/>
      <c r="U19" s="58">
        <f t="shared" si="3"/>
        <v>9300</v>
      </c>
      <c r="V19" s="58">
        <f t="shared" si="4"/>
        <v>0</v>
      </c>
      <c r="W19" s="58">
        <f t="shared" si="5"/>
        <v>0</v>
      </c>
      <c r="X19" s="58">
        <f t="shared" si="6"/>
        <v>9300</v>
      </c>
      <c r="Y19" s="58">
        <f t="shared" si="7"/>
        <v>2444.2307692307695</v>
      </c>
    </row>
    <row r="20" spans="1:25" ht="16.5" customHeight="1" x14ac:dyDescent="0.25">
      <c r="A20" s="49" t="s">
        <v>113</v>
      </c>
      <c r="B20" s="50" t="s">
        <v>114</v>
      </c>
      <c r="C20" s="50" t="s">
        <v>111</v>
      </c>
      <c r="D20" s="49" t="s">
        <v>68</v>
      </c>
      <c r="E20" s="50" t="s">
        <v>115</v>
      </c>
      <c r="F20" s="51">
        <v>43752</v>
      </c>
      <c r="G20" s="52">
        <v>16800</v>
      </c>
      <c r="H20" s="53">
        <f t="shared" si="0"/>
        <v>13</v>
      </c>
      <c r="I20" s="50" t="s">
        <v>70</v>
      </c>
      <c r="J20" s="54">
        <f>IF($I20="","",IF($I20="Linear (§ 7 Abs. 1 EStG)",IFERROR(1/$H20,0),IF($I20="Degressiv (§ 7 Abs. 2 EStG)",'AfA-Plan'!$J20,IF($I20="GWG-Sofortabschreibung",1,IF($I20="Sammelposten (Pool)",1/SP_Jahre,0)))))</f>
        <v>7.6923076923076927E-2</v>
      </c>
      <c r="K20" s="51"/>
      <c r="L20" s="55">
        <f>IF($F20="","",SUMIF('AfA-Plan'!$K$8:$AD$8,"&lt;"&amp;Wirtschaftsjahr,'AfA-Plan'!$K55:$AD55))</f>
        <v>8076.9230769230771</v>
      </c>
      <c r="M20" s="55">
        <f t="shared" si="1"/>
        <v>8723.076923076922</v>
      </c>
      <c r="N20" s="55">
        <f>IF($F20="","",SUMIF('AfA-Plan'!$K$8:$AD$8,Wirtschaftsjahr,'AfA-Plan'!$K55:$AD55))</f>
        <v>1292.3076923076924</v>
      </c>
      <c r="O20" s="55">
        <f>IF($F20="","",IFERROR(INDEX('AfA-Plan'!$K90:$AD90,MATCH(Wirtschaftsjahr,'AfA-Plan'!$K$8:$AD$8,0)),0))</f>
        <v>7430.7692307692369</v>
      </c>
      <c r="P20" s="55" t="str">
        <f>IF($K20="","",MAX(0,$G20-SUMIF('AfA-Plan'!$K$8:$AD$8,"&lt;="&amp;YEAR($K20),'AfA-Plan'!$K55:$AD55)))</f>
        <v/>
      </c>
      <c r="Q20" s="54">
        <f>IF($G20="","",IFERROR(SUMIF('AfA-Plan'!$K$8:$AD$8,"&lt;="&amp;Wirtschaftsjahr,'AfA-Plan'!$K55:$AD55)/$G20,0))</f>
        <v>0.55769230769230771</v>
      </c>
      <c r="R20" s="56">
        <f>IF($F20="","",IF($O20&lt;=0,0,MAX(0,'AfA-Plan'!$H20-SUMIF('AfA-Plan'!$K$8:$AD$8,"&lt;="&amp;Wirtschaftsjahr,'AfA-Plan'!$K20:$AD20))))</f>
        <v>69</v>
      </c>
      <c r="S20" s="57" t="str">
        <f t="shared" si="2"/>
        <v>Laufend</v>
      </c>
      <c r="T20" s="50"/>
      <c r="U20" s="58">
        <f t="shared" si="3"/>
        <v>16800</v>
      </c>
      <c r="V20" s="58">
        <f t="shared" si="4"/>
        <v>0</v>
      </c>
      <c r="W20" s="58">
        <f t="shared" si="5"/>
        <v>0</v>
      </c>
      <c r="X20" s="58">
        <f t="shared" si="6"/>
        <v>16800</v>
      </c>
      <c r="Y20" s="58">
        <f t="shared" si="7"/>
        <v>9369.2307692307622</v>
      </c>
    </row>
    <row r="21" spans="1:25" ht="16.5" customHeight="1" x14ac:dyDescent="0.25">
      <c r="A21" s="49" t="s">
        <v>116</v>
      </c>
      <c r="B21" s="50" t="s">
        <v>117</v>
      </c>
      <c r="C21" s="50" t="s">
        <v>118</v>
      </c>
      <c r="D21" s="49" t="s">
        <v>119</v>
      </c>
      <c r="E21" s="50" t="s">
        <v>120</v>
      </c>
      <c r="F21" s="51">
        <v>45394</v>
      </c>
      <c r="G21" s="52">
        <v>34200</v>
      </c>
      <c r="H21" s="53">
        <f t="shared" si="0"/>
        <v>6</v>
      </c>
      <c r="I21" s="50" t="s">
        <v>70</v>
      </c>
      <c r="J21" s="54">
        <f>IF($I21="","",IF($I21="Linear (§ 7 Abs. 1 EStG)",IFERROR(1/$H21,0),IF($I21="Degressiv (§ 7 Abs. 2 EStG)",'AfA-Plan'!$J21,IF($I21="GWG-Sofortabschreibung",1,IF($I21="Sammelposten (Pool)",1/SP_Jahre,0)))))</f>
        <v>0.16666666666666666</v>
      </c>
      <c r="K21" s="51"/>
      <c r="L21" s="55">
        <f>IF($F21="","",SUMIF('AfA-Plan'!$K$8:$AD$8,"&lt;"&amp;Wirtschaftsjahr,'AfA-Plan'!$K56:$AD56))</f>
        <v>9975</v>
      </c>
      <c r="M21" s="55">
        <f t="shared" si="1"/>
        <v>24225</v>
      </c>
      <c r="N21" s="55">
        <f>IF($F21="","",SUMIF('AfA-Plan'!$K$8:$AD$8,Wirtschaftsjahr,'AfA-Plan'!$K56:$AD56))</f>
        <v>5700</v>
      </c>
      <c r="O21" s="55">
        <f>IF($F21="","",IFERROR(INDEX('AfA-Plan'!$K91:$AD91,MATCH(Wirtschaftsjahr,'AfA-Plan'!$K$8:$AD$8,0)),0))</f>
        <v>18525</v>
      </c>
      <c r="P21" s="55" t="str">
        <f>IF($K21="","",MAX(0,$G21-SUMIF('AfA-Plan'!$K$8:$AD$8,"&lt;="&amp;YEAR($K21),'AfA-Plan'!$K56:$AD56)))</f>
        <v/>
      </c>
      <c r="Q21" s="54">
        <f>IF($G21="","",IFERROR(SUMIF('AfA-Plan'!$K$8:$AD$8,"&lt;="&amp;Wirtschaftsjahr,'AfA-Plan'!$K56:$AD56)/$G21,0))</f>
        <v>0.45833333333333331</v>
      </c>
      <c r="R21" s="56">
        <f>IF($F21="","",IF($O21&lt;=0,0,MAX(0,'AfA-Plan'!$H21-SUMIF('AfA-Plan'!$K$8:$AD$8,"&lt;="&amp;Wirtschaftsjahr,'AfA-Plan'!$K21:$AD21))))</f>
        <v>39</v>
      </c>
      <c r="S21" s="57" t="str">
        <f t="shared" si="2"/>
        <v>Laufend</v>
      </c>
      <c r="T21" s="50"/>
      <c r="U21" s="58">
        <f t="shared" si="3"/>
        <v>34200</v>
      </c>
      <c r="V21" s="58">
        <f t="shared" si="4"/>
        <v>0</v>
      </c>
      <c r="W21" s="58">
        <f t="shared" si="5"/>
        <v>0</v>
      </c>
      <c r="X21" s="58">
        <f t="shared" si="6"/>
        <v>34200</v>
      </c>
      <c r="Y21" s="58">
        <f t="shared" si="7"/>
        <v>15675</v>
      </c>
    </row>
    <row r="22" spans="1:25" ht="16.5" customHeight="1" x14ac:dyDescent="0.25">
      <c r="A22" s="49" t="s">
        <v>121</v>
      </c>
      <c r="B22" s="50" t="s">
        <v>122</v>
      </c>
      <c r="C22" s="50" t="s">
        <v>123</v>
      </c>
      <c r="D22" s="49" t="s">
        <v>104</v>
      </c>
      <c r="E22" s="50" t="s">
        <v>124</v>
      </c>
      <c r="F22" s="51">
        <v>45536</v>
      </c>
      <c r="G22" s="52">
        <v>21000</v>
      </c>
      <c r="H22" s="53">
        <f t="shared" si="0"/>
        <v>3</v>
      </c>
      <c r="I22" s="50" t="s">
        <v>70</v>
      </c>
      <c r="J22" s="54">
        <f>IF($I22="","",IF($I22="Linear (§ 7 Abs. 1 EStG)",IFERROR(1/$H22,0),IF($I22="Degressiv (§ 7 Abs. 2 EStG)",'AfA-Plan'!$J22,IF($I22="GWG-Sofortabschreibung",1,IF($I22="Sammelposten (Pool)",1/SP_Jahre,0)))))</f>
        <v>0.33333333333333331</v>
      </c>
      <c r="K22" s="51"/>
      <c r="L22" s="55">
        <f>IF($F22="","",SUMIF('AfA-Plan'!$K$8:$AD$8,"&lt;"&amp;Wirtschaftsjahr,'AfA-Plan'!$K57:$AD57))</f>
        <v>9333.3333333333339</v>
      </c>
      <c r="M22" s="55">
        <f t="shared" si="1"/>
        <v>11666.666666666666</v>
      </c>
      <c r="N22" s="55">
        <f>IF($F22="","",SUMIF('AfA-Plan'!$K$8:$AD$8,Wirtschaftsjahr,'AfA-Plan'!$K57:$AD57))</f>
        <v>7000</v>
      </c>
      <c r="O22" s="55">
        <f>IF($F22="","",IFERROR(INDEX('AfA-Plan'!$K92:$AD92,MATCH(Wirtschaftsjahr,'AfA-Plan'!$K$8:$AD$8,0)),0))</f>
        <v>4666.6666666666679</v>
      </c>
      <c r="P22" s="55" t="str">
        <f>IF($K22="","",MAX(0,$G22-SUMIF('AfA-Plan'!$K$8:$AD$8,"&lt;="&amp;YEAR($K22),'AfA-Plan'!$K57:$AD57)))</f>
        <v/>
      </c>
      <c r="Q22" s="54">
        <f>IF($G22="","",IFERROR(SUMIF('AfA-Plan'!$K$8:$AD$8,"&lt;="&amp;Wirtschaftsjahr,'AfA-Plan'!$K57:$AD57)/$G22,0))</f>
        <v>0.77777777777777779</v>
      </c>
      <c r="R22" s="56">
        <f>IF($F22="","",IF($O22&lt;=0,0,MAX(0,'AfA-Plan'!$H22-SUMIF('AfA-Plan'!$K$8:$AD$8,"&lt;="&amp;Wirtschaftsjahr,'AfA-Plan'!$K22:$AD22))))</f>
        <v>8</v>
      </c>
      <c r="S22" s="57" t="str">
        <f t="shared" si="2"/>
        <v>Laufend</v>
      </c>
      <c r="T22" s="50"/>
      <c r="U22" s="58">
        <f t="shared" si="3"/>
        <v>21000</v>
      </c>
      <c r="V22" s="58">
        <f t="shared" si="4"/>
        <v>0</v>
      </c>
      <c r="W22" s="58">
        <f t="shared" si="5"/>
        <v>0</v>
      </c>
      <c r="X22" s="58">
        <f t="shared" si="6"/>
        <v>21000</v>
      </c>
      <c r="Y22" s="58">
        <f t="shared" si="7"/>
        <v>16333.333333333332</v>
      </c>
    </row>
    <row r="23" spans="1:25" ht="16.5" customHeight="1" x14ac:dyDescent="0.25">
      <c r="A23" s="49" t="s">
        <v>125</v>
      </c>
      <c r="B23" s="50" t="s">
        <v>126</v>
      </c>
      <c r="C23" s="50" t="s">
        <v>127</v>
      </c>
      <c r="D23" s="49" t="s">
        <v>104</v>
      </c>
      <c r="E23" s="50" t="s">
        <v>128</v>
      </c>
      <c r="F23" s="51">
        <v>45599</v>
      </c>
      <c r="G23" s="52">
        <v>12900</v>
      </c>
      <c r="H23" s="53">
        <f t="shared" si="0"/>
        <v>1</v>
      </c>
      <c r="I23" s="50" t="s">
        <v>70</v>
      </c>
      <c r="J23" s="54">
        <f>IF($I23="","",IF($I23="Linear (§ 7 Abs. 1 EStG)",IFERROR(1/$H23,0),IF($I23="Degressiv (§ 7 Abs. 2 EStG)",'AfA-Plan'!$J23,IF($I23="GWG-Sofortabschreibung",1,IF($I23="Sammelposten (Pool)",1/SP_Jahre,0)))))</f>
        <v>1</v>
      </c>
      <c r="K23" s="51"/>
      <c r="L23" s="55">
        <f>IF($F23="","",SUMIF('AfA-Plan'!$K$8:$AD$8,"&lt;"&amp;Wirtschaftsjahr,'AfA-Plan'!$K58:$AD58))</f>
        <v>12900</v>
      </c>
      <c r="M23" s="55">
        <f t="shared" si="1"/>
        <v>0</v>
      </c>
      <c r="N23" s="55">
        <f>IF($F23="","",SUMIF('AfA-Plan'!$K$8:$AD$8,Wirtschaftsjahr,'AfA-Plan'!$K58:$AD58))</f>
        <v>0</v>
      </c>
      <c r="O23" s="55">
        <f>IF($F23="","",IFERROR(INDEX('AfA-Plan'!$K93:$AD93,MATCH(Wirtschaftsjahr,'AfA-Plan'!$K$8:$AD$8,0)),0))</f>
        <v>0</v>
      </c>
      <c r="P23" s="55" t="str">
        <f>IF($K23="","",MAX(0,$G23-SUMIF('AfA-Plan'!$K$8:$AD$8,"&lt;="&amp;YEAR($K23),'AfA-Plan'!$K58:$AD58)))</f>
        <v/>
      </c>
      <c r="Q23" s="54">
        <f>IF($G23="","",IFERROR(SUMIF('AfA-Plan'!$K$8:$AD$8,"&lt;="&amp;Wirtschaftsjahr,'AfA-Plan'!$K58:$AD58)/$G23,0))</f>
        <v>1</v>
      </c>
      <c r="R23" s="56">
        <f>IF($F23="","",IF($O23&lt;=0,0,MAX(0,'AfA-Plan'!$H23-SUMIF('AfA-Plan'!$K$8:$AD$8,"&lt;="&amp;Wirtschaftsjahr,'AfA-Plan'!$K23:$AD23))))</f>
        <v>0</v>
      </c>
      <c r="S23" s="57" t="str">
        <f t="shared" si="2"/>
        <v>Abgeschrieben</v>
      </c>
      <c r="T23" s="50" t="s">
        <v>129</v>
      </c>
      <c r="U23" s="58">
        <f t="shared" si="3"/>
        <v>12900</v>
      </c>
      <c r="V23" s="58">
        <f t="shared" si="4"/>
        <v>0</v>
      </c>
      <c r="W23" s="58">
        <f t="shared" si="5"/>
        <v>0</v>
      </c>
      <c r="X23" s="58">
        <f t="shared" si="6"/>
        <v>12900</v>
      </c>
      <c r="Y23" s="58">
        <f t="shared" si="7"/>
        <v>12900</v>
      </c>
    </row>
    <row r="24" spans="1:25" ht="16.5" customHeight="1" x14ac:dyDescent="0.25">
      <c r="A24" s="49" t="s">
        <v>130</v>
      </c>
      <c r="B24" s="50" t="s">
        <v>131</v>
      </c>
      <c r="C24" s="50" t="s">
        <v>132</v>
      </c>
      <c r="D24" s="49" t="s">
        <v>133</v>
      </c>
      <c r="E24" s="50" t="s">
        <v>134</v>
      </c>
      <c r="F24" s="51">
        <v>45431</v>
      </c>
      <c r="G24" s="52">
        <v>3850</v>
      </c>
      <c r="H24" s="53">
        <f t="shared" si="0"/>
        <v>5</v>
      </c>
      <c r="I24" s="50" t="s">
        <v>70</v>
      </c>
      <c r="J24" s="54">
        <f>IF($I24="","",IF($I24="Linear (§ 7 Abs. 1 EStG)",IFERROR(1/$H24,0),IF($I24="Degressiv (§ 7 Abs. 2 EStG)",'AfA-Plan'!$J24,IF($I24="GWG-Sofortabschreibung",1,IF($I24="Sammelposten (Pool)",1/SP_Jahre,0)))))</f>
        <v>0.2</v>
      </c>
      <c r="K24" s="51"/>
      <c r="L24" s="55">
        <f>IF($F24="","",SUMIF('AfA-Plan'!$K$8:$AD$8,"&lt;"&amp;Wirtschaftsjahr,'AfA-Plan'!$K59:$AD59))</f>
        <v>1283.3333333333335</v>
      </c>
      <c r="M24" s="55">
        <f t="shared" si="1"/>
        <v>2566.6666666666665</v>
      </c>
      <c r="N24" s="55">
        <f>IF($F24="","",SUMIF('AfA-Plan'!$K$8:$AD$8,Wirtschaftsjahr,'AfA-Plan'!$K59:$AD59))</f>
        <v>770</v>
      </c>
      <c r="O24" s="55">
        <f>IF($F24="","",IFERROR(INDEX('AfA-Plan'!$K94:$AD94,MATCH(Wirtschaftsjahr,'AfA-Plan'!$K$8:$AD$8,0)),0))</f>
        <v>1796.6666666666665</v>
      </c>
      <c r="P24" s="55" t="str">
        <f>IF($K24="","",MAX(0,$G24-SUMIF('AfA-Plan'!$K$8:$AD$8,"&lt;="&amp;YEAR($K24),'AfA-Plan'!$K59:$AD59)))</f>
        <v/>
      </c>
      <c r="Q24" s="54">
        <f>IF($G24="","",IFERROR(SUMIF('AfA-Plan'!$K$8:$AD$8,"&lt;="&amp;Wirtschaftsjahr,'AfA-Plan'!$K59:$AD59)/$G24,0))</f>
        <v>0.53333333333333333</v>
      </c>
      <c r="R24" s="56">
        <f>IF($F24="","",IF($O24&lt;=0,0,MAX(0,'AfA-Plan'!$H24-SUMIF('AfA-Plan'!$K$8:$AD$8,"&lt;="&amp;Wirtschaftsjahr,'AfA-Plan'!$K24:$AD24))))</f>
        <v>28</v>
      </c>
      <c r="S24" s="57" t="str">
        <f t="shared" si="2"/>
        <v>Laufend</v>
      </c>
      <c r="T24" s="50"/>
      <c r="U24" s="58">
        <f t="shared" si="3"/>
        <v>3850</v>
      </c>
      <c r="V24" s="58">
        <f t="shared" si="4"/>
        <v>0</v>
      </c>
      <c r="W24" s="58">
        <f t="shared" si="5"/>
        <v>0</v>
      </c>
      <c r="X24" s="58">
        <f t="shared" si="6"/>
        <v>3850</v>
      </c>
      <c r="Y24" s="58">
        <f t="shared" si="7"/>
        <v>2053.3333333333335</v>
      </c>
    </row>
    <row r="25" spans="1:25" ht="16.5" customHeight="1" x14ac:dyDescent="0.25">
      <c r="A25" s="49" t="s">
        <v>135</v>
      </c>
      <c r="B25" s="50" t="s">
        <v>136</v>
      </c>
      <c r="C25" s="50" t="s">
        <v>127</v>
      </c>
      <c r="D25" s="49" t="s">
        <v>104</v>
      </c>
      <c r="E25" s="50" t="s">
        <v>137</v>
      </c>
      <c r="F25" s="51">
        <v>45818</v>
      </c>
      <c r="G25" s="52">
        <v>6300</v>
      </c>
      <c r="H25" s="53">
        <f t="shared" si="0"/>
        <v>1</v>
      </c>
      <c r="I25" s="50" t="s">
        <v>70</v>
      </c>
      <c r="J25" s="54">
        <f>IF($I25="","",IF($I25="Linear (§ 7 Abs. 1 EStG)",IFERROR(1/$H25,0),IF($I25="Degressiv (§ 7 Abs. 2 EStG)",'AfA-Plan'!$J25,IF($I25="GWG-Sofortabschreibung",1,IF($I25="Sammelposten (Pool)",1/SP_Jahre,0)))))</f>
        <v>1</v>
      </c>
      <c r="K25" s="51"/>
      <c r="L25" s="55">
        <f>IF($F25="","",SUMIF('AfA-Plan'!$K$8:$AD$8,"&lt;"&amp;Wirtschaftsjahr,'AfA-Plan'!$K60:$AD60))</f>
        <v>3675</v>
      </c>
      <c r="M25" s="55">
        <f t="shared" si="1"/>
        <v>2625</v>
      </c>
      <c r="N25" s="55">
        <f>IF($F25="","",SUMIF('AfA-Plan'!$K$8:$AD$8,Wirtschaftsjahr,'AfA-Plan'!$K60:$AD60))</f>
        <v>2625</v>
      </c>
      <c r="O25" s="55">
        <f>IF($F25="","",IFERROR(INDEX('AfA-Plan'!$K95:$AD95,MATCH(Wirtschaftsjahr,'AfA-Plan'!$K$8:$AD$8,0)),0))</f>
        <v>0</v>
      </c>
      <c r="P25" s="55" t="str">
        <f>IF($K25="","",MAX(0,$G25-SUMIF('AfA-Plan'!$K$8:$AD$8,"&lt;="&amp;YEAR($K25),'AfA-Plan'!$K60:$AD60)))</f>
        <v/>
      </c>
      <c r="Q25" s="54">
        <f>IF($G25="","",IFERROR(SUMIF('AfA-Plan'!$K$8:$AD$8,"&lt;="&amp;Wirtschaftsjahr,'AfA-Plan'!$K60:$AD60)/$G25,0))</f>
        <v>1</v>
      </c>
      <c r="R25" s="56">
        <f>IF($F25="","",IF($O25&lt;=0,0,MAX(0,'AfA-Plan'!$H25-SUMIF('AfA-Plan'!$K$8:$AD$8,"&lt;="&amp;Wirtschaftsjahr,'AfA-Plan'!$K25:$AD25))))</f>
        <v>0</v>
      </c>
      <c r="S25" s="57" t="str">
        <f t="shared" si="2"/>
        <v>Abgeschrieben</v>
      </c>
      <c r="T25" s="50"/>
      <c r="U25" s="58">
        <f t="shared" si="3"/>
        <v>6300</v>
      </c>
      <c r="V25" s="58">
        <f t="shared" si="4"/>
        <v>0</v>
      </c>
      <c r="W25" s="58">
        <f t="shared" si="5"/>
        <v>0</v>
      </c>
      <c r="X25" s="58">
        <f t="shared" si="6"/>
        <v>6300</v>
      </c>
      <c r="Y25" s="58">
        <f t="shared" si="7"/>
        <v>6300</v>
      </c>
    </row>
    <row r="26" spans="1:25" ht="16.5" customHeight="1" x14ac:dyDescent="0.25">
      <c r="A26" s="49" t="s">
        <v>138</v>
      </c>
      <c r="B26" s="50" t="s">
        <v>139</v>
      </c>
      <c r="C26" s="50" t="s">
        <v>79</v>
      </c>
      <c r="D26" s="49" t="s">
        <v>80</v>
      </c>
      <c r="E26" s="50" t="s">
        <v>140</v>
      </c>
      <c r="F26" s="51">
        <v>45915</v>
      </c>
      <c r="G26" s="52">
        <v>42800</v>
      </c>
      <c r="H26" s="53">
        <f t="shared" si="0"/>
        <v>10</v>
      </c>
      <c r="I26" s="50" t="s">
        <v>141</v>
      </c>
      <c r="J26" s="54">
        <f>IF($I26="","",IF($I26="Linear (§ 7 Abs. 1 EStG)",IFERROR(1/$H26,0),IF($I26="Degressiv (§ 7 Abs. 2 EStG)",'AfA-Plan'!$J26,IF($I26="GWG-Sofortabschreibung",1,IF($I26="Sammelposten (Pool)",1/SP_Jahre,0)))))</f>
        <v>0.3</v>
      </c>
      <c r="K26" s="51"/>
      <c r="L26" s="55">
        <f>IF($F26="","",SUMIF('AfA-Plan'!$K$8:$AD$8,"&lt;"&amp;Wirtschaftsjahr,'AfA-Plan'!$K61:$AD61))</f>
        <v>4280</v>
      </c>
      <c r="M26" s="55">
        <f t="shared" si="1"/>
        <v>38520</v>
      </c>
      <c r="N26" s="55">
        <f>IF($F26="","",SUMIF('AfA-Plan'!$K$8:$AD$8,Wirtschaftsjahr,'AfA-Plan'!$K61:$AD61))</f>
        <v>11556</v>
      </c>
      <c r="O26" s="55">
        <f>IF($F26="","",IFERROR(INDEX('AfA-Plan'!$K96:$AD96,MATCH(Wirtschaftsjahr,'AfA-Plan'!$K$8:$AD$8,0)),0))</f>
        <v>26964</v>
      </c>
      <c r="P26" s="55" t="str">
        <f>IF($K26="","",MAX(0,$G26-SUMIF('AfA-Plan'!$K$8:$AD$8,"&lt;="&amp;YEAR($K26),'AfA-Plan'!$K61:$AD61)))</f>
        <v/>
      </c>
      <c r="Q26" s="54">
        <f>IF($G26="","",IFERROR(SUMIF('AfA-Plan'!$K$8:$AD$8,"&lt;="&amp;Wirtschaftsjahr,'AfA-Plan'!$K61:$AD61)/$G26,0))</f>
        <v>0.37</v>
      </c>
      <c r="R26" s="56">
        <f>IF($F26="","",IF($O26&lt;=0,0,MAX(0,'AfA-Plan'!$H26-SUMIF('AfA-Plan'!$K$8:$AD$8,"&lt;="&amp;Wirtschaftsjahr,'AfA-Plan'!$K26:$AD26))))</f>
        <v>104</v>
      </c>
      <c r="S26" s="57" t="str">
        <f t="shared" si="2"/>
        <v>Laufend</v>
      </c>
      <c r="T26" s="50" t="s">
        <v>142</v>
      </c>
      <c r="U26" s="58">
        <f t="shared" si="3"/>
        <v>42800</v>
      </c>
      <c r="V26" s="58">
        <f t="shared" si="4"/>
        <v>0</v>
      </c>
      <c r="W26" s="58">
        <f t="shared" si="5"/>
        <v>0</v>
      </c>
      <c r="X26" s="58">
        <f t="shared" si="6"/>
        <v>42800</v>
      </c>
      <c r="Y26" s="58">
        <f t="shared" si="7"/>
        <v>15836</v>
      </c>
    </row>
    <row r="27" spans="1:25" ht="16.5" customHeight="1" x14ac:dyDescent="0.25">
      <c r="A27" s="49" t="s">
        <v>143</v>
      </c>
      <c r="B27" s="50" t="s">
        <v>144</v>
      </c>
      <c r="C27" s="50" t="s">
        <v>145</v>
      </c>
      <c r="D27" s="49" t="s">
        <v>68</v>
      </c>
      <c r="E27" s="50" t="s">
        <v>146</v>
      </c>
      <c r="F27" s="51">
        <v>45966</v>
      </c>
      <c r="G27" s="52">
        <v>5400</v>
      </c>
      <c r="H27" s="53">
        <f t="shared" si="0"/>
        <v>8</v>
      </c>
      <c r="I27" s="50" t="s">
        <v>70</v>
      </c>
      <c r="J27" s="54">
        <f>IF($I27="","",IF($I27="Linear (§ 7 Abs. 1 EStG)",IFERROR(1/$H27,0),IF($I27="Degressiv (§ 7 Abs. 2 EStG)",'AfA-Plan'!$J27,IF($I27="GWG-Sofortabschreibung",1,IF($I27="Sammelposten (Pool)",1/SP_Jahre,0)))))</f>
        <v>0.125</v>
      </c>
      <c r="K27" s="51"/>
      <c r="L27" s="55">
        <f>IF($F27="","",SUMIF('AfA-Plan'!$K$8:$AD$8,"&lt;"&amp;Wirtschaftsjahr,'AfA-Plan'!$K62:$AD62))</f>
        <v>112.5</v>
      </c>
      <c r="M27" s="55">
        <f t="shared" si="1"/>
        <v>5287.5</v>
      </c>
      <c r="N27" s="55">
        <f>IF($F27="","",SUMIF('AfA-Plan'!$K$8:$AD$8,Wirtschaftsjahr,'AfA-Plan'!$K62:$AD62))</f>
        <v>675</v>
      </c>
      <c r="O27" s="55">
        <f>IF($F27="","",IFERROR(INDEX('AfA-Plan'!$K97:$AD97,MATCH(Wirtschaftsjahr,'AfA-Plan'!$K$8:$AD$8,0)),0))</f>
        <v>4612.5</v>
      </c>
      <c r="P27" s="55" t="str">
        <f>IF($K27="","",MAX(0,$G27-SUMIF('AfA-Plan'!$K$8:$AD$8,"&lt;="&amp;YEAR($K27),'AfA-Plan'!$K62:$AD62)))</f>
        <v/>
      </c>
      <c r="Q27" s="54">
        <f>IF($G27="","",IFERROR(SUMIF('AfA-Plan'!$K$8:$AD$8,"&lt;="&amp;Wirtschaftsjahr,'AfA-Plan'!$K62:$AD62)/$G27,0))</f>
        <v>0.14583333333333334</v>
      </c>
      <c r="R27" s="56">
        <f>IF($F27="","",IF($O27&lt;=0,0,MAX(0,'AfA-Plan'!$H27-SUMIF('AfA-Plan'!$K$8:$AD$8,"&lt;="&amp;Wirtschaftsjahr,'AfA-Plan'!$K27:$AD27))))</f>
        <v>82</v>
      </c>
      <c r="S27" s="57" t="str">
        <f t="shared" si="2"/>
        <v>Laufend</v>
      </c>
      <c r="T27" s="50"/>
      <c r="U27" s="58">
        <f t="shared" si="3"/>
        <v>5400</v>
      </c>
      <c r="V27" s="58">
        <f t="shared" si="4"/>
        <v>0</v>
      </c>
      <c r="W27" s="58">
        <f t="shared" si="5"/>
        <v>0</v>
      </c>
      <c r="X27" s="58">
        <f t="shared" si="6"/>
        <v>5400</v>
      </c>
      <c r="Y27" s="58">
        <f t="shared" si="7"/>
        <v>787.5</v>
      </c>
    </row>
    <row r="28" spans="1:25" ht="16.5" customHeight="1" x14ac:dyDescent="0.25">
      <c r="A28" s="49" t="s">
        <v>147</v>
      </c>
      <c r="B28" s="50" t="s">
        <v>148</v>
      </c>
      <c r="C28" s="50" t="s">
        <v>149</v>
      </c>
      <c r="D28" s="49" t="s">
        <v>68</v>
      </c>
      <c r="E28" s="50" t="s">
        <v>150</v>
      </c>
      <c r="F28" s="51">
        <v>46022</v>
      </c>
      <c r="G28" s="52">
        <v>6480</v>
      </c>
      <c r="H28" s="53">
        <f t="shared" si="0"/>
        <v>5</v>
      </c>
      <c r="I28" s="50" t="s">
        <v>151</v>
      </c>
      <c r="J28" s="54">
        <f>IF($I28="","",IF($I28="Linear (§ 7 Abs. 1 EStG)",IFERROR(1/$H28,0),IF($I28="Degressiv (§ 7 Abs. 2 EStG)",'AfA-Plan'!$J28,IF($I28="GWG-Sofortabschreibung",1,IF($I28="Sammelposten (Pool)",1/SP_Jahre,0)))))</f>
        <v>0.2</v>
      </c>
      <c r="K28" s="51"/>
      <c r="L28" s="55">
        <f>IF($F28="","",SUMIF('AfA-Plan'!$K$8:$AD$8,"&lt;"&amp;Wirtschaftsjahr,'AfA-Plan'!$K63:$AD63))</f>
        <v>1296</v>
      </c>
      <c r="M28" s="55">
        <f t="shared" si="1"/>
        <v>5184</v>
      </c>
      <c r="N28" s="55">
        <f>IF($F28="","",SUMIF('AfA-Plan'!$K$8:$AD$8,Wirtschaftsjahr,'AfA-Plan'!$K63:$AD63))</f>
        <v>1296</v>
      </c>
      <c r="O28" s="55">
        <f>IF($F28="","",IFERROR(INDEX('AfA-Plan'!$K98:$AD98,MATCH(Wirtschaftsjahr,'AfA-Plan'!$K$8:$AD$8,0)),0))</f>
        <v>3888</v>
      </c>
      <c r="P28" s="55" t="str">
        <f>IF($K28="","",MAX(0,$G28-SUMIF('AfA-Plan'!$K$8:$AD$8,"&lt;="&amp;YEAR($K28),'AfA-Plan'!$K63:$AD63)))</f>
        <v/>
      </c>
      <c r="Q28" s="54">
        <f>IF($G28="","",IFERROR(SUMIF('AfA-Plan'!$K$8:$AD$8,"&lt;="&amp;Wirtschaftsjahr,'AfA-Plan'!$K63:$AD63)/$G28,0))</f>
        <v>0.4</v>
      </c>
      <c r="R28" s="56">
        <f>IF($F28="","",IF($O28&lt;=0,0,MAX(0,'AfA-Plan'!$H28-SUMIF('AfA-Plan'!$K$8:$AD$8,"&lt;="&amp;Wirtschaftsjahr,'AfA-Plan'!$K28:$AD28))))</f>
        <v>47</v>
      </c>
      <c r="S28" s="57" t="str">
        <f t="shared" si="2"/>
        <v>Laufend</v>
      </c>
      <c r="T28" s="50" t="s">
        <v>152</v>
      </c>
      <c r="U28" s="58">
        <f t="shared" si="3"/>
        <v>6480</v>
      </c>
      <c r="V28" s="58">
        <f t="shared" si="4"/>
        <v>0</v>
      </c>
      <c r="W28" s="58">
        <f t="shared" si="5"/>
        <v>0</v>
      </c>
      <c r="X28" s="58">
        <f t="shared" si="6"/>
        <v>6480</v>
      </c>
      <c r="Y28" s="58">
        <f t="shared" si="7"/>
        <v>2592</v>
      </c>
    </row>
    <row r="29" spans="1:25" ht="16.5" customHeight="1" x14ac:dyDescent="0.25">
      <c r="A29" s="49" t="s">
        <v>153</v>
      </c>
      <c r="B29" s="50" t="s">
        <v>154</v>
      </c>
      <c r="C29" s="50" t="s">
        <v>127</v>
      </c>
      <c r="D29" s="49" t="s">
        <v>104</v>
      </c>
      <c r="E29" s="50" t="s">
        <v>155</v>
      </c>
      <c r="F29" s="51">
        <v>46042</v>
      </c>
      <c r="G29" s="52">
        <v>8750</v>
      </c>
      <c r="H29" s="53">
        <f t="shared" si="0"/>
        <v>1</v>
      </c>
      <c r="I29" s="50" t="s">
        <v>70</v>
      </c>
      <c r="J29" s="54">
        <f>IF($I29="","",IF($I29="Linear (§ 7 Abs. 1 EStG)",IFERROR(1/$H29,0),IF($I29="Degressiv (§ 7 Abs. 2 EStG)",'AfA-Plan'!$J29,IF($I29="GWG-Sofortabschreibung",1,IF($I29="Sammelposten (Pool)",1/SP_Jahre,0)))))</f>
        <v>1</v>
      </c>
      <c r="K29" s="51"/>
      <c r="L29" s="55">
        <f>IF($F29="","",SUMIF('AfA-Plan'!$K$8:$AD$8,"&lt;"&amp;Wirtschaftsjahr,'AfA-Plan'!$K64:$AD64))</f>
        <v>0</v>
      </c>
      <c r="M29" s="55">
        <f t="shared" si="1"/>
        <v>0</v>
      </c>
      <c r="N29" s="55">
        <f>IF($F29="","",SUMIF('AfA-Plan'!$K$8:$AD$8,Wirtschaftsjahr,'AfA-Plan'!$K64:$AD64))</f>
        <v>8750</v>
      </c>
      <c r="O29" s="55">
        <f>IF($F29="","",IFERROR(INDEX('AfA-Plan'!$K99:$AD99,MATCH(Wirtschaftsjahr,'AfA-Plan'!$K$8:$AD$8,0)),0))</f>
        <v>0</v>
      </c>
      <c r="P29" s="55" t="str">
        <f>IF($K29="","",MAX(0,$G29-SUMIF('AfA-Plan'!$K$8:$AD$8,"&lt;="&amp;YEAR($K29),'AfA-Plan'!$K64:$AD64)))</f>
        <v/>
      </c>
      <c r="Q29" s="54">
        <f>IF($G29="","",IFERROR(SUMIF('AfA-Plan'!$K$8:$AD$8,"&lt;="&amp;Wirtschaftsjahr,'AfA-Plan'!$K64:$AD64)/$G29,0))</f>
        <v>1</v>
      </c>
      <c r="R29" s="56">
        <f>IF($F29="","",IF($O29&lt;=0,0,MAX(0,'AfA-Plan'!$H29-SUMIF('AfA-Plan'!$K$8:$AD$8,"&lt;="&amp;Wirtschaftsjahr,'AfA-Plan'!$K29:$AD29))))</f>
        <v>0</v>
      </c>
      <c r="S29" s="57" t="str">
        <f t="shared" si="2"/>
        <v>Zugang</v>
      </c>
      <c r="T29" s="50"/>
      <c r="U29" s="58">
        <f t="shared" si="3"/>
        <v>0</v>
      </c>
      <c r="V29" s="58">
        <f t="shared" si="4"/>
        <v>8750</v>
      </c>
      <c r="W29" s="58">
        <f t="shared" si="5"/>
        <v>0</v>
      </c>
      <c r="X29" s="58">
        <f t="shared" si="6"/>
        <v>8750</v>
      </c>
      <c r="Y29" s="58">
        <f t="shared" si="7"/>
        <v>8750</v>
      </c>
    </row>
    <row r="30" spans="1:25" ht="16.5" customHeight="1" x14ac:dyDescent="0.25">
      <c r="A30" s="49" t="s">
        <v>156</v>
      </c>
      <c r="B30" s="50" t="s">
        <v>157</v>
      </c>
      <c r="C30" s="50" t="s">
        <v>118</v>
      </c>
      <c r="D30" s="49" t="s">
        <v>68</v>
      </c>
      <c r="E30" s="50" t="s">
        <v>158</v>
      </c>
      <c r="F30" s="51">
        <v>46069</v>
      </c>
      <c r="G30" s="52">
        <v>46700</v>
      </c>
      <c r="H30" s="53">
        <f t="shared" si="0"/>
        <v>6</v>
      </c>
      <c r="I30" s="50" t="s">
        <v>141</v>
      </c>
      <c r="J30" s="54">
        <f>IF($I30="","",IF($I30="Linear (§ 7 Abs. 1 EStG)",IFERROR(1/$H30,0),IF($I30="Degressiv (§ 7 Abs. 2 EStG)",'AfA-Plan'!$J30,IF($I30="GWG-Sofortabschreibung",1,IF($I30="Sammelposten (Pool)",1/SP_Jahre,0)))))</f>
        <v>0.3</v>
      </c>
      <c r="K30" s="51"/>
      <c r="L30" s="55">
        <f>IF($F30="","",SUMIF('AfA-Plan'!$K$8:$AD$8,"&lt;"&amp;Wirtschaftsjahr,'AfA-Plan'!$K65:$AD65))</f>
        <v>0</v>
      </c>
      <c r="M30" s="55">
        <f t="shared" si="1"/>
        <v>0</v>
      </c>
      <c r="N30" s="55">
        <f>IF($F30="","",SUMIF('AfA-Plan'!$K$8:$AD$8,Wirtschaftsjahr,'AfA-Plan'!$K65:$AD65))</f>
        <v>12842.5</v>
      </c>
      <c r="O30" s="55">
        <f>IF($F30="","",IFERROR(INDEX('AfA-Plan'!$K100:$AD100,MATCH(Wirtschaftsjahr,'AfA-Plan'!$K$8:$AD$8,0)),0))</f>
        <v>33857.5</v>
      </c>
      <c r="P30" s="55" t="str">
        <f>IF($K30="","",MAX(0,$G30-SUMIF('AfA-Plan'!$K$8:$AD$8,"&lt;="&amp;YEAR($K30),'AfA-Plan'!$K65:$AD65)))</f>
        <v/>
      </c>
      <c r="Q30" s="54">
        <f>IF($G30="","",IFERROR(SUMIF('AfA-Plan'!$K$8:$AD$8,"&lt;="&amp;Wirtschaftsjahr,'AfA-Plan'!$K65:$AD65)/$G30,0))</f>
        <v>0.27500000000000002</v>
      </c>
      <c r="R30" s="56">
        <f>IF($F30="","",IF($O30&lt;=0,0,MAX(0,'AfA-Plan'!$H30-SUMIF('AfA-Plan'!$K$8:$AD$8,"&lt;="&amp;Wirtschaftsjahr,'AfA-Plan'!$K30:$AD30))))</f>
        <v>61</v>
      </c>
      <c r="S30" s="57" t="str">
        <f t="shared" si="2"/>
        <v>Zugang</v>
      </c>
      <c r="T30" s="50" t="s">
        <v>159</v>
      </c>
      <c r="U30" s="58">
        <f t="shared" si="3"/>
        <v>0</v>
      </c>
      <c r="V30" s="58">
        <f t="shared" si="4"/>
        <v>46700</v>
      </c>
      <c r="W30" s="58">
        <f t="shared" si="5"/>
        <v>0</v>
      </c>
      <c r="X30" s="58">
        <f t="shared" si="6"/>
        <v>46700</v>
      </c>
      <c r="Y30" s="58">
        <f t="shared" si="7"/>
        <v>12842.5</v>
      </c>
    </row>
    <row r="31" spans="1:25" ht="16.5" customHeight="1" x14ac:dyDescent="0.25">
      <c r="A31" s="49" t="s">
        <v>160</v>
      </c>
      <c r="B31" s="50" t="s">
        <v>161</v>
      </c>
      <c r="C31" s="50" t="s">
        <v>123</v>
      </c>
      <c r="D31" s="49" t="s">
        <v>80</v>
      </c>
      <c r="E31" s="50" t="s">
        <v>162</v>
      </c>
      <c r="F31" s="51">
        <v>46083</v>
      </c>
      <c r="G31" s="52">
        <v>9600</v>
      </c>
      <c r="H31" s="53">
        <f t="shared" si="0"/>
        <v>3</v>
      </c>
      <c r="I31" s="50" t="s">
        <v>70</v>
      </c>
      <c r="J31" s="54">
        <f>IF($I31="","",IF($I31="Linear (§ 7 Abs. 1 EStG)",IFERROR(1/$H31,0),IF($I31="Degressiv (§ 7 Abs. 2 EStG)",'AfA-Plan'!$J31,IF($I31="GWG-Sofortabschreibung",1,IF($I31="Sammelposten (Pool)",1/SP_Jahre,0)))))</f>
        <v>0.33333333333333331</v>
      </c>
      <c r="K31" s="51"/>
      <c r="L31" s="55">
        <f>IF($F31="","",SUMIF('AfA-Plan'!$K$8:$AD$8,"&lt;"&amp;Wirtschaftsjahr,'AfA-Plan'!$K66:$AD66))</f>
        <v>0</v>
      </c>
      <c r="M31" s="55">
        <f t="shared" si="1"/>
        <v>0</v>
      </c>
      <c r="N31" s="55">
        <f>IF($F31="","",SUMIF('AfA-Plan'!$K$8:$AD$8,Wirtschaftsjahr,'AfA-Plan'!$K66:$AD66))</f>
        <v>2666.666666666667</v>
      </c>
      <c r="O31" s="55">
        <f>IF($F31="","",IFERROR(INDEX('AfA-Plan'!$K101:$AD101,MATCH(Wirtschaftsjahr,'AfA-Plan'!$K$8:$AD$8,0)),0))</f>
        <v>6933.333333333333</v>
      </c>
      <c r="P31" s="55" t="str">
        <f>IF($K31="","",MAX(0,$G31-SUMIF('AfA-Plan'!$K$8:$AD$8,"&lt;="&amp;YEAR($K31),'AfA-Plan'!$K66:$AD66)))</f>
        <v/>
      </c>
      <c r="Q31" s="54">
        <f>IF($G31="","",IFERROR(SUMIF('AfA-Plan'!$K$8:$AD$8,"&lt;="&amp;Wirtschaftsjahr,'AfA-Plan'!$K66:$AD66)/$G31,0))</f>
        <v>0.27777777777777779</v>
      </c>
      <c r="R31" s="56">
        <f>IF($F31="","",IF($O31&lt;=0,0,MAX(0,'AfA-Plan'!$H31-SUMIF('AfA-Plan'!$K$8:$AD$8,"&lt;="&amp;Wirtschaftsjahr,'AfA-Plan'!$K31:$AD31))))</f>
        <v>26</v>
      </c>
      <c r="S31" s="57" t="str">
        <f t="shared" si="2"/>
        <v>Zugang</v>
      </c>
      <c r="T31" s="50"/>
      <c r="U31" s="58">
        <f t="shared" si="3"/>
        <v>0</v>
      </c>
      <c r="V31" s="58">
        <f t="shared" si="4"/>
        <v>9600</v>
      </c>
      <c r="W31" s="58">
        <f t="shared" si="5"/>
        <v>0</v>
      </c>
      <c r="X31" s="58">
        <f t="shared" si="6"/>
        <v>9600</v>
      </c>
      <c r="Y31" s="58">
        <f t="shared" si="7"/>
        <v>2666.666666666667</v>
      </c>
    </row>
    <row r="32" spans="1:25" ht="16.5" customHeight="1" x14ac:dyDescent="0.25">
      <c r="A32" s="49" t="s">
        <v>163</v>
      </c>
      <c r="B32" s="50" t="s">
        <v>164</v>
      </c>
      <c r="C32" s="50" t="s">
        <v>145</v>
      </c>
      <c r="D32" s="49" t="s">
        <v>68</v>
      </c>
      <c r="E32" s="50" t="s">
        <v>165</v>
      </c>
      <c r="F32" s="51">
        <v>46098</v>
      </c>
      <c r="G32" s="52">
        <v>720</v>
      </c>
      <c r="H32" s="53">
        <f t="shared" si="0"/>
        <v>8</v>
      </c>
      <c r="I32" s="50" t="s">
        <v>166</v>
      </c>
      <c r="J32" s="54">
        <f>IF($I32="","",IF($I32="Linear (§ 7 Abs. 1 EStG)",IFERROR(1/$H32,0),IF($I32="Degressiv (§ 7 Abs. 2 EStG)",'AfA-Plan'!$J32,IF($I32="GWG-Sofortabschreibung",1,IF($I32="Sammelposten (Pool)",1/SP_Jahre,0)))))</f>
        <v>1</v>
      </c>
      <c r="K32" s="51"/>
      <c r="L32" s="55">
        <f>IF($F32="","",SUMIF('AfA-Plan'!$K$8:$AD$8,"&lt;"&amp;Wirtschaftsjahr,'AfA-Plan'!$K67:$AD67))</f>
        <v>0</v>
      </c>
      <c r="M32" s="55">
        <f t="shared" si="1"/>
        <v>0</v>
      </c>
      <c r="N32" s="55">
        <f>IF($F32="","",SUMIF('AfA-Plan'!$K$8:$AD$8,Wirtschaftsjahr,'AfA-Plan'!$K67:$AD67))</f>
        <v>720</v>
      </c>
      <c r="O32" s="55">
        <f>IF($F32="","",IFERROR(INDEX('AfA-Plan'!$K102:$AD102,MATCH(Wirtschaftsjahr,'AfA-Plan'!$K$8:$AD$8,0)),0))</f>
        <v>0</v>
      </c>
      <c r="P32" s="55" t="str">
        <f>IF($K32="","",MAX(0,$G32-SUMIF('AfA-Plan'!$K$8:$AD$8,"&lt;="&amp;YEAR($K32),'AfA-Plan'!$K67:$AD67)))</f>
        <v/>
      </c>
      <c r="Q32" s="54">
        <f>IF($G32="","",IFERROR(SUMIF('AfA-Plan'!$K$8:$AD$8,"&lt;="&amp;Wirtschaftsjahr,'AfA-Plan'!$K67:$AD67)/$G32,0))</f>
        <v>1</v>
      </c>
      <c r="R32" s="56">
        <f>IF($F32="","",IF($O32&lt;=0,0,MAX(0,'AfA-Plan'!$H32-SUMIF('AfA-Plan'!$K$8:$AD$8,"&lt;="&amp;Wirtschaftsjahr,'AfA-Plan'!$K32:$AD32))))</f>
        <v>0</v>
      </c>
      <c r="S32" s="57" t="str">
        <f t="shared" si="2"/>
        <v>Zugang</v>
      </c>
      <c r="T32" s="50" t="s">
        <v>167</v>
      </c>
      <c r="U32" s="58">
        <f t="shared" si="3"/>
        <v>0</v>
      </c>
      <c r="V32" s="58">
        <f t="shared" si="4"/>
        <v>720</v>
      </c>
      <c r="W32" s="58">
        <f t="shared" si="5"/>
        <v>0</v>
      </c>
      <c r="X32" s="58">
        <f t="shared" si="6"/>
        <v>720</v>
      </c>
      <c r="Y32" s="58">
        <f t="shared" si="7"/>
        <v>720</v>
      </c>
    </row>
    <row r="33" spans="1:25" ht="16.5" customHeight="1" x14ac:dyDescent="0.25">
      <c r="A33" s="49" t="s">
        <v>168</v>
      </c>
      <c r="B33" s="50" t="s">
        <v>169</v>
      </c>
      <c r="C33" s="50" t="s">
        <v>111</v>
      </c>
      <c r="D33" s="49" t="s">
        <v>68</v>
      </c>
      <c r="E33" s="50" t="s">
        <v>170</v>
      </c>
      <c r="F33" s="51">
        <v>46120</v>
      </c>
      <c r="G33" s="52">
        <v>780</v>
      </c>
      <c r="H33" s="53">
        <f t="shared" si="0"/>
        <v>13</v>
      </c>
      <c r="I33" s="50" t="s">
        <v>166</v>
      </c>
      <c r="J33" s="54">
        <f>IF($I33="","",IF($I33="Linear (§ 7 Abs. 1 EStG)",IFERROR(1/$H33,0),IF($I33="Degressiv (§ 7 Abs. 2 EStG)",'AfA-Plan'!$J33,IF($I33="GWG-Sofortabschreibung",1,IF($I33="Sammelposten (Pool)",1/SP_Jahre,0)))))</f>
        <v>1</v>
      </c>
      <c r="K33" s="51"/>
      <c r="L33" s="55">
        <f>IF($F33="","",SUMIF('AfA-Plan'!$K$8:$AD$8,"&lt;"&amp;Wirtschaftsjahr,'AfA-Plan'!$K68:$AD68))</f>
        <v>0</v>
      </c>
      <c r="M33" s="55">
        <f t="shared" si="1"/>
        <v>0</v>
      </c>
      <c r="N33" s="55">
        <f>IF($F33="","",SUMIF('AfA-Plan'!$K$8:$AD$8,Wirtschaftsjahr,'AfA-Plan'!$K68:$AD68))</f>
        <v>780</v>
      </c>
      <c r="O33" s="55">
        <f>IF($F33="","",IFERROR(INDEX('AfA-Plan'!$K103:$AD103,MATCH(Wirtschaftsjahr,'AfA-Plan'!$K$8:$AD$8,0)),0))</f>
        <v>0</v>
      </c>
      <c r="P33" s="55" t="str">
        <f>IF($K33="","",MAX(0,$G33-SUMIF('AfA-Plan'!$K$8:$AD$8,"&lt;="&amp;YEAR($K33),'AfA-Plan'!$K68:$AD68)))</f>
        <v/>
      </c>
      <c r="Q33" s="54">
        <f>IF($G33="","",IFERROR(SUMIF('AfA-Plan'!$K$8:$AD$8,"&lt;="&amp;Wirtschaftsjahr,'AfA-Plan'!$K68:$AD68)/$G33,0))</f>
        <v>1</v>
      </c>
      <c r="R33" s="56">
        <f>IF($F33="","",IF($O33&lt;=0,0,MAX(0,'AfA-Plan'!$H33-SUMIF('AfA-Plan'!$K$8:$AD$8,"&lt;="&amp;Wirtschaftsjahr,'AfA-Plan'!$K33:$AD33))))</f>
        <v>0</v>
      </c>
      <c r="S33" s="57" t="str">
        <f t="shared" si="2"/>
        <v>Zugang</v>
      </c>
      <c r="T33" s="50" t="s">
        <v>167</v>
      </c>
      <c r="U33" s="58">
        <f t="shared" si="3"/>
        <v>0</v>
      </c>
      <c r="V33" s="58">
        <f t="shared" si="4"/>
        <v>780</v>
      </c>
      <c r="W33" s="58">
        <f t="shared" si="5"/>
        <v>0</v>
      </c>
      <c r="X33" s="58">
        <f t="shared" si="6"/>
        <v>780</v>
      </c>
      <c r="Y33" s="58">
        <f t="shared" si="7"/>
        <v>780</v>
      </c>
    </row>
    <row r="34" spans="1:25" ht="16.5" customHeight="1" x14ac:dyDescent="0.25">
      <c r="A34" s="49"/>
      <c r="B34" s="50"/>
      <c r="C34" s="50"/>
      <c r="D34" s="49"/>
      <c r="E34" s="50"/>
      <c r="F34" s="51"/>
      <c r="G34" s="52"/>
      <c r="H34" s="53" t="str">
        <f t="shared" si="0"/>
        <v/>
      </c>
      <c r="I34" s="50"/>
      <c r="J34" s="54" t="str">
        <f>IF($I34="","",IF($I34="Linear (§ 7 Abs. 1 EStG)",IFERROR(1/$H34,0),IF($I34="Degressiv (§ 7 Abs. 2 EStG)",'AfA-Plan'!$J34,IF($I34="GWG-Sofortabschreibung",1,IF($I34="Sammelposten (Pool)",1/SP_Jahre,0)))))</f>
        <v/>
      </c>
      <c r="K34" s="51"/>
      <c r="L34" s="55" t="str">
        <f>IF($F34="","",SUMIF('AfA-Plan'!$K$8:$AD$8,"&lt;"&amp;Wirtschaftsjahr,'AfA-Plan'!$K69:$AD69))</f>
        <v/>
      </c>
      <c r="M34" s="55" t="str">
        <f t="shared" si="1"/>
        <v/>
      </c>
      <c r="N34" s="55" t="str">
        <f>IF($F34="","",SUMIF('AfA-Plan'!$K$8:$AD$8,Wirtschaftsjahr,'AfA-Plan'!$K69:$AD69))</f>
        <v/>
      </c>
      <c r="O34" s="55" t="str">
        <f>IF($F34="","",IFERROR(INDEX('AfA-Plan'!$K104:$AD104,MATCH(Wirtschaftsjahr,'AfA-Plan'!$K$8:$AD$8,0)),0))</f>
        <v/>
      </c>
      <c r="P34" s="55" t="str">
        <f>IF($K34="","",MAX(0,$G34-SUMIF('AfA-Plan'!$K$8:$AD$8,"&lt;="&amp;YEAR($K34),'AfA-Plan'!$K69:$AD69)))</f>
        <v/>
      </c>
      <c r="Q34" s="54" t="str">
        <f>IF($G34="","",IFERROR(SUMIF('AfA-Plan'!$K$8:$AD$8,"&lt;="&amp;Wirtschaftsjahr,'AfA-Plan'!$K69:$AD69)/$G34,0))</f>
        <v/>
      </c>
      <c r="R34" s="56" t="str">
        <f>IF($F34="","",IF($O34&lt;=0,0,MAX(0,'AfA-Plan'!$H34-SUMIF('AfA-Plan'!$K$8:$AD$8,"&lt;="&amp;Wirtschaftsjahr,'AfA-Plan'!$K34:$AD34))))</f>
        <v/>
      </c>
      <c r="S34" s="57" t="str">
        <f t="shared" si="2"/>
        <v/>
      </c>
      <c r="T34" s="50"/>
      <c r="U34" s="58">
        <f t="shared" si="3"/>
        <v>0</v>
      </c>
      <c r="V34" s="58">
        <f t="shared" si="4"/>
        <v>0</v>
      </c>
      <c r="W34" s="58">
        <f t="shared" si="5"/>
        <v>0</v>
      </c>
      <c r="X34" s="58">
        <f t="shared" si="6"/>
        <v>0</v>
      </c>
      <c r="Y34" s="58">
        <f t="shared" si="7"/>
        <v>0</v>
      </c>
    </row>
    <row r="35" spans="1:25" ht="16.5" customHeight="1" x14ac:dyDescent="0.25">
      <c r="A35" s="49"/>
      <c r="B35" s="50"/>
      <c r="C35" s="50"/>
      <c r="D35" s="49"/>
      <c r="E35" s="50"/>
      <c r="F35" s="51"/>
      <c r="G35" s="52"/>
      <c r="H35" s="53" t="str">
        <f t="shared" si="0"/>
        <v/>
      </c>
      <c r="I35" s="50"/>
      <c r="J35" s="54" t="str">
        <f>IF($I35="","",IF($I35="Linear (§ 7 Abs. 1 EStG)",IFERROR(1/$H35,0),IF($I35="Degressiv (§ 7 Abs. 2 EStG)",'AfA-Plan'!$J35,IF($I35="GWG-Sofortabschreibung",1,IF($I35="Sammelposten (Pool)",1/SP_Jahre,0)))))</f>
        <v/>
      </c>
      <c r="K35" s="51"/>
      <c r="L35" s="55" t="str">
        <f>IF($F35="","",SUMIF('AfA-Plan'!$K$8:$AD$8,"&lt;"&amp;Wirtschaftsjahr,'AfA-Plan'!$K70:$AD70))</f>
        <v/>
      </c>
      <c r="M35" s="55" t="str">
        <f t="shared" si="1"/>
        <v/>
      </c>
      <c r="N35" s="55" t="str">
        <f>IF($F35="","",SUMIF('AfA-Plan'!$K$8:$AD$8,Wirtschaftsjahr,'AfA-Plan'!$K70:$AD70))</f>
        <v/>
      </c>
      <c r="O35" s="55" t="str">
        <f>IF($F35="","",IFERROR(INDEX('AfA-Plan'!$K105:$AD105,MATCH(Wirtschaftsjahr,'AfA-Plan'!$K$8:$AD$8,0)),0))</f>
        <v/>
      </c>
      <c r="P35" s="55" t="str">
        <f>IF($K35="","",MAX(0,$G35-SUMIF('AfA-Plan'!$K$8:$AD$8,"&lt;="&amp;YEAR($K35),'AfA-Plan'!$K70:$AD70)))</f>
        <v/>
      </c>
      <c r="Q35" s="54" t="str">
        <f>IF($G35="","",IFERROR(SUMIF('AfA-Plan'!$K$8:$AD$8,"&lt;="&amp;Wirtschaftsjahr,'AfA-Plan'!$K70:$AD70)/$G35,0))</f>
        <v/>
      </c>
      <c r="R35" s="56" t="str">
        <f>IF($F35="","",IF($O35&lt;=0,0,MAX(0,'AfA-Plan'!$H35-SUMIF('AfA-Plan'!$K$8:$AD$8,"&lt;="&amp;Wirtschaftsjahr,'AfA-Plan'!$K35:$AD35))))</f>
        <v/>
      </c>
      <c r="S35" s="57" t="str">
        <f t="shared" si="2"/>
        <v/>
      </c>
      <c r="T35" s="50"/>
      <c r="U35" s="58">
        <f t="shared" si="3"/>
        <v>0</v>
      </c>
      <c r="V35" s="58">
        <f t="shared" si="4"/>
        <v>0</v>
      </c>
      <c r="W35" s="58">
        <f t="shared" si="5"/>
        <v>0</v>
      </c>
      <c r="X35" s="58">
        <f t="shared" si="6"/>
        <v>0</v>
      </c>
      <c r="Y35" s="58">
        <f t="shared" si="7"/>
        <v>0</v>
      </c>
    </row>
    <row r="36" spans="1:25" ht="16.5" customHeight="1" x14ac:dyDescent="0.25">
      <c r="A36" s="49"/>
      <c r="B36" s="50"/>
      <c r="C36" s="50"/>
      <c r="D36" s="49"/>
      <c r="E36" s="50"/>
      <c r="F36" s="51"/>
      <c r="G36" s="52"/>
      <c r="H36" s="53" t="str">
        <f t="shared" si="0"/>
        <v/>
      </c>
      <c r="I36" s="50"/>
      <c r="J36" s="54" t="str">
        <f>IF($I36="","",IF($I36="Linear (§ 7 Abs. 1 EStG)",IFERROR(1/$H36,0),IF($I36="Degressiv (§ 7 Abs. 2 EStG)",'AfA-Plan'!$J36,IF($I36="GWG-Sofortabschreibung",1,IF($I36="Sammelposten (Pool)",1/SP_Jahre,0)))))</f>
        <v/>
      </c>
      <c r="K36" s="51"/>
      <c r="L36" s="55" t="str">
        <f>IF($F36="","",SUMIF('AfA-Plan'!$K$8:$AD$8,"&lt;"&amp;Wirtschaftsjahr,'AfA-Plan'!$K71:$AD71))</f>
        <v/>
      </c>
      <c r="M36" s="55" t="str">
        <f t="shared" si="1"/>
        <v/>
      </c>
      <c r="N36" s="55" t="str">
        <f>IF($F36="","",SUMIF('AfA-Plan'!$K$8:$AD$8,Wirtschaftsjahr,'AfA-Plan'!$K71:$AD71))</f>
        <v/>
      </c>
      <c r="O36" s="55" t="str">
        <f>IF($F36="","",IFERROR(INDEX('AfA-Plan'!$K106:$AD106,MATCH(Wirtschaftsjahr,'AfA-Plan'!$K$8:$AD$8,0)),0))</f>
        <v/>
      </c>
      <c r="P36" s="55" t="str">
        <f>IF($K36="","",MAX(0,$G36-SUMIF('AfA-Plan'!$K$8:$AD$8,"&lt;="&amp;YEAR($K36),'AfA-Plan'!$K71:$AD71)))</f>
        <v/>
      </c>
      <c r="Q36" s="54" t="str">
        <f>IF($G36="","",IFERROR(SUMIF('AfA-Plan'!$K$8:$AD$8,"&lt;="&amp;Wirtschaftsjahr,'AfA-Plan'!$K71:$AD71)/$G36,0))</f>
        <v/>
      </c>
      <c r="R36" s="56" t="str">
        <f>IF($F36="","",IF($O36&lt;=0,0,MAX(0,'AfA-Plan'!$H36-SUMIF('AfA-Plan'!$K$8:$AD$8,"&lt;="&amp;Wirtschaftsjahr,'AfA-Plan'!$K36:$AD36))))</f>
        <v/>
      </c>
      <c r="S36" s="57" t="str">
        <f t="shared" si="2"/>
        <v/>
      </c>
      <c r="T36" s="50"/>
      <c r="U36" s="58">
        <f t="shared" si="3"/>
        <v>0</v>
      </c>
      <c r="V36" s="58">
        <f t="shared" si="4"/>
        <v>0</v>
      </c>
      <c r="W36" s="58">
        <f t="shared" si="5"/>
        <v>0</v>
      </c>
      <c r="X36" s="58">
        <f t="shared" si="6"/>
        <v>0</v>
      </c>
      <c r="Y36" s="58">
        <f t="shared" si="7"/>
        <v>0</v>
      </c>
    </row>
    <row r="37" spans="1:25" ht="16.5" customHeight="1" x14ac:dyDescent="0.25">
      <c r="A37" s="49"/>
      <c r="B37" s="50"/>
      <c r="C37" s="50"/>
      <c r="D37" s="49"/>
      <c r="E37" s="50"/>
      <c r="F37" s="51"/>
      <c r="G37" s="52"/>
      <c r="H37" s="53" t="str">
        <f t="shared" si="0"/>
        <v/>
      </c>
      <c r="I37" s="50"/>
      <c r="J37" s="54" t="str">
        <f>IF($I37="","",IF($I37="Linear (§ 7 Abs. 1 EStG)",IFERROR(1/$H37,0),IF($I37="Degressiv (§ 7 Abs. 2 EStG)",'AfA-Plan'!$J37,IF($I37="GWG-Sofortabschreibung",1,IF($I37="Sammelposten (Pool)",1/SP_Jahre,0)))))</f>
        <v/>
      </c>
      <c r="K37" s="51"/>
      <c r="L37" s="55" t="str">
        <f>IF($F37="","",SUMIF('AfA-Plan'!$K$8:$AD$8,"&lt;"&amp;Wirtschaftsjahr,'AfA-Plan'!$K72:$AD72))</f>
        <v/>
      </c>
      <c r="M37" s="55" t="str">
        <f t="shared" si="1"/>
        <v/>
      </c>
      <c r="N37" s="55" t="str">
        <f>IF($F37="","",SUMIF('AfA-Plan'!$K$8:$AD$8,Wirtschaftsjahr,'AfA-Plan'!$K72:$AD72))</f>
        <v/>
      </c>
      <c r="O37" s="55" t="str">
        <f>IF($F37="","",IFERROR(INDEX('AfA-Plan'!$K107:$AD107,MATCH(Wirtschaftsjahr,'AfA-Plan'!$K$8:$AD$8,0)),0))</f>
        <v/>
      </c>
      <c r="P37" s="55" t="str">
        <f>IF($K37="","",MAX(0,$G37-SUMIF('AfA-Plan'!$K$8:$AD$8,"&lt;="&amp;YEAR($K37),'AfA-Plan'!$K72:$AD72)))</f>
        <v/>
      </c>
      <c r="Q37" s="54" t="str">
        <f>IF($G37="","",IFERROR(SUMIF('AfA-Plan'!$K$8:$AD$8,"&lt;="&amp;Wirtschaftsjahr,'AfA-Plan'!$K72:$AD72)/$G37,0))</f>
        <v/>
      </c>
      <c r="R37" s="56" t="str">
        <f>IF($F37="","",IF($O37&lt;=0,0,MAX(0,'AfA-Plan'!$H37-SUMIF('AfA-Plan'!$K$8:$AD$8,"&lt;="&amp;Wirtschaftsjahr,'AfA-Plan'!$K37:$AD37))))</f>
        <v/>
      </c>
      <c r="S37" s="57" t="str">
        <f t="shared" si="2"/>
        <v/>
      </c>
      <c r="T37" s="50"/>
      <c r="U37" s="58">
        <f t="shared" si="3"/>
        <v>0</v>
      </c>
      <c r="V37" s="58">
        <f t="shared" si="4"/>
        <v>0</v>
      </c>
      <c r="W37" s="58">
        <f t="shared" si="5"/>
        <v>0</v>
      </c>
      <c r="X37" s="58">
        <f t="shared" si="6"/>
        <v>0</v>
      </c>
      <c r="Y37" s="58">
        <f t="shared" si="7"/>
        <v>0</v>
      </c>
    </row>
    <row r="38" spans="1:25" ht="16.5" customHeight="1" x14ac:dyDescent="0.25">
      <c r="A38" s="49"/>
      <c r="B38" s="50"/>
      <c r="C38" s="50"/>
      <c r="D38" s="49"/>
      <c r="E38" s="50"/>
      <c r="F38" s="51"/>
      <c r="G38" s="52"/>
      <c r="H38" s="53" t="str">
        <f t="shared" si="0"/>
        <v/>
      </c>
      <c r="I38" s="50"/>
      <c r="J38" s="54" t="str">
        <f>IF($I38="","",IF($I38="Linear (§ 7 Abs. 1 EStG)",IFERROR(1/$H38,0),IF($I38="Degressiv (§ 7 Abs. 2 EStG)",'AfA-Plan'!$J38,IF($I38="GWG-Sofortabschreibung",1,IF($I38="Sammelposten (Pool)",1/SP_Jahre,0)))))</f>
        <v/>
      </c>
      <c r="K38" s="51"/>
      <c r="L38" s="55" t="str">
        <f>IF($F38="","",SUMIF('AfA-Plan'!$K$8:$AD$8,"&lt;"&amp;Wirtschaftsjahr,'AfA-Plan'!$K73:$AD73))</f>
        <v/>
      </c>
      <c r="M38" s="55" t="str">
        <f t="shared" si="1"/>
        <v/>
      </c>
      <c r="N38" s="55" t="str">
        <f>IF($F38="","",SUMIF('AfA-Plan'!$K$8:$AD$8,Wirtschaftsjahr,'AfA-Plan'!$K73:$AD73))</f>
        <v/>
      </c>
      <c r="O38" s="55" t="str">
        <f>IF($F38="","",IFERROR(INDEX('AfA-Plan'!$K108:$AD108,MATCH(Wirtschaftsjahr,'AfA-Plan'!$K$8:$AD$8,0)),0))</f>
        <v/>
      </c>
      <c r="P38" s="55" t="str">
        <f>IF($K38="","",MAX(0,$G38-SUMIF('AfA-Plan'!$K$8:$AD$8,"&lt;="&amp;YEAR($K38),'AfA-Plan'!$K73:$AD73)))</f>
        <v/>
      </c>
      <c r="Q38" s="54" t="str">
        <f>IF($G38="","",IFERROR(SUMIF('AfA-Plan'!$K$8:$AD$8,"&lt;="&amp;Wirtschaftsjahr,'AfA-Plan'!$K73:$AD73)/$G38,0))</f>
        <v/>
      </c>
      <c r="R38" s="56" t="str">
        <f>IF($F38="","",IF($O38&lt;=0,0,MAX(0,'AfA-Plan'!$H38-SUMIF('AfA-Plan'!$K$8:$AD$8,"&lt;="&amp;Wirtschaftsjahr,'AfA-Plan'!$K38:$AD38))))</f>
        <v/>
      </c>
      <c r="S38" s="57" t="str">
        <f t="shared" si="2"/>
        <v/>
      </c>
      <c r="T38" s="50"/>
      <c r="U38" s="58">
        <f t="shared" si="3"/>
        <v>0</v>
      </c>
      <c r="V38" s="58">
        <f t="shared" si="4"/>
        <v>0</v>
      </c>
      <c r="W38" s="58">
        <f t="shared" si="5"/>
        <v>0</v>
      </c>
      <c r="X38" s="58">
        <f t="shared" si="6"/>
        <v>0</v>
      </c>
      <c r="Y38" s="58">
        <f t="shared" si="7"/>
        <v>0</v>
      </c>
    </row>
    <row r="39" spans="1:25" ht="19.5" customHeight="1" x14ac:dyDescent="0.25">
      <c r="A39" s="101" t="s">
        <v>171</v>
      </c>
      <c r="B39" s="101"/>
      <c r="C39" s="101"/>
      <c r="D39" s="101"/>
      <c r="E39" s="101"/>
      <c r="F39" s="59"/>
      <c r="G39" s="60">
        <f>SUBTOTAL(109,G9:G38)</f>
        <v>990280</v>
      </c>
      <c r="H39" s="61"/>
      <c r="I39" s="62"/>
      <c r="J39" s="63"/>
      <c r="K39" s="59"/>
      <c r="L39" s="60">
        <f>SUBTOTAL(109,L9:L38)</f>
        <v>269860.10256410262</v>
      </c>
      <c r="M39" s="60">
        <f>SUBTOTAL(109,M9:M38)</f>
        <v>653869.89743589726</v>
      </c>
      <c r="N39" s="60">
        <f>SUBTOTAL(109,N9:N38)</f>
        <v>95060.340455840458</v>
      </c>
      <c r="O39" s="60">
        <f>SUBTOTAL(109,O9:O38)</f>
        <v>622755.85327635321</v>
      </c>
      <c r="P39" s="60">
        <f>SUBTOTAL(109,P9:P38)</f>
        <v>2603.7037037037044</v>
      </c>
      <c r="Q39" s="63">
        <f>IFERROR((G39-O39-P39)/G39,0)</f>
        <v>0.36850228523240203</v>
      </c>
      <c r="R39" s="64"/>
      <c r="S39" s="62" t="str">
        <f>COUNTA(A9:A38)&amp;" Positionen"</f>
        <v>25 Positionen</v>
      </c>
      <c r="T39" s="62"/>
    </row>
  </sheetData>
  <autoFilter ref="A8:T38" xr:uid="{00000000-0009-0000-0000-000001000000}"/>
  <mergeCells count="5">
    <mergeCell ref="A7:E7"/>
    <mergeCell ref="F7:K7"/>
    <mergeCell ref="L7:R7"/>
    <mergeCell ref="S7:T7"/>
    <mergeCell ref="A39:E39"/>
  </mergeCells>
  <conditionalFormatting sqref="A9:T38">
    <cfRule type="expression" dxfId="9" priority="9">
      <formula>AND($A9&lt;&gt;"",$F9="")</formula>
    </cfRule>
  </conditionalFormatting>
  <conditionalFormatting sqref="G9:G38">
    <cfRule type="expression" dxfId="8" priority="7">
      <formula>AND($I9="GWG-Sofortabschreibung",$G9&gt;GWG_Grenze)</formula>
    </cfRule>
  </conditionalFormatting>
  <conditionalFormatting sqref="I9:I38">
    <cfRule type="expression" dxfId="7" priority="8">
      <formula>AND($I9="Degressiv (§ 7 Abs. 2 EStG)",$F9&lt;&gt;"",OR($F9&lt;Deg_ab,$F9&gt;Deg_bis))</formula>
    </cfRule>
  </conditionalFormatting>
  <conditionalFormatting sqref="Q9:Q38">
    <cfRule type="dataBar" priority="6">
      <dataBar>
        <cfvo type="num" val="0"/>
        <cfvo type="num" val="1"/>
        <color rgb="FF0F8F84"/>
      </dataBar>
      <extLst>
        <ext xmlns:x14="http://schemas.microsoft.com/office/spreadsheetml/2009/9/main" uri="{B025F937-C7B1-47D3-B67F-A62EFF666E3E}">
          <x14:id>{F122E352-3250-4D1E-B14F-AFBB10A825FF}</x14:id>
        </ext>
      </extLst>
    </cfRule>
  </conditionalFormatting>
  <conditionalFormatting sqref="S9:S38">
    <cfRule type="cellIs" dxfId="6" priority="2" operator="equal">
      <formula>"Zugang"</formula>
    </cfRule>
    <cfRule type="cellIs" dxfId="5" priority="3" operator="equal">
      <formula>"Abgang"</formula>
    </cfRule>
    <cfRule type="cellIs" dxfId="4" priority="4" operator="equal">
      <formula>"Abgeschrieben"</formula>
    </cfRule>
    <cfRule type="cellIs" dxfId="3" priority="5" operator="equal">
      <formula>"Laufend"</formula>
    </cfRule>
  </conditionalFormatting>
  <pageMargins left="0.75" right="0.75" top="1" bottom="1" header="0.511811023622047" footer="0.511811023622047"/>
  <pageSetup fitToHeight="0" orientation="landscape" horizontalDpi="300" verticalDpi="300"/>
  <extLst>
    <ext xmlns:x14="http://schemas.microsoft.com/office/spreadsheetml/2009/9/main" uri="{78C0D931-6437-407d-A8EE-F0AAD7539E65}">
      <x14:conditionalFormattings>
        <x14:conditionalFormatting xmlns:xm="http://schemas.microsoft.com/office/excel/2006/main">
          <x14:cfRule type="dataBar" id="{F122E352-3250-4D1E-B14F-AFBB10A825FF}">
            <x14:dataBar axisPosition="none">
              <x14:cfvo type="num">
                <xm:f>0</xm:f>
              </x14:cfvo>
              <x14:cfvo type="num">
                <xm:f>1</xm:f>
              </x14:cfvo>
              <x14:negativeFillColor rgb="FF0F8F84"/>
            </x14:dataBar>
          </x14:cfRule>
          <xm:sqref>Q9:Q38</xm:sqref>
        </x14:conditionalFormatting>
      </x14:conditionalFormattings>
    </ext>
    <ext xmlns:x14="http://schemas.microsoft.com/office/spreadsheetml/2009/9/main" uri="{CCE6A557-97BC-4b89-ADB6-D9C93CAAB3DF}">
      <x14:dataValidations xmlns:xm="http://schemas.microsoft.com/office/excel/2006/main" count="3">
        <x14:dataValidation type="list" allowBlank="1" xr:uid="{00000000-0002-0000-0100-000000000000}">
          <x14:formula1>
            <xm:f>Stammdaten!$B$28:$B$39</xm:f>
          </x14:formula1>
          <x14:formula2>
            <xm:f>0</xm:f>
          </x14:formula2>
          <xm:sqref>C9:C38</xm:sqref>
        </x14:dataValidation>
        <x14:dataValidation type="list" allowBlank="1" xr:uid="{00000000-0002-0000-0100-000001000000}">
          <x14:formula1>
            <xm:f>Stammdaten!$B$44:$B$48</xm:f>
          </x14:formula1>
          <x14:formula2>
            <xm:f>0</xm:f>
          </x14:formula2>
          <xm:sqref>I9:I38</xm:sqref>
        </x14:dataValidation>
        <x14:dataValidation type="list" allowBlank="1" xr:uid="{00000000-0002-0000-0100-000002000000}">
          <x14:formula1>
            <xm:f>Stammdaten!$C$44:$C$51</xm:f>
          </x14:formula1>
          <x14:formula2>
            <xm:f>0</xm:f>
          </x14:formula2>
          <xm:sqref>D9:D38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E2A4A"/>
    <pageSetUpPr fitToPage="1"/>
  </sheetPr>
  <dimension ref="A2:AD113"/>
  <sheetViews>
    <sheetView showGridLines="0" zoomScaleNormal="100" workbookViewId="0">
      <pane xSplit="10" ySplit="8" topLeftCell="K9" activePane="bottomRight" state="frozen"/>
      <selection pane="topRight" activeCell="K1" sqref="K1"/>
      <selection pane="bottomLeft" activeCell="A9" sqref="A9"/>
      <selection pane="bottomRight"/>
    </sheetView>
  </sheetViews>
  <sheetFormatPr baseColWidth="10" defaultColWidth="8.7109375" defaultRowHeight="15" x14ac:dyDescent="0.25"/>
  <cols>
    <col min="1" max="1" width="11" customWidth="1"/>
    <col min="2" max="2" width="30" customWidth="1"/>
    <col min="3" max="3" width="22" customWidth="1"/>
    <col min="4" max="4" width="13" customWidth="1"/>
    <col min="5" max="5" width="7" customWidth="1"/>
    <col min="6" max="7" width="12" customWidth="1"/>
    <col min="8" max="9" width="11" customWidth="1"/>
    <col min="10" max="10" width="10" customWidth="1"/>
    <col min="11" max="30" width="10.5703125" customWidth="1"/>
  </cols>
  <sheetData>
    <row r="2" spans="1:30" x14ac:dyDescent="0.25">
      <c r="A2" s="15" t="str">
        <f>Stammdaten!C6</f>
        <v>Muster Fertigungs- und Handels GmbH</v>
      </c>
    </row>
    <row r="3" spans="1:30" ht="25.5" customHeight="1" x14ac:dyDescent="0.25">
      <c r="A3" s="44" t="s">
        <v>172</v>
      </c>
    </row>
    <row r="4" spans="1:30" x14ac:dyDescent="0.25">
      <c r="A4" s="17" t="s">
        <v>173</v>
      </c>
    </row>
    <row r="5" spans="1:30" ht="3.75" customHeight="1" x14ac:dyDescent="0.25">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row>
    <row r="7" spans="1:30" ht="19.5" customHeight="1" x14ac:dyDescent="0.25">
      <c r="A7" s="9" t="s">
        <v>174</v>
      </c>
      <c r="B7" s="9"/>
      <c r="C7" s="9"/>
      <c r="D7" s="9"/>
      <c r="E7" s="9"/>
      <c r="F7" s="9"/>
      <c r="G7" s="9"/>
      <c r="H7" s="9"/>
      <c r="I7" s="9"/>
      <c r="J7" s="9"/>
      <c r="K7" s="102" t="s">
        <v>175</v>
      </c>
      <c r="L7" s="102"/>
      <c r="M7" s="102"/>
      <c r="N7" s="102"/>
      <c r="O7" s="102"/>
      <c r="P7" s="102"/>
      <c r="Q7" s="102"/>
      <c r="R7" s="102"/>
      <c r="S7" s="102"/>
      <c r="T7" s="102"/>
      <c r="U7" s="102"/>
      <c r="V7" s="102"/>
      <c r="W7" s="102"/>
      <c r="X7" s="102"/>
      <c r="Y7" s="102"/>
      <c r="Z7" s="102"/>
      <c r="AA7" s="102"/>
      <c r="AB7" s="102"/>
      <c r="AC7" s="102"/>
      <c r="AD7" s="102"/>
    </row>
    <row r="8" spans="1:30" ht="30" customHeight="1" x14ac:dyDescent="0.25">
      <c r="A8" s="20" t="s">
        <v>43</v>
      </c>
      <c r="B8" s="20" t="s">
        <v>176</v>
      </c>
      <c r="C8" s="20" t="s">
        <v>22</v>
      </c>
      <c r="D8" s="20" t="s">
        <v>23</v>
      </c>
      <c r="E8" s="20" t="s">
        <v>177</v>
      </c>
      <c r="F8" s="20" t="s">
        <v>178</v>
      </c>
      <c r="G8" s="20" t="s">
        <v>179</v>
      </c>
      <c r="H8" s="20" t="s">
        <v>180</v>
      </c>
      <c r="I8" s="20" t="s">
        <v>181</v>
      </c>
      <c r="J8" s="20" t="s">
        <v>182</v>
      </c>
      <c r="K8" s="66">
        <f>Startjahr</f>
        <v>2018</v>
      </c>
      <c r="L8" s="66">
        <f t="shared" ref="L8:AD8" si="0">K8+1</f>
        <v>2019</v>
      </c>
      <c r="M8" s="66">
        <f t="shared" si="0"/>
        <v>2020</v>
      </c>
      <c r="N8" s="66">
        <f t="shared" si="0"/>
        <v>2021</v>
      </c>
      <c r="O8" s="66">
        <f t="shared" si="0"/>
        <v>2022</v>
      </c>
      <c r="P8" s="66">
        <f t="shared" si="0"/>
        <v>2023</v>
      </c>
      <c r="Q8" s="66">
        <f t="shared" si="0"/>
        <v>2024</v>
      </c>
      <c r="R8" s="66">
        <f t="shared" si="0"/>
        <v>2025</v>
      </c>
      <c r="S8" s="66">
        <f t="shared" si="0"/>
        <v>2026</v>
      </c>
      <c r="T8" s="66">
        <f t="shared" si="0"/>
        <v>2027</v>
      </c>
      <c r="U8" s="66">
        <f t="shared" si="0"/>
        <v>2028</v>
      </c>
      <c r="V8" s="66">
        <f t="shared" si="0"/>
        <v>2029</v>
      </c>
      <c r="W8" s="66">
        <f t="shared" si="0"/>
        <v>2030</v>
      </c>
      <c r="X8" s="66">
        <f t="shared" si="0"/>
        <v>2031</v>
      </c>
      <c r="Y8" s="66">
        <f t="shared" si="0"/>
        <v>2032</v>
      </c>
      <c r="Z8" s="66">
        <f t="shared" si="0"/>
        <v>2033</v>
      </c>
      <c r="AA8" s="66">
        <f t="shared" si="0"/>
        <v>2034</v>
      </c>
      <c r="AB8" s="66">
        <f t="shared" si="0"/>
        <v>2035</v>
      </c>
      <c r="AC8" s="66">
        <f t="shared" si="0"/>
        <v>2036</v>
      </c>
      <c r="AD8" s="66">
        <f t="shared" si="0"/>
        <v>2037</v>
      </c>
    </row>
    <row r="9" spans="1:30" ht="15" customHeight="1" x14ac:dyDescent="0.25">
      <c r="A9" s="67" t="str">
        <f>IF(Anlagenverzeichnis!A9="","",Anlagenverzeichnis!A9)</f>
        <v>AV-0001</v>
      </c>
      <c r="B9" s="67" t="str">
        <f>IF(Anlagenverzeichnis!B9="","",Anlagenverzeichnis!B9)</f>
        <v>Betriebsgebäude – Verwaltungstrakt</v>
      </c>
      <c r="C9" s="67" t="str">
        <f>IF(Anlagenverzeichnis!I9="","",Anlagenverzeichnis!I9)</f>
        <v>Linear (§ 7 Abs. 1 EStG)</v>
      </c>
      <c r="D9" s="68">
        <f>IF(Anlagenverzeichnis!G9="","",Anlagenverzeichnis!G9)</f>
        <v>385000</v>
      </c>
      <c r="E9" s="69">
        <f>IF(Anlagenverzeichnis!H9="","",Anlagenverzeichnis!H9)</f>
        <v>33</v>
      </c>
      <c r="F9" s="70">
        <f>IF(Anlagenverzeichnis!F9="","",Anlagenverzeichnis!F9)</f>
        <v>43205</v>
      </c>
      <c r="G9" s="70" t="str">
        <f>IF(Anlagenverzeichnis!K9="","",Anlagenverzeichnis!K9)</f>
        <v/>
      </c>
      <c r="H9" s="71">
        <f t="shared" ref="H9:H38" si="1">IF($F9="",0,IF($E9="",0,$E9*12))</f>
        <v>396</v>
      </c>
      <c r="I9" s="71">
        <f t="shared" ref="I9:I38" si="2">IF($F9="",0,IF($G9="",$H9,MAX(0,MIN($H9,(YEAR($G9)-YEAR($F9))*12+MONTH($G9)-MONTH($F9)+1))))</f>
        <v>396</v>
      </c>
      <c r="J9" s="72">
        <f t="shared" ref="J9:J38" si="3">IF($E9="",0,IF($E9=0,0,MIN(Hoechstsatz_deg,Faktor_deg/$E9)))</f>
        <v>9.0909090909090912E-2</v>
      </c>
      <c r="K9" s="73">
        <f t="shared" ref="K9:T18" si="4">IF($F9="","",MIN($I9,MAX(0,(K$8-YEAR($F9))*12+13-MONTH($F9)))-MIN($I9,MAX(0,(K$8-1-YEAR($F9))*12+13-MONTH($F9))))</f>
        <v>9</v>
      </c>
      <c r="L9" s="73">
        <f t="shared" si="4"/>
        <v>12</v>
      </c>
      <c r="M9" s="73">
        <f t="shared" si="4"/>
        <v>12</v>
      </c>
      <c r="N9" s="73">
        <f t="shared" si="4"/>
        <v>12</v>
      </c>
      <c r="O9" s="73">
        <f t="shared" si="4"/>
        <v>12</v>
      </c>
      <c r="P9" s="73">
        <f t="shared" si="4"/>
        <v>12</v>
      </c>
      <c r="Q9" s="73">
        <f t="shared" si="4"/>
        <v>12</v>
      </c>
      <c r="R9" s="73">
        <f t="shared" si="4"/>
        <v>12</v>
      </c>
      <c r="S9" s="73">
        <f t="shared" si="4"/>
        <v>12</v>
      </c>
      <c r="T9" s="73">
        <f t="shared" si="4"/>
        <v>12</v>
      </c>
      <c r="U9" s="73">
        <f t="shared" ref="U9:AD18" si="5">IF($F9="","",MIN($I9,MAX(0,(U$8-YEAR($F9))*12+13-MONTH($F9)))-MIN($I9,MAX(0,(U$8-1-YEAR($F9))*12+13-MONTH($F9))))</f>
        <v>12</v>
      </c>
      <c r="V9" s="73">
        <f t="shared" si="5"/>
        <v>12</v>
      </c>
      <c r="W9" s="73">
        <f t="shared" si="5"/>
        <v>12</v>
      </c>
      <c r="X9" s="73">
        <f t="shared" si="5"/>
        <v>12</v>
      </c>
      <c r="Y9" s="73">
        <f t="shared" si="5"/>
        <v>12</v>
      </c>
      <c r="Z9" s="73">
        <f t="shared" si="5"/>
        <v>12</v>
      </c>
      <c r="AA9" s="73">
        <f t="shared" si="5"/>
        <v>12</v>
      </c>
      <c r="AB9" s="73">
        <f t="shared" si="5"/>
        <v>12</v>
      </c>
      <c r="AC9" s="73">
        <f t="shared" si="5"/>
        <v>12</v>
      </c>
      <c r="AD9" s="73">
        <f t="shared" si="5"/>
        <v>12</v>
      </c>
    </row>
    <row r="10" spans="1:30" ht="15" customHeight="1" x14ac:dyDescent="0.25">
      <c r="A10" s="67" t="str">
        <f>IF(Anlagenverzeichnis!A10="","",Anlagenverzeichnis!A10)</f>
        <v>AV-0002</v>
      </c>
      <c r="B10" s="67" t="str">
        <f>IF(Anlagenverzeichnis!B10="","",Anlagenverzeichnis!B10)</f>
        <v>Grund und Boden Betriebsgelände</v>
      </c>
      <c r="C10" s="67" t="str">
        <f>IF(Anlagenverzeichnis!I10="","",Anlagenverzeichnis!I10)</f>
        <v>Keine AfA (nicht abnutzbar)</v>
      </c>
      <c r="D10" s="68">
        <f>IF(Anlagenverzeichnis!G10="","",Anlagenverzeichnis!G10)</f>
        <v>120000</v>
      </c>
      <c r="E10" s="69">
        <f>IF(Anlagenverzeichnis!H10="","",Anlagenverzeichnis!H10)</f>
        <v>0</v>
      </c>
      <c r="F10" s="70">
        <f>IF(Anlagenverzeichnis!F10="","",Anlagenverzeichnis!F10)</f>
        <v>43205</v>
      </c>
      <c r="G10" s="70" t="str">
        <f>IF(Anlagenverzeichnis!K10="","",Anlagenverzeichnis!K10)</f>
        <v/>
      </c>
      <c r="H10" s="71">
        <f t="shared" si="1"/>
        <v>0</v>
      </c>
      <c r="I10" s="71">
        <f t="shared" si="2"/>
        <v>0</v>
      </c>
      <c r="J10" s="72">
        <f t="shared" si="3"/>
        <v>0</v>
      </c>
      <c r="K10" s="73">
        <f t="shared" si="4"/>
        <v>0</v>
      </c>
      <c r="L10" s="73">
        <f t="shared" si="4"/>
        <v>0</v>
      </c>
      <c r="M10" s="73">
        <f t="shared" si="4"/>
        <v>0</v>
      </c>
      <c r="N10" s="73">
        <f t="shared" si="4"/>
        <v>0</v>
      </c>
      <c r="O10" s="73">
        <f t="shared" si="4"/>
        <v>0</v>
      </c>
      <c r="P10" s="73">
        <f t="shared" si="4"/>
        <v>0</v>
      </c>
      <c r="Q10" s="73">
        <f t="shared" si="4"/>
        <v>0</v>
      </c>
      <c r="R10" s="73">
        <f t="shared" si="4"/>
        <v>0</v>
      </c>
      <c r="S10" s="73">
        <f t="shared" si="4"/>
        <v>0</v>
      </c>
      <c r="T10" s="73">
        <f t="shared" si="4"/>
        <v>0</v>
      </c>
      <c r="U10" s="73">
        <f t="shared" si="5"/>
        <v>0</v>
      </c>
      <c r="V10" s="73">
        <f t="shared" si="5"/>
        <v>0</v>
      </c>
      <c r="W10" s="73">
        <f t="shared" si="5"/>
        <v>0</v>
      </c>
      <c r="X10" s="73">
        <f t="shared" si="5"/>
        <v>0</v>
      </c>
      <c r="Y10" s="73">
        <f t="shared" si="5"/>
        <v>0</v>
      </c>
      <c r="Z10" s="73">
        <f t="shared" si="5"/>
        <v>0</v>
      </c>
      <c r="AA10" s="73">
        <f t="shared" si="5"/>
        <v>0</v>
      </c>
      <c r="AB10" s="73">
        <f t="shared" si="5"/>
        <v>0</v>
      </c>
      <c r="AC10" s="73">
        <f t="shared" si="5"/>
        <v>0</v>
      </c>
      <c r="AD10" s="73">
        <f t="shared" si="5"/>
        <v>0</v>
      </c>
    </row>
    <row r="11" spans="1:30" ht="15" customHeight="1" x14ac:dyDescent="0.25">
      <c r="A11" s="67" t="str">
        <f>IF(Anlagenverzeichnis!A11="","",Anlagenverzeichnis!A11)</f>
        <v>AV-0003</v>
      </c>
      <c r="B11" s="67" t="str">
        <f>IF(Anlagenverzeichnis!B11="","",Anlagenverzeichnis!B11)</f>
        <v>CNC-Bearbeitungszentrum</v>
      </c>
      <c r="C11" s="67" t="str">
        <f>IF(Anlagenverzeichnis!I11="","",Anlagenverzeichnis!I11)</f>
        <v>Linear (§ 7 Abs. 1 EStG)</v>
      </c>
      <c r="D11" s="68">
        <f>IF(Anlagenverzeichnis!G11="","",Anlagenverzeichnis!G11)</f>
        <v>96500</v>
      </c>
      <c r="E11" s="69">
        <f>IF(Anlagenverzeichnis!H11="","",Anlagenverzeichnis!H11)</f>
        <v>10</v>
      </c>
      <c r="F11" s="70">
        <f>IF(Anlagenverzeichnis!F11="","",Anlagenverzeichnis!F11)</f>
        <v>43647</v>
      </c>
      <c r="G11" s="70" t="str">
        <f>IF(Anlagenverzeichnis!K11="","",Anlagenverzeichnis!K11)</f>
        <v/>
      </c>
      <c r="H11" s="71">
        <f t="shared" si="1"/>
        <v>120</v>
      </c>
      <c r="I11" s="71">
        <f t="shared" si="2"/>
        <v>120</v>
      </c>
      <c r="J11" s="72">
        <f t="shared" si="3"/>
        <v>0.3</v>
      </c>
      <c r="K11" s="73">
        <f t="shared" si="4"/>
        <v>0</v>
      </c>
      <c r="L11" s="73">
        <f t="shared" si="4"/>
        <v>6</v>
      </c>
      <c r="M11" s="73">
        <f t="shared" si="4"/>
        <v>12</v>
      </c>
      <c r="N11" s="73">
        <f t="shared" si="4"/>
        <v>12</v>
      </c>
      <c r="O11" s="73">
        <f t="shared" si="4"/>
        <v>12</v>
      </c>
      <c r="P11" s="73">
        <f t="shared" si="4"/>
        <v>12</v>
      </c>
      <c r="Q11" s="73">
        <f t="shared" si="4"/>
        <v>12</v>
      </c>
      <c r="R11" s="73">
        <f t="shared" si="4"/>
        <v>12</v>
      </c>
      <c r="S11" s="73">
        <f t="shared" si="4"/>
        <v>12</v>
      </c>
      <c r="T11" s="73">
        <f t="shared" si="4"/>
        <v>12</v>
      </c>
      <c r="U11" s="73">
        <f t="shared" si="5"/>
        <v>12</v>
      </c>
      <c r="V11" s="73">
        <f t="shared" si="5"/>
        <v>6</v>
      </c>
      <c r="W11" s="73">
        <f t="shared" si="5"/>
        <v>0</v>
      </c>
      <c r="X11" s="73">
        <f t="shared" si="5"/>
        <v>0</v>
      </c>
      <c r="Y11" s="73">
        <f t="shared" si="5"/>
        <v>0</v>
      </c>
      <c r="Z11" s="73">
        <f t="shared" si="5"/>
        <v>0</v>
      </c>
      <c r="AA11" s="73">
        <f t="shared" si="5"/>
        <v>0</v>
      </c>
      <c r="AB11" s="73">
        <f t="shared" si="5"/>
        <v>0</v>
      </c>
      <c r="AC11" s="73">
        <f t="shared" si="5"/>
        <v>0</v>
      </c>
      <c r="AD11" s="73">
        <f t="shared" si="5"/>
        <v>0</v>
      </c>
    </row>
    <row r="12" spans="1:30" ht="15" customHeight="1" x14ac:dyDescent="0.25">
      <c r="A12" s="67" t="str">
        <f>IF(Anlagenverzeichnis!A12="","",Anlagenverzeichnis!A12)</f>
        <v>AV-0004</v>
      </c>
      <c r="B12" s="67" t="str">
        <f>IF(Anlagenverzeichnis!B12="","",Anlagenverzeichnis!B12)</f>
        <v>Hallenkran 5 t</v>
      </c>
      <c r="C12" s="67" t="str">
        <f>IF(Anlagenverzeichnis!I12="","",Anlagenverzeichnis!I12)</f>
        <v>Linear (§ 7 Abs. 1 EStG)</v>
      </c>
      <c r="D12" s="68">
        <f>IF(Anlagenverzeichnis!G12="","",Anlagenverzeichnis!G12)</f>
        <v>27900</v>
      </c>
      <c r="E12" s="69">
        <f>IF(Anlagenverzeichnis!H12="","",Anlagenverzeichnis!H12)</f>
        <v>10</v>
      </c>
      <c r="F12" s="70">
        <f>IF(Anlagenverzeichnis!F12="","",Anlagenverzeichnis!F12)</f>
        <v>44336</v>
      </c>
      <c r="G12" s="70" t="str">
        <f>IF(Anlagenverzeichnis!K12="","",Anlagenverzeichnis!K12)</f>
        <v/>
      </c>
      <c r="H12" s="71">
        <f t="shared" si="1"/>
        <v>120</v>
      </c>
      <c r="I12" s="71">
        <f t="shared" si="2"/>
        <v>120</v>
      </c>
      <c r="J12" s="72">
        <f t="shared" si="3"/>
        <v>0.3</v>
      </c>
      <c r="K12" s="73">
        <f t="shared" si="4"/>
        <v>0</v>
      </c>
      <c r="L12" s="73">
        <f t="shared" si="4"/>
        <v>0</v>
      </c>
      <c r="M12" s="73">
        <f t="shared" si="4"/>
        <v>0</v>
      </c>
      <c r="N12" s="73">
        <f t="shared" si="4"/>
        <v>8</v>
      </c>
      <c r="O12" s="73">
        <f t="shared" si="4"/>
        <v>12</v>
      </c>
      <c r="P12" s="73">
        <f t="shared" si="4"/>
        <v>12</v>
      </c>
      <c r="Q12" s="73">
        <f t="shared" si="4"/>
        <v>12</v>
      </c>
      <c r="R12" s="73">
        <f t="shared" si="4"/>
        <v>12</v>
      </c>
      <c r="S12" s="73">
        <f t="shared" si="4"/>
        <v>12</v>
      </c>
      <c r="T12" s="73">
        <f t="shared" si="4"/>
        <v>12</v>
      </c>
      <c r="U12" s="73">
        <f t="shared" si="5"/>
        <v>12</v>
      </c>
      <c r="V12" s="73">
        <f t="shared" si="5"/>
        <v>12</v>
      </c>
      <c r="W12" s="73">
        <f t="shared" si="5"/>
        <v>12</v>
      </c>
      <c r="X12" s="73">
        <f t="shared" si="5"/>
        <v>4</v>
      </c>
      <c r="Y12" s="73">
        <f t="shared" si="5"/>
        <v>0</v>
      </c>
      <c r="Z12" s="73">
        <f t="shared" si="5"/>
        <v>0</v>
      </c>
      <c r="AA12" s="73">
        <f t="shared" si="5"/>
        <v>0</v>
      </c>
      <c r="AB12" s="73">
        <f t="shared" si="5"/>
        <v>0</v>
      </c>
      <c r="AC12" s="73">
        <f t="shared" si="5"/>
        <v>0</v>
      </c>
      <c r="AD12" s="73">
        <f t="shared" si="5"/>
        <v>0</v>
      </c>
    </row>
    <row r="13" spans="1:30" ht="15" customHeight="1" x14ac:dyDescent="0.25">
      <c r="A13" s="67" t="str">
        <f>IF(Anlagenverzeichnis!A13="","",Anlagenverzeichnis!A13)</f>
        <v>AV-0005</v>
      </c>
      <c r="B13" s="67" t="str">
        <f>IF(Anlagenverzeichnis!B13="","",Anlagenverzeichnis!B13)</f>
        <v>Hochregalanlage Lager 2</v>
      </c>
      <c r="C13" s="67" t="str">
        <f>IF(Anlagenverzeichnis!I13="","",Anlagenverzeichnis!I13)</f>
        <v>Linear (§ 7 Abs. 1 EStG)</v>
      </c>
      <c r="D13" s="68">
        <f>IF(Anlagenverzeichnis!G13="","",Anlagenverzeichnis!G13)</f>
        <v>31500</v>
      </c>
      <c r="E13" s="69">
        <f>IF(Anlagenverzeichnis!H13="","",Anlagenverzeichnis!H13)</f>
        <v>10</v>
      </c>
      <c r="F13" s="70">
        <f>IF(Anlagenverzeichnis!F13="","",Anlagenverzeichnis!F13)</f>
        <v>44508</v>
      </c>
      <c r="G13" s="70" t="str">
        <f>IF(Anlagenverzeichnis!K13="","",Anlagenverzeichnis!K13)</f>
        <v/>
      </c>
      <c r="H13" s="71">
        <f t="shared" si="1"/>
        <v>120</v>
      </c>
      <c r="I13" s="71">
        <f t="shared" si="2"/>
        <v>120</v>
      </c>
      <c r="J13" s="72">
        <f t="shared" si="3"/>
        <v>0.3</v>
      </c>
      <c r="K13" s="73">
        <f t="shared" si="4"/>
        <v>0</v>
      </c>
      <c r="L13" s="73">
        <f t="shared" si="4"/>
        <v>0</v>
      </c>
      <c r="M13" s="73">
        <f t="shared" si="4"/>
        <v>0</v>
      </c>
      <c r="N13" s="73">
        <f t="shared" si="4"/>
        <v>2</v>
      </c>
      <c r="O13" s="73">
        <f t="shared" si="4"/>
        <v>12</v>
      </c>
      <c r="P13" s="73">
        <f t="shared" si="4"/>
        <v>12</v>
      </c>
      <c r="Q13" s="73">
        <f t="shared" si="4"/>
        <v>12</v>
      </c>
      <c r="R13" s="73">
        <f t="shared" si="4"/>
        <v>12</v>
      </c>
      <c r="S13" s="73">
        <f t="shared" si="4"/>
        <v>12</v>
      </c>
      <c r="T13" s="73">
        <f t="shared" si="4"/>
        <v>12</v>
      </c>
      <c r="U13" s="73">
        <f t="shared" si="5"/>
        <v>12</v>
      </c>
      <c r="V13" s="73">
        <f t="shared" si="5"/>
        <v>12</v>
      </c>
      <c r="W13" s="73">
        <f t="shared" si="5"/>
        <v>12</v>
      </c>
      <c r="X13" s="73">
        <f t="shared" si="5"/>
        <v>10</v>
      </c>
      <c r="Y13" s="73">
        <f t="shared" si="5"/>
        <v>0</v>
      </c>
      <c r="Z13" s="73">
        <f t="shared" si="5"/>
        <v>0</v>
      </c>
      <c r="AA13" s="73">
        <f t="shared" si="5"/>
        <v>0</v>
      </c>
      <c r="AB13" s="73">
        <f t="shared" si="5"/>
        <v>0</v>
      </c>
      <c r="AC13" s="73">
        <f t="shared" si="5"/>
        <v>0</v>
      </c>
      <c r="AD13" s="73">
        <f t="shared" si="5"/>
        <v>0</v>
      </c>
    </row>
    <row r="14" spans="1:30" ht="15" customHeight="1" x14ac:dyDescent="0.25">
      <c r="A14" s="67" t="str">
        <f>IF(Anlagenverzeichnis!A14="","",Anlagenverzeichnis!A14)</f>
        <v>AV-0006</v>
      </c>
      <c r="B14" s="67" t="str">
        <f>IF(Anlagenverzeichnis!B14="","",Anlagenverzeichnis!B14)</f>
        <v>Schraubenkompressor</v>
      </c>
      <c r="C14" s="67" t="str">
        <f>IF(Anlagenverzeichnis!I14="","",Anlagenverzeichnis!I14)</f>
        <v>Linear (§ 7 Abs. 1 EStG)</v>
      </c>
      <c r="D14" s="68">
        <f>IF(Anlagenverzeichnis!G14="","",Anlagenverzeichnis!G14)</f>
        <v>18400</v>
      </c>
      <c r="E14" s="69">
        <f>IF(Anlagenverzeichnis!H14="","",Anlagenverzeichnis!H14)</f>
        <v>10</v>
      </c>
      <c r="F14" s="70">
        <f>IF(Anlagenverzeichnis!F14="","",Anlagenverzeichnis!F14)</f>
        <v>44630</v>
      </c>
      <c r="G14" s="70" t="str">
        <f>IF(Anlagenverzeichnis!K14="","",Anlagenverzeichnis!K14)</f>
        <v/>
      </c>
      <c r="H14" s="71">
        <f t="shared" si="1"/>
        <v>120</v>
      </c>
      <c r="I14" s="71">
        <f t="shared" si="2"/>
        <v>120</v>
      </c>
      <c r="J14" s="72">
        <f t="shared" si="3"/>
        <v>0.3</v>
      </c>
      <c r="K14" s="73">
        <f t="shared" si="4"/>
        <v>0</v>
      </c>
      <c r="L14" s="73">
        <f t="shared" si="4"/>
        <v>0</v>
      </c>
      <c r="M14" s="73">
        <f t="shared" si="4"/>
        <v>0</v>
      </c>
      <c r="N14" s="73">
        <f t="shared" si="4"/>
        <v>0</v>
      </c>
      <c r="O14" s="73">
        <f t="shared" si="4"/>
        <v>10</v>
      </c>
      <c r="P14" s="73">
        <f t="shared" si="4"/>
        <v>12</v>
      </c>
      <c r="Q14" s="73">
        <f t="shared" si="4"/>
        <v>12</v>
      </c>
      <c r="R14" s="73">
        <f t="shared" si="4"/>
        <v>12</v>
      </c>
      <c r="S14" s="73">
        <f t="shared" si="4"/>
        <v>12</v>
      </c>
      <c r="T14" s="73">
        <f t="shared" si="4"/>
        <v>12</v>
      </c>
      <c r="U14" s="73">
        <f t="shared" si="5"/>
        <v>12</v>
      </c>
      <c r="V14" s="73">
        <f t="shared" si="5"/>
        <v>12</v>
      </c>
      <c r="W14" s="73">
        <f t="shared" si="5"/>
        <v>12</v>
      </c>
      <c r="X14" s="73">
        <f t="shared" si="5"/>
        <v>12</v>
      </c>
      <c r="Y14" s="73">
        <f t="shared" si="5"/>
        <v>2</v>
      </c>
      <c r="Z14" s="73">
        <f t="shared" si="5"/>
        <v>0</v>
      </c>
      <c r="AA14" s="73">
        <f t="shared" si="5"/>
        <v>0</v>
      </c>
      <c r="AB14" s="73">
        <f t="shared" si="5"/>
        <v>0</v>
      </c>
      <c r="AC14" s="73">
        <f t="shared" si="5"/>
        <v>0</v>
      </c>
      <c r="AD14" s="73">
        <f t="shared" si="5"/>
        <v>0</v>
      </c>
    </row>
    <row r="15" spans="1:30" ht="15" customHeight="1" x14ac:dyDescent="0.25">
      <c r="A15" s="67" t="str">
        <f>IF(Anlagenverzeichnis!A15="","",Anlagenverzeichnis!A15)</f>
        <v>AV-0007</v>
      </c>
      <c r="B15" s="67" t="str">
        <f>IF(Anlagenverzeichnis!B15="","",Anlagenverzeichnis!B15)</f>
        <v>Transporter 3,5 t</v>
      </c>
      <c r="C15" s="67" t="str">
        <f>IF(Anlagenverzeichnis!I15="","",Anlagenverzeichnis!I15)</f>
        <v>Linear (§ 7 Abs. 1 EStG)</v>
      </c>
      <c r="D15" s="68">
        <f>IF(Anlagenverzeichnis!G15="","",Anlagenverzeichnis!G15)</f>
        <v>38900</v>
      </c>
      <c r="E15" s="69">
        <f>IF(Anlagenverzeichnis!H15="","",Anlagenverzeichnis!H15)</f>
        <v>9</v>
      </c>
      <c r="F15" s="70">
        <f>IF(Anlagenverzeichnis!F15="","",Anlagenverzeichnis!F15)</f>
        <v>44713</v>
      </c>
      <c r="G15" s="70" t="str">
        <f>IF(Anlagenverzeichnis!K15="","",Anlagenverzeichnis!K15)</f>
        <v/>
      </c>
      <c r="H15" s="71">
        <f t="shared" si="1"/>
        <v>108</v>
      </c>
      <c r="I15" s="71">
        <f t="shared" si="2"/>
        <v>108</v>
      </c>
      <c r="J15" s="72">
        <f t="shared" si="3"/>
        <v>0.3</v>
      </c>
      <c r="K15" s="73">
        <f t="shared" si="4"/>
        <v>0</v>
      </c>
      <c r="L15" s="73">
        <f t="shared" si="4"/>
        <v>0</v>
      </c>
      <c r="M15" s="73">
        <f t="shared" si="4"/>
        <v>0</v>
      </c>
      <c r="N15" s="73">
        <f t="shared" si="4"/>
        <v>0</v>
      </c>
      <c r="O15" s="73">
        <f t="shared" si="4"/>
        <v>7</v>
      </c>
      <c r="P15" s="73">
        <f t="shared" si="4"/>
        <v>12</v>
      </c>
      <c r="Q15" s="73">
        <f t="shared" si="4"/>
        <v>12</v>
      </c>
      <c r="R15" s="73">
        <f t="shared" si="4"/>
        <v>12</v>
      </c>
      <c r="S15" s="73">
        <f t="shared" si="4"/>
        <v>12</v>
      </c>
      <c r="T15" s="73">
        <f t="shared" si="4"/>
        <v>12</v>
      </c>
      <c r="U15" s="73">
        <f t="shared" si="5"/>
        <v>12</v>
      </c>
      <c r="V15" s="73">
        <f t="shared" si="5"/>
        <v>12</v>
      </c>
      <c r="W15" s="73">
        <f t="shared" si="5"/>
        <v>12</v>
      </c>
      <c r="X15" s="73">
        <f t="shared" si="5"/>
        <v>5</v>
      </c>
      <c r="Y15" s="73">
        <f t="shared" si="5"/>
        <v>0</v>
      </c>
      <c r="Z15" s="73">
        <f t="shared" si="5"/>
        <v>0</v>
      </c>
      <c r="AA15" s="73">
        <f t="shared" si="5"/>
        <v>0</v>
      </c>
      <c r="AB15" s="73">
        <f t="shared" si="5"/>
        <v>0</v>
      </c>
      <c r="AC15" s="73">
        <f t="shared" si="5"/>
        <v>0</v>
      </c>
      <c r="AD15" s="73">
        <f t="shared" si="5"/>
        <v>0</v>
      </c>
    </row>
    <row r="16" spans="1:30" ht="15" customHeight="1" x14ac:dyDescent="0.25">
      <c r="A16" s="67" t="str">
        <f>IF(Anlagenverzeichnis!A16="","",Anlagenverzeichnis!A16)</f>
        <v>AV-0008</v>
      </c>
      <c r="B16" s="67" t="str">
        <f>IF(Anlagenverzeichnis!B16="","",Anlagenverzeichnis!B16)</f>
        <v>Anhänger Tandem</v>
      </c>
      <c r="C16" s="67" t="str">
        <f>IF(Anlagenverzeichnis!I16="","",Anlagenverzeichnis!I16)</f>
        <v>Linear (§ 7 Abs. 1 EStG)</v>
      </c>
      <c r="D16" s="68">
        <f>IF(Anlagenverzeichnis!G16="","",Anlagenverzeichnis!G16)</f>
        <v>7400</v>
      </c>
      <c r="E16" s="69">
        <f>IF(Anlagenverzeichnis!H16="","",Anlagenverzeichnis!H16)</f>
        <v>9</v>
      </c>
      <c r="F16" s="70">
        <f>IF(Anlagenverzeichnis!F16="","",Anlagenverzeichnis!F16)</f>
        <v>44048</v>
      </c>
      <c r="G16" s="70">
        <f>IF(Anlagenverzeichnis!K16="","",Anlagenverzeichnis!K16)</f>
        <v>46173</v>
      </c>
      <c r="H16" s="71">
        <f t="shared" si="1"/>
        <v>108</v>
      </c>
      <c r="I16" s="71">
        <f t="shared" si="2"/>
        <v>70</v>
      </c>
      <c r="J16" s="72">
        <f t="shared" si="3"/>
        <v>0.3</v>
      </c>
      <c r="K16" s="73">
        <f t="shared" si="4"/>
        <v>0</v>
      </c>
      <c r="L16" s="73">
        <f t="shared" si="4"/>
        <v>0</v>
      </c>
      <c r="M16" s="73">
        <f t="shared" si="4"/>
        <v>5</v>
      </c>
      <c r="N16" s="73">
        <f t="shared" si="4"/>
        <v>12</v>
      </c>
      <c r="O16" s="73">
        <f t="shared" si="4"/>
        <v>12</v>
      </c>
      <c r="P16" s="73">
        <f t="shared" si="4"/>
        <v>12</v>
      </c>
      <c r="Q16" s="73">
        <f t="shared" si="4"/>
        <v>12</v>
      </c>
      <c r="R16" s="73">
        <f t="shared" si="4"/>
        <v>12</v>
      </c>
      <c r="S16" s="73">
        <f t="shared" si="4"/>
        <v>5</v>
      </c>
      <c r="T16" s="73">
        <f t="shared" si="4"/>
        <v>0</v>
      </c>
      <c r="U16" s="73">
        <f t="shared" si="5"/>
        <v>0</v>
      </c>
      <c r="V16" s="73">
        <f t="shared" si="5"/>
        <v>0</v>
      </c>
      <c r="W16" s="73">
        <f t="shared" si="5"/>
        <v>0</v>
      </c>
      <c r="X16" s="73">
        <f t="shared" si="5"/>
        <v>0</v>
      </c>
      <c r="Y16" s="73">
        <f t="shared" si="5"/>
        <v>0</v>
      </c>
      <c r="Z16" s="73">
        <f t="shared" si="5"/>
        <v>0</v>
      </c>
      <c r="AA16" s="73">
        <f t="shared" si="5"/>
        <v>0</v>
      </c>
      <c r="AB16" s="73">
        <f t="shared" si="5"/>
        <v>0</v>
      </c>
      <c r="AC16" s="73">
        <f t="shared" si="5"/>
        <v>0</v>
      </c>
      <c r="AD16" s="73">
        <f t="shared" si="5"/>
        <v>0</v>
      </c>
    </row>
    <row r="17" spans="1:30" ht="15" customHeight="1" x14ac:dyDescent="0.25">
      <c r="A17" s="67" t="str">
        <f>IF(Anlagenverzeichnis!A17="","",Anlagenverzeichnis!A17)</f>
        <v>AV-0009</v>
      </c>
      <c r="B17" s="67" t="str">
        <f>IF(Anlagenverzeichnis!B17="","",Anlagenverzeichnis!B17)</f>
        <v>Klimaanlage Serverraum</v>
      </c>
      <c r="C17" s="67" t="str">
        <f>IF(Anlagenverzeichnis!I17="","",Anlagenverzeichnis!I17)</f>
        <v>Linear (§ 7 Abs. 1 EStG)</v>
      </c>
      <c r="D17" s="68">
        <f>IF(Anlagenverzeichnis!G17="","",Anlagenverzeichnis!G17)</f>
        <v>14600</v>
      </c>
      <c r="E17" s="69">
        <f>IF(Anlagenverzeichnis!H17="","",Anlagenverzeichnis!H17)</f>
        <v>10</v>
      </c>
      <c r="F17" s="70">
        <f>IF(Anlagenverzeichnis!F17="","",Anlagenverzeichnis!F17)</f>
        <v>45092</v>
      </c>
      <c r="G17" s="70" t="str">
        <f>IF(Anlagenverzeichnis!K17="","",Anlagenverzeichnis!K17)</f>
        <v/>
      </c>
      <c r="H17" s="71">
        <f t="shared" si="1"/>
        <v>120</v>
      </c>
      <c r="I17" s="71">
        <f t="shared" si="2"/>
        <v>120</v>
      </c>
      <c r="J17" s="72">
        <f t="shared" si="3"/>
        <v>0.3</v>
      </c>
      <c r="K17" s="73">
        <f t="shared" si="4"/>
        <v>0</v>
      </c>
      <c r="L17" s="73">
        <f t="shared" si="4"/>
        <v>0</v>
      </c>
      <c r="M17" s="73">
        <f t="shared" si="4"/>
        <v>0</v>
      </c>
      <c r="N17" s="73">
        <f t="shared" si="4"/>
        <v>0</v>
      </c>
      <c r="O17" s="73">
        <f t="shared" si="4"/>
        <v>0</v>
      </c>
      <c r="P17" s="73">
        <f t="shared" si="4"/>
        <v>7</v>
      </c>
      <c r="Q17" s="73">
        <f t="shared" si="4"/>
        <v>12</v>
      </c>
      <c r="R17" s="73">
        <f t="shared" si="4"/>
        <v>12</v>
      </c>
      <c r="S17" s="73">
        <f t="shared" si="4"/>
        <v>12</v>
      </c>
      <c r="T17" s="73">
        <f t="shared" si="4"/>
        <v>12</v>
      </c>
      <c r="U17" s="73">
        <f t="shared" si="5"/>
        <v>12</v>
      </c>
      <c r="V17" s="73">
        <f t="shared" si="5"/>
        <v>12</v>
      </c>
      <c r="W17" s="73">
        <f t="shared" si="5"/>
        <v>12</v>
      </c>
      <c r="X17" s="73">
        <f t="shared" si="5"/>
        <v>12</v>
      </c>
      <c r="Y17" s="73">
        <f t="shared" si="5"/>
        <v>12</v>
      </c>
      <c r="Z17" s="73">
        <f t="shared" si="5"/>
        <v>5</v>
      </c>
      <c r="AA17" s="73">
        <f t="shared" si="5"/>
        <v>0</v>
      </c>
      <c r="AB17" s="73">
        <f t="shared" si="5"/>
        <v>0</v>
      </c>
      <c r="AC17" s="73">
        <f t="shared" si="5"/>
        <v>0</v>
      </c>
      <c r="AD17" s="73">
        <f t="shared" si="5"/>
        <v>0</v>
      </c>
    </row>
    <row r="18" spans="1:30" ht="15" customHeight="1" x14ac:dyDescent="0.25">
      <c r="A18" s="67" t="str">
        <f>IF(Anlagenverzeichnis!A18="","",Anlagenverzeichnis!A18)</f>
        <v>AV-0010</v>
      </c>
      <c r="B18" s="67" t="str">
        <f>IF(Anlagenverzeichnis!B18="","",Anlagenverzeichnis!B18)</f>
        <v>Elektro-Gabelstapler</v>
      </c>
      <c r="C18" s="67" t="str">
        <f>IF(Anlagenverzeichnis!I18="","",Anlagenverzeichnis!I18)</f>
        <v>Linear (§ 7 Abs. 1 EStG)</v>
      </c>
      <c r="D18" s="68">
        <f>IF(Anlagenverzeichnis!G18="","",Anlagenverzeichnis!G18)</f>
        <v>24500</v>
      </c>
      <c r="E18" s="69">
        <f>IF(Anlagenverzeichnis!H18="","",Anlagenverzeichnis!H18)</f>
        <v>10</v>
      </c>
      <c r="F18" s="70">
        <f>IF(Anlagenverzeichnis!F18="","",Anlagenverzeichnis!F18)</f>
        <v>44965</v>
      </c>
      <c r="G18" s="70" t="str">
        <f>IF(Anlagenverzeichnis!K18="","",Anlagenverzeichnis!K18)</f>
        <v/>
      </c>
      <c r="H18" s="71">
        <f t="shared" si="1"/>
        <v>120</v>
      </c>
      <c r="I18" s="71">
        <f t="shared" si="2"/>
        <v>120</v>
      </c>
      <c r="J18" s="72">
        <f t="shared" si="3"/>
        <v>0.3</v>
      </c>
      <c r="K18" s="73">
        <f t="shared" si="4"/>
        <v>0</v>
      </c>
      <c r="L18" s="73">
        <f t="shared" si="4"/>
        <v>0</v>
      </c>
      <c r="M18" s="73">
        <f t="shared" si="4"/>
        <v>0</v>
      </c>
      <c r="N18" s="73">
        <f t="shared" si="4"/>
        <v>0</v>
      </c>
      <c r="O18" s="73">
        <f t="shared" si="4"/>
        <v>0</v>
      </c>
      <c r="P18" s="73">
        <f t="shared" si="4"/>
        <v>11</v>
      </c>
      <c r="Q18" s="73">
        <f t="shared" si="4"/>
        <v>12</v>
      </c>
      <c r="R18" s="73">
        <f t="shared" si="4"/>
        <v>12</v>
      </c>
      <c r="S18" s="73">
        <f t="shared" si="4"/>
        <v>12</v>
      </c>
      <c r="T18" s="73">
        <f t="shared" si="4"/>
        <v>12</v>
      </c>
      <c r="U18" s="73">
        <f t="shared" si="5"/>
        <v>12</v>
      </c>
      <c r="V18" s="73">
        <f t="shared" si="5"/>
        <v>12</v>
      </c>
      <c r="W18" s="73">
        <f t="shared" si="5"/>
        <v>12</v>
      </c>
      <c r="X18" s="73">
        <f t="shared" si="5"/>
        <v>12</v>
      </c>
      <c r="Y18" s="73">
        <f t="shared" si="5"/>
        <v>12</v>
      </c>
      <c r="Z18" s="73">
        <f t="shared" si="5"/>
        <v>1</v>
      </c>
      <c r="AA18" s="73">
        <f t="shared" si="5"/>
        <v>0</v>
      </c>
      <c r="AB18" s="73">
        <f t="shared" si="5"/>
        <v>0</v>
      </c>
      <c r="AC18" s="73">
        <f t="shared" si="5"/>
        <v>0</v>
      </c>
      <c r="AD18" s="73">
        <f t="shared" si="5"/>
        <v>0</v>
      </c>
    </row>
    <row r="19" spans="1:30" ht="15" customHeight="1" x14ac:dyDescent="0.25">
      <c r="A19" s="67" t="str">
        <f>IF(Anlagenverzeichnis!A19="","",Anlagenverzeichnis!A19)</f>
        <v>AV-0011</v>
      </c>
      <c r="B19" s="67" t="str">
        <f>IF(Anlagenverzeichnis!B19="","",Anlagenverzeichnis!B19)</f>
        <v>Konferenzraum-Ausstattung</v>
      </c>
      <c r="C19" s="67" t="str">
        <f>IF(Anlagenverzeichnis!I19="","",Anlagenverzeichnis!I19)</f>
        <v>Linear (§ 7 Abs. 1 EStG)</v>
      </c>
      <c r="D19" s="68">
        <f>IF(Anlagenverzeichnis!G19="","",Anlagenverzeichnis!G19)</f>
        <v>9300</v>
      </c>
      <c r="E19" s="69">
        <f>IF(Anlagenverzeichnis!H19="","",Anlagenverzeichnis!H19)</f>
        <v>13</v>
      </c>
      <c r="F19" s="70">
        <f>IF(Anlagenverzeichnis!F19="","",Anlagenverzeichnis!F19)</f>
        <v>45159</v>
      </c>
      <c r="G19" s="70" t="str">
        <f>IF(Anlagenverzeichnis!K19="","",Anlagenverzeichnis!K19)</f>
        <v/>
      </c>
      <c r="H19" s="71">
        <f t="shared" si="1"/>
        <v>156</v>
      </c>
      <c r="I19" s="71">
        <f t="shared" si="2"/>
        <v>156</v>
      </c>
      <c r="J19" s="72">
        <f t="shared" si="3"/>
        <v>0.23076923076923078</v>
      </c>
      <c r="K19" s="73">
        <f t="shared" ref="K19:T28" si="6">IF($F19="","",MIN($I19,MAX(0,(K$8-YEAR($F19))*12+13-MONTH($F19)))-MIN($I19,MAX(0,(K$8-1-YEAR($F19))*12+13-MONTH($F19))))</f>
        <v>0</v>
      </c>
      <c r="L19" s="73">
        <f t="shared" si="6"/>
        <v>0</v>
      </c>
      <c r="M19" s="73">
        <f t="shared" si="6"/>
        <v>0</v>
      </c>
      <c r="N19" s="73">
        <f t="shared" si="6"/>
        <v>0</v>
      </c>
      <c r="O19" s="73">
        <f t="shared" si="6"/>
        <v>0</v>
      </c>
      <c r="P19" s="73">
        <f t="shared" si="6"/>
        <v>5</v>
      </c>
      <c r="Q19" s="73">
        <f t="shared" si="6"/>
        <v>12</v>
      </c>
      <c r="R19" s="73">
        <f t="shared" si="6"/>
        <v>12</v>
      </c>
      <c r="S19" s="73">
        <f t="shared" si="6"/>
        <v>12</v>
      </c>
      <c r="T19" s="73">
        <f t="shared" si="6"/>
        <v>12</v>
      </c>
      <c r="U19" s="73">
        <f t="shared" ref="U19:AD28" si="7">IF($F19="","",MIN($I19,MAX(0,(U$8-YEAR($F19))*12+13-MONTH($F19)))-MIN($I19,MAX(0,(U$8-1-YEAR($F19))*12+13-MONTH($F19))))</f>
        <v>12</v>
      </c>
      <c r="V19" s="73">
        <f t="shared" si="7"/>
        <v>12</v>
      </c>
      <c r="W19" s="73">
        <f t="shared" si="7"/>
        <v>12</v>
      </c>
      <c r="X19" s="73">
        <f t="shared" si="7"/>
        <v>12</v>
      </c>
      <c r="Y19" s="73">
        <f t="shared" si="7"/>
        <v>12</v>
      </c>
      <c r="Z19" s="73">
        <f t="shared" si="7"/>
        <v>12</v>
      </c>
      <c r="AA19" s="73">
        <f t="shared" si="7"/>
        <v>12</v>
      </c>
      <c r="AB19" s="73">
        <f t="shared" si="7"/>
        <v>12</v>
      </c>
      <c r="AC19" s="73">
        <f t="shared" si="7"/>
        <v>7</v>
      </c>
      <c r="AD19" s="73">
        <f t="shared" si="7"/>
        <v>0</v>
      </c>
    </row>
    <row r="20" spans="1:30" ht="15" customHeight="1" x14ac:dyDescent="0.25">
      <c r="A20" s="67" t="str">
        <f>IF(Anlagenverzeichnis!A20="","",Anlagenverzeichnis!A20)</f>
        <v>AV-0012</v>
      </c>
      <c r="B20" s="67" t="str">
        <f>IF(Anlagenverzeichnis!B20="","",Anlagenverzeichnis!B20)</f>
        <v>Büromöbel Verwaltung</v>
      </c>
      <c r="C20" s="67" t="str">
        <f>IF(Anlagenverzeichnis!I20="","",Anlagenverzeichnis!I20)</f>
        <v>Linear (§ 7 Abs. 1 EStG)</v>
      </c>
      <c r="D20" s="68">
        <f>IF(Anlagenverzeichnis!G20="","",Anlagenverzeichnis!G20)</f>
        <v>16800</v>
      </c>
      <c r="E20" s="69">
        <f>IF(Anlagenverzeichnis!H20="","",Anlagenverzeichnis!H20)</f>
        <v>13</v>
      </c>
      <c r="F20" s="70">
        <f>IF(Anlagenverzeichnis!F20="","",Anlagenverzeichnis!F20)</f>
        <v>43752</v>
      </c>
      <c r="G20" s="70" t="str">
        <f>IF(Anlagenverzeichnis!K20="","",Anlagenverzeichnis!K20)</f>
        <v/>
      </c>
      <c r="H20" s="71">
        <f t="shared" si="1"/>
        <v>156</v>
      </c>
      <c r="I20" s="71">
        <f t="shared" si="2"/>
        <v>156</v>
      </c>
      <c r="J20" s="72">
        <f t="shared" si="3"/>
        <v>0.23076923076923078</v>
      </c>
      <c r="K20" s="73">
        <f t="shared" si="6"/>
        <v>0</v>
      </c>
      <c r="L20" s="73">
        <f t="shared" si="6"/>
        <v>3</v>
      </c>
      <c r="M20" s="73">
        <f t="shared" si="6"/>
        <v>12</v>
      </c>
      <c r="N20" s="73">
        <f t="shared" si="6"/>
        <v>12</v>
      </c>
      <c r="O20" s="73">
        <f t="shared" si="6"/>
        <v>12</v>
      </c>
      <c r="P20" s="73">
        <f t="shared" si="6"/>
        <v>12</v>
      </c>
      <c r="Q20" s="73">
        <f t="shared" si="6"/>
        <v>12</v>
      </c>
      <c r="R20" s="73">
        <f t="shared" si="6"/>
        <v>12</v>
      </c>
      <c r="S20" s="73">
        <f t="shared" si="6"/>
        <v>12</v>
      </c>
      <c r="T20" s="73">
        <f t="shared" si="6"/>
        <v>12</v>
      </c>
      <c r="U20" s="73">
        <f t="shared" si="7"/>
        <v>12</v>
      </c>
      <c r="V20" s="73">
        <f t="shared" si="7"/>
        <v>12</v>
      </c>
      <c r="W20" s="73">
        <f t="shared" si="7"/>
        <v>12</v>
      </c>
      <c r="X20" s="73">
        <f t="shared" si="7"/>
        <v>12</v>
      </c>
      <c r="Y20" s="73">
        <f t="shared" si="7"/>
        <v>9</v>
      </c>
      <c r="Z20" s="73">
        <f t="shared" si="7"/>
        <v>0</v>
      </c>
      <c r="AA20" s="73">
        <f t="shared" si="7"/>
        <v>0</v>
      </c>
      <c r="AB20" s="73">
        <f t="shared" si="7"/>
        <v>0</v>
      </c>
      <c r="AC20" s="73">
        <f t="shared" si="7"/>
        <v>0</v>
      </c>
      <c r="AD20" s="73">
        <f t="shared" si="7"/>
        <v>0</v>
      </c>
    </row>
    <row r="21" spans="1:30" ht="15" customHeight="1" x14ac:dyDescent="0.25">
      <c r="A21" s="67" t="str">
        <f>IF(Anlagenverzeichnis!A21="","",Anlagenverzeichnis!A21)</f>
        <v>AV-0013</v>
      </c>
      <c r="B21" s="67" t="str">
        <f>IF(Anlagenverzeichnis!B21="","",Anlagenverzeichnis!B21)</f>
        <v>Pkw Außendienst</v>
      </c>
      <c r="C21" s="67" t="str">
        <f>IF(Anlagenverzeichnis!I21="","",Anlagenverzeichnis!I21)</f>
        <v>Linear (§ 7 Abs. 1 EStG)</v>
      </c>
      <c r="D21" s="68">
        <f>IF(Anlagenverzeichnis!G21="","",Anlagenverzeichnis!G21)</f>
        <v>34200</v>
      </c>
      <c r="E21" s="69">
        <f>IF(Anlagenverzeichnis!H21="","",Anlagenverzeichnis!H21)</f>
        <v>6</v>
      </c>
      <c r="F21" s="70">
        <f>IF(Anlagenverzeichnis!F21="","",Anlagenverzeichnis!F21)</f>
        <v>45394</v>
      </c>
      <c r="G21" s="70" t="str">
        <f>IF(Anlagenverzeichnis!K21="","",Anlagenverzeichnis!K21)</f>
        <v/>
      </c>
      <c r="H21" s="71">
        <f t="shared" si="1"/>
        <v>72</v>
      </c>
      <c r="I21" s="71">
        <f t="shared" si="2"/>
        <v>72</v>
      </c>
      <c r="J21" s="72">
        <f t="shared" si="3"/>
        <v>0.3</v>
      </c>
      <c r="K21" s="73">
        <f t="shared" si="6"/>
        <v>0</v>
      </c>
      <c r="L21" s="73">
        <f t="shared" si="6"/>
        <v>0</v>
      </c>
      <c r="M21" s="73">
        <f t="shared" si="6"/>
        <v>0</v>
      </c>
      <c r="N21" s="73">
        <f t="shared" si="6"/>
        <v>0</v>
      </c>
      <c r="O21" s="73">
        <f t="shared" si="6"/>
        <v>0</v>
      </c>
      <c r="P21" s="73">
        <f t="shared" si="6"/>
        <v>0</v>
      </c>
      <c r="Q21" s="73">
        <f t="shared" si="6"/>
        <v>9</v>
      </c>
      <c r="R21" s="73">
        <f t="shared" si="6"/>
        <v>12</v>
      </c>
      <c r="S21" s="73">
        <f t="shared" si="6"/>
        <v>12</v>
      </c>
      <c r="T21" s="73">
        <f t="shared" si="6"/>
        <v>12</v>
      </c>
      <c r="U21" s="73">
        <f t="shared" si="7"/>
        <v>12</v>
      </c>
      <c r="V21" s="73">
        <f t="shared" si="7"/>
        <v>12</v>
      </c>
      <c r="W21" s="73">
        <f t="shared" si="7"/>
        <v>3</v>
      </c>
      <c r="X21" s="73">
        <f t="shared" si="7"/>
        <v>0</v>
      </c>
      <c r="Y21" s="73">
        <f t="shared" si="7"/>
        <v>0</v>
      </c>
      <c r="Z21" s="73">
        <f t="shared" si="7"/>
        <v>0</v>
      </c>
      <c r="AA21" s="73">
        <f t="shared" si="7"/>
        <v>0</v>
      </c>
      <c r="AB21" s="73">
        <f t="shared" si="7"/>
        <v>0</v>
      </c>
      <c r="AC21" s="73">
        <f t="shared" si="7"/>
        <v>0</v>
      </c>
      <c r="AD21" s="73">
        <f t="shared" si="7"/>
        <v>0</v>
      </c>
    </row>
    <row r="22" spans="1:30" ht="15" customHeight="1" x14ac:dyDescent="0.25">
      <c r="A22" s="67" t="str">
        <f>IF(Anlagenverzeichnis!A22="","",Anlagenverzeichnis!A22)</f>
        <v>AV-0014</v>
      </c>
      <c r="B22" s="67" t="str">
        <f>IF(Anlagenverzeichnis!B22="","",Anlagenverzeichnis!B22)</f>
        <v>ERP-Software Lizenzpaket</v>
      </c>
      <c r="C22" s="67" t="str">
        <f>IF(Anlagenverzeichnis!I22="","",Anlagenverzeichnis!I22)</f>
        <v>Linear (§ 7 Abs. 1 EStG)</v>
      </c>
      <c r="D22" s="68">
        <f>IF(Anlagenverzeichnis!G22="","",Anlagenverzeichnis!G22)</f>
        <v>21000</v>
      </c>
      <c r="E22" s="69">
        <f>IF(Anlagenverzeichnis!H22="","",Anlagenverzeichnis!H22)</f>
        <v>3</v>
      </c>
      <c r="F22" s="70">
        <f>IF(Anlagenverzeichnis!F22="","",Anlagenverzeichnis!F22)</f>
        <v>45536</v>
      </c>
      <c r="G22" s="70" t="str">
        <f>IF(Anlagenverzeichnis!K22="","",Anlagenverzeichnis!K22)</f>
        <v/>
      </c>
      <c r="H22" s="71">
        <f t="shared" si="1"/>
        <v>36</v>
      </c>
      <c r="I22" s="71">
        <f t="shared" si="2"/>
        <v>36</v>
      </c>
      <c r="J22" s="72">
        <f t="shared" si="3"/>
        <v>0.3</v>
      </c>
      <c r="K22" s="73">
        <f t="shared" si="6"/>
        <v>0</v>
      </c>
      <c r="L22" s="73">
        <f t="shared" si="6"/>
        <v>0</v>
      </c>
      <c r="M22" s="73">
        <f t="shared" si="6"/>
        <v>0</v>
      </c>
      <c r="N22" s="73">
        <f t="shared" si="6"/>
        <v>0</v>
      </c>
      <c r="O22" s="73">
        <f t="shared" si="6"/>
        <v>0</v>
      </c>
      <c r="P22" s="73">
        <f t="shared" si="6"/>
        <v>0</v>
      </c>
      <c r="Q22" s="73">
        <f t="shared" si="6"/>
        <v>4</v>
      </c>
      <c r="R22" s="73">
        <f t="shared" si="6"/>
        <v>12</v>
      </c>
      <c r="S22" s="73">
        <f t="shared" si="6"/>
        <v>12</v>
      </c>
      <c r="T22" s="73">
        <f t="shared" si="6"/>
        <v>8</v>
      </c>
      <c r="U22" s="73">
        <f t="shared" si="7"/>
        <v>0</v>
      </c>
      <c r="V22" s="73">
        <f t="shared" si="7"/>
        <v>0</v>
      </c>
      <c r="W22" s="73">
        <f t="shared" si="7"/>
        <v>0</v>
      </c>
      <c r="X22" s="73">
        <f t="shared" si="7"/>
        <v>0</v>
      </c>
      <c r="Y22" s="73">
        <f t="shared" si="7"/>
        <v>0</v>
      </c>
      <c r="Z22" s="73">
        <f t="shared" si="7"/>
        <v>0</v>
      </c>
      <c r="AA22" s="73">
        <f t="shared" si="7"/>
        <v>0</v>
      </c>
      <c r="AB22" s="73">
        <f t="shared" si="7"/>
        <v>0</v>
      </c>
      <c r="AC22" s="73">
        <f t="shared" si="7"/>
        <v>0</v>
      </c>
      <c r="AD22" s="73">
        <f t="shared" si="7"/>
        <v>0</v>
      </c>
    </row>
    <row r="23" spans="1:30" ht="15" customHeight="1" x14ac:dyDescent="0.25">
      <c r="A23" s="67" t="str">
        <f>IF(Anlagenverzeichnis!A23="","",Anlagenverzeichnis!A23)</f>
        <v>AV-0015</v>
      </c>
      <c r="B23" s="67" t="str">
        <f>IF(Anlagenverzeichnis!B23="","",Anlagenverzeichnis!B23)</f>
        <v>Serverschrank mit Serversystem</v>
      </c>
      <c r="C23" s="67" t="str">
        <f>IF(Anlagenverzeichnis!I23="","",Anlagenverzeichnis!I23)</f>
        <v>Linear (§ 7 Abs. 1 EStG)</v>
      </c>
      <c r="D23" s="68">
        <f>IF(Anlagenverzeichnis!G23="","",Anlagenverzeichnis!G23)</f>
        <v>12900</v>
      </c>
      <c r="E23" s="69">
        <f>IF(Anlagenverzeichnis!H23="","",Anlagenverzeichnis!H23)</f>
        <v>1</v>
      </c>
      <c r="F23" s="70">
        <f>IF(Anlagenverzeichnis!F23="","",Anlagenverzeichnis!F23)</f>
        <v>45599</v>
      </c>
      <c r="G23" s="70" t="str">
        <f>IF(Anlagenverzeichnis!K23="","",Anlagenverzeichnis!K23)</f>
        <v/>
      </c>
      <c r="H23" s="71">
        <f t="shared" si="1"/>
        <v>12</v>
      </c>
      <c r="I23" s="71">
        <f t="shared" si="2"/>
        <v>12</v>
      </c>
      <c r="J23" s="72">
        <f t="shared" si="3"/>
        <v>0.3</v>
      </c>
      <c r="K23" s="73">
        <f t="shared" si="6"/>
        <v>0</v>
      </c>
      <c r="L23" s="73">
        <f t="shared" si="6"/>
        <v>0</v>
      </c>
      <c r="M23" s="73">
        <f t="shared" si="6"/>
        <v>0</v>
      </c>
      <c r="N23" s="73">
        <f t="shared" si="6"/>
        <v>0</v>
      </c>
      <c r="O23" s="73">
        <f t="shared" si="6"/>
        <v>0</v>
      </c>
      <c r="P23" s="73">
        <f t="shared" si="6"/>
        <v>0</v>
      </c>
      <c r="Q23" s="73">
        <f t="shared" si="6"/>
        <v>2</v>
      </c>
      <c r="R23" s="73">
        <f t="shared" si="6"/>
        <v>10</v>
      </c>
      <c r="S23" s="73">
        <f t="shared" si="6"/>
        <v>0</v>
      </c>
      <c r="T23" s="73">
        <f t="shared" si="6"/>
        <v>0</v>
      </c>
      <c r="U23" s="73">
        <f t="shared" si="7"/>
        <v>0</v>
      </c>
      <c r="V23" s="73">
        <f t="shared" si="7"/>
        <v>0</v>
      </c>
      <c r="W23" s="73">
        <f t="shared" si="7"/>
        <v>0</v>
      </c>
      <c r="X23" s="73">
        <f t="shared" si="7"/>
        <v>0</v>
      </c>
      <c r="Y23" s="73">
        <f t="shared" si="7"/>
        <v>0</v>
      </c>
      <c r="Z23" s="73">
        <f t="shared" si="7"/>
        <v>0</v>
      </c>
      <c r="AA23" s="73">
        <f t="shared" si="7"/>
        <v>0</v>
      </c>
      <c r="AB23" s="73">
        <f t="shared" si="7"/>
        <v>0</v>
      </c>
      <c r="AC23" s="73">
        <f t="shared" si="7"/>
        <v>0</v>
      </c>
      <c r="AD23" s="73">
        <f t="shared" si="7"/>
        <v>0</v>
      </c>
    </row>
    <row r="24" spans="1:30" ht="15" customHeight="1" x14ac:dyDescent="0.25">
      <c r="A24" s="67" t="str">
        <f>IF(Anlagenverzeichnis!A24="","",Anlagenverzeichnis!A24)</f>
        <v>AV-0016</v>
      </c>
      <c r="B24" s="67" t="str">
        <f>IF(Anlagenverzeichnis!B24="","",Anlagenverzeichnis!B24)</f>
        <v>Werkzeugsatz Werkstatt</v>
      </c>
      <c r="C24" s="67" t="str">
        <f>IF(Anlagenverzeichnis!I24="","",Anlagenverzeichnis!I24)</f>
        <v>Linear (§ 7 Abs. 1 EStG)</v>
      </c>
      <c r="D24" s="68">
        <f>IF(Anlagenverzeichnis!G24="","",Anlagenverzeichnis!G24)</f>
        <v>3850</v>
      </c>
      <c r="E24" s="69">
        <f>IF(Anlagenverzeichnis!H24="","",Anlagenverzeichnis!H24)</f>
        <v>5</v>
      </c>
      <c r="F24" s="70">
        <f>IF(Anlagenverzeichnis!F24="","",Anlagenverzeichnis!F24)</f>
        <v>45431</v>
      </c>
      <c r="G24" s="70" t="str">
        <f>IF(Anlagenverzeichnis!K24="","",Anlagenverzeichnis!K24)</f>
        <v/>
      </c>
      <c r="H24" s="71">
        <f t="shared" si="1"/>
        <v>60</v>
      </c>
      <c r="I24" s="71">
        <f t="shared" si="2"/>
        <v>60</v>
      </c>
      <c r="J24" s="72">
        <f t="shared" si="3"/>
        <v>0.3</v>
      </c>
      <c r="K24" s="73">
        <f t="shared" si="6"/>
        <v>0</v>
      </c>
      <c r="L24" s="73">
        <f t="shared" si="6"/>
        <v>0</v>
      </c>
      <c r="M24" s="73">
        <f t="shared" si="6"/>
        <v>0</v>
      </c>
      <c r="N24" s="73">
        <f t="shared" si="6"/>
        <v>0</v>
      </c>
      <c r="O24" s="73">
        <f t="shared" si="6"/>
        <v>0</v>
      </c>
      <c r="P24" s="73">
        <f t="shared" si="6"/>
        <v>0</v>
      </c>
      <c r="Q24" s="73">
        <f t="shared" si="6"/>
        <v>8</v>
      </c>
      <c r="R24" s="73">
        <f t="shared" si="6"/>
        <v>12</v>
      </c>
      <c r="S24" s="73">
        <f t="shared" si="6"/>
        <v>12</v>
      </c>
      <c r="T24" s="73">
        <f t="shared" si="6"/>
        <v>12</v>
      </c>
      <c r="U24" s="73">
        <f t="shared" si="7"/>
        <v>12</v>
      </c>
      <c r="V24" s="73">
        <f t="shared" si="7"/>
        <v>4</v>
      </c>
      <c r="W24" s="73">
        <f t="shared" si="7"/>
        <v>0</v>
      </c>
      <c r="X24" s="73">
        <f t="shared" si="7"/>
        <v>0</v>
      </c>
      <c r="Y24" s="73">
        <f t="shared" si="7"/>
        <v>0</v>
      </c>
      <c r="Z24" s="73">
        <f t="shared" si="7"/>
        <v>0</v>
      </c>
      <c r="AA24" s="73">
        <f t="shared" si="7"/>
        <v>0</v>
      </c>
      <c r="AB24" s="73">
        <f t="shared" si="7"/>
        <v>0</v>
      </c>
      <c r="AC24" s="73">
        <f t="shared" si="7"/>
        <v>0</v>
      </c>
      <c r="AD24" s="73">
        <f t="shared" si="7"/>
        <v>0</v>
      </c>
    </row>
    <row r="25" spans="1:30" ht="15" customHeight="1" x14ac:dyDescent="0.25">
      <c r="A25" s="67" t="str">
        <f>IF(Anlagenverzeichnis!A25="","",Anlagenverzeichnis!A25)</f>
        <v>AV-0017</v>
      </c>
      <c r="B25" s="67" t="str">
        <f>IF(Anlagenverzeichnis!B25="","",Anlagenverzeichnis!B25)</f>
        <v>Netzwerk-Infrastruktur</v>
      </c>
      <c r="C25" s="67" t="str">
        <f>IF(Anlagenverzeichnis!I25="","",Anlagenverzeichnis!I25)</f>
        <v>Linear (§ 7 Abs. 1 EStG)</v>
      </c>
      <c r="D25" s="68">
        <f>IF(Anlagenverzeichnis!G25="","",Anlagenverzeichnis!G25)</f>
        <v>6300</v>
      </c>
      <c r="E25" s="69">
        <f>IF(Anlagenverzeichnis!H25="","",Anlagenverzeichnis!H25)</f>
        <v>1</v>
      </c>
      <c r="F25" s="70">
        <f>IF(Anlagenverzeichnis!F25="","",Anlagenverzeichnis!F25)</f>
        <v>45818</v>
      </c>
      <c r="G25" s="70" t="str">
        <f>IF(Anlagenverzeichnis!K25="","",Anlagenverzeichnis!K25)</f>
        <v/>
      </c>
      <c r="H25" s="71">
        <f t="shared" si="1"/>
        <v>12</v>
      </c>
      <c r="I25" s="71">
        <f t="shared" si="2"/>
        <v>12</v>
      </c>
      <c r="J25" s="72">
        <f t="shared" si="3"/>
        <v>0.3</v>
      </c>
      <c r="K25" s="73">
        <f t="shared" si="6"/>
        <v>0</v>
      </c>
      <c r="L25" s="73">
        <f t="shared" si="6"/>
        <v>0</v>
      </c>
      <c r="M25" s="73">
        <f t="shared" si="6"/>
        <v>0</v>
      </c>
      <c r="N25" s="73">
        <f t="shared" si="6"/>
        <v>0</v>
      </c>
      <c r="O25" s="73">
        <f t="shared" si="6"/>
        <v>0</v>
      </c>
      <c r="P25" s="73">
        <f t="shared" si="6"/>
        <v>0</v>
      </c>
      <c r="Q25" s="73">
        <f t="shared" si="6"/>
        <v>0</v>
      </c>
      <c r="R25" s="73">
        <f t="shared" si="6"/>
        <v>7</v>
      </c>
      <c r="S25" s="73">
        <f t="shared" si="6"/>
        <v>5</v>
      </c>
      <c r="T25" s="73">
        <f t="shared" si="6"/>
        <v>0</v>
      </c>
      <c r="U25" s="73">
        <f t="shared" si="7"/>
        <v>0</v>
      </c>
      <c r="V25" s="73">
        <f t="shared" si="7"/>
        <v>0</v>
      </c>
      <c r="W25" s="73">
        <f t="shared" si="7"/>
        <v>0</v>
      </c>
      <c r="X25" s="73">
        <f t="shared" si="7"/>
        <v>0</v>
      </c>
      <c r="Y25" s="73">
        <f t="shared" si="7"/>
        <v>0</v>
      </c>
      <c r="Z25" s="73">
        <f t="shared" si="7"/>
        <v>0</v>
      </c>
      <c r="AA25" s="73">
        <f t="shared" si="7"/>
        <v>0</v>
      </c>
      <c r="AB25" s="73">
        <f t="shared" si="7"/>
        <v>0</v>
      </c>
      <c r="AC25" s="73">
        <f t="shared" si="7"/>
        <v>0</v>
      </c>
      <c r="AD25" s="73">
        <f t="shared" si="7"/>
        <v>0</v>
      </c>
    </row>
    <row r="26" spans="1:30" ht="15" customHeight="1" x14ac:dyDescent="0.25">
      <c r="A26" s="67" t="str">
        <f>IF(Anlagenverzeichnis!A26="","",Anlagenverzeichnis!A26)</f>
        <v>AV-0018</v>
      </c>
      <c r="B26" s="67" t="str">
        <f>IF(Anlagenverzeichnis!B26="","",Anlagenverzeichnis!B26)</f>
        <v>Verpackungsmaschine</v>
      </c>
      <c r="C26" s="67" t="str">
        <f>IF(Anlagenverzeichnis!I26="","",Anlagenverzeichnis!I26)</f>
        <v>Degressiv (§ 7 Abs. 2 EStG)</v>
      </c>
      <c r="D26" s="68">
        <f>IF(Anlagenverzeichnis!G26="","",Anlagenverzeichnis!G26)</f>
        <v>42800</v>
      </c>
      <c r="E26" s="69">
        <f>IF(Anlagenverzeichnis!H26="","",Anlagenverzeichnis!H26)</f>
        <v>10</v>
      </c>
      <c r="F26" s="70">
        <f>IF(Anlagenverzeichnis!F26="","",Anlagenverzeichnis!F26)</f>
        <v>45915</v>
      </c>
      <c r="G26" s="70" t="str">
        <f>IF(Anlagenverzeichnis!K26="","",Anlagenverzeichnis!K26)</f>
        <v/>
      </c>
      <c r="H26" s="71">
        <f t="shared" si="1"/>
        <v>120</v>
      </c>
      <c r="I26" s="71">
        <f t="shared" si="2"/>
        <v>120</v>
      </c>
      <c r="J26" s="72">
        <f t="shared" si="3"/>
        <v>0.3</v>
      </c>
      <c r="K26" s="73">
        <f t="shared" si="6"/>
        <v>0</v>
      </c>
      <c r="L26" s="73">
        <f t="shared" si="6"/>
        <v>0</v>
      </c>
      <c r="M26" s="73">
        <f t="shared" si="6"/>
        <v>0</v>
      </c>
      <c r="N26" s="73">
        <f t="shared" si="6"/>
        <v>0</v>
      </c>
      <c r="O26" s="73">
        <f t="shared" si="6"/>
        <v>0</v>
      </c>
      <c r="P26" s="73">
        <f t="shared" si="6"/>
        <v>0</v>
      </c>
      <c r="Q26" s="73">
        <f t="shared" si="6"/>
        <v>0</v>
      </c>
      <c r="R26" s="73">
        <f t="shared" si="6"/>
        <v>4</v>
      </c>
      <c r="S26" s="73">
        <f t="shared" si="6"/>
        <v>12</v>
      </c>
      <c r="T26" s="73">
        <f t="shared" si="6"/>
        <v>12</v>
      </c>
      <c r="U26" s="73">
        <f t="shared" si="7"/>
        <v>12</v>
      </c>
      <c r="V26" s="73">
        <f t="shared" si="7"/>
        <v>12</v>
      </c>
      <c r="W26" s="73">
        <f t="shared" si="7"/>
        <v>12</v>
      </c>
      <c r="X26" s="73">
        <f t="shared" si="7"/>
        <v>12</v>
      </c>
      <c r="Y26" s="73">
        <f t="shared" si="7"/>
        <v>12</v>
      </c>
      <c r="Z26" s="73">
        <f t="shared" si="7"/>
        <v>12</v>
      </c>
      <c r="AA26" s="73">
        <f t="shared" si="7"/>
        <v>12</v>
      </c>
      <c r="AB26" s="73">
        <f t="shared" si="7"/>
        <v>8</v>
      </c>
      <c r="AC26" s="73">
        <f t="shared" si="7"/>
        <v>0</v>
      </c>
      <c r="AD26" s="73">
        <f t="shared" si="7"/>
        <v>0</v>
      </c>
    </row>
    <row r="27" spans="1:30" ht="15" customHeight="1" x14ac:dyDescent="0.25">
      <c r="A27" s="67" t="str">
        <f>IF(Anlagenverzeichnis!A27="","",Anlagenverzeichnis!A27)</f>
        <v>AV-0019</v>
      </c>
      <c r="B27" s="67" t="str">
        <f>IF(Anlagenverzeichnis!B27="","",Anlagenverzeichnis!B27)</f>
        <v>Empfangstresen und Wartebereich</v>
      </c>
      <c r="C27" s="67" t="str">
        <f>IF(Anlagenverzeichnis!I27="","",Anlagenverzeichnis!I27)</f>
        <v>Linear (§ 7 Abs. 1 EStG)</v>
      </c>
      <c r="D27" s="68">
        <f>IF(Anlagenverzeichnis!G27="","",Anlagenverzeichnis!G27)</f>
        <v>5400</v>
      </c>
      <c r="E27" s="69">
        <f>IF(Anlagenverzeichnis!H27="","",Anlagenverzeichnis!H27)</f>
        <v>8</v>
      </c>
      <c r="F27" s="70">
        <f>IF(Anlagenverzeichnis!F27="","",Anlagenverzeichnis!F27)</f>
        <v>45966</v>
      </c>
      <c r="G27" s="70" t="str">
        <f>IF(Anlagenverzeichnis!K27="","",Anlagenverzeichnis!K27)</f>
        <v/>
      </c>
      <c r="H27" s="71">
        <f t="shared" si="1"/>
        <v>96</v>
      </c>
      <c r="I27" s="71">
        <f t="shared" si="2"/>
        <v>96</v>
      </c>
      <c r="J27" s="72">
        <f t="shared" si="3"/>
        <v>0.3</v>
      </c>
      <c r="K27" s="73">
        <f t="shared" si="6"/>
        <v>0</v>
      </c>
      <c r="L27" s="73">
        <f t="shared" si="6"/>
        <v>0</v>
      </c>
      <c r="M27" s="73">
        <f t="shared" si="6"/>
        <v>0</v>
      </c>
      <c r="N27" s="73">
        <f t="shared" si="6"/>
        <v>0</v>
      </c>
      <c r="O27" s="73">
        <f t="shared" si="6"/>
        <v>0</v>
      </c>
      <c r="P27" s="73">
        <f t="shared" si="6"/>
        <v>0</v>
      </c>
      <c r="Q27" s="73">
        <f t="shared" si="6"/>
        <v>0</v>
      </c>
      <c r="R27" s="73">
        <f t="shared" si="6"/>
        <v>2</v>
      </c>
      <c r="S27" s="73">
        <f t="shared" si="6"/>
        <v>12</v>
      </c>
      <c r="T27" s="73">
        <f t="shared" si="6"/>
        <v>12</v>
      </c>
      <c r="U27" s="73">
        <f t="shared" si="7"/>
        <v>12</v>
      </c>
      <c r="V27" s="73">
        <f t="shared" si="7"/>
        <v>12</v>
      </c>
      <c r="W27" s="73">
        <f t="shared" si="7"/>
        <v>12</v>
      </c>
      <c r="X27" s="73">
        <f t="shared" si="7"/>
        <v>12</v>
      </c>
      <c r="Y27" s="73">
        <f t="shared" si="7"/>
        <v>12</v>
      </c>
      <c r="Z27" s="73">
        <f t="shared" si="7"/>
        <v>10</v>
      </c>
      <c r="AA27" s="73">
        <f t="shared" si="7"/>
        <v>0</v>
      </c>
      <c r="AB27" s="73">
        <f t="shared" si="7"/>
        <v>0</v>
      </c>
      <c r="AC27" s="73">
        <f t="shared" si="7"/>
        <v>0</v>
      </c>
      <c r="AD27" s="73">
        <f t="shared" si="7"/>
        <v>0</v>
      </c>
    </row>
    <row r="28" spans="1:30" ht="15" customHeight="1" x14ac:dyDescent="0.25">
      <c r="A28" s="67" t="str">
        <f>IF(Anlagenverzeichnis!A28="","",Anlagenverzeichnis!A28)</f>
        <v>AV-0020</v>
      </c>
      <c r="B28" s="67" t="str">
        <f>IF(Anlagenverzeichnis!B28="","",Anlagenverzeichnis!B28)</f>
        <v>Sammelposten Wirtschaftsjahr 2025</v>
      </c>
      <c r="C28" s="67" t="str">
        <f>IF(Anlagenverzeichnis!I28="","",Anlagenverzeichnis!I28)</f>
        <v>Sammelposten (Pool)</v>
      </c>
      <c r="D28" s="68">
        <f>IF(Anlagenverzeichnis!G28="","",Anlagenverzeichnis!G28)</f>
        <v>6480</v>
      </c>
      <c r="E28" s="69">
        <f>IF(Anlagenverzeichnis!H28="","",Anlagenverzeichnis!H28)</f>
        <v>5</v>
      </c>
      <c r="F28" s="70">
        <f>IF(Anlagenverzeichnis!F28="","",Anlagenverzeichnis!F28)</f>
        <v>46022</v>
      </c>
      <c r="G28" s="70" t="str">
        <f>IF(Anlagenverzeichnis!K28="","",Anlagenverzeichnis!K28)</f>
        <v/>
      </c>
      <c r="H28" s="71">
        <f t="shared" si="1"/>
        <v>60</v>
      </c>
      <c r="I28" s="71">
        <f t="shared" si="2"/>
        <v>60</v>
      </c>
      <c r="J28" s="72">
        <f t="shared" si="3"/>
        <v>0.3</v>
      </c>
      <c r="K28" s="73">
        <f t="shared" si="6"/>
        <v>0</v>
      </c>
      <c r="L28" s="73">
        <f t="shared" si="6"/>
        <v>0</v>
      </c>
      <c r="M28" s="73">
        <f t="shared" si="6"/>
        <v>0</v>
      </c>
      <c r="N28" s="73">
        <f t="shared" si="6"/>
        <v>0</v>
      </c>
      <c r="O28" s="73">
        <f t="shared" si="6"/>
        <v>0</v>
      </c>
      <c r="P28" s="73">
        <f t="shared" si="6"/>
        <v>0</v>
      </c>
      <c r="Q28" s="73">
        <f t="shared" si="6"/>
        <v>0</v>
      </c>
      <c r="R28" s="73">
        <f t="shared" si="6"/>
        <v>1</v>
      </c>
      <c r="S28" s="73">
        <f t="shared" si="6"/>
        <v>12</v>
      </c>
      <c r="T28" s="73">
        <f t="shared" si="6"/>
        <v>12</v>
      </c>
      <c r="U28" s="73">
        <f t="shared" si="7"/>
        <v>12</v>
      </c>
      <c r="V28" s="73">
        <f t="shared" si="7"/>
        <v>12</v>
      </c>
      <c r="W28" s="73">
        <f t="shared" si="7"/>
        <v>11</v>
      </c>
      <c r="X28" s="73">
        <f t="shared" si="7"/>
        <v>0</v>
      </c>
      <c r="Y28" s="73">
        <f t="shared" si="7"/>
        <v>0</v>
      </c>
      <c r="Z28" s="73">
        <f t="shared" si="7"/>
        <v>0</v>
      </c>
      <c r="AA28" s="73">
        <f t="shared" si="7"/>
        <v>0</v>
      </c>
      <c r="AB28" s="73">
        <f t="shared" si="7"/>
        <v>0</v>
      </c>
      <c r="AC28" s="73">
        <f t="shared" si="7"/>
        <v>0</v>
      </c>
      <c r="AD28" s="73">
        <f t="shared" si="7"/>
        <v>0</v>
      </c>
    </row>
    <row r="29" spans="1:30" ht="15" customHeight="1" x14ac:dyDescent="0.25">
      <c r="A29" s="67" t="str">
        <f>IF(Anlagenverzeichnis!A29="","",Anlagenverzeichnis!A29)</f>
        <v>AV-0021</v>
      </c>
      <c r="B29" s="67" t="str">
        <f>IF(Anlagenverzeichnis!B29="","",Anlagenverzeichnis!B29)</f>
        <v>Notebooks (5 Stück)</v>
      </c>
      <c r="C29" s="67" t="str">
        <f>IF(Anlagenverzeichnis!I29="","",Anlagenverzeichnis!I29)</f>
        <v>Linear (§ 7 Abs. 1 EStG)</v>
      </c>
      <c r="D29" s="68">
        <f>IF(Anlagenverzeichnis!G29="","",Anlagenverzeichnis!G29)</f>
        <v>8750</v>
      </c>
      <c r="E29" s="69">
        <f>IF(Anlagenverzeichnis!H29="","",Anlagenverzeichnis!H29)</f>
        <v>1</v>
      </c>
      <c r="F29" s="70">
        <f>IF(Anlagenverzeichnis!F29="","",Anlagenverzeichnis!F29)</f>
        <v>46042</v>
      </c>
      <c r="G29" s="70" t="str">
        <f>IF(Anlagenverzeichnis!K29="","",Anlagenverzeichnis!K29)</f>
        <v/>
      </c>
      <c r="H29" s="71">
        <f t="shared" si="1"/>
        <v>12</v>
      </c>
      <c r="I29" s="71">
        <f t="shared" si="2"/>
        <v>12</v>
      </c>
      <c r="J29" s="72">
        <f t="shared" si="3"/>
        <v>0.3</v>
      </c>
      <c r="K29" s="73">
        <f t="shared" ref="K29:T38" si="8">IF($F29="","",MIN($I29,MAX(0,(K$8-YEAR($F29))*12+13-MONTH($F29)))-MIN($I29,MAX(0,(K$8-1-YEAR($F29))*12+13-MONTH($F29))))</f>
        <v>0</v>
      </c>
      <c r="L29" s="73">
        <f t="shared" si="8"/>
        <v>0</v>
      </c>
      <c r="M29" s="73">
        <f t="shared" si="8"/>
        <v>0</v>
      </c>
      <c r="N29" s="73">
        <f t="shared" si="8"/>
        <v>0</v>
      </c>
      <c r="O29" s="73">
        <f t="shared" si="8"/>
        <v>0</v>
      </c>
      <c r="P29" s="73">
        <f t="shared" si="8"/>
        <v>0</v>
      </c>
      <c r="Q29" s="73">
        <f t="shared" si="8"/>
        <v>0</v>
      </c>
      <c r="R29" s="73">
        <f t="shared" si="8"/>
        <v>0</v>
      </c>
      <c r="S29" s="73">
        <f t="shared" si="8"/>
        <v>12</v>
      </c>
      <c r="T29" s="73">
        <f t="shared" si="8"/>
        <v>0</v>
      </c>
      <c r="U29" s="73">
        <f t="shared" ref="U29:AD38" si="9">IF($F29="","",MIN($I29,MAX(0,(U$8-YEAR($F29))*12+13-MONTH($F29)))-MIN($I29,MAX(0,(U$8-1-YEAR($F29))*12+13-MONTH($F29))))</f>
        <v>0</v>
      </c>
      <c r="V29" s="73">
        <f t="shared" si="9"/>
        <v>0</v>
      </c>
      <c r="W29" s="73">
        <f t="shared" si="9"/>
        <v>0</v>
      </c>
      <c r="X29" s="73">
        <f t="shared" si="9"/>
        <v>0</v>
      </c>
      <c r="Y29" s="73">
        <f t="shared" si="9"/>
        <v>0</v>
      </c>
      <c r="Z29" s="73">
        <f t="shared" si="9"/>
        <v>0</v>
      </c>
      <c r="AA29" s="73">
        <f t="shared" si="9"/>
        <v>0</v>
      </c>
      <c r="AB29" s="73">
        <f t="shared" si="9"/>
        <v>0</v>
      </c>
      <c r="AC29" s="73">
        <f t="shared" si="9"/>
        <v>0</v>
      </c>
      <c r="AD29" s="73">
        <f t="shared" si="9"/>
        <v>0</v>
      </c>
    </row>
    <row r="30" spans="1:30" ht="15" customHeight="1" x14ac:dyDescent="0.25">
      <c r="A30" s="67" t="str">
        <f>IF(Anlagenverzeichnis!A30="","",Anlagenverzeichnis!A30)</f>
        <v>AV-0022</v>
      </c>
      <c r="B30" s="67" t="str">
        <f>IF(Anlagenverzeichnis!B30="","",Anlagenverzeichnis!B30)</f>
        <v>Pkw Geschäftsleitung</v>
      </c>
      <c r="C30" s="67" t="str">
        <f>IF(Anlagenverzeichnis!I30="","",Anlagenverzeichnis!I30)</f>
        <v>Degressiv (§ 7 Abs. 2 EStG)</v>
      </c>
      <c r="D30" s="68">
        <f>IF(Anlagenverzeichnis!G30="","",Anlagenverzeichnis!G30)</f>
        <v>46700</v>
      </c>
      <c r="E30" s="69">
        <f>IF(Anlagenverzeichnis!H30="","",Anlagenverzeichnis!H30)</f>
        <v>6</v>
      </c>
      <c r="F30" s="70">
        <f>IF(Anlagenverzeichnis!F30="","",Anlagenverzeichnis!F30)</f>
        <v>46069</v>
      </c>
      <c r="G30" s="70" t="str">
        <f>IF(Anlagenverzeichnis!K30="","",Anlagenverzeichnis!K30)</f>
        <v/>
      </c>
      <c r="H30" s="71">
        <f t="shared" si="1"/>
        <v>72</v>
      </c>
      <c r="I30" s="71">
        <f t="shared" si="2"/>
        <v>72</v>
      </c>
      <c r="J30" s="72">
        <f t="shared" si="3"/>
        <v>0.3</v>
      </c>
      <c r="K30" s="73">
        <f t="shared" si="8"/>
        <v>0</v>
      </c>
      <c r="L30" s="73">
        <f t="shared" si="8"/>
        <v>0</v>
      </c>
      <c r="M30" s="73">
        <f t="shared" si="8"/>
        <v>0</v>
      </c>
      <c r="N30" s="73">
        <f t="shared" si="8"/>
        <v>0</v>
      </c>
      <c r="O30" s="73">
        <f t="shared" si="8"/>
        <v>0</v>
      </c>
      <c r="P30" s="73">
        <f t="shared" si="8"/>
        <v>0</v>
      </c>
      <c r="Q30" s="73">
        <f t="shared" si="8"/>
        <v>0</v>
      </c>
      <c r="R30" s="73">
        <f t="shared" si="8"/>
        <v>0</v>
      </c>
      <c r="S30" s="73">
        <f t="shared" si="8"/>
        <v>11</v>
      </c>
      <c r="T30" s="73">
        <f t="shared" si="8"/>
        <v>12</v>
      </c>
      <c r="U30" s="73">
        <f t="shared" si="9"/>
        <v>12</v>
      </c>
      <c r="V30" s="73">
        <f t="shared" si="9"/>
        <v>12</v>
      </c>
      <c r="W30" s="73">
        <f t="shared" si="9"/>
        <v>12</v>
      </c>
      <c r="X30" s="73">
        <f t="shared" si="9"/>
        <v>12</v>
      </c>
      <c r="Y30" s="73">
        <f t="shared" si="9"/>
        <v>1</v>
      </c>
      <c r="Z30" s="73">
        <f t="shared" si="9"/>
        <v>0</v>
      </c>
      <c r="AA30" s="73">
        <f t="shared" si="9"/>
        <v>0</v>
      </c>
      <c r="AB30" s="73">
        <f t="shared" si="9"/>
        <v>0</v>
      </c>
      <c r="AC30" s="73">
        <f t="shared" si="9"/>
        <v>0</v>
      </c>
      <c r="AD30" s="73">
        <f t="shared" si="9"/>
        <v>0</v>
      </c>
    </row>
    <row r="31" spans="1:30" ht="15" customHeight="1" x14ac:dyDescent="0.25">
      <c r="A31" s="67" t="str">
        <f>IF(Anlagenverzeichnis!A31="","",Anlagenverzeichnis!A31)</f>
        <v>AV-0023</v>
      </c>
      <c r="B31" s="67" t="str">
        <f>IF(Anlagenverzeichnis!B31="","",Anlagenverzeichnis!B31)</f>
        <v>CAD-Software Arbeitsplätze</v>
      </c>
      <c r="C31" s="67" t="str">
        <f>IF(Anlagenverzeichnis!I31="","",Anlagenverzeichnis!I31)</f>
        <v>Linear (§ 7 Abs. 1 EStG)</v>
      </c>
      <c r="D31" s="68">
        <f>IF(Anlagenverzeichnis!G31="","",Anlagenverzeichnis!G31)</f>
        <v>9600</v>
      </c>
      <c r="E31" s="69">
        <f>IF(Anlagenverzeichnis!H31="","",Anlagenverzeichnis!H31)</f>
        <v>3</v>
      </c>
      <c r="F31" s="70">
        <f>IF(Anlagenverzeichnis!F31="","",Anlagenverzeichnis!F31)</f>
        <v>46083</v>
      </c>
      <c r="G31" s="70" t="str">
        <f>IF(Anlagenverzeichnis!K31="","",Anlagenverzeichnis!K31)</f>
        <v/>
      </c>
      <c r="H31" s="71">
        <f t="shared" si="1"/>
        <v>36</v>
      </c>
      <c r="I31" s="71">
        <f t="shared" si="2"/>
        <v>36</v>
      </c>
      <c r="J31" s="72">
        <f t="shared" si="3"/>
        <v>0.3</v>
      </c>
      <c r="K31" s="73">
        <f t="shared" si="8"/>
        <v>0</v>
      </c>
      <c r="L31" s="73">
        <f t="shared" si="8"/>
        <v>0</v>
      </c>
      <c r="M31" s="73">
        <f t="shared" si="8"/>
        <v>0</v>
      </c>
      <c r="N31" s="73">
        <f t="shared" si="8"/>
        <v>0</v>
      </c>
      <c r="O31" s="73">
        <f t="shared" si="8"/>
        <v>0</v>
      </c>
      <c r="P31" s="73">
        <f t="shared" si="8"/>
        <v>0</v>
      </c>
      <c r="Q31" s="73">
        <f t="shared" si="8"/>
        <v>0</v>
      </c>
      <c r="R31" s="73">
        <f t="shared" si="8"/>
        <v>0</v>
      </c>
      <c r="S31" s="73">
        <f t="shared" si="8"/>
        <v>10</v>
      </c>
      <c r="T31" s="73">
        <f t="shared" si="8"/>
        <v>12</v>
      </c>
      <c r="U31" s="73">
        <f t="shared" si="9"/>
        <v>12</v>
      </c>
      <c r="V31" s="73">
        <f t="shared" si="9"/>
        <v>2</v>
      </c>
      <c r="W31" s="73">
        <f t="shared" si="9"/>
        <v>0</v>
      </c>
      <c r="X31" s="73">
        <f t="shared" si="9"/>
        <v>0</v>
      </c>
      <c r="Y31" s="73">
        <f t="shared" si="9"/>
        <v>0</v>
      </c>
      <c r="Z31" s="73">
        <f t="shared" si="9"/>
        <v>0</v>
      </c>
      <c r="AA31" s="73">
        <f t="shared" si="9"/>
        <v>0</v>
      </c>
      <c r="AB31" s="73">
        <f t="shared" si="9"/>
        <v>0</v>
      </c>
      <c r="AC31" s="73">
        <f t="shared" si="9"/>
        <v>0</v>
      </c>
      <c r="AD31" s="73">
        <f t="shared" si="9"/>
        <v>0</v>
      </c>
    </row>
    <row r="32" spans="1:30" ht="15" customHeight="1" x14ac:dyDescent="0.25">
      <c r="A32" s="67" t="str">
        <f>IF(Anlagenverzeichnis!A32="","",Anlagenverzeichnis!A32)</f>
        <v>AV-0024</v>
      </c>
      <c r="B32" s="67" t="str">
        <f>IF(Anlagenverzeichnis!B32="","",Anlagenverzeichnis!B32)</f>
        <v>Multifunktionsdrucker</v>
      </c>
      <c r="C32" s="67" t="str">
        <f>IF(Anlagenverzeichnis!I32="","",Anlagenverzeichnis!I32)</f>
        <v>GWG-Sofortabschreibung</v>
      </c>
      <c r="D32" s="68">
        <f>IF(Anlagenverzeichnis!G32="","",Anlagenverzeichnis!G32)</f>
        <v>720</v>
      </c>
      <c r="E32" s="69">
        <f>IF(Anlagenverzeichnis!H32="","",Anlagenverzeichnis!H32)</f>
        <v>8</v>
      </c>
      <c r="F32" s="70">
        <f>IF(Anlagenverzeichnis!F32="","",Anlagenverzeichnis!F32)</f>
        <v>46098</v>
      </c>
      <c r="G32" s="70" t="str">
        <f>IF(Anlagenverzeichnis!K32="","",Anlagenverzeichnis!K32)</f>
        <v/>
      </c>
      <c r="H32" s="71">
        <f t="shared" si="1"/>
        <v>96</v>
      </c>
      <c r="I32" s="71">
        <f t="shared" si="2"/>
        <v>96</v>
      </c>
      <c r="J32" s="72">
        <f t="shared" si="3"/>
        <v>0.3</v>
      </c>
      <c r="K32" s="73">
        <f t="shared" si="8"/>
        <v>0</v>
      </c>
      <c r="L32" s="73">
        <f t="shared" si="8"/>
        <v>0</v>
      </c>
      <c r="M32" s="73">
        <f t="shared" si="8"/>
        <v>0</v>
      </c>
      <c r="N32" s="73">
        <f t="shared" si="8"/>
        <v>0</v>
      </c>
      <c r="O32" s="73">
        <f t="shared" si="8"/>
        <v>0</v>
      </c>
      <c r="P32" s="73">
        <f t="shared" si="8"/>
        <v>0</v>
      </c>
      <c r="Q32" s="73">
        <f t="shared" si="8"/>
        <v>0</v>
      </c>
      <c r="R32" s="73">
        <f t="shared" si="8"/>
        <v>0</v>
      </c>
      <c r="S32" s="73">
        <f t="shared" si="8"/>
        <v>10</v>
      </c>
      <c r="T32" s="73">
        <f t="shared" si="8"/>
        <v>12</v>
      </c>
      <c r="U32" s="73">
        <f t="shared" si="9"/>
        <v>12</v>
      </c>
      <c r="V32" s="73">
        <f t="shared" si="9"/>
        <v>12</v>
      </c>
      <c r="W32" s="73">
        <f t="shared" si="9"/>
        <v>12</v>
      </c>
      <c r="X32" s="73">
        <f t="shared" si="9"/>
        <v>12</v>
      </c>
      <c r="Y32" s="73">
        <f t="shared" si="9"/>
        <v>12</v>
      </c>
      <c r="Z32" s="73">
        <f t="shared" si="9"/>
        <v>12</v>
      </c>
      <c r="AA32" s="73">
        <f t="shared" si="9"/>
        <v>2</v>
      </c>
      <c r="AB32" s="73">
        <f t="shared" si="9"/>
        <v>0</v>
      </c>
      <c r="AC32" s="73">
        <f t="shared" si="9"/>
        <v>0</v>
      </c>
      <c r="AD32" s="73">
        <f t="shared" si="9"/>
        <v>0</v>
      </c>
    </row>
    <row r="33" spans="1:30" ht="15" customHeight="1" x14ac:dyDescent="0.25">
      <c r="A33" s="67" t="str">
        <f>IF(Anlagenverzeichnis!A33="","",Anlagenverzeichnis!A33)</f>
        <v>AV-0025</v>
      </c>
      <c r="B33" s="67" t="str">
        <f>IF(Anlagenverzeichnis!B33="","",Anlagenverzeichnis!B33)</f>
        <v>Bürodrehstühle (2 Stück)</v>
      </c>
      <c r="C33" s="67" t="str">
        <f>IF(Anlagenverzeichnis!I33="","",Anlagenverzeichnis!I33)</f>
        <v>GWG-Sofortabschreibung</v>
      </c>
      <c r="D33" s="68">
        <f>IF(Anlagenverzeichnis!G33="","",Anlagenverzeichnis!G33)</f>
        <v>780</v>
      </c>
      <c r="E33" s="69">
        <f>IF(Anlagenverzeichnis!H33="","",Anlagenverzeichnis!H33)</f>
        <v>13</v>
      </c>
      <c r="F33" s="70">
        <f>IF(Anlagenverzeichnis!F33="","",Anlagenverzeichnis!F33)</f>
        <v>46120</v>
      </c>
      <c r="G33" s="70" t="str">
        <f>IF(Anlagenverzeichnis!K33="","",Anlagenverzeichnis!K33)</f>
        <v/>
      </c>
      <c r="H33" s="71">
        <f t="shared" si="1"/>
        <v>156</v>
      </c>
      <c r="I33" s="71">
        <f t="shared" si="2"/>
        <v>156</v>
      </c>
      <c r="J33" s="72">
        <f t="shared" si="3"/>
        <v>0.23076923076923078</v>
      </c>
      <c r="K33" s="73">
        <f t="shared" si="8"/>
        <v>0</v>
      </c>
      <c r="L33" s="73">
        <f t="shared" si="8"/>
        <v>0</v>
      </c>
      <c r="M33" s="73">
        <f t="shared" si="8"/>
        <v>0</v>
      </c>
      <c r="N33" s="73">
        <f t="shared" si="8"/>
        <v>0</v>
      </c>
      <c r="O33" s="73">
        <f t="shared" si="8"/>
        <v>0</v>
      </c>
      <c r="P33" s="73">
        <f t="shared" si="8"/>
        <v>0</v>
      </c>
      <c r="Q33" s="73">
        <f t="shared" si="8"/>
        <v>0</v>
      </c>
      <c r="R33" s="73">
        <f t="shared" si="8"/>
        <v>0</v>
      </c>
      <c r="S33" s="73">
        <f t="shared" si="8"/>
        <v>9</v>
      </c>
      <c r="T33" s="73">
        <f t="shared" si="8"/>
        <v>12</v>
      </c>
      <c r="U33" s="73">
        <f t="shared" si="9"/>
        <v>12</v>
      </c>
      <c r="V33" s="73">
        <f t="shared" si="9"/>
        <v>12</v>
      </c>
      <c r="W33" s="73">
        <f t="shared" si="9"/>
        <v>12</v>
      </c>
      <c r="X33" s="73">
        <f t="shared" si="9"/>
        <v>12</v>
      </c>
      <c r="Y33" s="73">
        <f t="shared" si="9"/>
        <v>12</v>
      </c>
      <c r="Z33" s="73">
        <f t="shared" si="9"/>
        <v>12</v>
      </c>
      <c r="AA33" s="73">
        <f t="shared" si="9"/>
        <v>12</v>
      </c>
      <c r="AB33" s="73">
        <f t="shared" si="9"/>
        <v>12</v>
      </c>
      <c r="AC33" s="73">
        <f t="shared" si="9"/>
        <v>12</v>
      </c>
      <c r="AD33" s="73">
        <f t="shared" si="9"/>
        <v>12</v>
      </c>
    </row>
    <row r="34" spans="1:30" ht="15" customHeight="1" x14ac:dyDescent="0.25">
      <c r="A34" s="67" t="str">
        <f>IF(Anlagenverzeichnis!A34="","",Anlagenverzeichnis!A34)</f>
        <v/>
      </c>
      <c r="B34" s="67" t="str">
        <f>IF(Anlagenverzeichnis!B34="","",Anlagenverzeichnis!B34)</f>
        <v/>
      </c>
      <c r="C34" s="67" t="str">
        <f>IF(Anlagenverzeichnis!I34="","",Anlagenverzeichnis!I34)</f>
        <v/>
      </c>
      <c r="D34" s="68" t="str">
        <f>IF(Anlagenverzeichnis!G34="","",Anlagenverzeichnis!G34)</f>
        <v/>
      </c>
      <c r="E34" s="69" t="str">
        <f>IF(Anlagenverzeichnis!H34="","",Anlagenverzeichnis!H34)</f>
        <v/>
      </c>
      <c r="F34" s="70" t="str">
        <f>IF(Anlagenverzeichnis!F34="","",Anlagenverzeichnis!F34)</f>
        <v/>
      </c>
      <c r="G34" s="70" t="str">
        <f>IF(Anlagenverzeichnis!K34="","",Anlagenverzeichnis!K34)</f>
        <v/>
      </c>
      <c r="H34" s="71">
        <f t="shared" si="1"/>
        <v>0</v>
      </c>
      <c r="I34" s="71">
        <f t="shared" si="2"/>
        <v>0</v>
      </c>
      <c r="J34" s="72">
        <f t="shared" si="3"/>
        <v>0</v>
      </c>
      <c r="K34" s="73" t="str">
        <f t="shared" si="8"/>
        <v/>
      </c>
      <c r="L34" s="73" t="str">
        <f t="shared" si="8"/>
        <v/>
      </c>
      <c r="M34" s="73" t="str">
        <f t="shared" si="8"/>
        <v/>
      </c>
      <c r="N34" s="73" t="str">
        <f t="shared" si="8"/>
        <v/>
      </c>
      <c r="O34" s="73" t="str">
        <f t="shared" si="8"/>
        <v/>
      </c>
      <c r="P34" s="73" t="str">
        <f t="shared" si="8"/>
        <v/>
      </c>
      <c r="Q34" s="73" t="str">
        <f t="shared" si="8"/>
        <v/>
      </c>
      <c r="R34" s="73" t="str">
        <f t="shared" si="8"/>
        <v/>
      </c>
      <c r="S34" s="73" t="str">
        <f t="shared" si="8"/>
        <v/>
      </c>
      <c r="T34" s="73" t="str">
        <f t="shared" si="8"/>
        <v/>
      </c>
      <c r="U34" s="73" t="str">
        <f t="shared" si="9"/>
        <v/>
      </c>
      <c r="V34" s="73" t="str">
        <f t="shared" si="9"/>
        <v/>
      </c>
      <c r="W34" s="73" t="str">
        <f t="shared" si="9"/>
        <v/>
      </c>
      <c r="X34" s="73" t="str">
        <f t="shared" si="9"/>
        <v/>
      </c>
      <c r="Y34" s="73" t="str">
        <f t="shared" si="9"/>
        <v/>
      </c>
      <c r="Z34" s="73" t="str">
        <f t="shared" si="9"/>
        <v/>
      </c>
      <c r="AA34" s="73" t="str">
        <f t="shared" si="9"/>
        <v/>
      </c>
      <c r="AB34" s="73" t="str">
        <f t="shared" si="9"/>
        <v/>
      </c>
      <c r="AC34" s="73" t="str">
        <f t="shared" si="9"/>
        <v/>
      </c>
      <c r="AD34" s="73" t="str">
        <f t="shared" si="9"/>
        <v/>
      </c>
    </row>
    <row r="35" spans="1:30" ht="15" customHeight="1" x14ac:dyDescent="0.25">
      <c r="A35" s="67" t="str">
        <f>IF(Anlagenverzeichnis!A35="","",Anlagenverzeichnis!A35)</f>
        <v/>
      </c>
      <c r="B35" s="67" t="str">
        <f>IF(Anlagenverzeichnis!B35="","",Anlagenverzeichnis!B35)</f>
        <v/>
      </c>
      <c r="C35" s="67" t="str">
        <f>IF(Anlagenverzeichnis!I35="","",Anlagenverzeichnis!I35)</f>
        <v/>
      </c>
      <c r="D35" s="68" t="str">
        <f>IF(Anlagenverzeichnis!G35="","",Anlagenverzeichnis!G35)</f>
        <v/>
      </c>
      <c r="E35" s="69" t="str">
        <f>IF(Anlagenverzeichnis!H35="","",Anlagenverzeichnis!H35)</f>
        <v/>
      </c>
      <c r="F35" s="70" t="str">
        <f>IF(Anlagenverzeichnis!F35="","",Anlagenverzeichnis!F35)</f>
        <v/>
      </c>
      <c r="G35" s="70" t="str">
        <f>IF(Anlagenverzeichnis!K35="","",Anlagenverzeichnis!K35)</f>
        <v/>
      </c>
      <c r="H35" s="71">
        <f t="shared" si="1"/>
        <v>0</v>
      </c>
      <c r="I35" s="71">
        <f t="shared" si="2"/>
        <v>0</v>
      </c>
      <c r="J35" s="72">
        <f t="shared" si="3"/>
        <v>0</v>
      </c>
      <c r="K35" s="73" t="str">
        <f t="shared" si="8"/>
        <v/>
      </c>
      <c r="L35" s="73" t="str">
        <f t="shared" si="8"/>
        <v/>
      </c>
      <c r="M35" s="73" t="str">
        <f t="shared" si="8"/>
        <v/>
      </c>
      <c r="N35" s="73" t="str">
        <f t="shared" si="8"/>
        <v/>
      </c>
      <c r="O35" s="73" t="str">
        <f t="shared" si="8"/>
        <v/>
      </c>
      <c r="P35" s="73" t="str">
        <f t="shared" si="8"/>
        <v/>
      </c>
      <c r="Q35" s="73" t="str">
        <f t="shared" si="8"/>
        <v/>
      </c>
      <c r="R35" s="73" t="str">
        <f t="shared" si="8"/>
        <v/>
      </c>
      <c r="S35" s="73" t="str">
        <f t="shared" si="8"/>
        <v/>
      </c>
      <c r="T35" s="73" t="str">
        <f t="shared" si="8"/>
        <v/>
      </c>
      <c r="U35" s="73" t="str">
        <f t="shared" si="9"/>
        <v/>
      </c>
      <c r="V35" s="73" t="str">
        <f t="shared" si="9"/>
        <v/>
      </c>
      <c r="W35" s="73" t="str">
        <f t="shared" si="9"/>
        <v/>
      </c>
      <c r="X35" s="73" t="str">
        <f t="shared" si="9"/>
        <v/>
      </c>
      <c r="Y35" s="73" t="str">
        <f t="shared" si="9"/>
        <v/>
      </c>
      <c r="Z35" s="73" t="str">
        <f t="shared" si="9"/>
        <v/>
      </c>
      <c r="AA35" s="73" t="str">
        <f t="shared" si="9"/>
        <v/>
      </c>
      <c r="AB35" s="73" t="str">
        <f t="shared" si="9"/>
        <v/>
      </c>
      <c r="AC35" s="73" t="str">
        <f t="shared" si="9"/>
        <v/>
      </c>
      <c r="AD35" s="73" t="str">
        <f t="shared" si="9"/>
        <v/>
      </c>
    </row>
    <row r="36" spans="1:30" ht="15" customHeight="1" x14ac:dyDescent="0.25">
      <c r="A36" s="67" t="str">
        <f>IF(Anlagenverzeichnis!A36="","",Anlagenverzeichnis!A36)</f>
        <v/>
      </c>
      <c r="B36" s="67" t="str">
        <f>IF(Anlagenverzeichnis!B36="","",Anlagenverzeichnis!B36)</f>
        <v/>
      </c>
      <c r="C36" s="67" t="str">
        <f>IF(Anlagenverzeichnis!I36="","",Anlagenverzeichnis!I36)</f>
        <v/>
      </c>
      <c r="D36" s="68" t="str">
        <f>IF(Anlagenverzeichnis!G36="","",Anlagenverzeichnis!G36)</f>
        <v/>
      </c>
      <c r="E36" s="69" t="str">
        <f>IF(Anlagenverzeichnis!H36="","",Anlagenverzeichnis!H36)</f>
        <v/>
      </c>
      <c r="F36" s="70" t="str">
        <f>IF(Anlagenverzeichnis!F36="","",Anlagenverzeichnis!F36)</f>
        <v/>
      </c>
      <c r="G36" s="70" t="str">
        <f>IF(Anlagenverzeichnis!K36="","",Anlagenverzeichnis!K36)</f>
        <v/>
      </c>
      <c r="H36" s="71">
        <f t="shared" si="1"/>
        <v>0</v>
      </c>
      <c r="I36" s="71">
        <f t="shared" si="2"/>
        <v>0</v>
      </c>
      <c r="J36" s="72">
        <f t="shared" si="3"/>
        <v>0</v>
      </c>
      <c r="K36" s="73" t="str">
        <f t="shared" si="8"/>
        <v/>
      </c>
      <c r="L36" s="73" t="str">
        <f t="shared" si="8"/>
        <v/>
      </c>
      <c r="M36" s="73" t="str">
        <f t="shared" si="8"/>
        <v/>
      </c>
      <c r="N36" s="73" t="str">
        <f t="shared" si="8"/>
        <v/>
      </c>
      <c r="O36" s="73" t="str">
        <f t="shared" si="8"/>
        <v/>
      </c>
      <c r="P36" s="73" t="str">
        <f t="shared" si="8"/>
        <v/>
      </c>
      <c r="Q36" s="73" t="str">
        <f t="shared" si="8"/>
        <v/>
      </c>
      <c r="R36" s="73" t="str">
        <f t="shared" si="8"/>
        <v/>
      </c>
      <c r="S36" s="73" t="str">
        <f t="shared" si="8"/>
        <v/>
      </c>
      <c r="T36" s="73" t="str">
        <f t="shared" si="8"/>
        <v/>
      </c>
      <c r="U36" s="73" t="str">
        <f t="shared" si="9"/>
        <v/>
      </c>
      <c r="V36" s="73" t="str">
        <f t="shared" si="9"/>
        <v/>
      </c>
      <c r="W36" s="73" t="str">
        <f t="shared" si="9"/>
        <v/>
      </c>
      <c r="X36" s="73" t="str">
        <f t="shared" si="9"/>
        <v/>
      </c>
      <c r="Y36" s="73" t="str">
        <f t="shared" si="9"/>
        <v/>
      </c>
      <c r="Z36" s="73" t="str">
        <f t="shared" si="9"/>
        <v/>
      </c>
      <c r="AA36" s="73" t="str">
        <f t="shared" si="9"/>
        <v/>
      </c>
      <c r="AB36" s="73" t="str">
        <f t="shared" si="9"/>
        <v/>
      </c>
      <c r="AC36" s="73" t="str">
        <f t="shared" si="9"/>
        <v/>
      </c>
      <c r="AD36" s="73" t="str">
        <f t="shared" si="9"/>
        <v/>
      </c>
    </row>
    <row r="37" spans="1:30" ht="15" customHeight="1" x14ac:dyDescent="0.25">
      <c r="A37" s="67" t="str">
        <f>IF(Anlagenverzeichnis!A37="","",Anlagenverzeichnis!A37)</f>
        <v/>
      </c>
      <c r="B37" s="67" t="str">
        <f>IF(Anlagenverzeichnis!B37="","",Anlagenverzeichnis!B37)</f>
        <v/>
      </c>
      <c r="C37" s="67" t="str">
        <f>IF(Anlagenverzeichnis!I37="","",Anlagenverzeichnis!I37)</f>
        <v/>
      </c>
      <c r="D37" s="68" t="str">
        <f>IF(Anlagenverzeichnis!G37="","",Anlagenverzeichnis!G37)</f>
        <v/>
      </c>
      <c r="E37" s="69" t="str">
        <f>IF(Anlagenverzeichnis!H37="","",Anlagenverzeichnis!H37)</f>
        <v/>
      </c>
      <c r="F37" s="70" t="str">
        <f>IF(Anlagenverzeichnis!F37="","",Anlagenverzeichnis!F37)</f>
        <v/>
      </c>
      <c r="G37" s="70" t="str">
        <f>IF(Anlagenverzeichnis!K37="","",Anlagenverzeichnis!K37)</f>
        <v/>
      </c>
      <c r="H37" s="71">
        <f t="shared" si="1"/>
        <v>0</v>
      </c>
      <c r="I37" s="71">
        <f t="shared" si="2"/>
        <v>0</v>
      </c>
      <c r="J37" s="72">
        <f t="shared" si="3"/>
        <v>0</v>
      </c>
      <c r="K37" s="73" t="str">
        <f t="shared" si="8"/>
        <v/>
      </c>
      <c r="L37" s="73" t="str">
        <f t="shared" si="8"/>
        <v/>
      </c>
      <c r="M37" s="73" t="str">
        <f t="shared" si="8"/>
        <v/>
      </c>
      <c r="N37" s="73" t="str">
        <f t="shared" si="8"/>
        <v/>
      </c>
      <c r="O37" s="73" t="str">
        <f t="shared" si="8"/>
        <v/>
      </c>
      <c r="P37" s="73" t="str">
        <f t="shared" si="8"/>
        <v/>
      </c>
      <c r="Q37" s="73" t="str">
        <f t="shared" si="8"/>
        <v/>
      </c>
      <c r="R37" s="73" t="str">
        <f t="shared" si="8"/>
        <v/>
      </c>
      <c r="S37" s="73" t="str">
        <f t="shared" si="8"/>
        <v/>
      </c>
      <c r="T37" s="73" t="str">
        <f t="shared" si="8"/>
        <v/>
      </c>
      <c r="U37" s="73" t="str">
        <f t="shared" si="9"/>
        <v/>
      </c>
      <c r="V37" s="73" t="str">
        <f t="shared" si="9"/>
        <v/>
      </c>
      <c r="W37" s="73" t="str">
        <f t="shared" si="9"/>
        <v/>
      </c>
      <c r="X37" s="73" t="str">
        <f t="shared" si="9"/>
        <v/>
      </c>
      <c r="Y37" s="73" t="str">
        <f t="shared" si="9"/>
        <v/>
      </c>
      <c r="Z37" s="73" t="str">
        <f t="shared" si="9"/>
        <v/>
      </c>
      <c r="AA37" s="73" t="str">
        <f t="shared" si="9"/>
        <v/>
      </c>
      <c r="AB37" s="73" t="str">
        <f t="shared" si="9"/>
        <v/>
      </c>
      <c r="AC37" s="73" t="str">
        <f t="shared" si="9"/>
        <v/>
      </c>
      <c r="AD37" s="73" t="str">
        <f t="shared" si="9"/>
        <v/>
      </c>
    </row>
    <row r="38" spans="1:30" ht="15" customHeight="1" x14ac:dyDescent="0.25">
      <c r="A38" s="67" t="str">
        <f>IF(Anlagenverzeichnis!A38="","",Anlagenverzeichnis!A38)</f>
        <v/>
      </c>
      <c r="B38" s="67" t="str">
        <f>IF(Anlagenverzeichnis!B38="","",Anlagenverzeichnis!B38)</f>
        <v/>
      </c>
      <c r="C38" s="67" t="str">
        <f>IF(Anlagenverzeichnis!I38="","",Anlagenverzeichnis!I38)</f>
        <v/>
      </c>
      <c r="D38" s="68" t="str">
        <f>IF(Anlagenverzeichnis!G38="","",Anlagenverzeichnis!G38)</f>
        <v/>
      </c>
      <c r="E38" s="69" t="str">
        <f>IF(Anlagenverzeichnis!H38="","",Anlagenverzeichnis!H38)</f>
        <v/>
      </c>
      <c r="F38" s="70" t="str">
        <f>IF(Anlagenverzeichnis!F38="","",Anlagenverzeichnis!F38)</f>
        <v/>
      </c>
      <c r="G38" s="70" t="str">
        <f>IF(Anlagenverzeichnis!K38="","",Anlagenverzeichnis!K38)</f>
        <v/>
      </c>
      <c r="H38" s="71">
        <f t="shared" si="1"/>
        <v>0</v>
      </c>
      <c r="I38" s="71">
        <f t="shared" si="2"/>
        <v>0</v>
      </c>
      <c r="J38" s="72">
        <f t="shared" si="3"/>
        <v>0</v>
      </c>
      <c r="K38" s="73" t="str">
        <f t="shared" si="8"/>
        <v/>
      </c>
      <c r="L38" s="73" t="str">
        <f t="shared" si="8"/>
        <v/>
      </c>
      <c r="M38" s="73" t="str">
        <f t="shared" si="8"/>
        <v/>
      </c>
      <c r="N38" s="73" t="str">
        <f t="shared" si="8"/>
        <v/>
      </c>
      <c r="O38" s="73" t="str">
        <f t="shared" si="8"/>
        <v/>
      </c>
      <c r="P38" s="73" t="str">
        <f t="shared" si="8"/>
        <v/>
      </c>
      <c r="Q38" s="73" t="str">
        <f t="shared" si="8"/>
        <v/>
      </c>
      <c r="R38" s="73" t="str">
        <f t="shared" si="8"/>
        <v/>
      </c>
      <c r="S38" s="73" t="str">
        <f t="shared" si="8"/>
        <v/>
      </c>
      <c r="T38" s="73" t="str">
        <f t="shared" si="8"/>
        <v/>
      </c>
      <c r="U38" s="73" t="str">
        <f t="shared" si="9"/>
        <v/>
      </c>
      <c r="V38" s="73" t="str">
        <f t="shared" si="9"/>
        <v/>
      </c>
      <c r="W38" s="73" t="str">
        <f t="shared" si="9"/>
        <v/>
      </c>
      <c r="X38" s="73" t="str">
        <f t="shared" si="9"/>
        <v/>
      </c>
      <c r="Y38" s="73" t="str">
        <f t="shared" si="9"/>
        <v/>
      </c>
      <c r="Z38" s="73" t="str">
        <f t="shared" si="9"/>
        <v/>
      </c>
      <c r="AA38" s="73" t="str">
        <f t="shared" si="9"/>
        <v/>
      </c>
      <c r="AB38" s="73" t="str">
        <f t="shared" si="9"/>
        <v/>
      </c>
      <c r="AC38" s="73" t="str">
        <f t="shared" si="9"/>
        <v/>
      </c>
      <c r="AD38" s="73" t="str">
        <f t="shared" si="9"/>
        <v/>
      </c>
    </row>
    <row r="41" spans="1:30" ht="19.5" customHeight="1" x14ac:dyDescent="0.25">
      <c r="A41" s="9" t="s">
        <v>183</v>
      </c>
      <c r="B41" s="9"/>
      <c r="C41" s="9"/>
      <c r="D41" s="9"/>
      <c r="E41" s="9"/>
      <c r="F41" s="9"/>
      <c r="G41" s="9"/>
      <c r="H41" s="9"/>
      <c r="I41" s="9"/>
      <c r="J41" s="9"/>
      <c r="K41" s="102" t="s">
        <v>184</v>
      </c>
      <c r="L41" s="102"/>
      <c r="M41" s="102"/>
      <c r="N41" s="102"/>
      <c r="O41" s="102"/>
      <c r="P41" s="102"/>
      <c r="Q41" s="102"/>
      <c r="R41" s="102"/>
      <c r="S41" s="102"/>
      <c r="T41" s="102"/>
      <c r="U41" s="102"/>
      <c r="V41" s="102"/>
      <c r="W41" s="102"/>
      <c r="X41" s="102"/>
      <c r="Y41" s="102"/>
      <c r="Z41" s="102"/>
      <c r="AA41" s="102"/>
      <c r="AB41" s="102"/>
      <c r="AC41" s="102"/>
      <c r="AD41" s="102"/>
    </row>
    <row r="42" spans="1:30" ht="18" customHeight="1" x14ac:dyDescent="0.25">
      <c r="A42" s="74" t="s">
        <v>43</v>
      </c>
      <c r="B42" s="74" t="s">
        <v>176</v>
      </c>
      <c r="C42" s="74" t="s">
        <v>22</v>
      </c>
      <c r="D42" s="74" t="s">
        <v>23</v>
      </c>
      <c r="E42" s="75"/>
      <c r="F42" s="75"/>
      <c r="G42" s="75"/>
      <c r="H42" s="75"/>
      <c r="I42" s="75"/>
      <c r="J42" s="74" t="s">
        <v>185</v>
      </c>
      <c r="K42" s="76">
        <f t="shared" ref="K42:AD42" si="10">K$8</f>
        <v>2018</v>
      </c>
      <c r="L42" s="76">
        <f t="shared" si="10"/>
        <v>2019</v>
      </c>
      <c r="M42" s="76">
        <f t="shared" si="10"/>
        <v>2020</v>
      </c>
      <c r="N42" s="76">
        <f t="shared" si="10"/>
        <v>2021</v>
      </c>
      <c r="O42" s="76">
        <f t="shared" si="10"/>
        <v>2022</v>
      </c>
      <c r="P42" s="76">
        <f t="shared" si="10"/>
        <v>2023</v>
      </c>
      <c r="Q42" s="76">
        <f t="shared" si="10"/>
        <v>2024</v>
      </c>
      <c r="R42" s="76">
        <f t="shared" si="10"/>
        <v>2025</v>
      </c>
      <c r="S42" s="76">
        <f t="shared" si="10"/>
        <v>2026</v>
      </c>
      <c r="T42" s="76">
        <f t="shared" si="10"/>
        <v>2027</v>
      </c>
      <c r="U42" s="76">
        <f t="shared" si="10"/>
        <v>2028</v>
      </c>
      <c r="V42" s="76">
        <f t="shared" si="10"/>
        <v>2029</v>
      </c>
      <c r="W42" s="76">
        <f t="shared" si="10"/>
        <v>2030</v>
      </c>
      <c r="X42" s="76">
        <f t="shared" si="10"/>
        <v>2031</v>
      </c>
      <c r="Y42" s="76">
        <f t="shared" si="10"/>
        <v>2032</v>
      </c>
      <c r="Z42" s="76">
        <f t="shared" si="10"/>
        <v>2033</v>
      </c>
      <c r="AA42" s="76">
        <f t="shared" si="10"/>
        <v>2034</v>
      </c>
      <c r="AB42" s="76">
        <f t="shared" si="10"/>
        <v>2035</v>
      </c>
      <c r="AC42" s="76">
        <f t="shared" si="10"/>
        <v>2036</v>
      </c>
      <c r="AD42" s="76">
        <f t="shared" si="10"/>
        <v>2037</v>
      </c>
    </row>
    <row r="44" spans="1:30" ht="15" customHeight="1" x14ac:dyDescent="0.25">
      <c r="A44" s="67" t="str">
        <f t="shared" ref="A44:A73" si="11">IF($A9="","",$A9)</f>
        <v>AV-0001</v>
      </c>
      <c r="B44" s="67" t="str">
        <f t="shared" ref="B44:B73" si="12">IF($B9="","",$B9)</f>
        <v>Betriebsgebäude – Verwaltungstrakt</v>
      </c>
      <c r="C44" s="67" t="str">
        <f t="shared" ref="C44:C73" si="13">IF($C9="","",$C9)</f>
        <v>Linear (§ 7 Abs. 1 EStG)</v>
      </c>
      <c r="D44" s="68">
        <f t="shared" ref="D44:D73" si="14">IF($D9="","",$D9)</f>
        <v>385000</v>
      </c>
      <c r="E44" s="77"/>
      <c r="F44" s="77"/>
      <c r="G44" s="77"/>
      <c r="H44" s="77"/>
      <c r="I44" s="77"/>
      <c r="J44" s="78">
        <f t="shared" ref="J44:J73" si="15">IF($A44="","",SUM($K44:$AD44))</f>
        <v>230416.6666666666</v>
      </c>
      <c r="K44" s="79">
        <f t="shared" ref="K44:K73" si="16">IF(OR($D9="",$F9=""),"",IF($C9="GWG-Sofortabschreibung",IF(K$8=YEAR($F9),$D9,0),IF($C9="Sammelposten (Pool)",IF(AND(K$8&gt;=YEAR($F9),K$8&lt;=YEAR($F9)+SP_Jahre-1),$D9/SP_Jahre,0),IF($C9="Keine AfA (nicht abnutzbar)",0,IF(K9=0,0,IF($C9="Degressiv (§ 7 Abs. 2 EStG)",MIN($D9,MAX($D9*$J9*K9/12,IF($H9&gt;0,$D9/$H9*K9,0))),MIN($D9,$D9/$H9*K9)))))))</f>
        <v>8750</v>
      </c>
      <c r="L44" s="79">
        <f>IF(OR($D9="",$F9=""),"",IF($C9="GWG-Sofortabschreibung",IF(L$8=YEAR($F9),$D9,0),IF($C9="Sammelposten (Pool)",IF(AND(L$8&gt;=YEAR($F9),L$8&lt;=YEAR($F9)+SP_Jahre-1),$D9/SP_Jahre,0),IF($C9="Keine AfA (nicht abnutzbar)",0,IF(L9=0,0,IF($C9="Degressiv (§ 7 Abs. 2 EStG)",MIN(K79,MAX(K79*$J9*L9/12,IF(($H9-SUM($K9:K9))&gt;0,K79/($H9-SUM($K9:K9))*L9,0))),MIN(K79,$D9/$H9*L9)))))))</f>
        <v>11666.666666666666</v>
      </c>
      <c r="M44" s="79">
        <f>IF(OR($D9="",$F9=""),"",IF($C9="GWG-Sofortabschreibung",IF(M$8=YEAR($F9),$D9,0),IF($C9="Sammelposten (Pool)",IF(AND(M$8&gt;=YEAR($F9),M$8&lt;=YEAR($F9)+SP_Jahre-1),$D9/SP_Jahre,0),IF($C9="Keine AfA (nicht abnutzbar)",0,IF(M9=0,0,IF($C9="Degressiv (§ 7 Abs. 2 EStG)",MIN(L79,MAX(L79*$J9*M9/12,IF(($H9-SUM($K9:L9))&gt;0,L79/($H9-SUM($K9:L9))*M9,0))),MIN(L79,$D9/$H9*M9)))))))</f>
        <v>11666.666666666666</v>
      </c>
      <c r="N44" s="79">
        <f>IF(OR($D9="",$F9=""),"",IF($C9="GWG-Sofortabschreibung",IF(N$8=YEAR($F9),$D9,0),IF($C9="Sammelposten (Pool)",IF(AND(N$8&gt;=YEAR($F9),N$8&lt;=YEAR($F9)+SP_Jahre-1),$D9/SP_Jahre,0),IF($C9="Keine AfA (nicht abnutzbar)",0,IF(N9=0,0,IF($C9="Degressiv (§ 7 Abs. 2 EStG)",MIN(M79,MAX(M79*$J9*N9/12,IF(($H9-SUM($K9:M9))&gt;0,M79/($H9-SUM($K9:M9))*N9,0))),MIN(M79,$D9/$H9*N9)))))))</f>
        <v>11666.666666666666</v>
      </c>
      <c r="O44" s="79">
        <f>IF(OR($D9="",$F9=""),"",IF($C9="GWG-Sofortabschreibung",IF(O$8=YEAR($F9),$D9,0),IF($C9="Sammelposten (Pool)",IF(AND(O$8&gt;=YEAR($F9),O$8&lt;=YEAR($F9)+SP_Jahre-1),$D9/SP_Jahre,0),IF($C9="Keine AfA (nicht abnutzbar)",0,IF(O9=0,0,IF($C9="Degressiv (§ 7 Abs. 2 EStG)",MIN(N79,MAX(N79*$J9*O9/12,IF(($H9-SUM($K9:N9))&gt;0,N79/($H9-SUM($K9:N9))*O9,0))),MIN(N79,$D9/$H9*O9)))))))</f>
        <v>11666.666666666666</v>
      </c>
      <c r="P44" s="79">
        <f>IF(OR($D9="",$F9=""),"",IF($C9="GWG-Sofortabschreibung",IF(P$8=YEAR($F9),$D9,0),IF($C9="Sammelposten (Pool)",IF(AND(P$8&gt;=YEAR($F9),P$8&lt;=YEAR($F9)+SP_Jahre-1),$D9/SP_Jahre,0),IF($C9="Keine AfA (nicht abnutzbar)",0,IF(P9=0,0,IF($C9="Degressiv (§ 7 Abs. 2 EStG)",MIN(O79,MAX(O79*$J9*P9/12,IF(($H9-SUM($K9:O9))&gt;0,O79/($H9-SUM($K9:O9))*P9,0))),MIN(O79,$D9/$H9*P9)))))))</f>
        <v>11666.666666666666</v>
      </c>
      <c r="Q44" s="79">
        <f>IF(OR($D9="",$F9=""),"",IF($C9="GWG-Sofortabschreibung",IF(Q$8=YEAR($F9),$D9,0),IF($C9="Sammelposten (Pool)",IF(AND(Q$8&gt;=YEAR($F9),Q$8&lt;=YEAR($F9)+SP_Jahre-1),$D9/SP_Jahre,0),IF($C9="Keine AfA (nicht abnutzbar)",0,IF(Q9=0,0,IF($C9="Degressiv (§ 7 Abs. 2 EStG)",MIN(P79,MAX(P79*$J9*Q9/12,IF(($H9-SUM($K9:P9))&gt;0,P79/($H9-SUM($K9:P9))*Q9,0))),MIN(P79,$D9/$H9*Q9)))))))</f>
        <v>11666.666666666666</v>
      </c>
      <c r="R44" s="79">
        <f>IF(OR($D9="",$F9=""),"",IF($C9="GWG-Sofortabschreibung",IF(R$8=YEAR($F9),$D9,0),IF($C9="Sammelposten (Pool)",IF(AND(R$8&gt;=YEAR($F9),R$8&lt;=YEAR($F9)+SP_Jahre-1),$D9/SP_Jahre,0),IF($C9="Keine AfA (nicht abnutzbar)",0,IF(R9=0,0,IF($C9="Degressiv (§ 7 Abs. 2 EStG)",MIN(Q79,MAX(Q79*$J9*R9/12,IF(($H9-SUM($K9:Q9))&gt;0,Q79/($H9-SUM($K9:Q9))*R9,0))),MIN(Q79,$D9/$H9*R9)))))))</f>
        <v>11666.666666666666</v>
      </c>
      <c r="S44" s="79">
        <f>IF(OR($D9="",$F9=""),"",IF($C9="GWG-Sofortabschreibung",IF(S$8=YEAR($F9),$D9,0),IF($C9="Sammelposten (Pool)",IF(AND(S$8&gt;=YEAR($F9),S$8&lt;=YEAR($F9)+SP_Jahre-1),$D9/SP_Jahre,0),IF($C9="Keine AfA (nicht abnutzbar)",0,IF(S9=0,0,IF($C9="Degressiv (§ 7 Abs. 2 EStG)",MIN(R79,MAX(R79*$J9*S9/12,IF(($H9-SUM($K9:R9))&gt;0,R79/($H9-SUM($K9:R9))*S9,0))),MIN(R79,$D9/$H9*S9)))))))</f>
        <v>11666.666666666666</v>
      </c>
      <c r="T44" s="79">
        <f>IF(OR($D9="",$F9=""),"",IF($C9="GWG-Sofortabschreibung",IF(T$8=YEAR($F9),$D9,0),IF($C9="Sammelposten (Pool)",IF(AND(T$8&gt;=YEAR($F9),T$8&lt;=YEAR($F9)+SP_Jahre-1),$D9/SP_Jahre,0),IF($C9="Keine AfA (nicht abnutzbar)",0,IF(T9=0,0,IF($C9="Degressiv (§ 7 Abs. 2 EStG)",MIN(S79,MAX(S79*$J9*T9/12,IF(($H9-SUM($K9:S9))&gt;0,S79/($H9-SUM($K9:S9))*T9,0))),MIN(S79,$D9/$H9*T9)))))))</f>
        <v>11666.666666666666</v>
      </c>
      <c r="U44" s="79">
        <f>IF(OR($D9="",$F9=""),"",IF($C9="GWG-Sofortabschreibung",IF(U$8=YEAR($F9),$D9,0),IF($C9="Sammelposten (Pool)",IF(AND(U$8&gt;=YEAR($F9),U$8&lt;=YEAR($F9)+SP_Jahre-1),$D9/SP_Jahre,0),IF($C9="Keine AfA (nicht abnutzbar)",0,IF(U9=0,0,IF($C9="Degressiv (§ 7 Abs. 2 EStG)",MIN(T79,MAX(T79*$J9*U9/12,IF(($H9-SUM($K9:T9))&gt;0,T79/($H9-SUM($K9:T9))*U9,0))),MIN(T79,$D9/$H9*U9)))))))</f>
        <v>11666.666666666666</v>
      </c>
      <c r="V44" s="79">
        <f>IF(OR($D9="",$F9=""),"",IF($C9="GWG-Sofortabschreibung",IF(V$8=YEAR($F9),$D9,0),IF($C9="Sammelposten (Pool)",IF(AND(V$8&gt;=YEAR($F9),V$8&lt;=YEAR($F9)+SP_Jahre-1),$D9/SP_Jahre,0),IF($C9="Keine AfA (nicht abnutzbar)",0,IF(V9=0,0,IF($C9="Degressiv (§ 7 Abs. 2 EStG)",MIN(U79,MAX(U79*$J9*V9/12,IF(($H9-SUM($K9:U9))&gt;0,U79/($H9-SUM($K9:U9))*V9,0))),MIN(U79,$D9/$H9*V9)))))))</f>
        <v>11666.666666666666</v>
      </c>
      <c r="W44" s="79">
        <f>IF(OR($D9="",$F9=""),"",IF($C9="GWG-Sofortabschreibung",IF(W$8=YEAR($F9),$D9,0),IF($C9="Sammelposten (Pool)",IF(AND(W$8&gt;=YEAR($F9),W$8&lt;=YEAR($F9)+SP_Jahre-1),$D9/SP_Jahre,0),IF($C9="Keine AfA (nicht abnutzbar)",0,IF(W9=0,0,IF($C9="Degressiv (§ 7 Abs. 2 EStG)",MIN(V79,MAX(V79*$J9*W9/12,IF(($H9-SUM($K9:V9))&gt;0,V79/($H9-SUM($K9:V9))*W9,0))),MIN(V79,$D9/$H9*W9)))))))</f>
        <v>11666.666666666666</v>
      </c>
      <c r="X44" s="79">
        <f>IF(OR($D9="",$F9=""),"",IF($C9="GWG-Sofortabschreibung",IF(X$8=YEAR($F9),$D9,0),IF($C9="Sammelposten (Pool)",IF(AND(X$8&gt;=YEAR($F9),X$8&lt;=YEAR($F9)+SP_Jahre-1),$D9/SP_Jahre,0),IF($C9="Keine AfA (nicht abnutzbar)",0,IF(X9=0,0,IF($C9="Degressiv (§ 7 Abs. 2 EStG)",MIN(W79,MAX(W79*$J9*X9/12,IF(($H9-SUM($K9:W9))&gt;0,W79/($H9-SUM($K9:W9))*X9,0))),MIN(W79,$D9/$H9*X9)))))))</f>
        <v>11666.666666666666</v>
      </c>
      <c r="Y44" s="79">
        <f>IF(OR($D9="",$F9=""),"",IF($C9="GWG-Sofortabschreibung",IF(Y$8=YEAR($F9),$D9,0),IF($C9="Sammelposten (Pool)",IF(AND(Y$8&gt;=YEAR($F9),Y$8&lt;=YEAR($F9)+SP_Jahre-1),$D9/SP_Jahre,0),IF($C9="Keine AfA (nicht abnutzbar)",0,IF(Y9=0,0,IF($C9="Degressiv (§ 7 Abs. 2 EStG)",MIN(X79,MAX(X79*$J9*Y9/12,IF(($H9-SUM($K9:X9))&gt;0,X79/($H9-SUM($K9:X9))*Y9,0))),MIN(X79,$D9/$H9*Y9)))))))</f>
        <v>11666.666666666666</v>
      </c>
      <c r="Z44" s="79">
        <f>IF(OR($D9="",$F9=""),"",IF($C9="GWG-Sofortabschreibung",IF(Z$8=YEAR($F9),$D9,0),IF($C9="Sammelposten (Pool)",IF(AND(Z$8&gt;=YEAR($F9),Z$8&lt;=YEAR($F9)+SP_Jahre-1),$D9/SP_Jahre,0),IF($C9="Keine AfA (nicht abnutzbar)",0,IF(Z9=0,0,IF($C9="Degressiv (§ 7 Abs. 2 EStG)",MIN(Y79,MAX(Y79*$J9*Z9/12,IF(($H9-SUM($K9:Y9))&gt;0,Y79/($H9-SUM($K9:Y9))*Z9,0))),MIN(Y79,$D9/$H9*Z9)))))))</f>
        <v>11666.666666666666</v>
      </c>
      <c r="AA44" s="79">
        <f>IF(OR($D9="",$F9=""),"",IF($C9="GWG-Sofortabschreibung",IF(AA$8=YEAR($F9),$D9,0),IF($C9="Sammelposten (Pool)",IF(AND(AA$8&gt;=YEAR($F9),AA$8&lt;=YEAR($F9)+SP_Jahre-1),$D9/SP_Jahre,0),IF($C9="Keine AfA (nicht abnutzbar)",0,IF(AA9=0,0,IF($C9="Degressiv (§ 7 Abs. 2 EStG)",MIN(Z79,MAX(Z79*$J9*AA9/12,IF(($H9-SUM($K9:Z9))&gt;0,Z79/($H9-SUM($K9:Z9))*AA9,0))),MIN(Z79,$D9/$H9*AA9)))))))</f>
        <v>11666.666666666666</v>
      </c>
      <c r="AB44" s="79">
        <f>IF(OR($D9="",$F9=""),"",IF($C9="GWG-Sofortabschreibung",IF(AB$8=YEAR($F9),$D9,0),IF($C9="Sammelposten (Pool)",IF(AND(AB$8&gt;=YEAR($F9),AB$8&lt;=YEAR($F9)+SP_Jahre-1),$D9/SP_Jahre,0),IF($C9="Keine AfA (nicht abnutzbar)",0,IF(AB9=0,0,IF($C9="Degressiv (§ 7 Abs. 2 EStG)",MIN(AA79,MAX(AA79*$J9*AB9/12,IF(($H9-SUM($K9:AA9))&gt;0,AA79/($H9-SUM($K9:AA9))*AB9,0))),MIN(AA79,$D9/$H9*AB9)))))))</f>
        <v>11666.666666666666</v>
      </c>
      <c r="AC44" s="79">
        <f>IF(OR($D9="",$F9=""),"",IF($C9="GWG-Sofortabschreibung",IF(AC$8=YEAR($F9),$D9,0),IF($C9="Sammelposten (Pool)",IF(AND(AC$8&gt;=YEAR($F9),AC$8&lt;=YEAR($F9)+SP_Jahre-1),$D9/SP_Jahre,0),IF($C9="Keine AfA (nicht abnutzbar)",0,IF(AC9=0,0,IF($C9="Degressiv (§ 7 Abs. 2 EStG)",MIN(AB79,MAX(AB79*$J9*AC9/12,IF(($H9-SUM($K9:AB9))&gt;0,AB79/($H9-SUM($K9:AB9))*AC9,0))),MIN(AB79,$D9/$H9*AC9)))))))</f>
        <v>11666.666666666666</v>
      </c>
      <c r="AD44" s="79">
        <f>IF(OR($D9="",$F9=""),"",IF($C9="GWG-Sofortabschreibung",IF(AD$8=YEAR($F9),$D9,0),IF($C9="Sammelposten (Pool)",IF(AND(AD$8&gt;=YEAR($F9),AD$8&lt;=YEAR($F9)+SP_Jahre-1),$D9/SP_Jahre,0),IF($C9="Keine AfA (nicht abnutzbar)",0,IF(AD9=0,0,IF($C9="Degressiv (§ 7 Abs. 2 EStG)",MIN(AC79,MAX(AC79*$J9*AD9/12,IF(($H9-SUM($K9:AC9))&gt;0,AC79/($H9-SUM($K9:AC9))*AD9,0))),MIN(AC79,$D9/$H9*AD9)))))))</f>
        <v>11666.666666666666</v>
      </c>
    </row>
    <row r="45" spans="1:30" ht="15" customHeight="1" x14ac:dyDescent="0.25">
      <c r="A45" s="67" t="str">
        <f t="shared" si="11"/>
        <v>AV-0002</v>
      </c>
      <c r="B45" s="67" t="str">
        <f t="shared" si="12"/>
        <v>Grund und Boden Betriebsgelände</v>
      </c>
      <c r="C45" s="67" t="str">
        <f t="shared" si="13"/>
        <v>Keine AfA (nicht abnutzbar)</v>
      </c>
      <c r="D45" s="68">
        <f t="shared" si="14"/>
        <v>120000</v>
      </c>
      <c r="E45" s="77"/>
      <c r="F45" s="77"/>
      <c r="G45" s="77"/>
      <c r="H45" s="77"/>
      <c r="I45" s="77"/>
      <c r="J45" s="78">
        <f t="shared" si="15"/>
        <v>0</v>
      </c>
      <c r="K45" s="79">
        <f t="shared" si="16"/>
        <v>0</v>
      </c>
      <c r="L45" s="79">
        <f>IF(OR($D10="",$F10=""),"",IF($C10="GWG-Sofortabschreibung",IF(L$8=YEAR($F10),$D10,0),IF($C10="Sammelposten (Pool)",IF(AND(L$8&gt;=YEAR($F10),L$8&lt;=YEAR($F10)+SP_Jahre-1),$D10/SP_Jahre,0),IF($C10="Keine AfA (nicht abnutzbar)",0,IF(L10=0,0,IF($C10="Degressiv (§ 7 Abs. 2 EStG)",MIN(K80,MAX(K80*$J10*L10/12,IF(($H10-SUM($K10:K10))&gt;0,K80/($H10-SUM($K10:K10))*L10,0))),MIN(K80,$D10/$H10*L10)))))))</f>
        <v>0</v>
      </c>
      <c r="M45" s="79">
        <f>IF(OR($D10="",$F10=""),"",IF($C10="GWG-Sofortabschreibung",IF(M$8=YEAR($F10),$D10,0),IF($C10="Sammelposten (Pool)",IF(AND(M$8&gt;=YEAR($F10),M$8&lt;=YEAR($F10)+SP_Jahre-1),$D10/SP_Jahre,0),IF($C10="Keine AfA (nicht abnutzbar)",0,IF(M10=0,0,IF($C10="Degressiv (§ 7 Abs. 2 EStG)",MIN(L80,MAX(L80*$J10*M10/12,IF(($H10-SUM($K10:L10))&gt;0,L80/($H10-SUM($K10:L10))*M10,0))),MIN(L80,$D10/$H10*M10)))))))</f>
        <v>0</v>
      </c>
      <c r="N45" s="79">
        <f>IF(OR($D10="",$F10=""),"",IF($C10="GWG-Sofortabschreibung",IF(N$8=YEAR($F10),$D10,0),IF($C10="Sammelposten (Pool)",IF(AND(N$8&gt;=YEAR($F10),N$8&lt;=YEAR($F10)+SP_Jahre-1),$D10/SP_Jahre,0),IF($C10="Keine AfA (nicht abnutzbar)",0,IF(N10=0,0,IF($C10="Degressiv (§ 7 Abs. 2 EStG)",MIN(M80,MAX(M80*$J10*N10/12,IF(($H10-SUM($K10:M10))&gt;0,M80/($H10-SUM($K10:M10))*N10,0))),MIN(M80,$D10/$H10*N10)))))))</f>
        <v>0</v>
      </c>
      <c r="O45" s="79">
        <f>IF(OR($D10="",$F10=""),"",IF($C10="GWG-Sofortabschreibung",IF(O$8=YEAR($F10),$D10,0),IF($C10="Sammelposten (Pool)",IF(AND(O$8&gt;=YEAR($F10),O$8&lt;=YEAR($F10)+SP_Jahre-1),$D10/SP_Jahre,0),IF($C10="Keine AfA (nicht abnutzbar)",0,IF(O10=0,0,IF($C10="Degressiv (§ 7 Abs. 2 EStG)",MIN(N80,MAX(N80*$J10*O10/12,IF(($H10-SUM($K10:N10))&gt;0,N80/($H10-SUM($K10:N10))*O10,0))),MIN(N80,$D10/$H10*O10)))))))</f>
        <v>0</v>
      </c>
      <c r="P45" s="79">
        <f>IF(OR($D10="",$F10=""),"",IF($C10="GWG-Sofortabschreibung",IF(P$8=YEAR($F10),$D10,0),IF($C10="Sammelposten (Pool)",IF(AND(P$8&gt;=YEAR($F10),P$8&lt;=YEAR($F10)+SP_Jahre-1),$D10/SP_Jahre,0),IF($C10="Keine AfA (nicht abnutzbar)",0,IF(P10=0,0,IF($C10="Degressiv (§ 7 Abs. 2 EStG)",MIN(O80,MAX(O80*$J10*P10/12,IF(($H10-SUM($K10:O10))&gt;0,O80/($H10-SUM($K10:O10))*P10,0))),MIN(O80,$D10/$H10*P10)))))))</f>
        <v>0</v>
      </c>
      <c r="Q45" s="79">
        <f>IF(OR($D10="",$F10=""),"",IF($C10="GWG-Sofortabschreibung",IF(Q$8=YEAR($F10),$D10,0),IF($C10="Sammelposten (Pool)",IF(AND(Q$8&gt;=YEAR($F10),Q$8&lt;=YEAR($F10)+SP_Jahre-1),$D10/SP_Jahre,0),IF($C10="Keine AfA (nicht abnutzbar)",0,IF(Q10=0,0,IF($C10="Degressiv (§ 7 Abs. 2 EStG)",MIN(P80,MAX(P80*$J10*Q10/12,IF(($H10-SUM($K10:P10))&gt;0,P80/($H10-SUM($K10:P10))*Q10,0))),MIN(P80,$D10/$H10*Q10)))))))</f>
        <v>0</v>
      </c>
      <c r="R45" s="79">
        <f>IF(OR($D10="",$F10=""),"",IF($C10="GWG-Sofortabschreibung",IF(R$8=YEAR($F10),$D10,0),IF($C10="Sammelposten (Pool)",IF(AND(R$8&gt;=YEAR($F10),R$8&lt;=YEAR($F10)+SP_Jahre-1),$D10/SP_Jahre,0),IF($C10="Keine AfA (nicht abnutzbar)",0,IF(R10=0,0,IF($C10="Degressiv (§ 7 Abs. 2 EStG)",MIN(Q80,MAX(Q80*$J10*R10/12,IF(($H10-SUM($K10:Q10))&gt;0,Q80/($H10-SUM($K10:Q10))*R10,0))),MIN(Q80,$D10/$H10*R10)))))))</f>
        <v>0</v>
      </c>
      <c r="S45" s="79">
        <f>IF(OR($D10="",$F10=""),"",IF($C10="GWG-Sofortabschreibung",IF(S$8=YEAR($F10),$D10,0),IF($C10="Sammelposten (Pool)",IF(AND(S$8&gt;=YEAR($F10),S$8&lt;=YEAR($F10)+SP_Jahre-1),$D10/SP_Jahre,0),IF($C10="Keine AfA (nicht abnutzbar)",0,IF(S10=0,0,IF($C10="Degressiv (§ 7 Abs. 2 EStG)",MIN(R80,MAX(R80*$J10*S10/12,IF(($H10-SUM($K10:R10))&gt;0,R80/($H10-SUM($K10:R10))*S10,0))),MIN(R80,$D10/$H10*S10)))))))</f>
        <v>0</v>
      </c>
      <c r="T45" s="79">
        <f>IF(OR($D10="",$F10=""),"",IF($C10="GWG-Sofortabschreibung",IF(T$8=YEAR($F10),$D10,0),IF($C10="Sammelposten (Pool)",IF(AND(T$8&gt;=YEAR($F10),T$8&lt;=YEAR($F10)+SP_Jahre-1),$D10/SP_Jahre,0),IF($C10="Keine AfA (nicht abnutzbar)",0,IF(T10=0,0,IF($C10="Degressiv (§ 7 Abs. 2 EStG)",MIN(S80,MAX(S80*$J10*T10/12,IF(($H10-SUM($K10:S10))&gt;0,S80/($H10-SUM($K10:S10))*T10,0))),MIN(S80,$D10/$H10*T10)))))))</f>
        <v>0</v>
      </c>
      <c r="U45" s="79">
        <f>IF(OR($D10="",$F10=""),"",IF($C10="GWG-Sofortabschreibung",IF(U$8=YEAR($F10),$D10,0),IF($C10="Sammelposten (Pool)",IF(AND(U$8&gt;=YEAR($F10),U$8&lt;=YEAR($F10)+SP_Jahre-1),$D10/SP_Jahre,0),IF($C10="Keine AfA (nicht abnutzbar)",0,IF(U10=0,0,IF($C10="Degressiv (§ 7 Abs. 2 EStG)",MIN(T80,MAX(T80*$J10*U10/12,IF(($H10-SUM($K10:T10))&gt;0,T80/($H10-SUM($K10:T10))*U10,0))),MIN(T80,$D10/$H10*U10)))))))</f>
        <v>0</v>
      </c>
      <c r="V45" s="79">
        <f>IF(OR($D10="",$F10=""),"",IF($C10="GWG-Sofortabschreibung",IF(V$8=YEAR($F10),$D10,0),IF($C10="Sammelposten (Pool)",IF(AND(V$8&gt;=YEAR($F10),V$8&lt;=YEAR($F10)+SP_Jahre-1),$D10/SP_Jahre,0),IF($C10="Keine AfA (nicht abnutzbar)",0,IF(V10=0,0,IF($C10="Degressiv (§ 7 Abs. 2 EStG)",MIN(U80,MAX(U80*$J10*V10/12,IF(($H10-SUM($K10:U10))&gt;0,U80/($H10-SUM($K10:U10))*V10,0))),MIN(U80,$D10/$H10*V10)))))))</f>
        <v>0</v>
      </c>
      <c r="W45" s="79">
        <f>IF(OR($D10="",$F10=""),"",IF($C10="GWG-Sofortabschreibung",IF(W$8=YEAR($F10),$D10,0),IF($C10="Sammelposten (Pool)",IF(AND(W$8&gt;=YEAR($F10),W$8&lt;=YEAR($F10)+SP_Jahre-1),$D10/SP_Jahre,0),IF($C10="Keine AfA (nicht abnutzbar)",0,IF(W10=0,0,IF($C10="Degressiv (§ 7 Abs. 2 EStG)",MIN(V80,MAX(V80*$J10*W10/12,IF(($H10-SUM($K10:V10))&gt;0,V80/($H10-SUM($K10:V10))*W10,0))),MIN(V80,$D10/$H10*W10)))))))</f>
        <v>0</v>
      </c>
      <c r="X45" s="79">
        <f>IF(OR($D10="",$F10=""),"",IF($C10="GWG-Sofortabschreibung",IF(X$8=YEAR($F10),$D10,0),IF($C10="Sammelposten (Pool)",IF(AND(X$8&gt;=YEAR($F10),X$8&lt;=YEAR($F10)+SP_Jahre-1),$D10/SP_Jahre,0),IF($C10="Keine AfA (nicht abnutzbar)",0,IF(X10=0,0,IF($C10="Degressiv (§ 7 Abs. 2 EStG)",MIN(W80,MAX(W80*$J10*X10/12,IF(($H10-SUM($K10:W10))&gt;0,W80/($H10-SUM($K10:W10))*X10,0))),MIN(W80,$D10/$H10*X10)))))))</f>
        <v>0</v>
      </c>
      <c r="Y45" s="79">
        <f>IF(OR($D10="",$F10=""),"",IF($C10="GWG-Sofortabschreibung",IF(Y$8=YEAR($F10),$D10,0),IF($C10="Sammelposten (Pool)",IF(AND(Y$8&gt;=YEAR($F10),Y$8&lt;=YEAR($F10)+SP_Jahre-1),$D10/SP_Jahre,0),IF($C10="Keine AfA (nicht abnutzbar)",0,IF(Y10=0,0,IF($C10="Degressiv (§ 7 Abs. 2 EStG)",MIN(X80,MAX(X80*$J10*Y10/12,IF(($H10-SUM($K10:X10))&gt;0,X80/($H10-SUM($K10:X10))*Y10,0))),MIN(X80,$D10/$H10*Y10)))))))</f>
        <v>0</v>
      </c>
      <c r="Z45" s="79">
        <f>IF(OR($D10="",$F10=""),"",IF($C10="GWG-Sofortabschreibung",IF(Z$8=YEAR($F10),$D10,0),IF($C10="Sammelposten (Pool)",IF(AND(Z$8&gt;=YEAR($F10),Z$8&lt;=YEAR($F10)+SP_Jahre-1),$D10/SP_Jahre,0),IF($C10="Keine AfA (nicht abnutzbar)",0,IF(Z10=0,0,IF($C10="Degressiv (§ 7 Abs. 2 EStG)",MIN(Y80,MAX(Y80*$J10*Z10/12,IF(($H10-SUM($K10:Y10))&gt;0,Y80/($H10-SUM($K10:Y10))*Z10,0))),MIN(Y80,$D10/$H10*Z10)))))))</f>
        <v>0</v>
      </c>
      <c r="AA45" s="79">
        <f>IF(OR($D10="",$F10=""),"",IF($C10="GWG-Sofortabschreibung",IF(AA$8=YEAR($F10),$D10,0),IF($C10="Sammelposten (Pool)",IF(AND(AA$8&gt;=YEAR($F10),AA$8&lt;=YEAR($F10)+SP_Jahre-1),$D10/SP_Jahre,0),IF($C10="Keine AfA (nicht abnutzbar)",0,IF(AA10=0,0,IF($C10="Degressiv (§ 7 Abs. 2 EStG)",MIN(Z80,MAX(Z80*$J10*AA10/12,IF(($H10-SUM($K10:Z10))&gt;0,Z80/($H10-SUM($K10:Z10))*AA10,0))),MIN(Z80,$D10/$H10*AA10)))))))</f>
        <v>0</v>
      </c>
      <c r="AB45" s="79">
        <f>IF(OR($D10="",$F10=""),"",IF($C10="GWG-Sofortabschreibung",IF(AB$8=YEAR($F10),$D10,0),IF($C10="Sammelposten (Pool)",IF(AND(AB$8&gt;=YEAR($F10),AB$8&lt;=YEAR($F10)+SP_Jahre-1),$D10/SP_Jahre,0),IF($C10="Keine AfA (nicht abnutzbar)",0,IF(AB10=0,0,IF($C10="Degressiv (§ 7 Abs. 2 EStG)",MIN(AA80,MAX(AA80*$J10*AB10/12,IF(($H10-SUM($K10:AA10))&gt;0,AA80/($H10-SUM($K10:AA10))*AB10,0))),MIN(AA80,$D10/$H10*AB10)))))))</f>
        <v>0</v>
      </c>
      <c r="AC45" s="79">
        <f>IF(OR($D10="",$F10=""),"",IF($C10="GWG-Sofortabschreibung",IF(AC$8=YEAR($F10),$D10,0),IF($C10="Sammelposten (Pool)",IF(AND(AC$8&gt;=YEAR($F10),AC$8&lt;=YEAR($F10)+SP_Jahre-1),$D10/SP_Jahre,0),IF($C10="Keine AfA (nicht abnutzbar)",0,IF(AC10=0,0,IF($C10="Degressiv (§ 7 Abs. 2 EStG)",MIN(AB80,MAX(AB80*$J10*AC10/12,IF(($H10-SUM($K10:AB10))&gt;0,AB80/($H10-SUM($K10:AB10))*AC10,0))),MIN(AB80,$D10/$H10*AC10)))))))</f>
        <v>0</v>
      </c>
      <c r="AD45" s="79">
        <f>IF(OR($D10="",$F10=""),"",IF($C10="GWG-Sofortabschreibung",IF(AD$8=YEAR($F10),$D10,0),IF($C10="Sammelposten (Pool)",IF(AND(AD$8&gt;=YEAR($F10),AD$8&lt;=YEAR($F10)+SP_Jahre-1),$D10/SP_Jahre,0),IF($C10="Keine AfA (nicht abnutzbar)",0,IF(AD10=0,0,IF($C10="Degressiv (§ 7 Abs. 2 EStG)",MIN(AC80,MAX(AC80*$J10*AD10/12,IF(($H10-SUM($K10:AC10))&gt;0,AC80/($H10-SUM($K10:AC10))*AD10,0))),MIN(AC80,$D10/$H10*AD10)))))))</f>
        <v>0</v>
      </c>
    </row>
    <row r="46" spans="1:30" ht="15" customHeight="1" x14ac:dyDescent="0.25">
      <c r="A46" s="67" t="str">
        <f t="shared" si="11"/>
        <v>AV-0003</v>
      </c>
      <c r="B46" s="67" t="str">
        <f t="shared" si="12"/>
        <v>CNC-Bearbeitungszentrum</v>
      </c>
      <c r="C46" s="67" t="str">
        <f t="shared" si="13"/>
        <v>Linear (§ 7 Abs. 1 EStG)</v>
      </c>
      <c r="D46" s="68">
        <f t="shared" si="14"/>
        <v>96500</v>
      </c>
      <c r="E46" s="77"/>
      <c r="F46" s="77"/>
      <c r="G46" s="77"/>
      <c r="H46" s="77"/>
      <c r="I46" s="77"/>
      <c r="J46" s="78">
        <f t="shared" si="15"/>
        <v>96500</v>
      </c>
      <c r="K46" s="79">
        <f t="shared" si="16"/>
        <v>0</v>
      </c>
      <c r="L46" s="79">
        <f>IF(OR($D11="",$F11=""),"",IF($C11="GWG-Sofortabschreibung",IF(L$8=YEAR($F11),$D11,0),IF($C11="Sammelposten (Pool)",IF(AND(L$8&gt;=YEAR($F11),L$8&lt;=YEAR($F11)+SP_Jahre-1),$D11/SP_Jahre,0),IF($C11="Keine AfA (nicht abnutzbar)",0,IF(L11=0,0,IF($C11="Degressiv (§ 7 Abs. 2 EStG)",MIN(K81,MAX(K81*$J11*L11/12,IF(($H11-SUM($K11:K11))&gt;0,K81/($H11-SUM($K11:K11))*L11,0))),MIN(K81,$D11/$H11*L11)))))))</f>
        <v>4825</v>
      </c>
      <c r="M46" s="79">
        <f>IF(OR($D11="",$F11=""),"",IF($C11="GWG-Sofortabschreibung",IF(M$8=YEAR($F11),$D11,0),IF($C11="Sammelposten (Pool)",IF(AND(M$8&gt;=YEAR($F11),M$8&lt;=YEAR($F11)+SP_Jahre-1),$D11/SP_Jahre,0),IF($C11="Keine AfA (nicht abnutzbar)",0,IF(M11=0,0,IF($C11="Degressiv (§ 7 Abs. 2 EStG)",MIN(L81,MAX(L81*$J11*M11/12,IF(($H11-SUM($K11:L11))&gt;0,L81/($H11-SUM($K11:L11))*M11,0))),MIN(L81,$D11/$H11*M11)))))))</f>
        <v>9650</v>
      </c>
      <c r="N46" s="79">
        <f>IF(OR($D11="",$F11=""),"",IF($C11="GWG-Sofortabschreibung",IF(N$8=YEAR($F11),$D11,0),IF($C11="Sammelposten (Pool)",IF(AND(N$8&gt;=YEAR($F11),N$8&lt;=YEAR($F11)+SP_Jahre-1),$D11/SP_Jahre,0),IF($C11="Keine AfA (nicht abnutzbar)",0,IF(N11=0,0,IF($C11="Degressiv (§ 7 Abs. 2 EStG)",MIN(M81,MAX(M81*$J11*N11/12,IF(($H11-SUM($K11:M11))&gt;0,M81/($H11-SUM($K11:M11))*N11,0))),MIN(M81,$D11/$H11*N11)))))))</f>
        <v>9650</v>
      </c>
      <c r="O46" s="79">
        <f>IF(OR($D11="",$F11=""),"",IF($C11="GWG-Sofortabschreibung",IF(O$8=YEAR($F11),$D11,0),IF($C11="Sammelposten (Pool)",IF(AND(O$8&gt;=YEAR($F11),O$8&lt;=YEAR($F11)+SP_Jahre-1),$D11/SP_Jahre,0),IF($C11="Keine AfA (nicht abnutzbar)",0,IF(O11=0,0,IF($C11="Degressiv (§ 7 Abs. 2 EStG)",MIN(N81,MAX(N81*$J11*O11/12,IF(($H11-SUM($K11:N11))&gt;0,N81/($H11-SUM($K11:N11))*O11,0))),MIN(N81,$D11/$H11*O11)))))))</f>
        <v>9650</v>
      </c>
      <c r="P46" s="79">
        <f>IF(OR($D11="",$F11=""),"",IF($C11="GWG-Sofortabschreibung",IF(P$8=YEAR($F11),$D11,0),IF($C11="Sammelposten (Pool)",IF(AND(P$8&gt;=YEAR($F11),P$8&lt;=YEAR($F11)+SP_Jahre-1),$D11/SP_Jahre,0),IF($C11="Keine AfA (nicht abnutzbar)",0,IF(P11=0,0,IF($C11="Degressiv (§ 7 Abs. 2 EStG)",MIN(O81,MAX(O81*$J11*P11/12,IF(($H11-SUM($K11:O11))&gt;0,O81/($H11-SUM($K11:O11))*P11,0))),MIN(O81,$D11/$H11*P11)))))))</f>
        <v>9650</v>
      </c>
      <c r="Q46" s="79">
        <f>IF(OR($D11="",$F11=""),"",IF($C11="GWG-Sofortabschreibung",IF(Q$8=YEAR($F11),$D11,0),IF($C11="Sammelposten (Pool)",IF(AND(Q$8&gt;=YEAR($F11),Q$8&lt;=YEAR($F11)+SP_Jahre-1),$D11/SP_Jahre,0),IF($C11="Keine AfA (nicht abnutzbar)",0,IF(Q11=0,0,IF($C11="Degressiv (§ 7 Abs. 2 EStG)",MIN(P81,MAX(P81*$J11*Q11/12,IF(($H11-SUM($K11:P11))&gt;0,P81/($H11-SUM($K11:P11))*Q11,0))),MIN(P81,$D11/$H11*Q11)))))))</f>
        <v>9650</v>
      </c>
      <c r="R46" s="79">
        <f>IF(OR($D11="",$F11=""),"",IF($C11="GWG-Sofortabschreibung",IF(R$8=YEAR($F11),$D11,0),IF($C11="Sammelposten (Pool)",IF(AND(R$8&gt;=YEAR($F11),R$8&lt;=YEAR($F11)+SP_Jahre-1),$D11/SP_Jahre,0),IF($C11="Keine AfA (nicht abnutzbar)",0,IF(R11=0,0,IF($C11="Degressiv (§ 7 Abs. 2 EStG)",MIN(Q81,MAX(Q81*$J11*R11/12,IF(($H11-SUM($K11:Q11))&gt;0,Q81/($H11-SUM($K11:Q11))*R11,0))),MIN(Q81,$D11/$H11*R11)))))))</f>
        <v>9650</v>
      </c>
      <c r="S46" s="79">
        <f>IF(OR($D11="",$F11=""),"",IF($C11="GWG-Sofortabschreibung",IF(S$8=YEAR($F11),$D11,0),IF($C11="Sammelposten (Pool)",IF(AND(S$8&gt;=YEAR($F11),S$8&lt;=YEAR($F11)+SP_Jahre-1),$D11/SP_Jahre,0),IF($C11="Keine AfA (nicht abnutzbar)",0,IF(S11=0,0,IF($C11="Degressiv (§ 7 Abs. 2 EStG)",MIN(R81,MAX(R81*$J11*S11/12,IF(($H11-SUM($K11:R11))&gt;0,R81/($H11-SUM($K11:R11))*S11,0))),MIN(R81,$D11/$H11*S11)))))))</f>
        <v>9650</v>
      </c>
      <c r="T46" s="79">
        <f>IF(OR($D11="",$F11=""),"",IF($C11="GWG-Sofortabschreibung",IF(T$8=YEAR($F11),$D11,0),IF($C11="Sammelposten (Pool)",IF(AND(T$8&gt;=YEAR($F11),T$8&lt;=YEAR($F11)+SP_Jahre-1),$D11/SP_Jahre,0),IF($C11="Keine AfA (nicht abnutzbar)",0,IF(T11=0,0,IF($C11="Degressiv (§ 7 Abs. 2 EStG)",MIN(S81,MAX(S81*$J11*T11/12,IF(($H11-SUM($K11:S11))&gt;0,S81/($H11-SUM($K11:S11))*T11,0))),MIN(S81,$D11/$H11*T11)))))))</f>
        <v>9650</v>
      </c>
      <c r="U46" s="79">
        <f>IF(OR($D11="",$F11=""),"",IF($C11="GWG-Sofortabschreibung",IF(U$8=YEAR($F11),$D11,0),IF($C11="Sammelposten (Pool)",IF(AND(U$8&gt;=YEAR($F11),U$8&lt;=YEAR($F11)+SP_Jahre-1),$D11/SP_Jahre,0),IF($C11="Keine AfA (nicht abnutzbar)",0,IF(U11=0,0,IF($C11="Degressiv (§ 7 Abs. 2 EStG)",MIN(T81,MAX(T81*$J11*U11/12,IF(($H11-SUM($K11:T11))&gt;0,T81/($H11-SUM($K11:T11))*U11,0))),MIN(T81,$D11/$H11*U11)))))))</f>
        <v>9650</v>
      </c>
      <c r="V46" s="79">
        <f>IF(OR($D11="",$F11=""),"",IF($C11="GWG-Sofortabschreibung",IF(V$8=YEAR($F11),$D11,0),IF($C11="Sammelposten (Pool)",IF(AND(V$8&gt;=YEAR($F11),V$8&lt;=YEAR($F11)+SP_Jahre-1),$D11/SP_Jahre,0),IF($C11="Keine AfA (nicht abnutzbar)",0,IF(V11=0,0,IF($C11="Degressiv (§ 7 Abs. 2 EStG)",MIN(U81,MAX(U81*$J11*V11/12,IF(($H11-SUM($K11:U11))&gt;0,U81/($H11-SUM($K11:U11))*V11,0))),MIN(U81,$D11/$H11*V11)))))))</f>
        <v>4825</v>
      </c>
      <c r="W46" s="79">
        <f>IF(OR($D11="",$F11=""),"",IF($C11="GWG-Sofortabschreibung",IF(W$8=YEAR($F11),$D11,0),IF($C11="Sammelposten (Pool)",IF(AND(W$8&gt;=YEAR($F11),W$8&lt;=YEAR($F11)+SP_Jahre-1),$D11/SP_Jahre,0),IF($C11="Keine AfA (nicht abnutzbar)",0,IF(W11=0,0,IF($C11="Degressiv (§ 7 Abs. 2 EStG)",MIN(V81,MAX(V81*$J11*W11/12,IF(($H11-SUM($K11:V11))&gt;0,V81/($H11-SUM($K11:V11))*W11,0))),MIN(V81,$D11/$H11*W11)))))))</f>
        <v>0</v>
      </c>
      <c r="X46" s="79">
        <f>IF(OR($D11="",$F11=""),"",IF($C11="GWG-Sofortabschreibung",IF(X$8=YEAR($F11),$D11,0),IF($C11="Sammelposten (Pool)",IF(AND(X$8&gt;=YEAR($F11),X$8&lt;=YEAR($F11)+SP_Jahre-1),$D11/SP_Jahre,0),IF($C11="Keine AfA (nicht abnutzbar)",0,IF(X11=0,0,IF($C11="Degressiv (§ 7 Abs. 2 EStG)",MIN(W81,MAX(W81*$J11*X11/12,IF(($H11-SUM($K11:W11))&gt;0,W81/($H11-SUM($K11:W11))*X11,0))),MIN(W81,$D11/$H11*X11)))))))</f>
        <v>0</v>
      </c>
      <c r="Y46" s="79">
        <f>IF(OR($D11="",$F11=""),"",IF($C11="GWG-Sofortabschreibung",IF(Y$8=YEAR($F11),$D11,0),IF($C11="Sammelposten (Pool)",IF(AND(Y$8&gt;=YEAR($F11),Y$8&lt;=YEAR($F11)+SP_Jahre-1),$D11/SP_Jahre,0),IF($C11="Keine AfA (nicht abnutzbar)",0,IF(Y11=0,0,IF($C11="Degressiv (§ 7 Abs. 2 EStG)",MIN(X81,MAX(X81*$J11*Y11/12,IF(($H11-SUM($K11:X11))&gt;0,X81/($H11-SUM($K11:X11))*Y11,0))),MIN(X81,$D11/$H11*Y11)))))))</f>
        <v>0</v>
      </c>
      <c r="Z46" s="79">
        <f>IF(OR($D11="",$F11=""),"",IF($C11="GWG-Sofortabschreibung",IF(Z$8=YEAR($F11),$D11,0),IF($C11="Sammelposten (Pool)",IF(AND(Z$8&gt;=YEAR($F11),Z$8&lt;=YEAR($F11)+SP_Jahre-1),$D11/SP_Jahre,0),IF($C11="Keine AfA (nicht abnutzbar)",0,IF(Z11=0,0,IF($C11="Degressiv (§ 7 Abs. 2 EStG)",MIN(Y81,MAX(Y81*$J11*Z11/12,IF(($H11-SUM($K11:Y11))&gt;0,Y81/($H11-SUM($K11:Y11))*Z11,0))),MIN(Y81,$D11/$H11*Z11)))))))</f>
        <v>0</v>
      </c>
      <c r="AA46" s="79">
        <f>IF(OR($D11="",$F11=""),"",IF($C11="GWG-Sofortabschreibung",IF(AA$8=YEAR($F11),$D11,0),IF($C11="Sammelposten (Pool)",IF(AND(AA$8&gt;=YEAR($F11),AA$8&lt;=YEAR($F11)+SP_Jahre-1),$D11/SP_Jahre,0),IF($C11="Keine AfA (nicht abnutzbar)",0,IF(AA11=0,0,IF($C11="Degressiv (§ 7 Abs. 2 EStG)",MIN(Z81,MAX(Z81*$J11*AA11/12,IF(($H11-SUM($K11:Z11))&gt;0,Z81/($H11-SUM($K11:Z11))*AA11,0))),MIN(Z81,$D11/$H11*AA11)))))))</f>
        <v>0</v>
      </c>
      <c r="AB46" s="79">
        <f>IF(OR($D11="",$F11=""),"",IF($C11="GWG-Sofortabschreibung",IF(AB$8=YEAR($F11),$D11,0),IF($C11="Sammelposten (Pool)",IF(AND(AB$8&gt;=YEAR($F11),AB$8&lt;=YEAR($F11)+SP_Jahre-1),$D11/SP_Jahre,0),IF($C11="Keine AfA (nicht abnutzbar)",0,IF(AB11=0,0,IF($C11="Degressiv (§ 7 Abs. 2 EStG)",MIN(AA81,MAX(AA81*$J11*AB11/12,IF(($H11-SUM($K11:AA11))&gt;0,AA81/($H11-SUM($K11:AA11))*AB11,0))),MIN(AA81,$D11/$H11*AB11)))))))</f>
        <v>0</v>
      </c>
      <c r="AC46" s="79">
        <f>IF(OR($D11="",$F11=""),"",IF($C11="GWG-Sofortabschreibung",IF(AC$8=YEAR($F11),$D11,0),IF($C11="Sammelposten (Pool)",IF(AND(AC$8&gt;=YEAR($F11),AC$8&lt;=YEAR($F11)+SP_Jahre-1),$D11/SP_Jahre,0),IF($C11="Keine AfA (nicht abnutzbar)",0,IF(AC11=0,0,IF($C11="Degressiv (§ 7 Abs. 2 EStG)",MIN(AB81,MAX(AB81*$J11*AC11/12,IF(($H11-SUM($K11:AB11))&gt;0,AB81/($H11-SUM($K11:AB11))*AC11,0))),MIN(AB81,$D11/$H11*AC11)))))))</f>
        <v>0</v>
      </c>
      <c r="AD46" s="79">
        <f>IF(OR($D11="",$F11=""),"",IF($C11="GWG-Sofortabschreibung",IF(AD$8=YEAR($F11),$D11,0),IF($C11="Sammelposten (Pool)",IF(AND(AD$8&gt;=YEAR($F11),AD$8&lt;=YEAR($F11)+SP_Jahre-1),$D11/SP_Jahre,0),IF($C11="Keine AfA (nicht abnutzbar)",0,IF(AD11=0,0,IF($C11="Degressiv (§ 7 Abs. 2 EStG)",MIN(AC81,MAX(AC81*$J11*AD11/12,IF(($H11-SUM($K11:AC11))&gt;0,AC81/($H11-SUM($K11:AC11))*AD11,0))),MIN(AC81,$D11/$H11*AD11)))))))</f>
        <v>0</v>
      </c>
    </row>
    <row r="47" spans="1:30" ht="15" customHeight="1" x14ac:dyDescent="0.25">
      <c r="A47" s="67" t="str">
        <f t="shared" si="11"/>
        <v>AV-0004</v>
      </c>
      <c r="B47" s="67" t="str">
        <f t="shared" si="12"/>
        <v>Hallenkran 5 t</v>
      </c>
      <c r="C47" s="67" t="str">
        <f t="shared" si="13"/>
        <v>Linear (§ 7 Abs. 1 EStG)</v>
      </c>
      <c r="D47" s="68">
        <f t="shared" si="14"/>
        <v>27900</v>
      </c>
      <c r="E47" s="77"/>
      <c r="F47" s="77"/>
      <c r="G47" s="77"/>
      <c r="H47" s="77"/>
      <c r="I47" s="77"/>
      <c r="J47" s="78">
        <f t="shared" si="15"/>
        <v>27900</v>
      </c>
      <c r="K47" s="79">
        <f t="shared" si="16"/>
        <v>0</v>
      </c>
      <c r="L47" s="79">
        <f>IF(OR($D12="",$F12=""),"",IF($C12="GWG-Sofortabschreibung",IF(L$8=YEAR($F12),$D12,0),IF($C12="Sammelposten (Pool)",IF(AND(L$8&gt;=YEAR($F12),L$8&lt;=YEAR($F12)+SP_Jahre-1),$D12/SP_Jahre,0),IF($C12="Keine AfA (nicht abnutzbar)",0,IF(L12=0,0,IF($C12="Degressiv (§ 7 Abs. 2 EStG)",MIN(K82,MAX(K82*$J12*L12/12,IF(($H12-SUM($K12:K12))&gt;0,K82/($H12-SUM($K12:K12))*L12,0))),MIN(K82,$D12/$H12*L12)))))))</f>
        <v>0</v>
      </c>
      <c r="M47" s="79">
        <f>IF(OR($D12="",$F12=""),"",IF($C12="GWG-Sofortabschreibung",IF(M$8=YEAR($F12),$D12,0),IF($C12="Sammelposten (Pool)",IF(AND(M$8&gt;=YEAR($F12),M$8&lt;=YEAR($F12)+SP_Jahre-1),$D12/SP_Jahre,0),IF($C12="Keine AfA (nicht abnutzbar)",0,IF(M12=0,0,IF($C12="Degressiv (§ 7 Abs. 2 EStG)",MIN(L82,MAX(L82*$J12*M12/12,IF(($H12-SUM($K12:L12))&gt;0,L82/($H12-SUM($K12:L12))*M12,0))),MIN(L82,$D12/$H12*M12)))))))</f>
        <v>0</v>
      </c>
      <c r="N47" s="79">
        <f>IF(OR($D12="",$F12=""),"",IF($C12="GWG-Sofortabschreibung",IF(N$8=YEAR($F12),$D12,0),IF($C12="Sammelposten (Pool)",IF(AND(N$8&gt;=YEAR($F12),N$8&lt;=YEAR($F12)+SP_Jahre-1),$D12/SP_Jahre,0),IF($C12="Keine AfA (nicht abnutzbar)",0,IF(N12=0,0,IF($C12="Degressiv (§ 7 Abs. 2 EStG)",MIN(M82,MAX(M82*$J12*N12/12,IF(($H12-SUM($K12:M12))&gt;0,M82/($H12-SUM($K12:M12))*N12,0))),MIN(M82,$D12/$H12*N12)))))))</f>
        <v>1860</v>
      </c>
      <c r="O47" s="79">
        <f>IF(OR($D12="",$F12=""),"",IF($C12="GWG-Sofortabschreibung",IF(O$8=YEAR($F12),$D12,0),IF($C12="Sammelposten (Pool)",IF(AND(O$8&gt;=YEAR($F12),O$8&lt;=YEAR($F12)+SP_Jahre-1),$D12/SP_Jahre,0),IF($C12="Keine AfA (nicht abnutzbar)",0,IF(O12=0,0,IF($C12="Degressiv (§ 7 Abs. 2 EStG)",MIN(N82,MAX(N82*$J12*O12/12,IF(($H12-SUM($K12:N12))&gt;0,N82/($H12-SUM($K12:N12))*O12,0))),MIN(N82,$D12/$H12*O12)))))))</f>
        <v>2790</v>
      </c>
      <c r="P47" s="79">
        <f>IF(OR($D12="",$F12=""),"",IF($C12="GWG-Sofortabschreibung",IF(P$8=YEAR($F12),$D12,0),IF($C12="Sammelposten (Pool)",IF(AND(P$8&gt;=YEAR($F12),P$8&lt;=YEAR($F12)+SP_Jahre-1),$D12/SP_Jahre,0),IF($C12="Keine AfA (nicht abnutzbar)",0,IF(P12=0,0,IF($C12="Degressiv (§ 7 Abs. 2 EStG)",MIN(O82,MAX(O82*$J12*P12/12,IF(($H12-SUM($K12:O12))&gt;0,O82/($H12-SUM($K12:O12))*P12,0))),MIN(O82,$D12/$H12*P12)))))))</f>
        <v>2790</v>
      </c>
      <c r="Q47" s="79">
        <f>IF(OR($D12="",$F12=""),"",IF($C12="GWG-Sofortabschreibung",IF(Q$8=YEAR($F12),$D12,0),IF($C12="Sammelposten (Pool)",IF(AND(Q$8&gt;=YEAR($F12),Q$8&lt;=YEAR($F12)+SP_Jahre-1),$D12/SP_Jahre,0),IF($C12="Keine AfA (nicht abnutzbar)",0,IF(Q12=0,0,IF($C12="Degressiv (§ 7 Abs. 2 EStG)",MIN(P82,MAX(P82*$J12*Q12/12,IF(($H12-SUM($K12:P12))&gt;0,P82/($H12-SUM($K12:P12))*Q12,0))),MIN(P82,$D12/$H12*Q12)))))))</f>
        <v>2790</v>
      </c>
      <c r="R47" s="79">
        <f>IF(OR($D12="",$F12=""),"",IF($C12="GWG-Sofortabschreibung",IF(R$8=YEAR($F12),$D12,0),IF($C12="Sammelposten (Pool)",IF(AND(R$8&gt;=YEAR($F12),R$8&lt;=YEAR($F12)+SP_Jahre-1),$D12/SP_Jahre,0),IF($C12="Keine AfA (nicht abnutzbar)",0,IF(R12=0,0,IF($C12="Degressiv (§ 7 Abs. 2 EStG)",MIN(Q82,MAX(Q82*$J12*R12/12,IF(($H12-SUM($K12:Q12))&gt;0,Q82/($H12-SUM($K12:Q12))*R12,0))),MIN(Q82,$D12/$H12*R12)))))))</f>
        <v>2790</v>
      </c>
      <c r="S47" s="79">
        <f>IF(OR($D12="",$F12=""),"",IF($C12="GWG-Sofortabschreibung",IF(S$8=YEAR($F12),$D12,0),IF($C12="Sammelposten (Pool)",IF(AND(S$8&gt;=YEAR($F12),S$8&lt;=YEAR($F12)+SP_Jahre-1),$D12/SP_Jahre,0),IF($C12="Keine AfA (nicht abnutzbar)",0,IF(S12=0,0,IF($C12="Degressiv (§ 7 Abs. 2 EStG)",MIN(R82,MAX(R82*$J12*S12/12,IF(($H12-SUM($K12:R12))&gt;0,R82/($H12-SUM($K12:R12))*S12,0))),MIN(R82,$D12/$H12*S12)))))))</f>
        <v>2790</v>
      </c>
      <c r="T47" s="79">
        <f>IF(OR($D12="",$F12=""),"",IF($C12="GWG-Sofortabschreibung",IF(T$8=YEAR($F12),$D12,0),IF($C12="Sammelposten (Pool)",IF(AND(T$8&gt;=YEAR($F12),T$8&lt;=YEAR($F12)+SP_Jahre-1),$D12/SP_Jahre,0),IF($C12="Keine AfA (nicht abnutzbar)",0,IF(T12=0,0,IF($C12="Degressiv (§ 7 Abs. 2 EStG)",MIN(S82,MAX(S82*$J12*T12/12,IF(($H12-SUM($K12:S12))&gt;0,S82/($H12-SUM($K12:S12))*T12,0))),MIN(S82,$D12/$H12*T12)))))))</f>
        <v>2790</v>
      </c>
      <c r="U47" s="79">
        <f>IF(OR($D12="",$F12=""),"",IF($C12="GWG-Sofortabschreibung",IF(U$8=YEAR($F12),$D12,0),IF($C12="Sammelposten (Pool)",IF(AND(U$8&gt;=YEAR($F12),U$8&lt;=YEAR($F12)+SP_Jahre-1),$D12/SP_Jahre,0),IF($C12="Keine AfA (nicht abnutzbar)",0,IF(U12=0,0,IF($C12="Degressiv (§ 7 Abs. 2 EStG)",MIN(T82,MAX(T82*$J12*U12/12,IF(($H12-SUM($K12:T12))&gt;0,T82/($H12-SUM($K12:T12))*U12,0))),MIN(T82,$D12/$H12*U12)))))))</f>
        <v>2790</v>
      </c>
      <c r="V47" s="79">
        <f>IF(OR($D12="",$F12=""),"",IF($C12="GWG-Sofortabschreibung",IF(V$8=YEAR($F12),$D12,0),IF($C12="Sammelposten (Pool)",IF(AND(V$8&gt;=YEAR($F12),V$8&lt;=YEAR($F12)+SP_Jahre-1),$D12/SP_Jahre,0),IF($C12="Keine AfA (nicht abnutzbar)",0,IF(V12=0,0,IF($C12="Degressiv (§ 7 Abs. 2 EStG)",MIN(U82,MAX(U82*$J12*V12/12,IF(($H12-SUM($K12:U12))&gt;0,U82/($H12-SUM($K12:U12))*V12,0))),MIN(U82,$D12/$H12*V12)))))))</f>
        <v>2790</v>
      </c>
      <c r="W47" s="79">
        <f>IF(OR($D12="",$F12=""),"",IF($C12="GWG-Sofortabschreibung",IF(W$8=YEAR($F12),$D12,0),IF($C12="Sammelposten (Pool)",IF(AND(W$8&gt;=YEAR($F12),W$8&lt;=YEAR($F12)+SP_Jahre-1),$D12/SP_Jahre,0),IF($C12="Keine AfA (nicht abnutzbar)",0,IF(W12=0,0,IF($C12="Degressiv (§ 7 Abs. 2 EStG)",MIN(V82,MAX(V82*$J12*W12/12,IF(($H12-SUM($K12:V12))&gt;0,V82/($H12-SUM($K12:V12))*W12,0))),MIN(V82,$D12/$H12*W12)))))))</f>
        <v>2790</v>
      </c>
      <c r="X47" s="79">
        <f>IF(OR($D12="",$F12=""),"",IF($C12="GWG-Sofortabschreibung",IF(X$8=YEAR($F12),$D12,0),IF($C12="Sammelposten (Pool)",IF(AND(X$8&gt;=YEAR($F12),X$8&lt;=YEAR($F12)+SP_Jahre-1),$D12/SP_Jahre,0),IF($C12="Keine AfA (nicht abnutzbar)",0,IF(X12=0,0,IF($C12="Degressiv (§ 7 Abs. 2 EStG)",MIN(W82,MAX(W82*$J12*X12/12,IF(($H12-SUM($K12:W12))&gt;0,W82/($H12-SUM($K12:W12))*X12,0))),MIN(W82,$D12/$H12*X12)))))))</f>
        <v>930</v>
      </c>
      <c r="Y47" s="79">
        <f>IF(OR($D12="",$F12=""),"",IF($C12="GWG-Sofortabschreibung",IF(Y$8=YEAR($F12),$D12,0),IF($C12="Sammelposten (Pool)",IF(AND(Y$8&gt;=YEAR($F12),Y$8&lt;=YEAR($F12)+SP_Jahre-1),$D12/SP_Jahre,0),IF($C12="Keine AfA (nicht abnutzbar)",0,IF(Y12=0,0,IF($C12="Degressiv (§ 7 Abs. 2 EStG)",MIN(X82,MAX(X82*$J12*Y12/12,IF(($H12-SUM($K12:X12))&gt;0,X82/($H12-SUM($K12:X12))*Y12,0))),MIN(X82,$D12/$H12*Y12)))))))</f>
        <v>0</v>
      </c>
      <c r="Z47" s="79">
        <f>IF(OR($D12="",$F12=""),"",IF($C12="GWG-Sofortabschreibung",IF(Z$8=YEAR($F12),$D12,0),IF($C12="Sammelposten (Pool)",IF(AND(Z$8&gt;=YEAR($F12),Z$8&lt;=YEAR($F12)+SP_Jahre-1),$D12/SP_Jahre,0),IF($C12="Keine AfA (nicht abnutzbar)",0,IF(Z12=0,0,IF($C12="Degressiv (§ 7 Abs. 2 EStG)",MIN(Y82,MAX(Y82*$J12*Z12/12,IF(($H12-SUM($K12:Y12))&gt;0,Y82/($H12-SUM($K12:Y12))*Z12,0))),MIN(Y82,$D12/$H12*Z12)))))))</f>
        <v>0</v>
      </c>
      <c r="AA47" s="79">
        <f>IF(OR($D12="",$F12=""),"",IF($C12="GWG-Sofortabschreibung",IF(AA$8=YEAR($F12),$D12,0),IF($C12="Sammelposten (Pool)",IF(AND(AA$8&gt;=YEAR($F12),AA$8&lt;=YEAR($F12)+SP_Jahre-1),$D12/SP_Jahre,0),IF($C12="Keine AfA (nicht abnutzbar)",0,IF(AA12=0,0,IF($C12="Degressiv (§ 7 Abs. 2 EStG)",MIN(Z82,MAX(Z82*$J12*AA12/12,IF(($H12-SUM($K12:Z12))&gt;0,Z82/($H12-SUM($K12:Z12))*AA12,0))),MIN(Z82,$D12/$H12*AA12)))))))</f>
        <v>0</v>
      </c>
      <c r="AB47" s="79">
        <f>IF(OR($D12="",$F12=""),"",IF($C12="GWG-Sofortabschreibung",IF(AB$8=YEAR($F12),$D12,0),IF($C12="Sammelposten (Pool)",IF(AND(AB$8&gt;=YEAR($F12),AB$8&lt;=YEAR($F12)+SP_Jahre-1),$D12/SP_Jahre,0),IF($C12="Keine AfA (nicht abnutzbar)",0,IF(AB12=0,0,IF($C12="Degressiv (§ 7 Abs. 2 EStG)",MIN(AA82,MAX(AA82*$J12*AB12/12,IF(($H12-SUM($K12:AA12))&gt;0,AA82/($H12-SUM($K12:AA12))*AB12,0))),MIN(AA82,$D12/$H12*AB12)))))))</f>
        <v>0</v>
      </c>
      <c r="AC47" s="79">
        <f>IF(OR($D12="",$F12=""),"",IF($C12="GWG-Sofortabschreibung",IF(AC$8=YEAR($F12),$D12,0),IF($C12="Sammelposten (Pool)",IF(AND(AC$8&gt;=YEAR($F12),AC$8&lt;=YEAR($F12)+SP_Jahre-1),$D12/SP_Jahre,0),IF($C12="Keine AfA (nicht abnutzbar)",0,IF(AC12=0,0,IF($C12="Degressiv (§ 7 Abs. 2 EStG)",MIN(AB82,MAX(AB82*$J12*AC12/12,IF(($H12-SUM($K12:AB12))&gt;0,AB82/($H12-SUM($K12:AB12))*AC12,0))),MIN(AB82,$D12/$H12*AC12)))))))</f>
        <v>0</v>
      </c>
      <c r="AD47" s="79">
        <f>IF(OR($D12="",$F12=""),"",IF($C12="GWG-Sofortabschreibung",IF(AD$8=YEAR($F12),$D12,0),IF($C12="Sammelposten (Pool)",IF(AND(AD$8&gt;=YEAR($F12),AD$8&lt;=YEAR($F12)+SP_Jahre-1),$D12/SP_Jahre,0),IF($C12="Keine AfA (nicht abnutzbar)",0,IF(AD12=0,0,IF($C12="Degressiv (§ 7 Abs. 2 EStG)",MIN(AC82,MAX(AC82*$J12*AD12/12,IF(($H12-SUM($K12:AC12))&gt;0,AC82/($H12-SUM($K12:AC12))*AD12,0))),MIN(AC82,$D12/$H12*AD12)))))))</f>
        <v>0</v>
      </c>
    </row>
    <row r="48" spans="1:30" ht="15" customHeight="1" x14ac:dyDescent="0.25">
      <c r="A48" s="67" t="str">
        <f t="shared" si="11"/>
        <v>AV-0005</v>
      </c>
      <c r="B48" s="67" t="str">
        <f t="shared" si="12"/>
        <v>Hochregalanlage Lager 2</v>
      </c>
      <c r="C48" s="67" t="str">
        <f t="shared" si="13"/>
        <v>Linear (§ 7 Abs. 1 EStG)</v>
      </c>
      <c r="D48" s="68">
        <f t="shared" si="14"/>
        <v>31500</v>
      </c>
      <c r="E48" s="77"/>
      <c r="F48" s="77"/>
      <c r="G48" s="77"/>
      <c r="H48" s="77"/>
      <c r="I48" s="77"/>
      <c r="J48" s="78">
        <f t="shared" si="15"/>
        <v>31500</v>
      </c>
      <c r="K48" s="79">
        <f t="shared" si="16"/>
        <v>0</v>
      </c>
      <c r="L48" s="79">
        <f>IF(OR($D13="",$F13=""),"",IF($C13="GWG-Sofortabschreibung",IF(L$8=YEAR($F13),$D13,0),IF($C13="Sammelposten (Pool)",IF(AND(L$8&gt;=YEAR($F13),L$8&lt;=YEAR($F13)+SP_Jahre-1),$D13/SP_Jahre,0),IF($C13="Keine AfA (nicht abnutzbar)",0,IF(L13=0,0,IF($C13="Degressiv (§ 7 Abs. 2 EStG)",MIN(K83,MAX(K83*$J13*L13/12,IF(($H13-SUM($K13:K13))&gt;0,K83/($H13-SUM($K13:K13))*L13,0))),MIN(K83,$D13/$H13*L13)))))))</f>
        <v>0</v>
      </c>
      <c r="M48" s="79">
        <f>IF(OR($D13="",$F13=""),"",IF($C13="GWG-Sofortabschreibung",IF(M$8=YEAR($F13),$D13,0),IF($C13="Sammelposten (Pool)",IF(AND(M$8&gt;=YEAR($F13),M$8&lt;=YEAR($F13)+SP_Jahre-1),$D13/SP_Jahre,0),IF($C13="Keine AfA (nicht abnutzbar)",0,IF(M13=0,0,IF($C13="Degressiv (§ 7 Abs. 2 EStG)",MIN(L83,MAX(L83*$J13*M13/12,IF(($H13-SUM($K13:L13))&gt;0,L83/($H13-SUM($K13:L13))*M13,0))),MIN(L83,$D13/$H13*M13)))))))</f>
        <v>0</v>
      </c>
      <c r="N48" s="79">
        <f>IF(OR($D13="",$F13=""),"",IF($C13="GWG-Sofortabschreibung",IF(N$8=YEAR($F13),$D13,0),IF($C13="Sammelposten (Pool)",IF(AND(N$8&gt;=YEAR($F13),N$8&lt;=YEAR($F13)+SP_Jahre-1),$D13/SP_Jahre,0),IF($C13="Keine AfA (nicht abnutzbar)",0,IF(N13=0,0,IF($C13="Degressiv (§ 7 Abs. 2 EStG)",MIN(M83,MAX(M83*$J13*N13/12,IF(($H13-SUM($K13:M13))&gt;0,M83/($H13-SUM($K13:M13))*N13,0))),MIN(M83,$D13/$H13*N13)))))))</f>
        <v>525</v>
      </c>
      <c r="O48" s="79">
        <f>IF(OR($D13="",$F13=""),"",IF($C13="GWG-Sofortabschreibung",IF(O$8=YEAR($F13),$D13,0),IF($C13="Sammelposten (Pool)",IF(AND(O$8&gt;=YEAR($F13),O$8&lt;=YEAR($F13)+SP_Jahre-1),$D13/SP_Jahre,0),IF($C13="Keine AfA (nicht abnutzbar)",0,IF(O13=0,0,IF($C13="Degressiv (§ 7 Abs. 2 EStG)",MIN(N83,MAX(N83*$J13*O13/12,IF(($H13-SUM($K13:N13))&gt;0,N83/($H13-SUM($K13:N13))*O13,0))),MIN(N83,$D13/$H13*O13)))))))</f>
        <v>3150</v>
      </c>
      <c r="P48" s="79">
        <f>IF(OR($D13="",$F13=""),"",IF($C13="GWG-Sofortabschreibung",IF(P$8=YEAR($F13),$D13,0),IF($C13="Sammelposten (Pool)",IF(AND(P$8&gt;=YEAR($F13),P$8&lt;=YEAR($F13)+SP_Jahre-1),$D13/SP_Jahre,0),IF($C13="Keine AfA (nicht abnutzbar)",0,IF(P13=0,0,IF($C13="Degressiv (§ 7 Abs. 2 EStG)",MIN(O83,MAX(O83*$J13*P13/12,IF(($H13-SUM($K13:O13))&gt;0,O83/($H13-SUM($K13:O13))*P13,0))),MIN(O83,$D13/$H13*P13)))))))</f>
        <v>3150</v>
      </c>
      <c r="Q48" s="79">
        <f>IF(OR($D13="",$F13=""),"",IF($C13="GWG-Sofortabschreibung",IF(Q$8=YEAR($F13),$D13,0),IF($C13="Sammelposten (Pool)",IF(AND(Q$8&gt;=YEAR($F13),Q$8&lt;=YEAR($F13)+SP_Jahre-1),$D13/SP_Jahre,0),IF($C13="Keine AfA (nicht abnutzbar)",0,IF(Q13=0,0,IF($C13="Degressiv (§ 7 Abs. 2 EStG)",MIN(P83,MAX(P83*$J13*Q13/12,IF(($H13-SUM($K13:P13))&gt;0,P83/($H13-SUM($K13:P13))*Q13,0))),MIN(P83,$D13/$H13*Q13)))))))</f>
        <v>3150</v>
      </c>
      <c r="R48" s="79">
        <f>IF(OR($D13="",$F13=""),"",IF($C13="GWG-Sofortabschreibung",IF(R$8=YEAR($F13),$D13,0),IF($C13="Sammelposten (Pool)",IF(AND(R$8&gt;=YEAR($F13),R$8&lt;=YEAR($F13)+SP_Jahre-1),$D13/SP_Jahre,0),IF($C13="Keine AfA (nicht abnutzbar)",0,IF(R13=0,0,IF($C13="Degressiv (§ 7 Abs. 2 EStG)",MIN(Q83,MAX(Q83*$J13*R13/12,IF(($H13-SUM($K13:Q13))&gt;0,Q83/($H13-SUM($K13:Q13))*R13,0))),MIN(Q83,$D13/$H13*R13)))))))</f>
        <v>3150</v>
      </c>
      <c r="S48" s="79">
        <f>IF(OR($D13="",$F13=""),"",IF($C13="GWG-Sofortabschreibung",IF(S$8=YEAR($F13),$D13,0),IF($C13="Sammelposten (Pool)",IF(AND(S$8&gt;=YEAR($F13),S$8&lt;=YEAR($F13)+SP_Jahre-1),$D13/SP_Jahre,0),IF($C13="Keine AfA (nicht abnutzbar)",0,IF(S13=0,0,IF($C13="Degressiv (§ 7 Abs. 2 EStG)",MIN(R83,MAX(R83*$J13*S13/12,IF(($H13-SUM($K13:R13))&gt;0,R83/($H13-SUM($K13:R13))*S13,0))),MIN(R83,$D13/$H13*S13)))))))</f>
        <v>3150</v>
      </c>
      <c r="T48" s="79">
        <f>IF(OR($D13="",$F13=""),"",IF($C13="GWG-Sofortabschreibung",IF(T$8=YEAR($F13),$D13,0),IF($C13="Sammelposten (Pool)",IF(AND(T$8&gt;=YEAR($F13),T$8&lt;=YEAR($F13)+SP_Jahre-1),$D13/SP_Jahre,0),IF($C13="Keine AfA (nicht abnutzbar)",0,IF(T13=0,0,IF($C13="Degressiv (§ 7 Abs. 2 EStG)",MIN(S83,MAX(S83*$J13*T13/12,IF(($H13-SUM($K13:S13))&gt;0,S83/($H13-SUM($K13:S13))*T13,0))),MIN(S83,$D13/$H13*T13)))))))</f>
        <v>3150</v>
      </c>
      <c r="U48" s="79">
        <f>IF(OR($D13="",$F13=""),"",IF($C13="GWG-Sofortabschreibung",IF(U$8=YEAR($F13),$D13,0),IF($C13="Sammelposten (Pool)",IF(AND(U$8&gt;=YEAR($F13),U$8&lt;=YEAR($F13)+SP_Jahre-1),$D13/SP_Jahre,0),IF($C13="Keine AfA (nicht abnutzbar)",0,IF(U13=0,0,IF($C13="Degressiv (§ 7 Abs. 2 EStG)",MIN(T83,MAX(T83*$J13*U13/12,IF(($H13-SUM($K13:T13))&gt;0,T83/($H13-SUM($K13:T13))*U13,0))),MIN(T83,$D13/$H13*U13)))))))</f>
        <v>3150</v>
      </c>
      <c r="V48" s="79">
        <f>IF(OR($D13="",$F13=""),"",IF($C13="GWG-Sofortabschreibung",IF(V$8=YEAR($F13),$D13,0),IF($C13="Sammelposten (Pool)",IF(AND(V$8&gt;=YEAR($F13),V$8&lt;=YEAR($F13)+SP_Jahre-1),$D13/SP_Jahre,0),IF($C13="Keine AfA (nicht abnutzbar)",0,IF(V13=0,0,IF($C13="Degressiv (§ 7 Abs. 2 EStG)",MIN(U83,MAX(U83*$J13*V13/12,IF(($H13-SUM($K13:U13))&gt;0,U83/($H13-SUM($K13:U13))*V13,0))),MIN(U83,$D13/$H13*V13)))))))</f>
        <v>3150</v>
      </c>
      <c r="W48" s="79">
        <f>IF(OR($D13="",$F13=""),"",IF($C13="GWG-Sofortabschreibung",IF(W$8=YEAR($F13),$D13,0),IF($C13="Sammelposten (Pool)",IF(AND(W$8&gt;=YEAR($F13),W$8&lt;=YEAR($F13)+SP_Jahre-1),$D13/SP_Jahre,0),IF($C13="Keine AfA (nicht abnutzbar)",0,IF(W13=0,0,IF($C13="Degressiv (§ 7 Abs. 2 EStG)",MIN(V83,MAX(V83*$J13*W13/12,IF(($H13-SUM($K13:V13))&gt;0,V83/($H13-SUM($K13:V13))*W13,0))),MIN(V83,$D13/$H13*W13)))))))</f>
        <v>3150</v>
      </c>
      <c r="X48" s="79">
        <f>IF(OR($D13="",$F13=""),"",IF($C13="GWG-Sofortabschreibung",IF(X$8=YEAR($F13),$D13,0),IF($C13="Sammelposten (Pool)",IF(AND(X$8&gt;=YEAR($F13),X$8&lt;=YEAR($F13)+SP_Jahre-1),$D13/SP_Jahre,0),IF($C13="Keine AfA (nicht abnutzbar)",0,IF(X13=0,0,IF($C13="Degressiv (§ 7 Abs. 2 EStG)",MIN(W83,MAX(W83*$J13*X13/12,IF(($H13-SUM($K13:W13))&gt;0,W83/($H13-SUM($K13:W13))*X13,0))),MIN(W83,$D13/$H13*X13)))))))</f>
        <v>2625</v>
      </c>
      <c r="Y48" s="79">
        <f>IF(OR($D13="",$F13=""),"",IF($C13="GWG-Sofortabschreibung",IF(Y$8=YEAR($F13),$D13,0),IF($C13="Sammelposten (Pool)",IF(AND(Y$8&gt;=YEAR($F13),Y$8&lt;=YEAR($F13)+SP_Jahre-1),$D13/SP_Jahre,0),IF($C13="Keine AfA (nicht abnutzbar)",0,IF(Y13=0,0,IF($C13="Degressiv (§ 7 Abs. 2 EStG)",MIN(X83,MAX(X83*$J13*Y13/12,IF(($H13-SUM($K13:X13))&gt;0,X83/($H13-SUM($K13:X13))*Y13,0))),MIN(X83,$D13/$H13*Y13)))))))</f>
        <v>0</v>
      </c>
      <c r="Z48" s="79">
        <f>IF(OR($D13="",$F13=""),"",IF($C13="GWG-Sofortabschreibung",IF(Z$8=YEAR($F13),$D13,0),IF($C13="Sammelposten (Pool)",IF(AND(Z$8&gt;=YEAR($F13),Z$8&lt;=YEAR($F13)+SP_Jahre-1),$D13/SP_Jahre,0),IF($C13="Keine AfA (nicht abnutzbar)",0,IF(Z13=0,0,IF($C13="Degressiv (§ 7 Abs. 2 EStG)",MIN(Y83,MAX(Y83*$J13*Z13/12,IF(($H13-SUM($K13:Y13))&gt;0,Y83/($H13-SUM($K13:Y13))*Z13,0))),MIN(Y83,$D13/$H13*Z13)))))))</f>
        <v>0</v>
      </c>
      <c r="AA48" s="79">
        <f>IF(OR($D13="",$F13=""),"",IF($C13="GWG-Sofortabschreibung",IF(AA$8=YEAR($F13),$D13,0),IF($C13="Sammelposten (Pool)",IF(AND(AA$8&gt;=YEAR($F13),AA$8&lt;=YEAR($F13)+SP_Jahre-1),$D13/SP_Jahre,0),IF($C13="Keine AfA (nicht abnutzbar)",0,IF(AA13=0,0,IF($C13="Degressiv (§ 7 Abs. 2 EStG)",MIN(Z83,MAX(Z83*$J13*AA13/12,IF(($H13-SUM($K13:Z13))&gt;0,Z83/($H13-SUM($K13:Z13))*AA13,0))),MIN(Z83,$D13/$H13*AA13)))))))</f>
        <v>0</v>
      </c>
      <c r="AB48" s="79">
        <f>IF(OR($D13="",$F13=""),"",IF($C13="GWG-Sofortabschreibung",IF(AB$8=YEAR($F13),$D13,0),IF($C13="Sammelposten (Pool)",IF(AND(AB$8&gt;=YEAR($F13),AB$8&lt;=YEAR($F13)+SP_Jahre-1),$D13/SP_Jahre,0),IF($C13="Keine AfA (nicht abnutzbar)",0,IF(AB13=0,0,IF($C13="Degressiv (§ 7 Abs. 2 EStG)",MIN(AA83,MAX(AA83*$J13*AB13/12,IF(($H13-SUM($K13:AA13))&gt;0,AA83/($H13-SUM($K13:AA13))*AB13,0))),MIN(AA83,$D13/$H13*AB13)))))))</f>
        <v>0</v>
      </c>
      <c r="AC48" s="79">
        <f>IF(OR($D13="",$F13=""),"",IF($C13="GWG-Sofortabschreibung",IF(AC$8=YEAR($F13),$D13,0),IF($C13="Sammelposten (Pool)",IF(AND(AC$8&gt;=YEAR($F13),AC$8&lt;=YEAR($F13)+SP_Jahre-1),$D13/SP_Jahre,0),IF($C13="Keine AfA (nicht abnutzbar)",0,IF(AC13=0,0,IF($C13="Degressiv (§ 7 Abs. 2 EStG)",MIN(AB83,MAX(AB83*$J13*AC13/12,IF(($H13-SUM($K13:AB13))&gt;0,AB83/($H13-SUM($K13:AB13))*AC13,0))),MIN(AB83,$D13/$H13*AC13)))))))</f>
        <v>0</v>
      </c>
      <c r="AD48" s="79">
        <f>IF(OR($D13="",$F13=""),"",IF($C13="GWG-Sofortabschreibung",IF(AD$8=YEAR($F13),$D13,0),IF($C13="Sammelposten (Pool)",IF(AND(AD$8&gt;=YEAR($F13),AD$8&lt;=YEAR($F13)+SP_Jahre-1),$D13/SP_Jahre,0),IF($C13="Keine AfA (nicht abnutzbar)",0,IF(AD13=0,0,IF($C13="Degressiv (§ 7 Abs. 2 EStG)",MIN(AC83,MAX(AC83*$J13*AD13/12,IF(($H13-SUM($K13:AC13))&gt;0,AC83/($H13-SUM($K13:AC13))*AD13,0))),MIN(AC83,$D13/$H13*AD13)))))))</f>
        <v>0</v>
      </c>
    </row>
    <row r="49" spans="1:30" ht="15" customHeight="1" x14ac:dyDescent="0.25">
      <c r="A49" s="67" t="str">
        <f t="shared" si="11"/>
        <v>AV-0006</v>
      </c>
      <c r="B49" s="67" t="str">
        <f t="shared" si="12"/>
        <v>Schraubenkompressor</v>
      </c>
      <c r="C49" s="67" t="str">
        <f t="shared" si="13"/>
        <v>Linear (§ 7 Abs. 1 EStG)</v>
      </c>
      <c r="D49" s="68">
        <f t="shared" si="14"/>
        <v>18400</v>
      </c>
      <c r="E49" s="77"/>
      <c r="F49" s="77"/>
      <c r="G49" s="77"/>
      <c r="H49" s="77"/>
      <c r="I49" s="77"/>
      <c r="J49" s="78">
        <f t="shared" si="15"/>
        <v>18400.000000000004</v>
      </c>
      <c r="K49" s="79">
        <f t="shared" si="16"/>
        <v>0</v>
      </c>
      <c r="L49" s="79">
        <f>IF(OR($D14="",$F14=""),"",IF($C14="GWG-Sofortabschreibung",IF(L$8=YEAR($F14),$D14,0),IF($C14="Sammelposten (Pool)",IF(AND(L$8&gt;=YEAR($F14),L$8&lt;=YEAR($F14)+SP_Jahre-1),$D14/SP_Jahre,0),IF($C14="Keine AfA (nicht abnutzbar)",0,IF(L14=0,0,IF($C14="Degressiv (§ 7 Abs. 2 EStG)",MIN(K84,MAX(K84*$J14*L14/12,IF(($H14-SUM($K14:K14))&gt;0,K84/($H14-SUM($K14:K14))*L14,0))),MIN(K84,$D14/$H14*L14)))))))</f>
        <v>0</v>
      </c>
      <c r="M49" s="79">
        <f>IF(OR($D14="",$F14=""),"",IF($C14="GWG-Sofortabschreibung",IF(M$8=YEAR($F14),$D14,0),IF($C14="Sammelposten (Pool)",IF(AND(M$8&gt;=YEAR($F14),M$8&lt;=YEAR($F14)+SP_Jahre-1),$D14/SP_Jahre,0),IF($C14="Keine AfA (nicht abnutzbar)",0,IF(M14=0,0,IF($C14="Degressiv (§ 7 Abs. 2 EStG)",MIN(L84,MAX(L84*$J14*M14/12,IF(($H14-SUM($K14:L14))&gt;0,L84/($H14-SUM($K14:L14))*M14,0))),MIN(L84,$D14/$H14*M14)))))))</f>
        <v>0</v>
      </c>
      <c r="N49" s="79">
        <f>IF(OR($D14="",$F14=""),"",IF($C14="GWG-Sofortabschreibung",IF(N$8=YEAR($F14),$D14,0),IF($C14="Sammelposten (Pool)",IF(AND(N$8&gt;=YEAR($F14),N$8&lt;=YEAR($F14)+SP_Jahre-1),$D14/SP_Jahre,0),IF($C14="Keine AfA (nicht abnutzbar)",0,IF(N14=0,0,IF($C14="Degressiv (§ 7 Abs. 2 EStG)",MIN(M84,MAX(M84*$J14*N14/12,IF(($H14-SUM($K14:M14))&gt;0,M84/($H14-SUM($K14:M14))*N14,0))),MIN(M84,$D14/$H14*N14)))))))</f>
        <v>0</v>
      </c>
      <c r="O49" s="79">
        <f>IF(OR($D14="",$F14=""),"",IF($C14="GWG-Sofortabschreibung",IF(O$8=YEAR($F14),$D14,0),IF($C14="Sammelposten (Pool)",IF(AND(O$8&gt;=YEAR($F14),O$8&lt;=YEAR($F14)+SP_Jahre-1),$D14/SP_Jahre,0),IF($C14="Keine AfA (nicht abnutzbar)",0,IF(O14=0,0,IF($C14="Degressiv (§ 7 Abs. 2 EStG)",MIN(N84,MAX(N84*$J14*O14/12,IF(($H14-SUM($K14:N14))&gt;0,N84/($H14-SUM($K14:N14))*O14,0))),MIN(N84,$D14/$H14*O14)))))))</f>
        <v>1533.3333333333335</v>
      </c>
      <c r="P49" s="79">
        <f>IF(OR($D14="",$F14=""),"",IF($C14="GWG-Sofortabschreibung",IF(P$8=YEAR($F14),$D14,0),IF($C14="Sammelposten (Pool)",IF(AND(P$8&gt;=YEAR($F14),P$8&lt;=YEAR($F14)+SP_Jahre-1),$D14/SP_Jahre,0),IF($C14="Keine AfA (nicht abnutzbar)",0,IF(P14=0,0,IF($C14="Degressiv (§ 7 Abs. 2 EStG)",MIN(O84,MAX(O84*$J14*P14/12,IF(($H14-SUM($K14:O14))&gt;0,O84/($H14-SUM($K14:O14))*P14,0))),MIN(O84,$D14/$H14*P14)))))))</f>
        <v>1840</v>
      </c>
      <c r="Q49" s="79">
        <f>IF(OR($D14="",$F14=""),"",IF($C14="GWG-Sofortabschreibung",IF(Q$8=YEAR($F14),$D14,0),IF($C14="Sammelposten (Pool)",IF(AND(Q$8&gt;=YEAR($F14),Q$8&lt;=YEAR($F14)+SP_Jahre-1),$D14/SP_Jahre,0),IF($C14="Keine AfA (nicht abnutzbar)",0,IF(Q14=0,0,IF($C14="Degressiv (§ 7 Abs. 2 EStG)",MIN(P84,MAX(P84*$J14*Q14/12,IF(($H14-SUM($K14:P14))&gt;0,P84/($H14-SUM($K14:P14))*Q14,0))),MIN(P84,$D14/$H14*Q14)))))))</f>
        <v>1840</v>
      </c>
      <c r="R49" s="79">
        <f>IF(OR($D14="",$F14=""),"",IF($C14="GWG-Sofortabschreibung",IF(R$8=YEAR($F14),$D14,0),IF($C14="Sammelposten (Pool)",IF(AND(R$8&gt;=YEAR($F14),R$8&lt;=YEAR($F14)+SP_Jahre-1),$D14/SP_Jahre,0),IF($C14="Keine AfA (nicht abnutzbar)",0,IF(R14=0,0,IF($C14="Degressiv (§ 7 Abs. 2 EStG)",MIN(Q84,MAX(Q84*$J14*R14/12,IF(($H14-SUM($K14:Q14))&gt;0,Q84/($H14-SUM($K14:Q14))*R14,0))),MIN(Q84,$D14/$H14*R14)))))))</f>
        <v>1840</v>
      </c>
      <c r="S49" s="79">
        <f>IF(OR($D14="",$F14=""),"",IF($C14="GWG-Sofortabschreibung",IF(S$8=YEAR($F14),$D14,0),IF($C14="Sammelposten (Pool)",IF(AND(S$8&gt;=YEAR($F14),S$8&lt;=YEAR($F14)+SP_Jahre-1),$D14/SP_Jahre,0),IF($C14="Keine AfA (nicht abnutzbar)",0,IF(S14=0,0,IF($C14="Degressiv (§ 7 Abs. 2 EStG)",MIN(R84,MAX(R84*$J14*S14/12,IF(($H14-SUM($K14:R14))&gt;0,R84/($H14-SUM($K14:R14))*S14,0))),MIN(R84,$D14/$H14*S14)))))))</f>
        <v>1840</v>
      </c>
      <c r="T49" s="79">
        <f>IF(OR($D14="",$F14=""),"",IF($C14="GWG-Sofortabschreibung",IF(T$8=YEAR($F14),$D14,0),IF($C14="Sammelposten (Pool)",IF(AND(T$8&gt;=YEAR($F14),T$8&lt;=YEAR($F14)+SP_Jahre-1),$D14/SP_Jahre,0),IF($C14="Keine AfA (nicht abnutzbar)",0,IF(T14=0,0,IF($C14="Degressiv (§ 7 Abs. 2 EStG)",MIN(S84,MAX(S84*$J14*T14/12,IF(($H14-SUM($K14:S14))&gt;0,S84/($H14-SUM($K14:S14))*T14,0))),MIN(S84,$D14/$H14*T14)))))))</f>
        <v>1840</v>
      </c>
      <c r="U49" s="79">
        <f>IF(OR($D14="",$F14=""),"",IF($C14="GWG-Sofortabschreibung",IF(U$8=YEAR($F14),$D14,0),IF($C14="Sammelposten (Pool)",IF(AND(U$8&gt;=YEAR($F14),U$8&lt;=YEAR($F14)+SP_Jahre-1),$D14/SP_Jahre,0),IF($C14="Keine AfA (nicht abnutzbar)",0,IF(U14=0,0,IF($C14="Degressiv (§ 7 Abs. 2 EStG)",MIN(T84,MAX(T84*$J14*U14/12,IF(($H14-SUM($K14:T14))&gt;0,T84/($H14-SUM($K14:T14))*U14,0))),MIN(T84,$D14/$H14*U14)))))))</f>
        <v>1840</v>
      </c>
      <c r="V49" s="79">
        <f>IF(OR($D14="",$F14=""),"",IF($C14="GWG-Sofortabschreibung",IF(V$8=YEAR($F14),$D14,0),IF($C14="Sammelposten (Pool)",IF(AND(V$8&gt;=YEAR($F14),V$8&lt;=YEAR($F14)+SP_Jahre-1),$D14/SP_Jahre,0),IF($C14="Keine AfA (nicht abnutzbar)",0,IF(V14=0,0,IF($C14="Degressiv (§ 7 Abs. 2 EStG)",MIN(U84,MAX(U84*$J14*V14/12,IF(($H14-SUM($K14:U14))&gt;0,U84/($H14-SUM($K14:U14))*V14,0))),MIN(U84,$D14/$H14*V14)))))))</f>
        <v>1840</v>
      </c>
      <c r="W49" s="79">
        <f>IF(OR($D14="",$F14=""),"",IF($C14="GWG-Sofortabschreibung",IF(W$8=YEAR($F14),$D14,0),IF($C14="Sammelposten (Pool)",IF(AND(W$8&gt;=YEAR($F14),W$8&lt;=YEAR($F14)+SP_Jahre-1),$D14/SP_Jahre,0),IF($C14="Keine AfA (nicht abnutzbar)",0,IF(W14=0,0,IF($C14="Degressiv (§ 7 Abs. 2 EStG)",MIN(V84,MAX(V84*$J14*W14/12,IF(($H14-SUM($K14:V14))&gt;0,V84/($H14-SUM($K14:V14))*W14,0))),MIN(V84,$D14/$H14*W14)))))))</f>
        <v>1840</v>
      </c>
      <c r="X49" s="79">
        <f>IF(OR($D14="",$F14=""),"",IF($C14="GWG-Sofortabschreibung",IF(X$8=YEAR($F14),$D14,0),IF($C14="Sammelposten (Pool)",IF(AND(X$8&gt;=YEAR($F14),X$8&lt;=YEAR($F14)+SP_Jahre-1),$D14/SP_Jahre,0),IF($C14="Keine AfA (nicht abnutzbar)",0,IF(X14=0,0,IF($C14="Degressiv (§ 7 Abs. 2 EStG)",MIN(W84,MAX(W84*$J14*X14/12,IF(($H14-SUM($K14:W14))&gt;0,W84/($H14-SUM($K14:W14))*X14,0))),MIN(W84,$D14/$H14*X14)))))))</f>
        <v>1840</v>
      </c>
      <c r="Y49" s="79">
        <f>IF(OR($D14="",$F14=""),"",IF($C14="GWG-Sofortabschreibung",IF(Y$8=YEAR($F14),$D14,0),IF($C14="Sammelposten (Pool)",IF(AND(Y$8&gt;=YEAR($F14),Y$8&lt;=YEAR($F14)+SP_Jahre-1),$D14/SP_Jahre,0),IF($C14="Keine AfA (nicht abnutzbar)",0,IF(Y14=0,0,IF($C14="Degressiv (§ 7 Abs. 2 EStG)",MIN(X84,MAX(X84*$J14*Y14/12,IF(($H14-SUM($K14:X14))&gt;0,X84/($H14-SUM($K14:X14))*Y14,0))),MIN(X84,$D14/$H14*Y14)))))))</f>
        <v>306.66666666666669</v>
      </c>
      <c r="Z49" s="79">
        <f>IF(OR($D14="",$F14=""),"",IF($C14="GWG-Sofortabschreibung",IF(Z$8=YEAR($F14),$D14,0),IF($C14="Sammelposten (Pool)",IF(AND(Z$8&gt;=YEAR($F14),Z$8&lt;=YEAR($F14)+SP_Jahre-1),$D14/SP_Jahre,0),IF($C14="Keine AfA (nicht abnutzbar)",0,IF(Z14=0,0,IF($C14="Degressiv (§ 7 Abs. 2 EStG)",MIN(Y84,MAX(Y84*$J14*Z14/12,IF(($H14-SUM($K14:Y14))&gt;0,Y84/($H14-SUM($K14:Y14))*Z14,0))),MIN(Y84,$D14/$H14*Z14)))))))</f>
        <v>0</v>
      </c>
      <c r="AA49" s="79">
        <f>IF(OR($D14="",$F14=""),"",IF($C14="GWG-Sofortabschreibung",IF(AA$8=YEAR($F14),$D14,0),IF($C14="Sammelposten (Pool)",IF(AND(AA$8&gt;=YEAR($F14),AA$8&lt;=YEAR($F14)+SP_Jahre-1),$D14/SP_Jahre,0),IF($C14="Keine AfA (nicht abnutzbar)",0,IF(AA14=0,0,IF($C14="Degressiv (§ 7 Abs. 2 EStG)",MIN(Z84,MAX(Z84*$J14*AA14/12,IF(($H14-SUM($K14:Z14))&gt;0,Z84/($H14-SUM($K14:Z14))*AA14,0))),MIN(Z84,$D14/$H14*AA14)))))))</f>
        <v>0</v>
      </c>
      <c r="AB49" s="79">
        <f>IF(OR($D14="",$F14=""),"",IF($C14="GWG-Sofortabschreibung",IF(AB$8=YEAR($F14),$D14,0),IF($C14="Sammelposten (Pool)",IF(AND(AB$8&gt;=YEAR($F14),AB$8&lt;=YEAR($F14)+SP_Jahre-1),$D14/SP_Jahre,0),IF($C14="Keine AfA (nicht abnutzbar)",0,IF(AB14=0,0,IF($C14="Degressiv (§ 7 Abs. 2 EStG)",MIN(AA84,MAX(AA84*$J14*AB14/12,IF(($H14-SUM($K14:AA14))&gt;0,AA84/($H14-SUM($K14:AA14))*AB14,0))),MIN(AA84,$D14/$H14*AB14)))))))</f>
        <v>0</v>
      </c>
      <c r="AC49" s="79">
        <f>IF(OR($D14="",$F14=""),"",IF($C14="GWG-Sofortabschreibung",IF(AC$8=YEAR($F14),$D14,0),IF($C14="Sammelposten (Pool)",IF(AND(AC$8&gt;=YEAR($F14),AC$8&lt;=YEAR($F14)+SP_Jahre-1),$D14/SP_Jahre,0),IF($C14="Keine AfA (nicht abnutzbar)",0,IF(AC14=0,0,IF($C14="Degressiv (§ 7 Abs. 2 EStG)",MIN(AB84,MAX(AB84*$J14*AC14/12,IF(($H14-SUM($K14:AB14))&gt;0,AB84/($H14-SUM($K14:AB14))*AC14,0))),MIN(AB84,$D14/$H14*AC14)))))))</f>
        <v>0</v>
      </c>
      <c r="AD49" s="79">
        <f>IF(OR($D14="",$F14=""),"",IF($C14="GWG-Sofortabschreibung",IF(AD$8=YEAR($F14),$D14,0),IF($C14="Sammelposten (Pool)",IF(AND(AD$8&gt;=YEAR($F14),AD$8&lt;=YEAR($F14)+SP_Jahre-1),$D14/SP_Jahre,0),IF($C14="Keine AfA (nicht abnutzbar)",0,IF(AD14=0,0,IF($C14="Degressiv (§ 7 Abs. 2 EStG)",MIN(AC84,MAX(AC84*$J14*AD14/12,IF(($H14-SUM($K14:AC14))&gt;0,AC84/($H14-SUM($K14:AC14))*AD14,0))),MIN(AC84,$D14/$H14*AD14)))))))</f>
        <v>0</v>
      </c>
    </row>
    <row r="50" spans="1:30" ht="15" customHeight="1" x14ac:dyDescent="0.25">
      <c r="A50" s="67" t="str">
        <f t="shared" si="11"/>
        <v>AV-0007</v>
      </c>
      <c r="B50" s="67" t="str">
        <f t="shared" si="12"/>
        <v>Transporter 3,5 t</v>
      </c>
      <c r="C50" s="67" t="str">
        <f t="shared" si="13"/>
        <v>Linear (§ 7 Abs. 1 EStG)</v>
      </c>
      <c r="D50" s="68">
        <f t="shared" si="14"/>
        <v>38900</v>
      </c>
      <c r="E50" s="77"/>
      <c r="F50" s="77"/>
      <c r="G50" s="77"/>
      <c r="H50" s="77"/>
      <c r="I50" s="77"/>
      <c r="J50" s="78">
        <f t="shared" si="15"/>
        <v>38899.999999999993</v>
      </c>
      <c r="K50" s="79">
        <f t="shared" si="16"/>
        <v>0</v>
      </c>
      <c r="L50" s="79">
        <f>IF(OR($D15="",$F15=""),"",IF($C15="GWG-Sofortabschreibung",IF(L$8=YEAR($F15),$D15,0),IF($C15="Sammelposten (Pool)",IF(AND(L$8&gt;=YEAR($F15),L$8&lt;=YEAR($F15)+SP_Jahre-1),$D15/SP_Jahre,0),IF($C15="Keine AfA (nicht abnutzbar)",0,IF(L15=0,0,IF($C15="Degressiv (§ 7 Abs. 2 EStG)",MIN(K85,MAX(K85*$J15*L15/12,IF(($H15-SUM($K15:K15))&gt;0,K85/($H15-SUM($K15:K15))*L15,0))),MIN(K85,$D15/$H15*L15)))))))</f>
        <v>0</v>
      </c>
      <c r="M50" s="79">
        <f>IF(OR($D15="",$F15=""),"",IF($C15="GWG-Sofortabschreibung",IF(M$8=YEAR($F15),$D15,0),IF($C15="Sammelposten (Pool)",IF(AND(M$8&gt;=YEAR($F15),M$8&lt;=YEAR($F15)+SP_Jahre-1),$D15/SP_Jahre,0),IF($C15="Keine AfA (nicht abnutzbar)",0,IF(M15=0,0,IF($C15="Degressiv (§ 7 Abs. 2 EStG)",MIN(L85,MAX(L85*$J15*M15/12,IF(($H15-SUM($K15:L15))&gt;0,L85/($H15-SUM($K15:L15))*M15,0))),MIN(L85,$D15/$H15*M15)))))))</f>
        <v>0</v>
      </c>
      <c r="N50" s="79">
        <f>IF(OR($D15="",$F15=""),"",IF($C15="GWG-Sofortabschreibung",IF(N$8=YEAR($F15),$D15,0),IF($C15="Sammelposten (Pool)",IF(AND(N$8&gt;=YEAR($F15),N$8&lt;=YEAR($F15)+SP_Jahre-1),$D15/SP_Jahre,0),IF($C15="Keine AfA (nicht abnutzbar)",0,IF(N15=0,0,IF($C15="Degressiv (§ 7 Abs. 2 EStG)",MIN(M85,MAX(M85*$J15*N15/12,IF(($H15-SUM($K15:M15))&gt;0,M85/($H15-SUM($K15:M15))*N15,0))),MIN(M85,$D15/$H15*N15)))))))</f>
        <v>0</v>
      </c>
      <c r="O50" s="79">
        <f>IF(OR($D15="",$F15=""),"",IF($C15="GWG-Sofortabschreibung",IF(O$8=YEAR($F15),$D15,0),IF($C15="Sammelposten (Pool)",IF(AND(O$8&gt;=YEAR($F15),O$8&lt;=YEAR($F15)+SP_Jahre-1),$D15/SP_Jahre,0),IF($C15="Keine AfA (nicht abnutzbar)",0,IF(O15=0,0,IF($C15="Degressiv (§ 7 Abs. 2 EStG)",MIN(N85,MAX(N85*$J15*O15/12,IF(($H15-SUM($K15:N15))&gt;0,N85/($H15-SUM($K15:N15))*O15,0))),MIN(N85,$D15/$H15*O15)))))))</f>
        <v>2521.2962962962961</v>
      </c>
      <c r="P50" s="79">
        <f>IF(OR($D15="",$F15=""),"",IF($C15="GWG-Sofortabschreibung",IF(P$8=YEAR($F15),$D15,0),IF($C15="Sammelposten (Pool)",IF(AND(P$8&gt;=YEAR($F15),P$8&lt;=YEAR($F15)+SP_Jahre-1),$D15/SP_Jahre,0),IF($C15="Keine AfA (nicht abnutzbar)",0,IF(P15=0,0,IF($C15="Degressiv (§ 7 Abs. 2 EStG)",MIN(O85,MAX(O85*$J15*P15/12,IF(($H15-SUM($K15:O15))&gt;0,O85/($H15-SUM($K15:O15))*P15,0))),MIN(O85,$D15/$H15*P15)))))))</f>
        <v>4322.2222222222217</v>
      </c>
      <c r="Q50" s="79">
        <f>IF(OR($D15="",$F15=""),"",IF($C15="GWG-Sofortabschreibung",IF(Q$8=YEAR($F15),$D15,0),IF($C15="Sammelposten (Pool)",IF(AND(Q$8&gt;=YEAR($F15),Q$8&lt;=YEAR($F15)+SP_Jahre-1),$D15/SP_Jahre,0),IF($C15="Keine AfA (nicht abnutzbar)",0,IF(Q15=0,0,IF($C15="Degressiv (§ 7 Abs. 2 EStG)",MIN(P85,MAX(P85*$J15*Q15/12,IF(($H15-SUM($K15:P15))&gt;0,P85/($H15-SUM($K15:P15))*Q15,0))),MIN(P85,$D15/$H15*Q15)))))))</f>
        <v>4322.2222222222217</v>
      </c>
      <c r="R50" s="79">
        <f>IF(OR($D15="",$F15=""),"",IF($C15="GWG-Sofortabschreibung",IF(R$8=YEAR($F15),$D15,0),IF($C15="Sammelposten (Pool)",IF(AND(R$8&gt;=YEAR($F15),R$8&lt;=YEAR($F15)+SP_Jahre-1),$D15/SP_Jahre,0),IF($C15="Keine AfA (nicht abnutzbar)",0,IF(R15=0,0,IF($C15="Degressiv (§ 7 Abs. 2 EStG)",MIN(Q85,MAX(Q85*$J15*R15/12,IF(($H15-SUM($K15:Q15))&gt;0,Q85/($H15-SUM($K15:Q15))*R15,0))),MIN(Q85,$D15/$H15*R15)))))))</f>
        <v>4322.2222222222217</v>
      </c>
      <c r="S50" s="79">
        <f>IF(OR($D15="",$F15=""),"",IF($C15="GWG-Sofortabschreibung",IF(S$8=YEAR($F15),$D15,0),IF($C15="Sammelposten (Pool)",IF(AND(S$8&gt;=YEAR($F15),S$8&lt;=YEAR($F15)+SP_Jahre-1),$D15/SP_Jahre,0),IF($C15="Keine AfA (nicht abnutzbar)",0,IF(S15=0,0,IF($C15="Degressiv (§ 7 Abs. 2 EStG)",MIN(R85,MAX(R85*$J15*S15/12,IF(($H15-SUM($K15:R15))&gt;0,R85/($H15-SUM($K15:R15))*S15,0))),MIN(R85,$D15/$H15*S15)))))))</f>
        <v>4322.2222222222217</v>
      </c>
      <c r="T50" s="79">
        <f>IF(OR($D15="",$F15=""),"",IF($C15="GWG-Sofortabschreibung",IF(T$8=YEAR($F15),$D15,0),IF($C15="Sammelposten (Pool)",IF(AND(T$8&gt;=YEAR($F15),T$8&lt;=YEAR($F15)+SP_Jahre-1),$D15/SP_Jahre,0),IF($C15="Keine AfA (nicht abnutzbar)",0,IF(T15=0,0,IF($C15="Degressiv (§ 7 Abs. 2 EStG)",MIN(S85,MAX(S85*$J15*T15/12,IF(($H15-SUM($K15:S15))&gt;0,S85/($H15-SUM($K15:S15))*T15,0))),MIN(S85,$D15/$H15*T15)))))))</f>
        <v>4322.2222222222217</v>
      </c>
      <c r="U50" s="79">
        <f>IF(OR($D15="",$F15=""),"",IF($C15="GWG-Sofortabschreibung",IF(U$8=YEAR($F15),$D15,0),IF($C15="Sammelposten (Pool)",IF(AND(U$8&gt;=YEAR($F15),U$8&lt;=YEAR($F15)+SP_Jahre-1),$D15/SP_Jahre,0),IF($C15="Keine AfA (nicht abnutzbar)",0,IF(U15=0,0,IF($C15="Degressiv (§ 7 Abs. 2 EStG)",MIN(T85,MAX(T85*$J15*U15/12,IF(($H15-SUM($K15:T15))&gt;0,T85/($H15-SUM($K15:T15))*U15,0))),MIN(T85,$D15/$H15*U15)))))))</f>
        <v>4322.2222222222217</v>
      </c>
      <c r="V50" s="79">
        <f>IF(OR($D15="",$F15=""),"",IF($C15="GWG-Sofortabschreibung",IF(V$8=YEAR($F15),$D15,0),IF($C15="Sammelposten (Pool)",IF(AND(V$8&gt;=YEAR($F15),V$8&lt;=YEAR($F15)+SP_Jahre-1),$D15/SP_Jahre,0),IF($C15="Keine AfA (nicht abnutzbar)",0,IF(V15=0,0,IF($C15="Degressiv (§ 7 Abs. 2 EStG)",MIN(U85,MAX(U85*$J15*V15/12,IF(($H15-SUM($K15:U15))&gt;0,U85/($H15-SUM($K15:U15))*V15,0))),MIN(U85,$D15/$H15*V15)))))))</f>
        <v>4322.2222222222217</v>
      </c>
      <c r="W50" s="79">
        <f>IF(OR($D15="",$F15=""),"",IF($C15="GWG-Sofortabschreibung",IF(W$8=YEAR($F15),$D15,0),IF($C15="Sammelposten (Pool)",IF(AND(W$8&gt;=YEAR($F15),W$8&lt;=YEAR($F15)+SP_Jahre-1),$D15/SP_Jahre,0),IF($C15="Keine AfA (nicht abnutzbar)",0,IF(W15=0,0,IF($C15="Degressiv (§ 7 Abs. 2 EStG)",MIN(V85,MAX(V85*$J15*W15/12,IF(($H15-SUM($K15:V15))&gt;0,V85/($H15-SUM($K15:V15))*W15,0))),MIN(V85,$D15/$H15*W15)))))))</f>
        <v>4322.2222222222217</v>
      </c>
      <c r="X50" s="79">
        <f>IF(OR($D15="",$F15=""),"",IF($C15="GWG-Sofortabschreibung",IF(X$8=YEAR($F15),$D15,0),IF($C15="Sammelposten (Pool)",IF(AND(X$8&gt;=YEAR($F15),X$8&lt;=YEAR($F15)+SP_Jahre-1),$D15/SP_Jahre,0),IF($C15="Keine AfA (nicht abnutzbar)",0,IF(X15=0,0,IF($C15="Degressiv (§ 7 Abs. 2 EStG)",MIN(W85,MAX(W85*$J15*X15/12,IF(($H15-SUM($K15:W15))&gt;0,W85/($H15-SUM($K15:W15))*X15,0))),MIN(W85,$D15/$H15*X15)))))))</f>
        <v>1800.9259259259215</v>
      </c>
      <c r="Y50" s="79">
        <f>IF(OR($D15="",$F15=""),"",IF($C15="GWG-Sofortabschreibung",IF(Y$8=YEAR($F15),$D15,0),IF($C15="Sammelposten (Pool)",IF(AND(Y$8&gt;=YEAR($F15),Y$8&lt;=YEAR($F15)+SP_Jahre-1),$D15/SP_Jahre,0),IF($C15="Keine AfA (nicht abnutzbar)",0,IF(Y15=0,0,IF($C15="Degressiv (§ 7 Abs. 2 EStG)",MIN(X85,MAX(X85*$J15*Y15/12,IF(($H15-SUM($K15:X15))&gt;0,X85/($H15-SUM($K15:X15))*Y15,0))),MIN(X85,$D15/$H15*Y15)))))))</f>
        <v>0</v>
      </c>
      <c r="Z50" s="79">
        <f>IF(OR($D15="",$F15=""),"",IF($C15="GWG-Sofortabschreibung",IF(Z$8=YEAR($F15),$D15,0),IF($C15="Sammelposten (Pool)",IF(AND(Z$8&gt;=YEAR($F15),Z$8&lt;=YEAR($F15)+SP_Jahre-1),$D15/SP_Jahre,0),IF($C15="Keine AfA (nicht abnutzbar)",0,IF(Z15=0,0,IF($C15="Degressiv (§ 7 Abs. 2 EStG)",MIN(Y85,MAX(Y85*$J15*Z15/12,IF(($H15-SUM($K15:Y15))&gt;0,Y85/($H15-SUM($K15:Y15))*Z15,0))),MIN(Y85,$D15/$H15*Z15)))))))</f>
        <v>0</v>
      </c>
      <c r="AA50" s="79">
        <f>IF(OR($D15="",$F15=""),"",IF($C15="GWG-Sofortabschreibung",IF(AA$8=YEAR($F15),$D15,0),IF($C15="Sammelposten (Pool)",IF(AND(AA$8&gt;=YEAR($F15),AA$8&lt;=YEAR($F15)+SP_Jahre-1),$D15/SP_Jahre,0),IF($C15="Keine AfA (nicht abnutzbar)",0,IF(AA15=0,0,IF($C15="Degressiv (§ 7 Abs. 2 EStG)",MIN(Z85,MAX(Z85*$J15*AA15/12,IF(($H15-SUM($K15:Z15))&gt;0,Z85/($H15-SUM($K15:Z15))*AA15,0))),MIN(Z85,$D15/$H15*AA15)))))))</f>
        <v>0</v>
      </c>
      <c r="AB50" s="79">
        <f>IF(OR($D15="",$F15=""),"",IF($C15="GWG-Sofortabschreibung",IF(AB$8=YEAR($F15),$D15,0),IF($C15="Sammelposten (Pool)",IF(AND(AB$8&gt;=YEAR($F15),AB$8&lt;=YEAR($F15)+SP_Jahre-1),$D15/SP_Jahre,0),IF($C15="Keine AfA (nicht abnutzbar)",0,IF(AB15=0,0,IF($C15="Degressiv (§ 7 Abs. 2 EStG)",MIN(AA85,MAX(AA85*$J15*AB15/12,IF(($H15-SUM($K15:AA15))&gt;0,AA85/($H15-SUM($K15:AA15))*AB15,0))),MIN(AA85,$D15/$H15*AB15)))))))</f>
        <v>0</v>
      </c>
      <c r="AC50" s="79">
        <f>IF(OR($D15="",$F15=""),"",IF($C15="GWG-Sofortabschreibung",IF(AC$8=YEAR($F15),$D15,0),IF($C15="Sammelposten (Pool)",IF(AND(AC$8&gt;=YEAR($F15),AC$8&lt;=YEAR($F15)+SP_Jahre-1),$D15/SP_Jahre,0),IF($C15="Keine AfA (nicht abnutzbar)",0,IF(AC15=0,0,IF($C15="Degressiv (§ 7 Abs. 2 EStG)",MIN(AB85,MAX(AB85*$J15*AC15/12,IF(($H15-SUM($K15:AB15))&gt;0,AB85/($H15-SUM($K15:AB15))*AC15,0))),MIN(AB85,$D15/$H15*AC15)))))))</f>
        <v>0</v>
      </c>
      <c r="AD50" s="79">
        <f>IF(OR($D15="",$F15=""),"",IF($C15="GWG-Sofortabschreibung",IF(AD$8=YEAR($F15),$D15,0),IF($C15="Sammelposten (Pool)",IF(AND(AD$8&gt;=YEAR($F15),AD$8&lt;=YEAR($F15)+SP_Jahre-1),$D15/SP_Jahre,0),IF($C15="Keine AfA (nicht abnutzbar)",0,IF(AD15=0,0,IF($C15="Degressiv (§ 7 Abs. 2 EStG)",MIN(AC85,MAX(AC85*$J15*AD15/12,IF(($H15-SUM($K15:AC15))&gt;0,AC85/($H15-SUM($K15:AC15))*AD15,0))),MIN(AC85,$D15/$H15*AD15)))))))</f>
        <v>0</v>
      </c>
    </row>
    <row r="51" spans="1:30" ht="15" customHeight="1" x14ac:dyDescent="0.25">
      <c r="A51" s="67" t="str">
        <f t="shared" si="11"/>
        <v>AV-0008</v>
      </c>
      <c r="B51" s="67" t="str">
        <f t="shared" si="12"/>
        <v>Anhänger Tandem</v>
      </c>
      <c r="C51" s="67" t="str">
        <f t="shared" si="13"/>
        <v>Linear (§ 7 Abs. 1 EStG)</v>
      </c>
      <c r="D51" s="68">
        <f t="shared" si="14"/>
        <v>7400</v>
      </c>
      <c r="E51" s="77"/>
      <c r="F51" s="77"/>
      <c r="G51" s="77"/>
      <c r="H51" s="77"/>
      <c r="I51" s="77"/>
      <c r="J51" s="78">
        <f t="shared" si="15"/>
        <v>4796.2962962962956</v>
      </c>
      <c r="K51" s="79">
        <f t="shared" si="16"/>
        <v>0</v>
      </c>
      <c r="L51" s="79">
        <f>IF(OR($D16="",$F16=""),"",IF($C16="GWG-Sofortabschreibung",IF(L$8=YEAR($F16),$D16,0),IF($C16="Sammelposten (Pool)",IF(AND(L$8&gt;=YEAR($F16),L$8&lt;=YEAR($F16)+SP_Jahre-1),$D16/SP_Jahre,0),IF($C16="Keine AfA (nicht abnutzbar)",0,IF(L16=0,0,IF($C16="Degressiv (§ 7 Abs. 2 EStG)",MIN(K86,MAX(K86*$J16*L16/12,IF(($H16-SUM($K16:K16))&gt;0,K86/($H16-SUM($K16:K16))*L16,0))),MIN(K86,$D16/$H16*L16)))))))</f>
        <v>0</v>
      </c>
      <c r="M51" s="79">
        <f>IF(OR($D16="",$F16=""),"",IF($C16="GWG-Sofortabschreibung",IF(M$8=YEAR($F16),$D16,0),IF($C16="Sammelposten (Pool)",IF(AND(M$8&gt;=YEAR($F16),M$8&lt;=YEAR($F16)+SP_Jahre-1),$D16/SP_Jahre,0),IF($C16="Keine AfA (nicht abnutzbar)",0,IF(M16=0,0,IF($C16="Degressiv (§ 7 Abs. 2 EStG)",MIN(L86,MAX(L86*$J16*M16/12,IF(($H16-SUM($K16:L16))&gt;0,L86/($H16-SUM($K16:L16))*M16,0))),MIN(L86,$D16/$H16*M16)))))))</f>
        <v>342.59259259259261</v>
      </c>
      <c r="N51" s="79">
        <f>IF(OR($D16="",$F16=""),"",IF($C16="GWG-Sofortabschreibung",IF(N$8=YEAR($F16),$D16,0),IF($C16="Sammelposten (Pool)",IF(AND(N$8&gt;=YEAR($F16),N$8&lt;=YEAR($F16)+SP_Jahre-1),$D16/SP_Jahre,0),IF($C16="Keine AfA (nicht abnutzbar)",0,IF(N16=0,0,IF($C16="Degressiv (§ 7 Abs. 2 EStG)",MIN(M86,MAX(M86*$J16*N16/12,IF(($H16-SUM($K16:M16))&gt;0,M86/($H16-SUM($K16:M16))*N16,0))),MIN(M86,$D16/$H16*N16)))))))</f>
        <v>822.22222222222217</v>
      </c>
      <c r="O51" s="79">
        <f>IF(OR($D16="",$F16=""),"",IF($C16="GWG-Sofortabschreibung",IF(O$8=YEAR($F16),$D16,0),IF($C16="Sammelposten (Pool)",IF(AND(O$8&gt;=YEAR($F16),O$8&lt;=YEAR($F16)+SP_Jahre-1),$D16/SP_Jahre,0),IF($C16="Keine AfA (nicht abnutzbar)",0,IF(O16=0,0,IF($C16="Degressiv (§ 7 Abs. 2 EStG)",MIN(N86,MAX(N86*$J16*O16/12,IF(($H16-SUM($K16:N16))&gt;0,N86/($H16-SUM($K16:N16))*O16,0))),MIN(N86,$D16/$H16*O16)))))))</f>
        <v>822.22222222222217</v>
      </c>
      <c r="P51" s="79">
        <f>IF(OR($D16="",$F16=""),"",IF($C16="GWG-Sofortabschreibung",IF(P$8=YEAR($F16),$D16,0),IF($C16="Sammelposten (Pool)",IF(AND(P$8&gt;=YEAR($F16),P$8&lt;=YEAR($F16)+SP_Jahre-1),$D16/SP_Jahre,0),IF($C16="Keine AfA (nicht abnutzbar)",0,IF(P16=0,0,IF($C16="Degressiv (§ 7 Abs. 2 EStG)",MIN(O86,MAX(O86*$J16*P16/12,IF(($H16-SUM($K16:O16))&gt;0,O86/($H16-SUM($K16:O16))*P16,0))),MIN(O86,$D16/$H16*P16)))))))</f>
        <v>822.22222222222217</v>
      </c>
      <c r="Q51" s="79">
        <f>IF(OR($D16="",$F16=""),"",IF($C16="GWG-Sofortabschreibung",IF(Q$8=YEAR($F16),$D16,0),IF($C16="Sammelposten (Pool)",IF(AND(Q$8&gt;=YEAR($F16),Q$8&lt;=YEAR($F16)+SP_Jahre-1),$D16/SP_Jahre,0),IF($C16="Keine AfA (nicht abnutzbar)",0,IF(Q16=0,0,IF($C16="Degressiv (§ 7 Abs. 2 EStG)",MIN(P86,MAX(P86*$J16*Q16/12,IF(($H16-SUM($K16:P16))&gt;0,P86/($H16-SUM($K16:P16))*Q16,0))),MIN(P86,$D16/$H16*Q16)))))))</f>
        <v>822.22222222222217</v>
      </c>
      <c r="R51" s="79">
        <f>IF(OR($D16="",$F16=""),"",IF($C16="GWG-Sofortabschreibung",IF(R$8=YEAR($F16),$D16,0),IF($C16="Sammelposten (Pool)",IF(AND(R$8&gt;=YEAR($F16),R$8&lt;=YEAR($F16)+SP_Jahre-1),$D16/SP_Jahre,0),IF($C16="Keine AfA (nicht abnutzbar)",0,IF(R16=0,0,IF($C16="Degressiv (§ 7 Abs. 2 EStG)",MIN(Q86,MAX(Q86*$J16*R16/12,IF(($H16-SUM($K16:Q16))&gt;0,Q86/($H16-SUM($K16:Q16))*R16,0))),MIN(Q86,$D16/$H16*R16)))))))</f>
        <v>822.22222222222217</v>
      </c>
      <c r="S51" s="79">
        <f>IF(OR($D16="",$F16=""),"",IF($C16="GWG-Sofortabschreibung",IF(S$8=YEAR($F16),$D16,0),IF($C16="Sammelposten (Pool)",IF(AND(S$8&gt;=YEAR($F16),S$8&lt;=YEAR($F16)+SP_Jahre-1),$D16/SP_Jahre,0),IF($C16="Keine AfA (nicht abnutzbar)",0,IF(S16=0,0,IF($C16="Degressiv (§ 7 Abs. 2 EStG)",MIN(R86,MAX(R86*$J16*S16/12,IF(($H16-SUM($K16:R16))&gt;0,R86/($H16-SUM($K16:R16))*S16,0))),MIN(R86,$D16/$H16*S16)))))))</f>
        <v>342.59259259259261</v>
      </c>
      <c r="T51" s="79">
        <f>IF(OR($D16="",$F16=""),"",IF($C16="GWG-Sofortabschreibung",IF(T$8=YEAR($F16),$D16,0),IF($C16="Sammelposten (Pool)",IF(AND(T$8&gt;=YEAR($F16),T$8&lt;=YEAR($F16)+SP_Jahre-1),$D16/SP_Jahre,0),IF($C16="Keine AfA (nicht abnutzbar)",0,IF(T16=0,0,IF($C16="Degressiv (§ 7 Abs. 2 EStG)",MIN(S86,MAX(S86*$J16*T16/12,IF(($H16-SUM($K16:S16))&gt;0,S86/($H16-SUM($K16:S16))*T16,0))),MIN(S86,$D16/$H16*T16)))))))</f>
        <v>0</v>
      </c>
      <c r="U51" s="79">
        <f>IF(OR($D16="",$F16=""),"",IF($C16="GWG-Sofortabschreibung",IF(U$8=YEAR($F16),$D16,0),IF($C16="Sammelposten (Pool)",IF(AND(U$8&gt;=YEAR($F16),U$8&lt;=YEAR($F16)+SP_Jahre-1),$D16/SP_Jahre,0),IF($C16="Keine AfA (nicht abnutzbar)",0,IF(U16=0,0,IF($C16="Degressiv (§ 7 Abs. 2 EStG)",MIN(T86,MAX(T86*$J16*U16/12,IF(($H16-SUM($K16:T16))&gt;0,T86/($H16-SUM($K16:T16))*U16,0))),MIN(T86,$D16/$H16*U16)))))))</f>
        <v>0</v>
      </c>
      <c r="V51" s="79">
        <f>IF(OR($D16="",$F16=""),"",IF($C16="GWG-Sofortabschreibung",IF(V$8=YEAR($F16),$D16,0),IF($C16="Sammelposten (Pool)",IF(AND(V$8&gt;=YEAR($F16),V$8&lt;=YEAR($F16)+SP_Jahre-1),$D16/SP_Jahre,0),IF($C16="Keine AfA (nicht abnutzbar)",0,IF(V16=0,0,IF($C16="Degressiv (§ 7 Abs. 2 EStG)",MIN(U86,MAX(U86*$J16*V16/12,IF(($H16-SUM($K16:U16))&gt;0,U86/($H16-SUM($K16:U16))*V16,0))),MIN(U86,$D16/$H16*V16)))))))</f>
        <v>0</v>
      </c>
      <c r="W51" s="79">
        <f>IF(OR($D16="",$F16=""),"",IF($C16="GWG-Sofortabschreibung",IF(W$8=YEAR($F16),$D16,0),IF($C16="Sammelposten (Pool)",IF(AND(W$8&gt;=YEAR($F16),W$8&lt;=YEAR($F16)+SP_Jahre-1),$D16/SP_Jahre,0),IF($C16="Keine AfA (nicht abnutzbar)",0,IF(W16=0,0,IF($C16="Degressiv (§ 7 Abs. 2 EStG)",MIN(V86,MAX(V86*$J16*W16/12,IF(($H16-SUM($K16:V16))&gt;0,V86/($H16-SUM($K16:V16))*W16,0))),MIN(V86,$D16/$H16*W16)))))))</f>
        <v>0</v>
      </c>
      <c r="X51" s="79">
        <f>IF(OR($D16="",$F16=""),"",IF($C16="GWG-Sofortabschreibung",IF(X$8=YEAR($F16),$D16,0),IF($C16="Sammelposten (Pool)",IF(AND(X$8&gt;=YEAR($F16),X$8&lt;=YEAR($F16)+SP_Jahre-1),$D16/SP_Jahre,0),IF($C16="Keine AfA (nicht abnutzbar)",0,IF(X16=0,0,IF($C16="Degressiv (§ 7 Abs. 2 EStG)",MIN(W86,MAX(W86*$J16*X16/12,IF(($H16-SUM($K16:W16))&gt;0,W86/($H16-SUM($K16:W16))*X16,0))),MIN(W86,$D16/$H16*X16)))))))</f>
        <v>0</v>
      </c>
      <c r="Y51" s="79">
        <f>IF(OR($D16="",$F16=""),"",IF($C16="GWG-Sofortabschreibung",IF(Y$8=YEAR($F16),$D16,0),IF($C16="Sammelposten (Pool)",IF(AND(Y$8&gt;=YEAR($F16),Y$8&lt;=YEAR($F16)+SP_Jahre-1),$D16/SP_Jahre,0),IF($C16="Keine AfA (nicht abnutzbar)",0,IF(Y16=0,0,IF($C16="Degressiv (§ 7 Abs. 2 EStG)",MIN(X86,MAX(X86*$J16*Y16/12,IF(($H16-SUM($K16:X16))&gt;0,X86/($H16-SUM($K16:X16))*Y16,0))),MIN(X86,$D16/$H16*Y16)))))))</f>
        <v>0</v>
      </c>
      <c r="Z51" s="79">
        <f>IF(OR($D16="",$F16=""),"",IF($C16="GWG-Sofortabschreibung",IF(Z$8=YEAR($F16),$D16,0),IF($C16="Sammelposten (Pool)",IF(AND(Z$8&gt;=YEAR($F16),Z$8&lt;=YEAR($F16)+SP_Jahre-1),$D16/SP_Jahre,0),IF($C16="Keine AfA (nicht abnutzbar)",0,IF(Z16=0,0,IF($C16="Degressiv (§ 7 Abs. 2 EStG)",MIN(Y86,MAX(Y86*$J16*Z16/12,IF(($H16-SUM($K16:Y16))&gt;0,Y86/($H16-SUM($K16:Y16))*Z16,0))),MIN(Y86,$D16/$H16*Z16)))))))</f>
        <v>0</v>
      </c>
      <c r="AA51" s="79">
        <f>IF(OR($D16="",$F16=""),"",IF($C16="GWG-Sofortabschreibung",IF(AA$8=YEAR($F16),$D16,0),IF($C16="Sammelposten (Pool)",IF(AND(AA$8&gt;=YEAR($F16),AA$8&lt;=YEAR($F16)+SP_Jahre-1),$D16/SP_Jahre,0),IF($C16="Keine AfA (nicht abnutzbar)",0,IF(AA16=0,0,IF($C16="Degressiv (§ 7 Abs. 2 EStG)",MIN(Z86,MAX(Z86*$J16*AA16/12,IF(($H16-SUM($K16:Z16))&gt;0,Z86/($H16-SUM($K16:Z16))*AA16,0))),MIN(Z86,$D16/$H16*AA16)))))))</f>
        <v>0</v>
      </c>
      <c r="AB51" s="79">
        <f>IF(OR($D16="",$F16=""),"",IF($C16="GWG-Sofortabschreibung",IF(AB$8=YEAR($F16),$D16,0),IF($C16="Sammelposten (Pool)",IF(AND(AB$8&gt;=YEAR($F16),AB$8&lt;=YEAR($F16)+SP_Jahre-1),$D16/SP_Jahre,0),IF($C16="Keine AfA (nicht abnutzbar)",0,IF(AB16=0,0,IF($C16="Degressiv (§ 7 Abs. 2 EStG)",MIN(AA86,MAX(AA86*$J16*AB16/12,IF(($H16-SUM($K16:AA16))&gt;0,AA86/($H16-SUM($K16:AA16))*AB16,0))),MIN(AA86,$D16/$H16*AB16)))))))</f>
        <v>0</v>
      </c>
      <c r="AC51" s="79">
        <f>IF(OR($D16="",$F16=""),"",IF($C16="GWG-Sofortabschreibung",IF(AC$8=YEAR($F16),$D16,0),IF($C16="Sammelposten (Pool)",IF(AND(AC$8&gt;=YEAR($F16),AC$8&lt;=YEAR($F16)+SP_Jahre-1),$D16/SP_Jahre,0),IF($C16="Keine AfA (nicht abnutzbar)",0,IF(AC16=0,0,IF($C16="Degressiv (§ 7 Abs. 2 EStG)",MIN(AB86,MAX(AB86*$J16*AC16/12,IF(($H16-SUM($K16:AB16))&gt;0,AB86/($H16-SUM($K16:AB16))*AC16,0))),MIN(AB86,$D16/$H16*AC16)))))))</f>
        <v>0</v>
      </c>
      <c r="AD51" s="79">
        <f>IF(OR($D16="",$F16=""),"",IF($C16="GWG-Sofortabschreibung",IF(AD$8=YEAR($F16),$D16,0),IF($C16="Sammelposten (Pool)",IF(AND(AD$8&gt;=YEAR($F16),AD$8&lt;=YEAR($F16)+SP_Jahre-1),$D16/SP_Jahre,0),IF($C16="Keine AfA (nicht abnutzbar)",0,IF(AD16=0,0,IF($C16="Degressiv (§ 7 Abs. 2 EStG)",MIN(AC86,MAX(AC86*$J16*AD16/12,IF(($H16-SUM($K16:AC16))&gt;0,AC86/($H16-SUM($K16:AC16))*AD16,0))),MIN(AC86,$D16/$H16*AD16)))))))</f>
        <v>0</v>
      </c>
    </row>
    <row r="52" spans="1:30" ht="15" customHeight="1" x14ac:dyDescent="0.25">
      <c r="A52" s="67" t="str">
        <f t="shared" si="11"/>
        <v>AV-0009</v>
      </c>
      <c r="B52" s="67" t="str">
        <f t="shared" si="12"/>
        <v>Klimaanlage Serverraum</v>
      </c>
      <c r="C52" s="67" t="str">
        <f t="shared" si="13"/>
        <v>Linear (§ 7 Abs. 1 EStG)</v>
      </c>
      <c r="D52" s="68">
        <f t="shared" si="14"/>
        <v>14600</v>
      </c>
      <c r="E52" s="77"/>
      <c r="F52" s="77"/>
      <c r="G52" s="77"/>
      <c r="H52" s="77"/>
      <c r="I52" s="77"/>
      <c r="J52" s="78">
        <f t="shared" si="15"/>
        <v>14600.000000000002</v>
      </c>
      <c r="K52" s="79">
        <f t="shared" si="16"/>
        <v>0</v>
      </c>
      <c r="L52" s="79">
        <f>IF(OR($D17="",$F17=""),"",IF($C17="GWG-Sofortabschreibung",IF(L$8=YEAR($F17),$D17,0),IF($C17="Sammelposten (Pool)",IF(AND(L$8&gt;=YEAR($F17),L$8&lt;=YEAR($F17)+SP_Jahre-1),$D17/SP_Jahre,0),IF($C17="Keine AfA (nicht abnutzbar)",0,IF(L17=0,0,IF($C17="Degressiv (§ 7 Abs. 2 EStG)",MIN(K87,MAX(K87*$J17*L17/12,IF(($H17-SUM($K17:K17))&gt;0,K87/($H17-SUM($K17:K17))*L17,0))),MIN(K87,$D17/$H17*L17)))))))</f>
        <v>0</v>
      </c>
      <c r="M52" s="79">
        <f>IF(OR($D17="",$F17=""),"",IF($C17="GWG-Sofortabschreibung",IF(M$8=YEAR($F17),$D17,0),IF($C17="Sammelposten (Pool)",IF(AND(M$8&gt;=YEAR($F17),M$8&lt;=YEAR($F17)+SP_Jahre-1),$D17/SP_Jahre,0),IF($C17="Keine AfA (nicht abnutzbar)",0,IF(M17=0,0,IF($C17="Degressiv (§ 7 Abs. 2 EStG)",MIN(L87,MAX(L87*$J17*M17/12,IF(($H17-SUM($K17:L17))&gt;0,L87/($H17-SUM($K17:L17))*M17,0))),MIN(L87,$D17/$H17*M17)))))))</f>
        <v>0</v>
      </c>
      <c r="N52" s="79">
        <f>IF(OR($D17="",$F17=""),"",IF($C17="GWG-Sofortabschreibung",IF(N$8=YEAR($F17),$D17,0),IF($C17="Sammelposten (Pool)",IF(AND(N$8&gt;=YEAR($F17),N$8&lt;=YEAR($F17)+SP_Jahre-1),$D17/SP_Jahre,0),IF($C17="Keine AfA (nicht abnutzbar)",0,IF(N17=0,0,IF($C17="Degressiv (§ 7 Abs. 2 EStG)",MIN(M87,MAX(M87*$J17*N17/12,IF(($H17-SUM($K17:M17))&gt;0,M87/($H17-SUM($K17:M17))*N17,0))),MIN(M87,$D17/$H17*N17)))))))</f>
        <v>0</v>
      </c>
      <c r="O52" s="79">
        <f>IF(OR($D17="",$F17=""),"",IF($C17="GWG-Sofortabschreibung",IF(O$8=YEAR($F17),$D17,0),IF($C17="Sammelposten (Pool)",IF(AND(O$8&gt;=YEAR($F17),O$8&lt;=YEAR($F17)+SP_Jahre-1),$D17/SP_Jahre,0),IF($C17="Keine AfA (nicht abnutzbar)",0,IF(O17=0,0,IF($C17="Degressiv (§ 7 Abs. 2 EStG)",MIN(N87,MAX(N87*$J17*O17/12,IF(($H17-SUM($K17:N17))&gt;0,N87/($H17-SUM($K17:N17))*O17,0))),MIN(N87,$D17/$H17*O17)))))))</f>
        <v>0</v>
      </c>
      <c r="P52" s="79">
        <f>IF(OR($D17="",$F17=""),"",IF($C17="GWG-Sofortabschreibung",IF(P$8=YEAR($F17),$D17,0),IF($C17="Sammelposten (Pool)",IF(AND(P$8&gt;=YEAR($F17),P$8&lt;=YEAR($F17)+SP_Jahre-1),$D17/SP_Jahre,0),IF($C17="Keine AfA (nicht abnutzbar)",0,IF(P17=0,0,IF($C17="Degressiv (§ 7 Abs. 2 EStG)",MIN(O87,MAX(O87*$J17*P17/12,IF(($H17-SUM($K17:O17))&gt;0,O87/($H17-SUM($K17:O17))*P17,0))),MIN(O87,$D17/$H17*P17)))))))</f>
        <v>851.66666666666674</v>
      </c>
      <c r="Q52" s="79">
        <f>IF(OR($D17="",$F17=""),"",IF($C17="GWG-Sofortabschreibung",IF(Q$8=YEAR($F17),$D17,0),IF($C17="Sammelposten (Pool)",IF(AND(Q$8&gt;=YEAR($F17),Q$8&lt;=YEAR($F17)+SP_Jahre-1),$D17/SP_Jahre,0),IF($C17="Keine AfA (nicht abnutzbar)",0,IF(Q17=0,0,IF($C17="Degressiv (§ 7 Abs. 2 EStG)",MIN(P87,MAX(P87*$J17*Q17/12,IF(($H17-SUM($K17:P17))&gt;0,P87/($H17-SUM($K17:P17))*Q17,0))),MIN(P87,$D17/$H17*Q17)))))))</f>
        <v>1460</v>
      </c>
      <c r="R52" s="79">
        <f>IF(OR($D17="",$F17=""),"",IF($C17="GWG-Sofortabschreibung",IF(R$8=YEAR($F17),$D17,0),IF($C17="Sammelposten (Pool)",IF(AND(R$8&gt;=YEAR($F17),R$8&lt;=YEAR($F17)+SP_Jahre-1),$D17/SP_Jahre,0),IF($C17="Keine AfA (nicht abnutzbar)",0,IF(R17=0,0,IF($C17="Degressiv (§ 7 Abs. 2 EStG)",MIN(Q87,MAX(Q87*$J17*R17/12,IF(($H17-SUM($K17:Q17))&gt;0,Q87/($H17-SUM($K17:Q17))*R17,0))),MIN(Q87,$D17/$H17*R17)))))))</f>
        <v>1460</v>
      </c>
      <c r="S52" s="79">
        <f>IF(OR($D17="",$F17=""),"",IF($C17="GWG-Sofortabschreibung",IF(S$8=YEAR($F17),$D17,0),IF($C17="Sammelposten (Pool)",IF(AND(S$8&gt;=YEAR($F17),S$8&lt;=YEAR($F17)+SP_Jahre-1),$D17/SP_Jahre,0),IF($C17="Keine AfA (nicht abnutzbar)",0,IF(S17=0,0,IF($C17="Degressiv (§ 7 Abs. 2 EStG)",MIN(R87,MAX(R87*$J17*S17/12,IF(($H17-SUM($K17:R17))&gt;0,R87/($H17-SUM($K17:R17))*S17,0))),MIN(R87,$D17/$H17*S17)))))))</f>
        <v>1460</v>
      </c>
      <c r="T52" s="79">
        <f>IF(OR($D17="",$F17=""),"",IF($C17="GWG-Sofortabschreibung",IF(T$8=YEAR($F17),$D17,0),IF($C17="Sammelposten (Pool)",IF(AND(T$8&gt;=YEAR($F17),T$8&lt;=YEAR($F17)+SP_Jahre-1),$D17/SP_Jahre,0),IF($C17="Keine AfA (nicht abnutzbar)",0,IF(T17=0,0,IF($C17="Degressiv (§ 7 Abs. 2 EStG)",MIN(S87,MAX(S87*$J17*T17/12,IF(($H17-SUM($K17:S17))&gt;0,S87/($H17-SUM($K17:S17))*T17,0))),MIN(S87,$D17/$H17*T17)))))))</f>
        <v>1460</v>
      </c>
      <c r="U52" s="79">
        <f>IF(OR($D17="",$F17=""),"",IF($C17="GWG-Sofortabschreibung",IF(U$8=YEAR($F17),$D17,0),IF($C17="Sammelposten (Pool)",IF(AND(U$8&gt;=YEAR($F17),U$8&lt;=YEAR($F17)+SP_Jahre-1),$D17/SP_Jahre,0),IF($C17="Keine AfA (nicht abnutzbar)",0,IF(U17=0,0,IF($C17="Degressiv (§ 7 Abs. 2 EStG)",MIN(T87,MAX(T87*$J17*U17/12,IF(($H17-SUM($K17:T17))&gt;0,T87/($H17-SUM($K17:T17))*U17,0))),MIN(T87,$D17/$H17*U17)))))))</f>
        <v>1460</v>
      </c>
      <c r="V52" s="79">
        <f>IF(OR($D17="",$F17=""),"",IF($C17="GWG-Sofortabschreibung",IF(V$8=YEAR($F17),$D17,0),IF($C17="Sammelposten (Pool)",IF(AND(V$8&gt;=YEAR($F17),V$8&lt;=YEAR($F17)+SP_Jahre-1),$D17/SP_Jahre,0),IF($C17="Keine AfA (nicht abnutzbar)",0,IF(V17=0,0,IF($C17="Degressiv (§ 7 Abs. 2 EStG)",MIN(U87,MAX(U87*$J17*V17/12,IF(($H17-SUM($K17:U17))&gt;0,U87/($H17-SUM($K17:U17))*V17,0))),MIN(U87,$D17/$H17*V17)))))))</f>
        <v>1460</v>
      </c>
      <c r="W52" s="79">
        <f>IF(OR($D17="",$F17=""),"",IF($C17="GWG-Sofortabschreibung",IF(W$8=YEAR($F17),$D17,0),IF($C17="Sammelposten (Pool)",IF(AND(W$8&gt;=YEAR($F17),W$8&lt;=YEAR($F17)+SP_Jahre-1),$D17/SP_Jahre,0),IF($C17="Keine AfA (nicht abnutzbar)",0,IF(W17=0,0,IF($C17="Degressiv (§ 7 Abs. 2 EStG)",MIN(V87,MAX(V87*$J17*W17/12,IF(($H17-SUM($K17:V17))&gt;0,V87/($H17-SUM($K17:V17))*W17,0))),MIN(V87,$D17/$H17*W17)))))))</f>
        <v>1460</v>
      </c>
      <c r="X52" s="79">
        <f>IF(OR($D17="",$F17=""),"",IF($C17="GWG-Sofortabschreibung",IF(X$8=YEAR($F17),$D17,0),IF($C17="Sammelposten (Pool)",IF(AND(X$8&gt;=YEAR($F17),X$8&lt;=YEAR($F17)+SP_Jahre-1),$D17/SP_Jahre,0),IF($C17="Keine AfA (nicht abnutzbar)",0,IF(X17=0,0,IF($C17="Degressiv (§ 7 Abs. 2 EStG)",MIN(W87,MAX(W87*$J17*X17/12,IF(($H17-SUM($K17:W17))&gt;0,W87/($H17-SUM($K17:W17))*X17,0))),MIN(W87,$D17/$H17*X17)))))))</f>
        <v>1460</v>
      </c>
      <c r="Y52" s="79">
        <f>IF(OR($D17="",$F17=""),"",IF($C17="GWG-Sofortabschreibung",IF(Y$8=YEAR($F17),$D17,0),IF($C17="Sammelposten (Pool)",IF(AND(Y$8&gt;=YEAR($F17),Y$8&lt;=YEAR($F17)+SP_Jahre-1),$D17/SP_Jahre,0),IF($C17="Keine AfA (nicht abnutzbar)",0,IF(Y17=0,0,IF($C17="Degressiv (§ 7 Abs. 2 EStG)",MIN(X87,MAX(X87*$J17*Y17/12,IF(($H17-SUM($K17:X17))&gt;0,X87/($H17-SUM($K17:X17))*Y17,0))),MIN(X87,$D17/$H17*Y17)))))))</f>
        <v>1460</v>
      </c>
      <c r="Z52" s="79">
        <f>IF(OR($D17="",$F17=""),"",IF($C17="GWG-Sofortabschreibung",IF(Z$8=YEAR($F17),$D17,0),IF($C17="Sammelposten (Pool)",IF(AND(Z$8&gt;=YEAR($F17),Z$8&lt;=YEAR($F17)+SP_Jahre-1),$D17/SP_Jahre,0),IF($C17="Keine AfA (nicht abnutzbar)",0,IF(Z17=0,0,IF($C17="Degressiv (§ 7 Abs. 2 EStG)",MIN(Y87,MAX(Y87*$J17*Z17/12,IF(($H17-SUM($K17:Y17))&gt;0,Y87/($H17-SUM($K17:Y17))*Z17,0))),MIN(Y87,$D17/$H17*Z17)))))))</f>
        <v>608.33333333333337</v>
      </c>
      <c r="AA52" s="79">
        <f>IF(OR($D17="",$F17=""),"",IF($C17="GWG-Sofortabschreibung",IF(AA$8=YEAR($F17),$D17,0),IF($C17="Sammelposten (Pool)",IF(AND(AA$8&gt;=YEAR($F17),AA$8&lt;=YEAR($F17)+SP_Jahre-1),$D17/SP_Jahre,0),IF($C17="Keine AfA (nicht abnutzbar)",0,IF(AA17=0,0,IF($C17="Degressiv (§ 7 Abs. 2 EStG)",MIN(Z87,MAX(Z87*$J17*AA17/12,IF(($H17-SUM($K17:Z17))&gt;0,Z87/($H17-SUM($K17:Z17))*AA17,0))),MIN(Z87,$D17/$H17*AA17)))))))</f>
        <v>0</v>
      </c>
      <c r="AB52" s="79">
        <f>IF(OR($D17="",$F17=""),"",IF($C17="GWG-Sofortabschreibung",IF(AB$8=YEAR($F17),$D17,0),IF($C17="Sammelposten (Pool)",IF(AND(AB$8&gt;=YEAR($F17),AB$8&lt;=YEAR($F17)+SP_Jahre-1),$D17/SP_Jahre,0),IF($C17="Keine AfA (nicht abnutzbar)",0,IF(AB17=0,0,IF($C17="Degressiv (§ 7 Abs. 2 EStG)",MIN(AA87,MAX(AA87*$J17*AB17/12,IF(($H17-SUM($K17:AA17))&gt;0,AA87/($H17-SUM($K17:AA17))*AB17,0))),MIN(AA87,$D17/$H17*AB17)))))))</f>
        <v>0</v>
      </c>
      <c r="AC52" s="79">
        <f>IF(OR($D17="",$F17=""),"",IF($C17="GWG-Sofortabschreibung",IF(AC$8=YEAR($F17),$D17,0),IF($C17="Sammelposten (Pool)",IF(AND(AC$8&gt;=YEAR($F17),AC$8&lt;=YEAR($F17)+SP_Jahre-1),$D17/SP_Jahre,0),IF($C17="Keine AfA (nicht abnutzbar)",0,IF(AC17=0,0,IF($C17="Degressiv (§ 7 Abs. 2 EStG)",MIN(AB87,MAX(AB87*$J17*AC17/12,IF(($H17-SUM($K17:AB17))&gt;0,AB87/($H17-SUM($K17:AB17))*AC17,0))),MIN(AB87,$D17/$H17*AC17)))))))</f>
        <v>0</v>
      </c>
      <c r="AD52" s="79">
        <f>IF(OR($D17="",$F17=""),"",IF($C17="GWG-Sofortabschreibung",IF(AD$8=YEAR($F17),$D17,0),IF($C17="Sammelposten (Pool)",IF(AND(AD$8&gt;=YEAR($F17),AD$8&lt;=YEAR($F17)+SP_Jahre-1),$D17/SP_Jahre,0),IF($C17="Keine AfA (nicht abnutzbar)",0,IF(AD17=0,0,IF($C17="Degressiv (§ 7 Abs. 2 EStG)",MIN(AC87,MAX(AC87*$J17*AD17/12,IF(($H17-SUM($K17:AC17))&gt;0,AC87/($H17-SUM($K17:AC17))*AD17,0))),MIN(AC87,$D17/$H17*AD17)))))))</f>
        <v>0</v>
      </c>
    </row>
    <row r="53" spans="1:30" ht="15" customHeight="1" x14ac:dyDescent="0.25">
      <c r="A53" s="67" t="str">
        <f t="shared" si="11"/>
        <v>AV-0010</v>
      </c>
      <c r="B53" s="67" t="str">
        <f t="shared" si="12"/>
        <v>Elektro-Gabelstapler</v>
      </c>
      <c r="C53" s="67" t="str">
        <f t="shared" si="13"/>
        <v>Linear (§ 7 Abs. 1 EStG)</v>
      </c>
      <c r="D53" s="68">
        <f t="shared" si="14"/>
        <v>24500</v>
      </c>
      <c r="E53" s="77"/>
      <c r="F53" s="77"/>
      <c r="G53" s="77"/>
      <c r="H53" s="77"/>
      <c r="I53" s="77"/>
      <c r="J53" s="78">
        <f t="shared" si="15"/>
        <v>24500</v>
      </c>
      <c r="K53" s="79">
        <f t="shared" si="16"/>
        <v>0</v>
      </c>
      <c r="L53" s="79">
        <f>IF(OR($D18="",$F18=""),"",IF($C18="GWG-Sofortabschreibung",IF(L$8=YEAR($F18),$D18,0),IF($C18="Sammelposten (Pool)",IF(AND(L$8&gt;=YEAR($F18),L$8&lt;=YEAR($F18)+SP_Jahre-1),$D18/SP_Jahre,0),IF($C18="Keine AfA (nicht abnutzbar)",0,IF(L18=0,0,IF($C18="Degressiv (§ 7 Abs. 2 EStG)",MIN(K88,MAX(K88*$J18*L18/12,IF(($H18-SUM($K18:K18))&gt;0,K88/($H18-SUM($K18:K18))*L18,0))),MIN(K88,$D18/$H18*L18)))))))</f>
        <v>0</v>
      </c>
      <c r="M53" s="79">
        <f>IF(OR($D18="",$F18=""),"",IF($C18="GWG-Sofortabschreibung",IF(M$8=YEAR($F18),$D18,0),IF($C18="Sammelposten (Pool)",IF(AND(M$8&gt;=YEAR($F18),M$8&lt;=YEAR($F18)+SP_Jahre-1),$D18/SP_Jahre,0),IF($C18="Keine AfA (nicht abnutzbar)",0,IF(M18=0,0,IF($C18="Degressiv (§ 7 Abs. 2 EStG)",MIN(L88,MAX(L88*$J18*M18/12,IF(($H18-SUM($K18:L18))&gt;0,L88/($H18-SUM($K18:L18))*M18,0))),MIN(L88,$D18/$H18*M18)))))))</f>
        <v>0</v>
      </c>
      <c r="N53" s="79">
        <f>IF(OR($D18="",$F18=""),"",IF($C18="GWG-Sofortabschreibung",IF(N$8=YEAR($F18),$D18,0),IF($C18="Sammelposten (Pool)",IF(AND(N$8&gt;=YEAR($F18),N$8&lt;=YEAR($F18)+SP_Jahre-1),$D18/SP_Jahre,0),IF($C18="Keine AfA (nicht abnutzbar)",0,IF(N18=0,0,IF($C18="Degressiv (§ 7 Abs. 2 EStG)",MIN(M88,MAX(M88*$J18*N18/12,IF(($H18-SUM($K18:M18))&gt;0,M88/($H18-SUM($K18:M18))*N18,0))),MIN(M88,$D18/$H18*N18)))))))</f>
        <v>0</v>
      </c>
      <c r="O53" s="79">
        <f>IF(OR($D18="",$F18=""),"",IF($C18="GWG-Sofortabschreibung",IF(O$8=YEAR($F18),$D18,0),IF($C18="Sammelposten (Pool)",IF(AND(O$8&gt;=YEAR($F18),O$8&lt;=YEAR($F18)+SP_Jahre-1),$D18/SP_Jahre,0),IF($C18="Keine AfA (nicht abnutzbar)",0,IF(O18=0,0,IF($C18="Degressiv (§ 7 Abs. 2 EStG)",MIN(N88,MAX(N88*$J18*O18/12,IF(($H18-SUM($K18:N18))&gt;0,N88/($H18-SUM($K18:N18))*O18,0))),MIN(N88,$D18/$H18*O18)))))))</f>
        <v>0</v>
      </c>
      <c r="P53" s="79">
        <f>IF(OR($D18="",$F18=""),"",IF($C18="GWG-Sofortabschreibung",IF(P$8=YEAR($F18),$D18,0),IF($C18="Sammelposten (Pool)",IF(AND(P$8&gt;=YEAR($F18),P$8&lt;=YEAR($F18)+SP_Jahre-1),$D18/SP_Jahre,0),IF($C18="Keine AfA (nicht abnutzbar)",0,IF(P18=0,0,IF($C18="Degressiv (§ 7 Abs. 2 EStG)",MIN(O88,MAX(O88*$J18*P18/12,IF(($H18-SUM($K18:O18))&gt;0,O88/($H18-SUM($K18:O18))*P18,0))),MIN(O88,$D18/$H18*P18)))))))</f>
        <v>2245.833333333333</v>
      </c>
      <c r="Q53" s="79">
        <f>IF(OR($D18="",$F18=""),"",IF($C18="GWG-Sofortabschreibung",IF(Q$8=YEAR($F18),$D18,0),IF($C18="Sammelposten (Pool)",IF(AND(Q$8&gt;=YEAR($F18),Q$8&lt;=YEAR($F18)+SP_Jahre-1),$D18/SP_Jahre,0),IF($C18="Keine AfA (nicht abnutzbar)",0,IF(Q18=0,0,IF($C18="Degressiv (§ 7 Abs. 2 EStG)",MIN(P88,MAX(P88*$J18*Q18/12,IF(($H18-SUM($K18:P18))&gt;0,P88/($H18-SUM($K18:P18))*Q18,0))),MIN(P88,$D18/$H18*Q18)))))))</f>
        <v>2450</v>
      </c>
      <c r="R53" s="79">
        <f>IF(OR($D18="",$F18=""),"",IF($C18="GWG-Sofortabschreibung",IF(R$8=YEAR($F18),$D18,0),IF($C18="Sammelposten (Pool)",IF(AND(R$8&gt;=YEAR($F18),R$8&lt;=YEAR($F18)+SP_Jahre-1),$D18/SP_Jahre,0),IF($C18="Keine AfA (nicht abnutzbar)",0,IF(R18=0,0,IF($C18="Degressiv (§ 7 Abs. 2 EStG)",MIN(Q88,MAX(Q88*$J18*R18/12,IF(($H18-SUM($K18:Q18))&gt;0,Q88/($H18-SUM($K18:Q18))*R18,0))),MIN(Q88,$D18/$H18*R18)))))))</f>
        <v>2450</v>
      </c>
      <c r="S53" s="79">
        <f>IF(OR($D18="",$F18=""),"",IF($C18="GWG-Sofortabschreibung",IF(S$8=YEAR($F18),$D18,0),IF($C18="Sammelposten (Pool)",IF(AND(S$8&gt;=YEAR($F18),S$8&lt;=YEAR($F18)+SP_Jahre-1),$D18/SP_Jahre,0),IF($C18="Keine AfA (nicht abnutzbar)",0,IF(S18=0,0,IF($C18="Degressiv (§ 7 Abs. 2 EStG)",MIN(R88,MAX(R88*$J18*S18/12,IF(($H18-SUM($K18:R18))&gt;0,R88/($H18-SUM($K18:R18))*S18,0))),MIN(R88,$D18/$H18*S18)))))))</f>
        <v>2450</v>
      </c>
      <c r="T53" s="79">
        <f>IF(OR($D18="",$F18=""),"",IF($C18="GWG-Sofortabschreibung",IF(T$8=YEAR($F18),$D18,0),IF($C18="Sammelposten (Pool)",IF(AND(T$8&gt;=YEAR($F18),T$8&lt;=YEAR($F18)+SP_Jahre-1),$D18/SP_Jahre,0),IF($C18="Keine AfA (nicht abnutzbar)",0,IF(T18=0,0,IF($C18="Degressiv (§ 7 Abs. 2 EStG)",MIN(S88,MAX(S88*$J18*T18/12,IF(($H18-SUM($K18:S18))&gt;0,S88/($H18-SUM($K18:S18))*T18,0))),MIN(S88,$D18/$H18*T18)))))))</f>
        <v>2450</v>
      </c>
      <c r="U53" s="79">
        <f>IF(OR($D18="",$F18=""),"",IF($C18="GWG-Sofortabschreibung",IF(U$8=YEAR($F18),$D18,0),IF($C18="Sammelposten (Pool)",IF(AND(U$8&gt;=YEAR($F18),U$8&lt;=YEAR($F18)+SP_Jahre-1),$D18/SP_Jahre,0),IF($C18="Keine AfA (nicht abnutzbar)",0,IF(U18=0,0,IF($C18="Degressiv (§ 7 Abs. 2 EStG)",MIN(T88,MAX(T88*$J18*U18/12,IF(($H18-SUM($K18:T18))&gt;0,T88/($H18-SUM($K18:T18))*U18,0))),MIN(T88,$D18/$H18*U18)))))))</f>
        <v>2450</v>
      </c>
      <c r="V53" s="79">
        <f>IF(OR($D18="",$F18=""),"",IF($C18="GWG-Sofortabschreibung",IF(V$8=YEAR($F18),$D18,0),IF($C18="Sammelposten (Pool)",IF(AND(V$8&gt;=YEAR($F18),V$8&lt;=YEAR($F18)+SP_Jahre-1),$D18/SP_Jahre,0),IF($C18="Keine AfA (nicht abnutzbar)",0,IF(V18=0,0,IF($C18="Degressiv (§ 7 Abs. 2 EStG)",MIN(U88,MAX(U88*$J18*V18/12,IF(($H18-SUM($K18:U18))&gt;0,U88/($H18-SUM($K18:U18))*V18,0))),MIN(U88,$D18/$H18*V18)))))))</f>
        <v>2450</v>
      </c>
      <c r="W53" s="79">
        <f>IF(OR($D18="",$F18=""),"",IF($C18="GWG-Sofortabschreibung",IF(W$8=YEAR($F18),$D18,0),IF($C18="Sammelposten (Pool)",IF(AND(W$8&gt;=YEAR($F18),W$8&lt;=YEAR($F18)+SP_Jahre-1),$D18/SP_Jahre,0),IF($C18="Keine AfA (nicht abnutzbar)",0,IF(W18=0,0,IF($C18="Degressiv (§ 7 Abs. 2 EStG)",MIN(V88,MAX(V88*$J18*W18/12,IF(($H18-SUM($K18:V18))&gt;0,V88/($H18-SUM($K18:V18))*W18,0))),MIN(V88,$D18/$H18*W18)))))))</f>
        <v>2450</v>
      </c>
      <c r="X53" s="79">
        <f>IF(OR($D18="",$F18=""),"",IF($C18="GWG-Sofortabschreibung",IF(X$8=YEAR($F18),$D18,0),IF($C18="Sammelposten (Pool)",IF(AND(X$8&gt;=YEAR($F18),X$8&lt;=YEAR($F18)+SP_Jahre-1),$D18/SP_Jahre,0),IF($C18="Keine AfA (nicht abnutzbar)",0,IF(X18=0,0,IF($C18="Degressiv (§ 7 Abs. 2 EStG)",MIN(W88,MAX(W88*$J18*X18/12,IF(($H18-SUM($K18:W18))&gt;0,W88/($H18-SUM($K18:W18))*X18,0))),MIN(W88,$D18/$H18*X18)))))))</f>
        <v>2450</v>
      </c>
      <c r="Y53" s="79">
        <f>IF(OR($D18="",$F18=""),"",IF($C18="GWG-Sofortabschreibung",IF(Y$8=YEAR($F18),$D18,0),IF($C18="Sammelposten (Pool)",IF(AND(Y$8&gt;=YEAR($F18),Y$8&lt;=YEAR($F18)+SP_Jahre-1),$D18/SP_Jahre,0),IF($C18="Keine AfA (nicht abnutzbar)",0,IF(Y18=0,0,IF($C18="Degressiv (§ 7 Abs. 2 EStG)",MIN(X88,MAX(X88*$J18*Y18/12,IF(($H18-SUM($K18:X18))&gt;0,X88/($H18-SUM($K18:X18))*Y18,0))),MIN(X88,$D18/$H18*Y18)))))))</f>
        <v>2450</v>
      </c>
      <c r="Z53" s="79">
        <f>IF(OR($D18="",$F18=""),"",IF($C18="GWG-Sofortabschreibung",IF(Z$8=YEAR($F18),$D18,0),IF($C18="Sammelposten (Pool)",IF(AND(Z$8&gt;=YEAR($F18),Z$8&lt;=YEAR($F18)+SP_Jahre-1),$D18/SP_Jahre,0),IF($C18="Keine AfA (nicht abnutzbar)",0,IF(Z18=0,0,IF($C18="Degressiv (§ 7 Abs. 2 EStG)",MIN(Y88,MAX(Y88*$J18*Z18/12,IF(($H18-SUM($K18:Y18))&gt;0,Y88/($H18-SUM($K18:Y18))*Z18,0))),MIN(Y88,$D18/$H18*Z18)))))))</f>
        <v>204.16666666666666</v>
      </c>
      <c r="AA53" s="79">
        <f>IF(OR($D18="",$F18=""),"",IF($C18="GWG-Sofortabschreibung",IF(AA$8=YEAR($F18),$D18,0),IF($C18="Sammelposten (Pool)",IF(AND(AA$8&gt;=YEAR($F18),AA$8&lt;=YEAR($F18)+SP_Jahre-1),$D18/SP_Jahre,0),IF($C18="Keine AfA (nicht abnutzbar)",0,IF(AA18=0,0,IF($C18="Degressiv (§ 7 Abs. 2 EStG)",MIN(Z88,MAX(Z88*$J18*AA18/12,IF(($H18-SUM($K18:Z18))&gt;0,Z88/($H18-SUM($K18:Z18))*AA18,0))),MIN(Z88,$D18/$H18*AA18)))))))</f>
        <v>0</v>
      </c>
      <c r="AB53" s="79">
        <f>IF(OR($D18="",$F18=""),"",IF($C18="GWG-Sofortabschreibung",IF(AB$8=YEAR($F18),$D18,0),IF($C18="Sammelposten (Pool)",IF(AND(AB$8&gt;=YEAR($F18),AB$8&lt;=YEAR($F18)+SP_Jahre-1),$D18/SP_Jahre,0),IF($C18="Keine AfA (nicht abnutzbar)",0,IF(AB18=0,0,IF($C18="Degressiv (§ 7 Abs. 2 EStG)",MIN(AA88,MAX(AA88*$J18*AB18/12,IF(($H18-SUM($K18:AA18))&gt;0,AA88/($H18-SUM($K18:AA18))*AB18,0))),MIN(AA88,$D18/$H18*AB18)))))))</f>
        <v>0</v>
      </c>
      <c r="AC53" s="79">
        <f>IF(OR($D18="",$F18=""),"",IF($C18="GWG-Sofortabschreibung",IF(AC$8=YEAR($F18),$D18,0),IF($C18="Sammelposten (Pool)",IF(AND(AC$8&gt;=YEAR($F18),AC$8&lt;=YEAR($F18)+SP_Jahre-1),$D18/SP_Jahre,0),IF($C18="Keine AfA (nicht abnutzbar)",0,IF(AC18=0,0,IF($C18="Degressiv (§ 7 Abs. 2 EStG)",MIN(AB88,MAX(AB88*$J18*AC18/12,IF(($H18-SUM($K18:AB18))&gt;0,AB88/($H18-SUM($K18:AB18))*AC18,0))),MIN(AB88,$D18/$H18*AC18)))))))</f>
        <v>0</v>
      </c>
      <c r="AD53" s="79">
        <f>IF(OR($D18="",$F18=""),"",IF($C18="GWG-Sofortabschreibung",IF(AD$8=YEAR($F18),$D18,0),IF($C18="Sammelposten (Pool)",IF(AND(AD$8&gt;=YEAR($F18),AD$8&lt;=YEAR($F18)+SP_Jahre-1),$D18/SP_Jahre,0),IF($C18="Keine AfA (nicht abnutzbar)",0,IF(AD18=0,0,IF($C18="Degressiv (§ 7 Abs. 2 EStG)",MIN(AC88,MAX(AC88*$J18*AD18/12,IF(($H18-SUM($K18:AC18))&gt;0,AC88/($H18-SUM($K18:AC18))*AD18,0))),MIN(AC88,$D18/$H18*AD18)))))))</f>
        <v>0</v>
      </c>
    </row>
    <row r="54" spans="1:30" ht="15" customHeight="1" x14ac:dyDescent="0.25">
      <c r="A54" s="67" t="str">
        <f t="shared" si="11"/>
        <v>AV-0011</v>
      </c>
      <c r="B54" s="67" t="str">
        <f t="shared" si="12"/>
        <v>Konferenzraum-Ausstattung</v>
      </c>
      <c r="C54" s="67" t="str">
        <f t="shared" si="13"/>
        <v>Linear (§ 7 Abs. 1 EStG)</v>
      </c>
      <c r="D54" s="68">
        <f t="shared" si="14"/>
        <v>9300</v>
      </c>
      <c r="E54" s="77"/>
      <c r="F54" s="77"/>
      <c r="G54" s="77"/>
      <c r="H54" s="77"/>
      <c r="I54" s="77"/>
      <c r="J54" s="78">
        <f t="shared" si="15"/>
        <v>9299.9999999999982</v>
      </c>
      <c r="K54" s="79">
        <f t="shared" si="16"/>
        <v>0</v>
      </c>
      <c r="L54" s="79">
        <f>IF(OR($D19="",$F19=""),"",IF($C19="GWG-Sofortabschreibung",IF(L$8=YEAR($F19),$D19,0),IF($C19="Sammelposten (Pool)",IF(AND(L$8&gt;=YEAR($F19),L$8&lt;=YEAR($F19)+SP_Jahre-1),$D19/SP_Jahre,0),IF($C19="Keine AfA (nicht abnutzbar)",0,IF(L19=0,0,IF($C19="Degressiv (§ 7 Abs. 2 EStG)",MIN(K89,MAX(K89*$J19*L19/12,IF(($H19-SUM($K19:K19))&gt;0,K89/($H19-SUM($K19:K19))*L19,0))),MIN(K89,$D19/$H19*L19)))))))</f>
        <v>0</v>
      </c>
      <c r="M54" s="79">
        <f>IF(OR($D19="",$F19=""),"",IF($C19="GWG-Sofortabschreibung",IF(M$8=YEAR($F19),$D19,0),IF($C19="Sammelposten (Pool)",IF(AND(M$8&gt;=YEAR($F19),M$8&lt;=YEAR($F19)+SP_Jahre-1),$D19/SP_Jahre,0),IF($C19="Keine AfA (nicht abnutzbar)",0,IF(M19=0,0,IF($C19="Degressiv (§ 7 Abs. 2 EStG)",MIN(L89,MAX(L89*$J19*M19/12,IF(($H19-SUM($K19:L19))&gt;0,L89/($H19-SUM($K19:L19))*M19,0))),MIN(L89,$D19/$H19*M19)))))))</f>
        <v>0</v>
      </c>
      <c r="N54" s="79">
        <f>IF(OR($D19="",$F19=""),"",IF($C19="GWG-Sofortabschreibung",IF(N$8=YEAR($F19),$D19,0),IF($C19="Sammelposten (Pool)",IF(AND(N$8&gt;=YEAR($F19),N$8&lt;=YEAR($F19)+SP_Jahre-1),$D19/SP_Jahre,0),IF($C19="Keine AfA (nicht abnutzbar)",0,IF(N19=0,0,IF($C19="Degressiv (§ 7 Abs. 2 EStG)",MIN(M89,MAX(M89*$J19*N19/12,IF(($H19-SUM($K19:M19))&gt;0,M89/($H19-SUM($K19:M19))*N19,0))),MIN(M89,$D19/$H19*N19)))))))</f>
        <v>0</v>
      </c>
      <c r="O54" s="79">
        <f>IF(OR($D19="",$F19=""),"",IF($C19="GWG-Sofortabschreibung",IF(O$8=YEAR($F19),$D19,0),IF($C19="Sammelposten (Pool)",IF(AND(O$8&gt;=YEAR($F19),O$8&lt;=YEAR($F19)+SP_Jahre-1),$D19/SP_Jahre,0),IF($C19="Keine AfA (nicht abnutzbar)",0,IF(O19=0,0,IF($C19="Degressiv (§ 7 Abs. 2 EStG)",MIN(N89,MAX(N89*$J19*O19/12,IF(($H19-SUM($K19:N19))&gt;0,N89/($H19-SUM($K19:N19))*O19,0))),MIN(N89,$D19/$H19*O19)))))))</f>
        <v>0</v>
      </c>
      <c r="P54" s="79">
        <f>IF(OR($D19="",$F19=""),"",IF($C19="GWG-Sofortabschreibung",IF(P$8=YEAR($F19),$D19,0),IF($C19="Sammelposten (Pool)",IF(AND(P$8&gt;=YEAR($F19),P$8&lt;=YEAR($F19)+SP_Jahre-1),$D19/SP_Jahre,0),IF($C19="Keine AfA (nicht abnutzbar)",0,IF(P19=0,0,IF($C19="Degressiv (§ 7 Abs. 2 EStG)",MIN(O89,MAX(O89*$J19*P19/12,IF(($H19-SUM($K19:O19))&gt;0,O89/($H19-SUM($K19:O19))*P19,0))),MIN(O89,$D19/$H19*P19)))))))</f>
        <v>298.07692307692309</v>
      </c>
      <c r="Q54" s="79">
        <f>IF(OR($D19="",$F19=""),"",IF($C19="GWG-Sofortabschreibung",IF(Q$8=YEAR($F19),$D19,0),IF($C19="Sammelposten (Pool)",IF(AND(Q$8&gt;=YEAR($F19),Q$8&lt;=YEAR($F19)+SP_Jahre-1),$D19/SP_Jahre,0),IF($C19="Keine AfA (nicht abnutzbar)",0,IF(Q19=0,0,IF($C19="Degressiv (§ 7 Abs. 2 EStG)",MIN(P89,MAX(P89*$J19*Q19/12,IF(($H19-SUM($K19:P19))&gt;0,P89/($H19-SUM($K19:P19))*Q19,0))),MIN(P89,$D19/$H19*Q19)))))))</f>
        <v>715.38461538461536</v>
      </c>
      <c r="R54" s="79">
        <f>IF(OR($D19="",$F19=""),"",IF($C19="GWG-Sofortabschreibung",IF(R$8=YEAR($F19),$D19,0),IF($C19="Sammelposten (Pool)",IF(AND(R$8&gt;=YEAR($F19),R$8&lt;=YEAR($F19)+SP_Jahre-1),$D19/SP_Jahre,0),IF($C19="Keine AfA (nicht abnutzbar)",0,IF(R19=0,0,IF($C19="Degressiv (§ 7 Abs. 2 EStG)",MIN(Q89,MAX(Q89*$J19*R19/12,IF(($H19-SUM($K19:Q19))&gt;0,Q89/($H19-SUM($K19:Q19))*R19,0))),MIN(Q89,$D19/$H19*R19)))))))</f>
        <v>715.38461538461536</v>
      </c>
      <c r="S54" s="79">
        <f>IF(OR($D19="",$F19=""),"",IF($C19="GWG-Sofortabschreibung",IF(S$8=YEAR($F19),$D19,0),IF($C19="Sammelposten (Pool)",IF(AND(S$8&gt;=YEAR($F19),S$8&lt;=YEAR($F19)+SP_Jahre-1),$D19/SP_Jahre,0),IF($C19="Keine AfA (nicht abnutzbar)",0,IF(S19=0,0,IF($C19="Degressiv (§ 7 Abs. 2 EStG)",MIN(R89,MAX(R89*$J19*S19/12,IF(($H19-SUM($K19:R19))&gt;0,R89/($H19-SUM($K19:R19))*S19,0))),MIN(R89,$D19/$H19*S19)))))))</f>
        <v>715.38461538461536</v>
      </c>
      <c r="T54" s="79">
        <f>IF(OR($D19="",$F19=""),"",IF($C19="GWG-Sofortabschreibung",IF(T$8=YEAR($F19),$D19,0),IF($C19="Sammelposten (Pool)",IF(AND(T$8&gt;=YEAR($F19),T$8&lt;=YEAR($F19)+SP_Jahre-1),$D19/SP_Jahre,0),IF($C19="Keine AfA (nicht abnutzbar)",0,IF(T19=0,0,IF($C19="Degressiv (§ 7 Abs. 2 EStG)",MIN(S89,MAX(S89*$J19*T19/12,IF(($H19-SUM($K19:S19))&gt;0,S89/($H19-SUM($K19:S19))*T19,0))),MIN(S89,$D19/$H19*T19)))))))</f>
        <v>715.38461538461536</v>
      </c>
      <c r="U54" s="79">
        <f>IF(OR($D19="",$F19=""),"",IF($C19="GWG-Sofortabschreibung",IF(U$8=YEAR($F19),$D19,0),IF($C19="Sammelposten (Pool)",IF(AND(U$8&gt;=YEAR($F19),U$8&lt;=YEAR($F19)+SP_Jahre-1),$D19/SP_Jahre,0),IF($C19="Keine AfA (nicht abnutzbar)",0,IF(U19=0,0,IF($C19="Degressiv (§ 7 Abs. 2 EStG)",MIN(T89,MAX(T89*$J19*U19/12,IF(($H19-SUM($K19:T19))&gt;0,T89/($H19-SUM($K19:T19))*U19,0))),MIN(T89,$D19/$H19*U19)))))))</f>
        <v>715.38461538461536</v>
      </c>
      <c r="V54" s="79">
        <f>IF(OR($D19="",$F19=""),"",IF($C19="GWG-Sofortabschreibung",IF(V$8=YEAR($F19),$D19,0),IF($C19="Sammelposten (Pool)",IF(AND(V$8&gt;=YEAR($F19),V$8&lt;=YEAR($F19)+SP_Jahre-1),$D19/SP_Jahre,0),IF($C19="Keine AfA (nicht abnutzbar)",0,IF(V19=0,0,IF($C19="Degressiv (§ 7 Abs. 2 EStG)",MIN(U89,MAX(U89*$J19*V19/12,IF(($H19-SUM($K19:U19))&gt;0,U89/($H19-SUM($K19:U19))*V19,0))),MIN(U89,$D19/$H19*V19)))))))</f>
        <v>715.38461538461536</v>
      </c>
      <c r="W54" s="79">
        <f>IF(OR($D19="",$F19=""),"",IF($C19="GWG-Sofortabschreibung",IF(W$8=YEAR($F19),$D19,0),IF($C19="Sammelposten (Pool)",IF(AND(W$8&gt;=YEAR($F19),W$8&lt;=YEAR($F19)+SP_Jahre-1),$D19/SP_Jahre,0),IF($C19="Keine AfA (nicht abnutzbar)",0,IF(W19=0,0,IF($C19="Degressiv (§ 7 Abs. 2 EStG)",MIN(V89,MAX(V89*$J19*W19/12,IF(($H19-SUM($K19:V19))&gt;0,V89/($H19-SUM($K19:V19))*W19,0))),MIN(V89,$D19/$H19*W19)))))))</f>
        <v>715.38461538461536</v>
      </c>
      <c r="X54" s="79">
        <f>IF(OR($D19="",$F19=""),"",IF($C19="GWG-Sofortabschreibung",IF(X$8=YEAR($F19),$D19,0),IF($C19="Sammelposten (Pool)",IF(AND(X$8&gt;=YEAR($F19),X$8&lt;=YEAR($F19)+SP_Jahre-1),$D19/SP_Jahre,0),IF($C19="Keine AfA (nicht abnutzbar)",0,IF(X19=0,0,IF($C19="Degressiv (§ 7 Abs. 2 EStG)",MIN(W89,MAX(W89*$J19*X19/12,IF(($H19-SUM($K19:W19))&gt;0,W89/($H19-SUM($K19:W19))*X19,0))),MIN(W89,$D19/$H19*X19)))))))</f>
        <v>715.38461538461536</v>
      </c>
      <c r="Y54" s="79">
        <f>IF(OR($D19="",$F19=""),"",IF($C19="GWG-Sofortabschreibung",IF(Y$8=YEAR($F19),$D19,0),IF($C19="Sammelposten (Pool)",IF(AND(Y$8&gt;=YEAR($F19),Y$8&lt;=YEAR($F19)+SP_Jahre-1),$D19/SP_Jahre,0),IF($C19="Keine AfA (nicht abnutzbar)",0,IF(Y19=0,0,IF($C19="Degressiv (§ 7 Abs. 2 EStG)",MIN(X89,MAX(X89*$J19*Y19/12,IF(($H19-SUM($K19:X19))&gt;0,X89/($H19-SUM($K19:X19))*Y19,0))),MIN(X89,$D19/$H19*Y19)))))))</f>
        <v>715.38461538461536</v>
      </c>
      <c r="Z54" s="79">
        <f>IF(OR($D19="",$F19=""),"",IF($C19="GWG-Sofortabschreibung",IF(Z$8=YEAR($F19),$D19,0),IF($C19="Sammelposten (Pool)",IF(AND(Z$8&gt;=YEAR($F19),Z$8&lt;=YEAR($F19)+SP_Jahre-1),$D19/SP_Jahre,0),IF($C19="Keine AfA (nicht abnutzbar)",0,IF(Z19=0,0,IF($C19="Degressiv (§ 7 Abs. 2 EStG)",MIN(Y89,MAX(Y89*$J19*Z19/12,IF(($H19-SUM($K19:Y19))&gt;0,Y89/($H19-SUM($K19:Y19))*Z19,0))),MIN(Y89,$D19/$H19*Z19)))))))</f>
        <v>715.38461538461536</v>
      </c>
      <c r="AA54" s="79">
        <f>IF(OR($D19="",$F19=""),"",IF($C19="GWG-Sofortabschreibung",IF(AA$8=YEAR($F19),$D19,0),IF($C19="Sammelposten (Pool)",IF(AND(AA$8&gt;=YEAR($F19),AA$8&lt;=YEAR($F19)+SP_Jahre-1),$D19/SP_Jahre,0),IF($C19="Keine AfA (nicht abnutzbar)",0,IF(AA19=0,0,IF($C19="Degressiv (§ 7 Abs. 2 EStG)",MIN(Z89,MAX(Z89*$J19*AA19/12,IF(($H19-SUM($K19:Z19))&gt;0,Z89/($H19-SUM($K19:Z19))*AA19,0))),MIN(Z89,$D19/$H19*AA19)))))))</f>
        <v>715.38461538461536</v>
      </c>
      <c r="AB54" s="79">
        <f>IF(OR($D19="",$F19=""),"",IF($C19="GWG-Sofortabschreibung",IF(AB$8=YEAR($F19),$D19,0),IF($C19="Sammelposten (Pool)",IF(AND(AB$8&gt;=YEAR($F19),AB$8&lt;=YEAR($F19)+SP_Jahre-1),$D19/SP_Jahre,0),IF($C19="Keine AfA (nicht abnutzbar)",0,IF(AB19=0,0,IF($C19="Degressiv (§ 7 Abs. 2 EStG)",MIN(AA89,MAX(AA89*$J19*AB19/12,IF(($H19-SUM($K19:AA19))&gt;0,AA89/($H19-SUM($K19:AA19))*AB19,0))),MIN(AA89,$D19/$H19*AB19)))))))</f>
        <v>715.38461538461536</v>
      </c>
      <c r="AC54" s="79">
        <f>IF(OR($D19="",$F19=""),"",IF($C19="GWG-Sofortabschreibung",IF(AC$8=YEAR($F19),$D19,0),IF($C19="Sammelposten (Pool)",IF(AND(AC$8&gt;=YEAR($F19),AC$8&lt;=YEAR($F19)+SP_Jahre-1),$D19/SP_Jahre,0),IF($C19="Keine AfA (nicht abnutzbar)",0,IF(AC19=0,0,IF($C19="Degressiv (§ 7 Abs. 2 EStG)",MIN(AB89,MAX(AB89*$J19*AC19/12,IF(($H19-SUM($K19:AB19))&gt;0,AB89/($H19-SUM($K19:AB19))*AC19,0))),MIN(AB89,$D19/$H19*AC19)))))))</f>
        <v>417.30769230769226</v>
      </c>
      <c r="AD54" s="79">
        <f>IF(OR($D19="",$F19=""),"",IF($C19="GWG-Sofortabschreibung",IF(AD$8=YEAR($F19),$D19,0),IF($C19="Sammelposten (Pool)",IF(AND(AD$8&gt;=YEAR($F19),AD$8&lt;=YEAR($F19)+SP_Jahre-1),$D19/SP_Jahre,0),IF($C19="Keine AfA (nicht abnutzbar)",0,IF(AD19=0,0,IF($C19="Degressiv (§ 7 Abs. 2 EStG)",MIN(AC89,MAX(AC89*$J19*AD19/12,IF(($H19-SUM($K19:AC19))&gt;0,AC89/($H19-SUM($K19:AC19))*AD19,0))),MIN(AC89,$D19/$H19*AD19)))))))</f>
        <v>0</v>
      </c>
    </row>
    <row r="55" spans="1:30" ht="15" customHeight="1" x14ac:dyDescent="0.25">
      <c r="A55" s="67" t="str">
        <f t="shared" si="11"/>
        <v>AV-0012</v>
      </c>
      <c r="B55" s="67" t="str">
        <f t="shared" si="12"/>
        <v>Büromöbel Verwaltung</v>
      </c>
      <c r="C55" s="67" t="str">
        <f t="shared" si="13"/>
        <v>Linear (§ 7 Abs. 1 EStG)</v>
      </c>
      <c r="D55" s="68">
        <f t="shared" si="14"/>
        <v>16800</v>
      </c>
      <c r="E55" s="77"/>
      <c r="F55" s="77"/>
      <c r="G55" s="77"/>
      <c r="H55" s="77"/>
      <c r="I55" s="77"/>
      <c r="J55" s="78">
        <f t="shared" si="15"/>
        <v>16799.999999999996</v>
      </c>
      <c r="K55" s="79">
        <f t="shared" si="16"/>
        <v>0</v>
      </c>
      <c r="L55" s="79">
        <f>IF(OR($D20="",$F20=""),"",IF($C20="GWG-Sofortabschreibung",IF(L$8=YEAR($F20),$D20,0),IF($C20="Sammelposten (Pool)",IF(AND(L$8&gt;=YEAR($F20),L$8&lt;=YEAR($F20)+SP_Jahre-1),$D20/SP_Jahre,0),IF($C20="Keine AfA (nicht abnutzbar)",0,IF(L20=0,0,IF($C20="Degressiv (§ 7 Abs. 2 EStG)",MIN(K90,MAX(K90*$J20*L20/12,IF(($H20-SUM($K20:K20))&gt;0,K90/($H20-SUM($K20:K20))*L20,0))),MIN(K90,$D20/$H20*L20)))))))</f>
        <v>323.07692307692309</v>
      </c>
      <c r="M55" s="79">
        <f>IF(OR($D20="",$F20=""),"",IF($C20="GWG-Sofortabschreibung",IF(M$8=YEAR($F20),$D20,0),IF($C20="Sammelposten (Pool)",IF(AND(M$8&gt;=YEAR($F20),M$8&lt;=YEAR($F20)+SP_Jahre-1),$D20/SP_Jahre,0),IF($C20="Keine AfA (nicht abnutzbar)",0,IF(M20=0,0,IF($C20="Degressiv (§ 7 Abs. 2 EStG)",MIN(L90,MAX(L90*$J20*M20/12,IF(($H20-SUM($K20:L20))&gt;0,L90/($H20-SUM($K20:L20))*M20,0))),MIN(L90,$D20/$H20*M20)))))))</f>
        <v>1292.3076923076924</v>
      </c>
      <c r="N55" s="79">
        <f>IF(OR($D20="",$F20=""),"",IF($C20="GWG-Sofortabschreibung",IF(N$8=YEAR($F20),$D20,0),IF($C20="Sammelposten (Pool)",IF(AND(N$8&gt;=YEAR($F20),N$8&lt;=YEAR($F20)+SP_Jahre-1),$D20/SP_Jahre,0),IF($C20="Keine AfA (nicht abnutzbar)",0,IF(N20=0,0,IF($C20="Degressiv (§ 7 Abs. 2 EStG)",MIN(M90,MAX(M90*$J20*N20/12,IF(($H20-SUM($K20:M20))&gt;0,M90/($H20-SUM($K20:M20))*N20,0))),MIN(M90,$D20/$H20*N20)))))))</f>
        <v>1292.3076923076924</v>
      </c>
      <c r="O55" s="79">
        <f>IF(OR($D20="",$F20=""),"",IF($C20="GWG-Sofortabschreibung",IF(O$8=YEAR($F20),$D20,0),IF($C20="Sammelposten (Pool)",IF(AND(O$8&gt;=YEAR($F20),O$8&lt;=YEAR($F20)+SP_Jahre-1),$D20/SP_Jahre,0),IF($C20="Keine AfA (nicht abnutzbar)",0,IF(O20=0,0,IF($C20="Degressiv (§ 7 Abs. 2 EStG)",MIN(N90,MAX(N90*$J20*O20/12,IF(($H20-SUM($K20:N20))&gt;0,N90/($H20-SUM($K20:N20))*O20,0))),MIN(N90,$D20/$H20*O20)))))))</f>
        <v>1292.3076923076924</v>
      </c>
      <c r="P55" s="79">
        <f>IF(OR($D20="",$F20=""),"",IF($C20="GWG-Sofortabschreibung",IF(P$8=YEAR($F20),$D20,0),IF($C20="Sammelposten (Pool)",IF(AND(P$8&gt;=YEAR($F20),P$8&lt;=YEAR($F20)+SP_Jahre-1),$D20/SP_Jahre,0),IF($C20="Keine AfA (nicht abnutzbar)",0,IF(P20=0,0,IF($C20="Degressiv (§ 7 Abs. 2 EStG)",MIN(O90,MAX(O90*$J20*P20/12,IF(($H20-SUM($K20:O20))&gt;0,O90/($H20-SUM($K20:O20))*P20,0))),MIN(O90,$D20/$H20*P20)))))))</f>
        <v>1292.3076923076924</v>
      </c>
      <c r="Q55" s="79">
        <f>IF(OR($D20="",$F20=""),"",IF($C20="GWG-Sofortabschreibung",IF(Q$8=YEAR($F20),$D20,0),IF($C20="Sammelposten (Pool)",IF(AND(Q$8&gt;=YEAR($F20),Q$8&lt;=YEAR($F20)+SP_Jahre-1),$D20/SP_Jahre,0),IF($C20="Keine AfA (nicht abnutzbar)",0,IF(Q20=0,0,IF($C20="Degressiv (§ 7 Abs. 2 EStG)",MIN(P90,MAX(P90*$J20*Q20/12,IF(($H20-SUM($K20:P20))&gt;0,P90/($H20-SUM($K20:P20))*Q20,0))),MIN(P90,$D20/$H20*Q20)))))))</f>
        <v>1292.3076923076924</v>
      </c>
      <c r="R55" s="79">
        <f>IF(OR($D20="",$F20=""),"",IF($C20="GWG-Sofortabschreibung",IF(R$8=YEAR($F20),$D20,0),IF($C20="Sammelposten (Pool)",IF(AND(R$8&gt;=YEAR($F20),R$8&lt;=YEAR($F20)+SP_Jahre-1),$D20/SP_Jahre,0),IF($C20="Keine AfA (nicht abnutzbar)",0,IF(R20=0,0,IF($C20="Degressiv (§ 7 Abs. 2 EStG)",MIN(Q90,MAX(Q90*$J20*R20/12,IF(($H20-SUM($K20:Q20))&gt;0,Q90/($H20-SUM($K20:Q20))*R20,0))),MIN(Q90,$D20/$H20*R20)))))))</f>
        <v>1292.3076923076924</v>
      </c>
      <c r="S55" s="79">
        <f>IF(OR($D20="",$F20=""),"",IF($C20="GWG-Sofortabschreibung",IF(S$8=YEAR($F20),$D20,0),IF($C20="Sammelposten (Pool)",IF(AND(S$8&gt;=YEAR($F20),S$8&lt;=YEAR($F20)+SP_Jahre-1),$D20/SP_Jahre,0),IF($C20="Keine AfA (nicht abnutzbar)",0,IF(S20=0,0,IF($C20="Degressiv (§ 7 Abs. 2 EStG)",MIN(R90,MAX(R90*$J20*S20/12,IF(($H20-SUM($K20:R20))&gt;0,R90/($H20-SUM($K20:R20))*S20,0))),MIN(R90,$D20/$H20*S20)))))))</f>
        <v>1292.3076923076924</v>
      </c>
      <c r="T55" s="79">
        <f>IF(OR($D20="",$F20=""),"",IF($C20="GWG-Sofortabschreibung",IF(T$8=YEAR($F20),$D20,0),IF($C20="Sammelposten (Pool)",IF(AND(T$8&gt;=YEAR($F20),T$8&lt;=YEAR($F20)+SP_Jahre-1),$D20/SP_Jahre,0),IF($C20="Keine AfA (nicht abnutzbar)",0,IF(T20=0,0,IF($C20="Degressiv (§ 7 Abs. 2 EStG)",MIN(S90,MAX(S90*$J20*T20/12,IF(($H20-SUM($K20:S20))&gt;0,S90/($H20-SUM($K20:S20))*T20,0))),MIN(S90,$D20/$H20*T20)))))))</f>
        <v>1292.3076923076924</v>
      </c>
      <c r="U55" s="79">
        <f>IF(OR($D20="",$F20=""),"",IF($C20="GWG-Sofortabschreibung",IF(U$8=YEAR($F20),$D20,0),IF($C20="Sammelposten (Pool)",IF(AND(U$8&gt;=YEAR($F20),U$8&lt;=YEAR($F20)+SP_Jahre-1),$D20/SP_Jahre,0),IF($C20="Keine AfA (nicht abnutzbar)",0,IF(U20=0,0,IF($C20="Degressiv (§ 7 Abs. 2 EStG)",MIN(T90,MAX(T90*$J20*U20/12,IF(($H20-SUM($K20:T20))&gt;0,T90/($H20-SUM($K20:T20))*U20,0))),MIN(T90,$D20/$H20*U20)))))))</f>
        <v>1292.3076923076924</v>
      </c>
      <c r="V55" s="79">
        <f>IF(OR($D20="",$F20=""),"",IF($C20="GWG-Sofortabschreibung",IF(V$8=YEAR($F20),$D20,0),IF($C20="Sammelposten (Pool)",IF(AND(V$8&gt;=YEAR($F20),V$8&lt;=YEAR($F20)+SP_Jahre-1),$D20/SP_Jahre,0),IF($C20="Keine AfA (nicht abnutzbar)",0,IF(V20=0,0,IF($C20="Degressiv (§ 7 Abs. 2 EStG)",MIN(U90,MAX(U90*$J20*V20/12,IF(($H20-SUM($K20:U20))&gt;0,U90/($H20-SUM($K20:U20))*V20,0))),MIN(U90,$D20/$H20*V20)))))))</f>
        <v>1292.3076923076924</v>
      </c>
      <c r="W55" s="79">
        <f>IF(OR($D20="",$F20=""),"",IF($C20="GWG-Sofortabschreibung",IF(W$8=YEAR($F20),$D20,0),IF($C20="Sammelposten (Pool)",IF(AND(W$8&gt;=YEAR($F20),W$8&lt;=YEAR($F20)+SP_Jahre-1),$D20/SP_Jahre,0),IF($C20="Keine AfA (nicht abnutzbar)",0,IF(W20=0,0,IF($C20="Degressiv (§ 7 Abs. 2 EStG)",MIN(V90,MAX(V90*$J20*W20/12,IF(($H20-SUM($K20:V20))&gt;0,V90/($H20-SUM($K20:V20))*W20,0))),MIN(V90,$D20/$H20*W20)))))))</f>
        <v>1292.3076923076924</v>
      </c>
      <c r="X55" s="79">
        <f>IF(OR($D20="",$F20=""),"",IF($C20="GWG-Sofortabschreibung",IF(X$8=YEAR($F20),$D20,0),IF($C20="Sammelposten (Pool)",IF(AND(X$8&gt;=YEAR($F20),X$8&lt;=YEAR($F20)+SP_Jahre-1),$D20/SP_Jahre,0),IF($C20="Keine AfA (nicht abnutzbar)",0,IF(X20=0,0,IF($C20="Degressiv (§ 7 Abs. 2 EStG)",MIN(W90,MAX(W90*$J20*X20/12,IF(($H20-SUM($K20:W20))&gt;0,W90/($H20-SUM($K20:W20))*X20,0))),MIN(W90,$D20/$H20*X20)))))))</f>
        <v>1292.3076923076924</v>
      </c>
      <c r="Y55" s="79">
        <f>IF(OR($D20="",$F20=""),"",IF($C20="GWG-Sofortabschreibung",IF(Y$8=YEAR($F20),$D20,0),IF($C20="Sammelposten (Pool)",IF(AND(Y$8&gt;=YEAR($F20),Y$8&lt;=YEAR($F20)+SP_Jahre-1),$D20/SP_Jahre,0),IF($C20="Keine AfA (nicht abnutzbar)",0,IF(Y20=0,0,IF($C20="Degressiv (§ 7 Abs. 2 EStG)",MIN(X90,MAX(X90*$J20*Y20/12,IF(($H20-SUM($K20:X20))&gt;0,X90/($H20-SUM($K20:X20))*Y20,0))),MIN(X90,$D20/$H20*Y20)))))))</f>
        <v>969.23076923076928</v>
      </c>
      <c r="Z55" s="79">
        <f>IF(OR($D20="",$F20=""),"",IF($C20="GWG-Sofortabschreibung",IF(Z$8=YEAR($F20),$D20,0),IF($C20="Sammelposten (Pool)",IF(AND(Z$8&gt;=YEAR($F20),Z$8&lt;=YEAR($F20)+SP_Jahre-1),$D20/SP_Jahre,0),IF($C20="Keine AfA (nicht abnutzbar)",0,IF(Z20=0,0,IF($C20="Degressiv (§ 7 Abs. 2 EStG)",MIN(Y90,MAX(Y90*$J20*Z20/12,IF(($H20-SUM($K20:Y20))&gt;0,Y90/($H20-SUM($K20:Y20))*Z20,0))),MIN(Y90,$D20/$H20*Z20)))))))</f>
        <v>0</v>
      </c>
      <c r="AA55" s="79">
        <f>IF(OR($D20="",$F20=""),"",IF($C20="GWG-Sofortabschreibung",IF(AA$8=YEAR($F20),$D20,0),IF($C20="Sammelposten (Pool)",IF(AND(AA$8&gt;=YEAR($F20),AA$8&lt;=YEAR($F20)+SP_Jahre-1),$D20/SP_Jahre,0),IF($C20="Keine AfA (nicht abnutzbar)",0,IF(AA20=0,0,IF($C20="Degressiv (§ 7 Abs. 2 EStG)",MIN(Z90,MAX(Z90*$J20*AA20/12,IF(($H20-SUM($K20:Z20))&gt;0,Z90/($H20-SUM($K20:Z20))*AA20,0))),MIN(Z90,$D20/$H20*AA20)))))))</f>
        <v>0</v>
      </c>
      <c r="AB55" s="79">
        <f>IF(OR($D20="",$F20=""),"",IF($C20="GWG-Sofortabschreibung",IF(AB$8=YEAR($F20),$D20,0),IF($C20="Sammelposten (Pool)",IF(AND(AB$8&gt;=YEAR($F20),AB$8&lt;=YEAR($F20)+SP_Jahre-1),$D20/SP_Jahre,0),IF($C20="Keine AfA (nicht abnutzbar)",0,IF(AB20=0,0,IF($C20="Degressiv (§ 7 Abs. 2 EStG)",MIN(AA90,MAX(AA90*$J20*AB20/12,IF(($H20-SUM($K20:AA20))&gt;0,AA90/($H20-SUM($K20:AA20))*AB20,0))),MIN(AA90,$D20/$H20*AB20)))))))</f>
        <v>0</v>
      </c>
      <c r="AC55" s="79">
        <f>IF(OR($D20="",$F20=""),"",IF($C20="GWG-Sofortabschreibung",IF(AC$8=YEAR($F20),$D20,0),IF($C20="Sammelposten (Pool)",IF(AND(AC$8&gt;=YEAR($F20),AC$8&lt;=YEAR($F20)+SP_Jahre-1),$D20/SP_Jahre,0),IF($C20="Keine AfA (nicht abnutzbar)",0,IF(AC20=0,0,IF($C20="Degressiv (§ 7 Abs. 2 EStG)",MIN(AB90,MAX(AB90*$J20*AC20/12,IF(($H20-SUM($K20:AB20))&gt;0,AB90/($H20-SUM($K20:AB20))*AC20,0))),MIN(AB90,$D20/$H20*AC20)))))))</f>
        <v>0</v>
      </c>
      <c r="AD55" s="79">
        <f>IF(OR($D20="",$F20=""),"",IF($C20="GWG-Sofortabschreibung",IF(AD$8=YEAR($F20),$D20,0),IF($C20="Sammelposten (Pool)",IF(AND(AD$8&gt;=YEAR($F20),AD$8&lt;=YEAR($F20)+SP_Jahre-1),$D20/SP_Jahre,0),IF($C20="Keine AfA (nicht abnutzbar)",0,IF(AD20=0,0,IF($C20="Degressiv (§ 7 Abs. 2 EStG)",MIN(AC90,MAX(AC90*$J20*AD20/12,IF(($H20-SUM($K20:AC20))&gt;0,AC90/($H20-SUM($K20:AC20))*AD20,0))),MIN(AC90,$D20/$H20*AD20)))))))</f>
        <v>0</v>
      </c>
    </row>
    <row r="56" spans="1:30" ht="15" customHeight="1" x14ac:dyDescent="0.25">
      <c r="A56" s="67" t="str">
        <f t="shared" si="11"/>
        <v>AV-0013</v>
      </c>
      <c r="B56" s="67" t="str">
        <f t="shared" si="12"/>
        <v>Pkw Außendienst</v>
      </c>
      <c r="C56" s="67" t="str">
        <f t="shared" si="13"/>
        <v>Linear (§ 7 Abs. 1 EStG)</v>
      </c>
      <c r="D56" s="68">
        <f t="shared" si="14"/>
        <v>34200</v>
      </c>
      <c r="E56" s="77"/>
      <c r="F56" s="77"/>
      <c r="G56" s="77"/>
      <c r="H56" s="77"/>
      <c r="I56" s="77"/>
      <c r="J56" s="78">
        <f t="shared" si="15"/>
        <v>34200</v>
      </c>
      <c r="K56" s="79">
        <f t="shared" si="16"/>
        <v>0</v>
      </c>
      <c r="L56" s="79">
        <f>IF(OR($D21="",$F21=""),"",IF($C21="GWG-Sofortabschreibung",IF(L$8=YEAR($F21),$D21,0),IF($C21="Sammelposten (Pool)",IF(AND(L$8&gt;=YEAR($F21),L$8&lt;=YEAR($F21)+SP_Jahre-1),$D21/SP_Jahre,0),IF($C21="Keine AfA (nicht abnutzbar)",0,IF(L21=0,0,IF($C21="Degressiv (§ 7 Abs. 2 EStG)",MIN(K91,MAX(K91*$J21*L21/12,IF(($H21-SUM($K21:K21))&gt;0,K91/($H21-SUM($K21:K21))*L21,0))),MIN(K91,$D21/$H21*L21)))))))</f>
        <v>0</v>
      </c>
      <c r="M56" s="79">
        <f>IF(OR($D21="",$F21=""),"",IF($C21="GWG-Sofortabschreibung",IF(M$8=YEAR($F21),$D21,0),IF($C21="Sammelposten (Pool)",IF(AND(M$8&gt;=YEAR($F21),M$8&lt;=YEAR($F21)+SP_Jahre-1),$D21/SP_Jahre,0),IF($C21="Keine AfA (nicht abnutzbar)",0,IF(M21=0,0,IF($C21="Degressiv (§ 7 Abs. 2 EStG)",MIN(L91,MAX(L91*$J21*M21/12,IF(($H21-SUM($K21:L21))&gt;0,L91/($H21-SUM($K21:L21))*M21,0))),MIN(L91,$D21/$H21*M21)))))))</f>
        <v>0</v>
      </c>
      <c r="N56" s="79">
        <f>IF(OR($D21="",$F21=""),"",IF($C21="GWG-Sofortabschreibung",IF(N$8=YEAR($F21),$D21,0),IF($C21="Sammelposten (Pool)",IF(AND(N$8&gt;=YEAR($F21),N$8&lt;=YEAR($F21)+SP_Jahre-1),$D21/SP_Jahre,0),IF($C21="Keine AfA (nicht abnutzbar)",0,IF(N21=0,0,IF($C21="Degressiv (§ 7 Abs. 2 EStG)",MIN(M91,MAX(M91*$J21*N21/12,IF(($H21-SUM($K21:M21))&gt;0,M91/($H21-SUM($K21:M21))*N21,0))),MIN(M91,$D21/$H21*N21)))))))</f>
        <v>0</v>
      </c>
      <c r="O56" s="79">
        <f>IF(OR($D21="",$F21=""),"",IF($C21="GWG-Sofortabschreibung",IF(O$8=YEAR($F21),$D21,0),IF($C21="Sammelposten (Pool)",IF(AND(O$8&gt;=YEAR($F21),O$8&lt;=YEAR($F21)+SP_Jahre-1),$D21/SP_Jahre,0),IF($C21="Keine AfA (nicht abnutzbar)",0,IF(O21=0,0,IF($C21="Degressiv (§ 7 Abs. 2 EStG)",MIN(N91,MAX(N91*$J21*O21/12,IF(($H21-SUM($K21:N21))&gt;0,N91/($H21-SUM($K21:N21))*O21,0))),MIN(N91,$D21/$H21*O21)))))))</f>
        <v>0</v>
      </c>
      <c r="P56" s="79">
        <f>IF(OR($D21="",$F21=""),"",IF($C21="GWG-Sofortabschreibung",IF(P$8=YEAR($F21),$D21,0),IF($C21="Sammelposten (Pool)",IF(AND(P$8&gt;=YEAR($F21),P$8&lt;=YEAR($F21)+SP_Jahre-1),$D21/SP_Jahre,0),IF($C21="Keine AfA (nicht abnutzbar)",0,IF(P21=0,0,IF($C21="Degressiv (§ 7 Abs. 2 EStG)",MIN(O91,MAX(O91*$J21*P21/12,IF(($H21-SUM($K21:O21))&gt;0,O91/($H21-SUM($K21:O21))*P21,0))),MIN(O91,$D21/$H21*P21)))))))</f>
        <v>0</v>
      </c>
      <c r="Q56" s="79">
        <f>IF(OR($D21="",$F21=""),"",IF($C21="GWG-Sofortabschreibung",IF(Q$8=YEAR($F21),$D21,0),IF($C21="Sammelposten (Pool)",IF(AND(Q$8&gt;=YEAR($F21),Q$8&lt;=YEAR($F21)+SP_Jahre-1),$D21/SP_Jahre,0),IF($C21="Keine AfA (nicht abnutzbar)",0,IF(Q21=0,0,IF($C21="Degressiv (§ 7 Abs. 2 EStG)",MIN(P91,MAX(P91*$J21*Q21/12,IF(($H21-SUM($K21:P21))&gt;0,P91/($H21-SUM($K21:P21))*Q21,0))),MIN(P91,$D21/$H21*Q21)))))))</f>
        <v>4275</v>
      </c>
      <c r="R56" s="79">
        <f>IF(OR($D21="",$F21=""),"",IF($C21="GWG-Sofortabschreibung",IF(R$8=YEAR($F21),$D21,0),IF($C21="Sammelposten (Pool)",IF(AND(R$8&gt;=YEAR($F21),R$8&lt;=YEAR($F21)+SP_Jahre-1),$D21/SP_Jahre,0),IF($C21="Keine AfA (nicht abnutzbar)",0,IF(R21=0,0,IF($C21="Degressiv (§ 7 Abs. 2 EStG)",MIN(Q91,MAX(Q91*$J21*R21/12,IF(($H21-SUM($K21:Q21))&gt;0,Q91/($H21-SUM($K21:Q21))*R21,0))),MIN(Q91,$D21/$H21*R21)))))))</f>
        <v>5700</v>
      </c>
      <c r="S56" s="79">
        <f>IF(OR($D21="",$F21=""),"",IF($C21="GWG-Sofortabschreibung",IF(S$8=YEAR($F21),$D21,0),IF($C21="Sammelposten (Pool)",IF(AND(S$8&gt;=YEAR($F21),S$8&lt;=YEAR($F21)+SP_Jahre-1),$D21/SP_Jahre,0),IF($C21="Keine AfA (nicht abnutzbar)",0,IF(S21=0,0,IF($C21="Degressiv (§ 7 Abs. 2 EStG)",MIN(R91,MAX(R91*$J21*S21/12,IF(($H21-SUM($K21:R21))&gt;0,R91/($H21-SUM($K21:R21))*S21,0))),MIN(R91,$D21/$H21*S21)))))))</f>
        <v>5700</v>
      </c>
      <c r="T56" s="79">
        <f>IF(OR($D21="",$F21=""),"",IF($C21="GWG-Sofortabschreibung",IF(T$8=YEAR($F21),$D21,0),IF($C21="Sammelposten (Pool)",IF(AND(T$8&gt;=YEAR($F21),T$8&lt;=YEAR($F21)+SP_Jahre-1),$D21/SP_Jahre,0),IF($C21="Keine AfA (nicht abnutzbar)",0,IF(T21=0,0,IF($C21="Degressiv (§ 7 Abs. 2 EStG)",MIN(S91,MAX(S91*$J21*T21/12,IF(($H21-SUM($K21:S21))&gt;0,S91/($H21-SUM($K21:S21))*T21,0))),MIN(S91,$D21/$H21*T21)))))))</f>
        <v>5700</v>
      </c>
      <c r="U56" s="79">
        <f>IF(OR($D21="",$F21=""),"",IF($C21="GWG-Sofortabschreibung",IF(U$8=YEAR($F21),$D21,0),IF($C21="Sammelposten (Pool)",IF(AND(U$8&gt;=YEAR($F21),U$8&lt;=YEAR($F21)+SP_Jahre-1),$D21/SP_Jahre,0),IF($C21="Keine AfA (nicht abnutzbar)",0,IF(U21=0,0,IF($C21="Degressiv (§ 7 Abs. 2 EStG)",MIN(T91,MAX(T91*$J21*U21/12,IF(($H21-SUM($K21:T21))&gt;0,T91/($H21-SUM($K21:T21))*U21,0))),MIN(T91,$D21/$H21*U21)))))))</f>
        <v>5700</v>
      </c>
      <c r="V56" s="79">
        <f>IF(OR($D21="",$F21=""),"",IF($C21="GWG-Sofortabschreibung",IF(V$8=YEAR($F21),$D21,0),IF($C21="Sammelposten (Pool)",IF(AND(V$8&gt;=YEAR($F21),V$8&lt;=YEAR($F21)+SP_Jahre-1),$D21/SP_Jahre,0),IF($C21="Keine AfA (nicht abnutzbar)",0,IF(V21=0,0,IF($C21="Degressiv (§ 7 Abs. 2 EStG)",MIN(U91,MAX(U91*$J21*V21/12,IF(($H21-SUM($K21:U21))&gt;0,U91/($H21-SUM($K21:U21))*V21,0))),MIN(U91,$D21/$H21*V21)))))))</f>
        <v>5700</v>
      </c>
      <c r="W56" s="79">
        <f>IF(OR($D21="",$F21=""),"",IF($C21="GWG-Sofortabschreibung",IF(W$8=YEAR($F21),$D21,0),IF($C21="Sammelposten (Pool)",IF(AND(W$8&gt;=YEAR($F21),W$8&lt;=YEAR($F21)+SP_Jahre-1),$D21/SP_Jahre,0),IF($C21="Keine AfA (nicht abnutzbar)",0,IF(W21=0,0,IF($C21="Degressiv (§ 7 Abs. 2 EStG)",MIN(V91,MAX(V91*$J21*W21/12,IF(($H21-SUM($K21:V21))&gt;0,V91/($H21-SUM($K21:V21))*W21,0))),MIN(V91,$D21/$H21*W21)))))))</f>
        <v>1425</v>
      </c>
      <c r="X56" s="79">
        <f>IF(OR($D21="",$F21=""),"",IF($C21="GWG-Sofortabschreibung",IF(X$8=YEAR($F21),$D21,0),IF($C21="Sammelposten (Pool)",IF(AND(X$8&gt;=YEAR($F21),X$8&lt;=YEAR($F21)+SP_Jahre-1),$D21/SP_Jahre,0),IF($C21="Keine AfA (nicht abnutzbar)",0,IF(X21=0,0,IF($C21="Degressiv (§ 7 Abs. 2 EStG)",MIN(W91,MAX(W91*$J21*X21/12,IF(($H21-SUM($K21:W21))&gt;0,W91/($H21-SUM($K21:W21))*X21,0))),MIN(W91,$D21/$H21*X21)))))))</f>
        <v>0</v>
      </c>
      <c r="Y56" s="79">
        <f>IF(OR($D21="",$F21=""),"",IF($C21="GWG-Sofortabschreibung",IF(Y$8=YEAR($F21),$D21,0),IF($C21="Sammelposten (Pool)",IF(AND(Y$8&gt;=YEAR($F21),Y$8&lt;=YEAR($F21)+SP_Jahre-1),$D21/SP_Jahre,0),IF($C21="Keine AfA (nicht abnutzbar)",0,IF(Y21=0,0,IF($C21="Degressiv (§ 7 Abs. 2 EStG)",MIN(X91,MAX(X91*$J21*Y21/12,IF(($H21-SUM($K21:X21))&gt;0,X91/($H21-SUM($K21:X21))*Y21,0))),MIN(X91,$D21/$H21*Y21)))))))</f>
        <v>0</v>
      </c>
      <c r="Z56" s="79">
        <f>IF(OR($D21="",$F21=""),"",IF($C21="GWG-Sofortabschreibung",IF(Z$8=YEAR($F21),$D21,0),IF($C21="Sammelposten (Pool)",IF(AND(Z$8&gt;=YEAR($F21),Z$8&lt;=YEAR($F21)+SP_Jahre-1),$D21/SP_Jahre,0),IF($C21="Keine AfA (nicht abnutzbar)",0,IF(Z21=0,0,IF($C21="Degressiv (§ 7 Abs. 2 EStG)",MIN(Y91,MAX(Y91*$J21*Z21/12,IF(($H21-SUM($K21:Y21))&gt;0,Y91/($H21-SUM($K21:Y21))*Z21,0))),MIN(Y91,$D21/$H21*Z21)))))))</f>
        <v>0</v>
      </c>
      <c r="AA56" s="79">
        <f>IF(OR($D21="",$F21=""),"",IF($C21="GWG-Sofortabschreibung",IF(AA$8=YEAR($F21),$D21,0),IF($C21="Sammelposten (Pool)",IF(AND(AA$8&gt;=YEAR($F21),AA$8&lt;=YEAR($F21)+SP_Jahre-1),$D21/SP_Jahre,0),IF($C21="Keine AfA (nicht abnutzbar)",0,IF(AA21=0,0,IF($C21="Degressiv (§ 7 Abs. 2 EStG)",MIN(Z91,MAX(Z91*$J21*AA21/12,IF(($H21-SUM($K21:Z21))&gt;0,Z91/($H21-SUM($K21:Z21))*AA21,0))),MIN(Z91,$D21/$H21*AA21)))))))</f>
        <v>0</v>
      </c>
      <c r="AB56" s="79">
        <f>IF(OR($D21="",$F21=""),"",IF($C21="GWG-Sofortabschreibung",IF(AB$8=YEAR($F21),$D21,0),IF($C21="Sammelposten (Pool)",IF(AND(AB$8&gt;=YEAR($F21),AB$8&lt;=YEAR($F21)+SP_Jahre-1),$D21/SP_Jahre,0),IF($C21="Keine AfA (nicht abnutzbar)",0,IF(AB21=0,0,IF($C21="Degressiv (§ 7 Abs. 2 EStG)",MIN(AA91,MAX(AA91*$J21*AB21/12,IF(($H21-SUM($K21:AA21))&gt;0,AA91/($H21-SUM($K21:AA21))*AB21,0))),MIN(AA91,$D21/$H21*AB21)))))))</f>
        <v>0</v>
      </c>
      <c r="AC56" s="79">
        <f>IF(OR($D21="",$F21=""),"",IF($C21="GWG-Sofortabschreibung",IF(AC$8=YEAR($F21),$D21,0),IF($C21="Sammelposten (Pool)",IF(AND(AC$8&gt;=YEAR($F21),AC$8&lt;=YEAR($F21)+SP_Jahre-1),$D21/SP_Jahre,0),IF($C21="Keine AfA (nicht abnutzbar)",0,IF(AC21=0,0,IF($C21="Degressiv (§ 7 Abs. 2 EStG)",MIN(AB91,MAX(AB91*$J21*AC21/12,IF(($H21-SUM($K21:AB21))&gt;0,AB91/($H21-SUM($K21:AB21))*AC21,0))),MIN(AB91,$D21/$H21*AC21)))))))</f>
        <v>0</v>
      </c>
      <c r="AD56" s="79">
        <f>IF(OR($D21="",$F21=""),"",IF($C21="GWG-Sofortabschreibung",IF(AD$8=YEAR($F21),$D21,0),IF($C21="Sammelposten (Pool)",IF(AND(AD$8&gt;=YEAR($F21),AD$8&lt;=YEAR($F21)+SP_Jahre-1),$D21/SP_Jahre,0),IF($C21="Keine AfA (nicht abnutzbar)",0,IF(AD21=0,0,IF($C21="Degressiv (§ 7 Abs. 2 EStG)",MIN(AC91,MAX(AC91*$J21*AD21/12,IF(($H21-SUM($K21:AC21))&gt;0,AC91/($H21-SUM($K21:AC21))*AD21,0))),MIN(AC91,$D21/$H21*AD21)))))))</f>
        <v>0</v>
      </c>
    </row>
    <row r="57" spans="1:30" ht="15" customHeight="1" x14ac:dyDescent="0.25">
      <c r="A57" s="67" t="str">
        <f t="shared" si="11"/>
        <v>AV-0014</v>
      </c>
      <c r="B57" s="67" t="str">
        <f t="shared" si="12"/>
        <v>ERP-Software Lizenzpaket</v>
      </c>
      <c r="C57" s="67" t="str">
        <f t="shared" si="13"/>
        <v>Linear (§ 7 Abs. 1 EStG)</v>
      </c>
      <c r="D57" s="68">
        <f t="shared" si="14"/>
        <v>21000</v>
      </c>
      <c r="E57" s="77"/>
      <c r="F57" s="77"/>
      <c r="G57" s="77"/>
      <c r="H57" s="77"/>
      <c r="I57" s="77"/>
      <c r="J57" s="78">
        <f t="shared" si="15"/>
        <v>21000</v>
      </c>
      <c r="K57" s="79">
        <f t="shared" si="16"/>
        <v>0</v>
      </c>
      <c r="L57" s="79">
        <f>IF(OR($D22="",$F22=""),"",IF($C22="GWG-Sofortabschreibung",IF(L$8=YEAR($F22),$D22,0),IF($C22="Sammelposten (Pool)",IF(AND(L$8&gt;=YEAR($F22),L$8&lt;=YEAR($F22)+SP_Jahre-1),$D22/SP_Jahre,0),IF($C22="Keine AfA (nicht abnutzbar)",0,IF(L22=0,0,IF($C22="Degressiv (§ 7 Abs. 2 EStG)",MIN(K92,MAX(K92*$J22*L22/12,IF(($H22-SUM($K22:K22))&gt;0,K92/($H22-SUM($K22:K22))*L22,0))),MIN(K92,$D22/$H22*L22)))))))</f>
        <v>0</v>
      </c>
      <c r="M57" s="79">
        <f>IF(OR($D22="",$F22=""),"",IF($C22="GWG-Sofortabschreibung",IF(M$8=YEAR($F22),$D22,0),IF($C22="Sammelposten (Pool)",IF(AND(M$8&gt;=YEAR($F22),M$8&lt;=YEAR($F22)+SP_Jahre-1),$D22/SP_Jahre,0),IF($C22="Keine AfA (nicht abnutzbar)",0,IF(M22=0,0,IF($C22="Degressiv (§ 7 Abs. 2 EStG)",MIN(L92,MAX(L92*$J22*M22/12,IF(($H22-SUM($K22:L22))&gt;0,L92/($H22-SUM($K22:L22))*M22,0))),MIN(L92,$D22/$H22*M22)))))))</f>
        <v>0</v>
      </c>
      <c r="N57" s="79">
        <f>IF(OR($D22="",$F22=""),"",IF($C22="GWG-Sofortabschreibung",IF(N$8=YEAR($F22),$D22,0),IF($C22="Sammelposten (Pool)",IF(AND(N$8&gt;=YEAR($F22),N$8&lt;=YEAR($F22)+SP_Jahre-1),$D22/SP_Jahre,0),IF($C22="Keine AfA (nicht abnutzbar)",0,IF(N22=0,0,IF($C22="Degressiv (§ 7 Abs. 2 EStG)",MIN(M92,MAX(M92*$J22*N22/12,IF(($H22-SUM($K22:M22))&gt;0,M92/($H22-SUM($K22:M22))*N22,0))),MIN(M92,$D22/$H22*N22)))))))</f>
        <v>0</v>
      </c>
      <c r="O57" s="79">
        <f>IF(OR($D22="",$F22=""),"",IF($C22="GWG-Sofortabschreibung",IF(O$8=YEAR($F22),$D22,0),IF($C22="Sammelposten (Pool)",IF(AND(O$8&gt;=YEAR($F22),O$8&lt;=YEAR($F22)+SP_Jahre-1),$D22/SP_Jahre,0),IF($C22="Keine AfA (nicht abnutzbar)",0,IF(O22=0,0,IF($C22="Degressiv (§ 7 Abs. 2 EStG)",MIN(N92,MAX(N92*$J22*O22/12,IF(($H22-SUM($K22:N22))&gt;0,N92/($H22-SUM($K22:N22))*O22,0))),MIN(N92,$D22/$H22*O22)))))))</f>
        <v>0</v>
      </c>
      <c r="P57" s="79">
        <f>IF(OR($D22="",$F22=""),"",IF($C22="GWG-Sofortabschreibung",IF(P$8=YEAR($F22),$D22,0),IF($C22="Sammelposten (Pool)",IF(AND(P$8&gt;=YEAR($F22),P$8&lt;=YEAR($F22)+SP_Jahre-1),$D22/SP_Jahre,0),IF($C22="Keine AfA (nicht abnutzbar)",0,IF(P22=0,0,IF($C22="Degressiv (§ 7 Abs. 2 EStG)",MIN(O92,MAX(O92*$J22*P22/12,IF(($H22-SUM($K22:O22))&gt;0,O92/($H22-SUM($K22:O22))*P22,0))),MIN(O92,$D22/$H22*P22)))))))</f>
        <v>0</v>
      </c>
      <c r="Q57" s="79">
        <f>IF(OR($D22="",$F22=""),"",IF($C22="GWG-Sofortabschreibung",IF(Q$8=YEAR($F22),$D22,0),IF($C22="Sammelposten (Pool)",IF(AND(Q$8&gt;=YEAR($F22),Q$8&lt;=YEAR($F22)+SP_Jahre-1),$D22/SP_Jahre,0),IF($C22="Keine AfA (nicht abnutzbar)",0,IF(Q22=0,0,IF($C22="Degressiv (§ 7 Abs. 2 EStG)",MIN(P92,MAX(P92*$J22*Q22/12,IF(($H22-SUM($K22:P22))&gt;0,P92/($H22-SUM($K22:P22))*Q22,0))),MIN(P92,$D22/$H22*Q22)))))))</f>
        <v>2333.3333333333335</v>
      </c>
      <c r="R57" s="79">
        <f>IF(OR($D22="",$F22=""),"",IF($C22="GWG-Sofortabschreibung",IF(R$8=YEAR($F22),$D22,0),IF($C22="Sammelposten (Pool)",IF(AND(R$8&gt;=YEAR($F22),R$8&lt;=YEAR($F22)+SP_Jahre-1),$D22/SP_Jahre,0),IF($C22="Keine AfA (nicht abnutzbar)",0,IF(R22=0,0,IF($C22="Degressiv (§ 7 Abs. 2 EStG)",MIN(Q92,MAX(Q92*$J22*R22/12,IF(($H22-SUM($K22:Q22))&gt;0,Q92/($H22-SUM($K22:Q22))*R22,0))),MIN(Q92,$D22/$H22*R22)))))))</f>
        <v>7000</v>
      </c>
      <c r="S57" s="79">
        <f>IF(OR($D22="",$F22=""),"",IF($C22="GWG-Sofortabschreibung",IF(S$8=YEAR($F22),$D22,0),IF($C22="Sammelposten (Pool)",IF(AND(S$8&gt;=YEAR($F22),S$8&lt;=YEAR($F22)+SP_Jahre-1),$D22/SP_Jahre,0),IF($C22="Keine AfA (nicht abnutzbar)",0,IF(S22=0,0,IF($C22="Degressiv (§ 7 Abs. 2 EStG)",MIN(R92,MAX(R92*$J22*S22/12,IF(($H22-SUM($K22:R22))&gt;0,R92/($H22-SUM($K22:R22))*S22,0))),MIN(R92,$D22/$H22*S22)))))))</f>
        <v>7000</v>
      </c>
      <c r="T57" s="79">
        <f>IF(OR($D22="",$F22=""),"",IF($C22="GWG-Sofortabschreibung",IF(T$8=YEAR($F22),$D22,0),IF($C22="Sammelposten (Pool)",IF(AND(T$8&gt;=YEAR($F22),T$8&lt;=YEAR($F22)+SP_Jahre-1),$D22/SP_Jahre,0),IF($C22="Keine AfA (nicht abnutzbar)",0,IF(T22=0,0,IF($C22="Degressiv (§ 7 Abs. 2 EStG)",MIN(S92,MAX(S92*$J22*T22/12,IF(($H22-SUM($K22:S22))&gt;0,S92/($H22-SUM($K22:S22))*T22,0))),MIN(S92,$D22/$H22*T22)))))))</f>
        <v>4666.666666666667</v>
      </c>
      <c r="U57" s="79">
        <f>IF(OR($D22="",$F22=""),"",IF($C22="GWG-Sofortabschreibung",IF(U$8=YEAR($F22),$D22,0),IF($C22="Sammelposten (Pool)",IF(AND(U$8&gt;=YEAR($F22),U$8&lt;=YEAR($F22)+SP_Jahre-1),$D22/SP_Jahre,0),IF($C22="Keine AfA (nicht abnutzbar)",0,IF(U22=0,0,IF($C22="Degressiv (§ 7 Abs. 2 EStG)",MIN(T92,MAX(T92*$J22*U22/12,IF(($H22-SUM($K22:T22))&gt;0,T92/($H22-SUM($K22:T22))*U22,0))),MIN(T92,$D22/$H22*U22)))))))</f>
        <v>0</v>
      </c>
      <c r="V57" s="79">
        <f>IF(OR($D22="",$F22=""),"",IF($C22="GWG-Sofortabschreibung",IF(V$8=YEAR($F22),$D22,0),IF($C22="Sammelposten (Pool)",IF(AND(V$8&gt;=YEAR($F22),V$8&lt;=YEAR($F22)+SP_Jahre-1),$D22/SP_Jahre,0),IF($C22="Keine AfA (nicht abnutzbar)",0,IF(V22=0,0,IF($C22="Degressiv (§ 7 Abs. 2 EStG)",MIN(U92,MAX(U92*$J22*V22/12,IF(($H22-SUM($K22:U22))&gt;0,U92/($H22-SUM($K22:U22))*V22,0))),MIN(U92,$D22/$H22*V22)))))))</f>
        <v>0</v>
      </c>
      <c r="W57" s="79">
        <f>IF(OR($D22="",$F22=""),"",IF($C22="GWG-Sofortabschreibung",IF(W$8=YEAR($F22),$D22,0),IF($C22="Sammelposten (Pool)",IF(AND(W$8&gt;=YEAR($F22),W$8&lt;=YEAR($F22)+SP_Jahre-1),$D22/SP_Jahre,0),IF($C22="Keine AfA (nicht abnutzbar)",0,IF(W22=0,0,IF($C22="Degressiv (§ 7 Abs. 2 EStG)",MIN(V92,MAX(V92*$J22*W22/12,IF(($H22-SUM($K22:V22))&gt;0,V92/($H22-SUM($K22:V22))*W22,0))),MIN(V92,$D22/$H22*W22)))))))</f>
        <v>0</v>
      </c>
      <c r="X57" s="79">
        <f>IF(OR($D22="",$F22=""),"",IF($C22="GWG-Sofortabschreibung",IF(X$8=YEAR($F22),$D22,0),IF($C22="Sammelposten (Pool)",IF(AND(X$8&gt;=YEAR($F22),X$8&lt;=YEAR($F22)+SP_Jahre-1),$D22/SP_Jahre,0),IF($C22="Keine AfA (nicht abnutzbar)",0,IF(X22=0,0,IF($C22="Degressiv (§ 7 Abs. 2 EStG)",MIN(W92,MAX(W92*$J22*X22/12,IF(($H22-SUM($K22:W22))&gt;0,W92/($H22-SUM($K22:W22))*X22,0))),MIN(W92,$D22/$H22*X22)))))))</f>
        <v>0</v>
      </c>
      <c r="Y57" s="79">
        <f>IF(OR($D22="",$F22=""),"",IF($C22="GWG-Sofortabschreibung",IF(Y$8=YEAR($F22),$D22,0),IF($C22="Sammelposten (Pool)",IF(AND(Y$8&gt;=YEAR($F22),Y$8&lt;=YEAR($F22)+SP_Jahre-1),$D22/SP_Jahre,0),IF($C22="Keine AfA (nicht abnutzbar)",0,IF(Y22=0,0,IF($C22="Degressiv (§ 7 Abs. 2 EStG)",MIN(X92,MAX(X92*$J22*Y22/12,IF(($H22-SUM($K22:X22))&gt;0,X92/($H22-SUM($K22:X22))*Y22,0))),MIN(X92,$D22/$H22*Y22)))))))</f>
        <v>0</v>
      </c>
      <c r="Z57" s="79">
        <f>IF(OR($D22="",$F22=""),"",IF($C22="GWG-Sofortabschreibung",IF(Z$8=YEAR($F22),$D22,0),IF($C22="Sammelposten (Pool)",IF(AND(Z$8&gt;=YEAR($F22),Z$8&lt;=YEAR($F22)+SP_Jahre-1),$D22/SP_Jahre,0),IF($C22="Keine AfA (nicht abnutzbar)",0,IF(Z22=0,0,IF($C22="Degressiv (§ 7 Abs. 2 EStG)",MIN(Y92,MAX(Y92*$J22*Z22/12,IF(($H22-SUM($K22:Y22))&gt;0,Y92/($H22-SUM($K22:Y22))*Z22,0))),MIN(Y92,$D22/$H22*Z22)))))))</f>
        <v>0</v>
      </c>
      <c r="AA57" s="79">
        <f>IF(OR($D22="",$F22=""),"",IF($C22="GWG-Sofortabschreibung",IF(AA$8=YEAR($F22),$D22,0),IF($C22="Sammelposten (Pool)",IF(AND(AA$8&gt;=YEAR($F22),AA$8&lt;=YEAR($F22)+SP_Jahre-1),$D22/SP_Jahre,0),IF($C22="Keine AfA (nicht abnutzbar)",0,IF(AA22=0,0,IF($C22="Degressiv (§ 7 Abs. 2 EStG)",MIN(Z92,MAX(Z92*$J22*AA22/12,IF(($H22-SUM($K22:Z22))&gt;0,Z92/($H22-SUM($K22:Z22))*AA22,0))),MIN(Z92,$D22/$H22*AA22)))))))</f>
        <v>0</v>
      </c>
      <c r="AB57" s="79">
        <f>IF(OR($D22="",$F22=""),"",IF($C22="GWG-Sofortabschreibung",IF(AB$8=YEAR($F22),$D22,0),IF($C22="Sammelposten (Pool)",IF(AND(AB$8&gt;=YEAR($F22),AB$8&lt;=YEAR($F22)+SP_Jahre-1),$D22/SP_Jahre,0),IF($C22="Keine AfA (nicht abnutzbar)",0,IF(AB22=0,0,IF($C22="Degressiv (§ 7 Abs. 2 EStG)",MIN(AA92,MAX(AA92*$J22*AB22/12,IF(($H22-SUM($K22:AA22))&gt;0,AA92/($H22-SUM($K22:AA22))*AB22,0))),MIN(AA92,$D22/$H22*AB22)))))))</f>
        <v>0</v>
      </c>
      <c r="AC57" s="79">
        <f>IF(OR($D22="",$F22=""),"",IF($C22="GWG-Sofortabschreibung",IF(AC$8=YEAR($F22),$D22,0),IF($C22="Sammelposten (Pool)",IF(AND(AC$8&gt;=YEAR($F22),AC$8&lt;=YEAR($F22)+SP_Jahre-1),$D22/SP_Jahre,0),IF($C22="Keine AfA (nicht abnutzbar)",0,IF(AC22=0,0,IF($C22="Degressiv (§ 7 Abs. 2 EStG)",MIN(AB92,MAX(AB92*$J22*AC22/12,IF(($H22-SUM($K22:AB22))&gt;0,AB92/($H22-SUM($K22:AB22))*AC22,0))),MIN(AB92,$D22/$H22*AC22)))))))</f>
        <v>0</v>
      </c>
      <c r="AD57" s="79">
        <f>IF(OR($D22="",$F22=""),"",IF($C22="GWG-Sofortabschreibung",IF(AD$8=YEAR($F22),$D22,0),IF($C22="Sammelposten (Pool)",IF(AND(AD$8&gt;=YEAR($F22),AD$8&lt;=YEAR($F22)+SP_Jahre-1),$D22/SP_Jahre,0),IF($C22="Keine AfA (nicht abnutzbar)",0,IF(AD22=0,0,IF($C22="Degressiv (§ 7 Abs. 2 EStG)",MIN(AC92,MAX(AC92*$J22*AD22/12,IF(($H22-SUM($K22:AC22))&gt;0,AC92/($H22-SUM($K22:AC22))*AD22,0))),MIN(AC92,$D22/$H22*AD22)))))))</f>
        <v>0</v>
      </c>
    </row>
    <row r="58" spans="1:30" ht="15" customHeight="1" x14ac:dyDescent="0.25">
      <c r="A58" s="67" t="str">
        <f t="shared" si="11"/>
        <v>AV-0015</v>
      </c>
      <c r="B58" s="67" t="str">
        <f t="shared" si="12"/>
        <v>Serverschrank mit Serversystem</v>
      </c>
      <c r="C58" s="67" t="str">
        <f t="shared" si="13"/>
        <v>Linear (§ 7 Abs. 1 EStG)</v>
      </c>
      <c r="D58" s="68">
        <f t="shared" si="14"/>
        <v>12900</v>
      </c>
      <c r="E58" s="77"/>
      <c r="F58" s="77"/>
      <c r="G58" s="77"/>
      <c r="H58" s="77"/>
      <c r="I58" s="77"/>
      <c r="J58" s="78">
        <f t="shared" si="15"/>
        <v>12900</v>
      </c>
      <c r="K58" s="79">
        <f t="shared" si="16"/>
        <v>0</v>
      </c>
      <c r="L58" s="79">
        <f>IF(OR($D23="",$F23=""),"",IF($C23="GWG-Sofortabschreibung",IF(L$8=YEAR($F23),$D23,0),IF($C23="Sammelposten (Pool)",IF(AND(L$8&gt;=YEAR($F23),L$8&lt;=YEAR($F23)+SP_Jahre-1),$D23/SP_Jahre,0),IF($C23="Keine AfA (nicht abnutzbar)",0,IF(L23=0,0,IF($C23="Degressiv (§ 7 Abs. 2 EStG)",MIN(K93,MAX(K93*$J23*L23/12,IF(($H23-SUM($K23:K23))&gt;0,K93/($H23-SUM($K23:K23))*L23,0))),MIN(K93,$D23/$H23*L23)))))))</f>
        <v>0</v>
      </c>
      <c r="M58" s="79">
        <f>IF(OR($D23="",$F23=""),"",IF($C23="GWG-Sofortabschreibung",IF(M$8=YEAR($F23),$D23,0),IF($C23="Sammelposten (Pool)",IF(AND(M$8&gt;=YEAR($F23),M$8&lt;=YEAR($F23)+SP_Jahre-1),$D23/SP_Jahre,0),IF($C23="Keine AfA (nicht abnutzbar)",0,IF(M23=0,0,IF($C23="Degressiv (§ 7 Abs. 2 EStG)",MIN(L93,MAX(L93*$J23*M23/12,IF(($H23-SUM($K23:L23))&gt;0,L93/($H23-SUM($K23:L23))*M23,0))),MIN(L93,$D23/$H23*M23)))))))</f>
        <v>0</v>
      </c>
      <c r="N58" s="79">
        <f>IF(OR($D23="",$F23=""),"",IF($C23="GWG-Sofortabschreibung",IF(N$8=YEAR($F23),$D23,0),IF($C23="Sammelposten (Pool)",IF(AND(N$8&gt;=YEAR($F23),N$8&lt;=YEAR($F23)+SP_Jahre-1),$D23/SP_Jahre,0),IF($C23="Keine AfA (nicht abnutzbar)",0,IF(N23=0,0,IF($C23="Degressiv (§ 7 Abs. 2 EStG)",MIN(M93,MAX(M93*$J23*N23/12,IF(($H23-SUM($K23:M23))&gt;0,M93/($H23-SUM($K23:M23))*N23,0))),MIN(M93,$D23/$H23*N23)))))))</f>
        <v>0</v>
      </c>
      <c r="O58" s="79">
        <f>IF(OR($D23="",$F23=""),"",IF($C23="GWG-Sofortabschreibung",IF(O$8=YEAR($F23),$D23,0),IF($C23="Sammelposten (Pool)",IF(AND(O$8&gt;=YEAR($F23),O$8&lt;=YEAR($F23)+SP_Jahre-1),$D23/SP_Jahre,0),IF($C23="Keine AfA (nicht abnutzbar)",0,IF(O23=0,0,IF($C23="Degressiv (§ 7 Abs. 2 EStG)",MIN(N93,MAX(N93*$J23*O23/12,IF(($H23-SUM($K23:N23))&gt;0,N93/($H23-SUM($K23:N23))*O23,0))),MIN(N93,$D23/$H23*O23)))))))</f>
        <v>0</v>
      </c>
      <c r="P58" s="79">
        <f>IF(OR($D23="",$F23=""),"",IF($C23="GWG-Sofortabschreibung",IF(P$8=YEAR($F23),$D23,0),IF($C23="Sammelposten (Pool)",IF(AND(P$8&gt;=YEAR($F23),P$8&lt;=YEAR($F23)+SP_Jahre-1),$D23/SP_Jahre,0),IF($C23="Keine AfA (nicht abnutzbar)",0,IF(P23=0,0,IF($C23="Degressiv (§ 7 Abs. 2 EStG)",MIN(O93,MAX(O93*$J23*P23/12,IF(($H23-SUM($K23:O23))&gt;0,O93/($H23-SUM($K23:O23))*P23,0))),MIN(O93,$D23/$H23*P23)))))))</f>
        <v>0</v>
      </c>
      <c r="Q58" s="79">
        <f>IF(OR($D23="",$F23=""),"",IF($C23="GWG-Sofortabschreibung",IF(Q$8=YEAR($F23),$D23,0),IF($C23="Sammelposten (Pool)",IF(AND(Q$8&gt;=YEAR($F23),Q$8&lt;=YEAR($F23)+SP_Jahre-1),$D23/SP_Jahre,0),IF($C23="Keine AfA (nicht abnutzbar)",0,IF(Q23=0,0,IF($C23="Degressiv (§ 7 Abs. 2 EStG)",MIN(P93,MAX(P93*$J23*Q23/12,IF(($H23-SUM($K23:P23))&gt;0,P93/($H23-SUM($K23:P23))*Q23,0))),MIN(P93,$D23/$H23*Q23)))))))</f>
        <v>2150</v>
      </c>
      <c r="R58" s="79">
        <f>IF(OR($D23="",$F23=""),"",IF($C23="GWG-Sofortabschreibung",IF(R$8=YEAR($F23),$D23,0),IF($C23="Sammelposten (Pool)",IF(AND(R$8&gt;=YEAR($F23),R$8&lt;=YEAR($F23)+SP_Jahre-1),$D23/SP_Jahre,0),IF($C23="Keine AfA (nicht abnutzbar)",0,IF(R23=0,0,IF($C23="Degressiv (§ 7 Abs. 2 EStG)",MIN(Q93,MAX(Q93*$J23*R23/12,IF(($H23-SUM($K23:Q23))&gt;0,Q93/($H23-SUM($K23:Q23))*R23,0))),MIN(Q93,$D23/$H23*R23)))))))</f>
        <v>10750</v>
      </c>
      <c r="S58" s="79">
        <f>IF(OR($D23="",$F23=""),"",IF($C23="GWG-Sofortabschreibung",IF(S$8=YEAR($F23),$D23,0),IF($C23="Sammelposten (Pool)",IF(AND(S$8&gt;=YEAR($F23),S$8&lt;=YEAR($F23)+SP_Jahre-1),$D23/SP_Jahre,0),IF($C23="Keine AfA (nicht abnutzbar)",0,IF(S23=0,0,IF($C23="Degressiv (§ 7 Abs. 2 EStG)",MIN(R93,MAX(R93*$J23*S23/12,IF(($H23-SUM($K23:R23))&gt;0,R93/($H23-SUM($K23:R23))*S23,0))),MIN(R93,$D23/$H23*S23)))))))</f>
        <v>0</v>
      </c>
      <c r="T58" s="79">
        <f>IF(OR($D23="",$F23=""),"",IF($C23="GWG-Sofortabschreibung",IF(T$8=YEAR($F23),$D23,0),IF($C23="Sammelposten (Pool)",IF(AND(T$8&gt;=YEAR($F23),T$8&lt;=YEAR($F23)+SP_Jahre-1),$D23/SP_Jahre,0),IF($C23="Keine AfA (nicht abnutzbar)",0,IF(T23=0,0,IF($C23="Degressiv (§ 7 Abs. 2 EStG)",MIN(S93,MAX(S93*$J23*T23/12,IF(($H23-SUM($K23:S23))&gt;0,S93/($H23-SUM($K23:S23))*T23,0))),MIN(S93,$D23/$H23*T23)))))))</f>
        <v>0</v>
      </c>
      <c r="U58" s="79">
        <f>IF(OR($D23="",$F23=""),"",IF($C23="GWG-Sofortabschreibung",IF(U$8=YEAR($F23),$D23,0),IF($C23="Sammelposten (Pool)",IF(AND(U$8&gt;=YEAR($F23),U$8&lt;=YEAR($F23)+SP_Jahre-1),$D23/SP_Jahre,0),IF($C23="Keine AfA (nicht abnutzbar)",0,IF(U23=0,0,IF($C23="Degressiv (§ 7 Abs. 2 EStG)",MIN(T93,MAX(T93*$J23*U23/12,IF(($H23-SUM($K23:T23))&gt;0,T93/($H23-SUM($K23:T23))*U23,0))),MIN(T93,$D23/$H23*U23)))))))</f>
        <v>0</v>
      </c>
      <c r="V58" s="79">
        <f>IF(OR($D23="",$F23=""),"",IF($C23="GWG-Sofortabschreibung",IF(V$8=YEAR($F23),$D23,0),IF($C23="Sammelposten (Pool)",IF(AND(V$8&gt;=YEAR($F23),V$8&lt;=YEAR($F23)+SP_Jahre-1),$D23/SP_Jahre,0),IF($C23="Keine AfA (nicht abnutzbar)",0,IF(V23=0,0,IF($C23="Degressiv (§ 7 Abs. 2 EStG)",MIN(U93,MAX(U93*$J23*V23/12,IF(($H23-SUM($K23:U23))&gt;0,U93/($H23-SUM($K23:U23))*V23,0))),MIN(U93,$D23/$H23*V23)))))))</f>
        <v>0</v>
      </c>
      <c r="W58" s="79">
        <f>IF(OR($D23="",$F23=""),"",IF($C23="GWG-Sofortabschreibung",IF(W$8=YEAR($F23),$D23,0),IF($C23="Sammelposten (Pool)",IF(AND(W$8&gt;=YEAR($F23),W$8&lt;=YEAR($F23)+SP_Jahre-1),$D23/SP_Jahre,0),IF($C23="Keine AfA (nicht abnutzbar)",0,IF(W23=0,0,IF($C23="Degressiv (§ 7 Abs. 2 EStG)",MIN(V93,MAX(V93*$J23*W23/12,IF(($H23-SUM($K23:V23))&gt;0,V93/($H23-SUM($K23:V23))*W23,0))),MIN(V93,$D23/$H23*W23)))))))</f>
        <v>0</v>
      </c>
      <c r="X58" s="79">
        <f>IF(OR($D23="",$F23=""),"",IF($C23="GWG-Sofortabschreibung",IF(X$8=YEAR($F23),$D23,0),IF($C23="Sammelposten (Pool)",IF(AND(X$8&gt;=YEAR($F23),X$8&lt;=YEAR($F23)+SP_Jahre-1),$D23/SP_Jahre,0),IF($C23="Keine AfA (nicht abnutzbar)",0,IF(X23=0,0,IF($C23="Degressiv (§ 7 Abs. 2 EStG)",MIN(W93,MAX(W93*$J23*X23/12,IF(($H23-SUM($K23:W23))&gt;0,W93/($H23-SUM($K23:W23))*X23,0))),MIN(W93,$D23/$H23*X23)))))))</f>
        <v>0</v>
      </c>
      <c r="Y58" s="79">
        <f>IF(OR($D23="",$F23=""),"",IF($C23="GWG-Sofortabschreibung",IF(Y$8=YEAR($F23),$D23,0),IF($C23="Sammelposten (Pool)",IF(AND(Y$8&gt;=YEAR($F23),Y$8&lt;=YEAR($F23)+SP_Jahre-1),$D23/SP_Jahre,0),IF($C23="Keine AfA (nicht abnutzbar)",0,IF(Y23=0,0,IF($C23="Degressiv (§ 7 Abs. 2 EStG)",MIN(X93,MAX(X93*$J23*Y23/12,IF(($H23-SUM($K23:X23))&gt;0,X93/($H23-SUM($K23:X23))*Y23,0))),MIN(X93,$D23/$H23*Y23)))))))</f>
        <v>0</v>
      </c>
      <c r="Z58" s="79">
        <f>IF(OR($D23="",$F23=""),"",IF($C23="GWG-Sofortabschreibung",IF(Z$8=YEAR($F23),$D23,0),IF($C23="Sammelposten (Pool)",IF(AND(Z$8&gt;=YEAR($F23),Z$8&lt;=YEAR($F23)+SP_Jahre-1),$D23/SP_Jahre,0),IF($C23="Keine AfA (nicht abnutzbar)",0,IF(Z23=0,0,IF($C23="Degressiv (§ 7 Abs. 2 EStG)",MIN(Y93,MAX(Y93*$J23*Z23/12,IF(($H23-SUM($K23:Y23))&gt;0,Y93/($H23-SUM($K23:Y23))*Z23,0))),MIN(Y93,$D23/$H23*Z23)))))))</f>
        <v>0</v>
      </c>
      <c r="AA58" s="79">
        <f>IF(OR($D23="",$F23=""),"",IF($C23="GWG-Sofortabschreibung",IF(AA$8=YEAR($F23),$D23,0),IF($C23="Sammelposten (Pool)",IF(AND(AA$8&gt;=YEAR($F23),AA$8&lt;=YEAR($F23)+SP_Jahre-1),$D23/SP_Jahre,0),IF($C23="Keine AfA (nicht abnutzbar)",0,IF(AA23=0,0,IF($C23="Degressiv (§ 7 Abs. 2 EStG)",MIN(Z93,MAX(Z93*$J23*AA23/12,IF(($H23-SUM($K23:Z23))&gt;0,Z93/($H23-SUM($K23:Z23))*AA23,0))),MIN(Z93,$D23/$H23*AA23)))))))</f>
        <v>0</v>
      </c>
      <c r="AB58" s="79">
        <f>IF(OR($D23="",$F23=""),"",IF($C23="GWG-Sofortabschreibung",IF(AB$8=YEAR($F23),$D23,0),IF($C23="Sammelposten (Pool)",IF(AND(AB$8&gt;=YEAR($F23),AB$8&lt;=YEAR($F23)+SP_Jahre-1),$D23/SP_Jahre,0),IF($C23="Keine AfA (nicht abnutzbar)",0,IF(AB23=0,0,IF($C23="Degressiv (§ 7 Abs. 2 EStG)",MIN(AA93,MAX(AA93*$J23*AB23/12,IF(($H23-SUM($K23:AA23))&gt;0,AA93/($H23-SUM($K23:AA23))*AB23,0))),MIN(AA93,$D23/$H23*AB23)))))))</f>
        <v>0</v>
      </c>
      <c r="AC58" s="79">
        <f>IF(OR($D23="",$F23=""),"",IF($C23="GWG-Sofortabschreibung",IF(AC$8=YEAR($F23),$D23,0),IF($C23="Sammelposten (Pool)",IF(AND(AC$8&gt;=YEAR($F23),AC$8&lt;=YEAR($F23)+SP_Jahre-1),$D23/SP_Jahre,0),IF($C23="Keine AfA (nicht abnutzbar)",0,IF(AC23=0,0,IF($C23="Degressiv (§ 7 Abs. 2 EStG)",MIN(AB93,MAX(AB93*$J23*AC23/12,IF(($H23-SUM($K23:AB23))&gt;0,AB93/($H23-SUM($K23:AB23))*AC23,0))),MIN(AB93,$D23/$H23*AC23)))))))</f>
        <v>0</v>
      </c>
      <c r="AD58" s="79">
        <f>IF(OR($D23="",$F23=""),"",IF($C23="GWG-Sofortabschreibung",IF(AD$8=YEAR($F23),$D23,0),IF($C23="Sammelposten (Pool)",IF(AND(AD$8&gt;=YEAR($F23),AD$8&lt;=YEAR($F23)+SP_Jahre-1),$D23/SP_Jahre,0),IF($C23="Keine AfA (nicht abnutzbar)",0,IF(AD23=0,0,IF($C23="Degressiv (§ 7 Abs. 2 EStG)",MIN(AC93,MAX(AC93*$J23*AD23/12,IF(($H23-SUM($K23:AC23))&gt;0,AC93/($H23-SUM($K23:AC23))*AD23,0))),MIN(AC93,$D23/$H23*AD23)))))))</f>
        <v>0</v>
      </c>
    </row>
    <row r="59" spans="1:30" ht="15" customHeight="1" x14ac:dyDescent="0.25">
      <c r="A59" s="67" t="str">
        <f t="shared" si="11"/>
        <v>AV-0016</v>
      </c>
      <c r="B59" s="67" t="str">
        <f t="shared" si="12"/>
        <v>Werkzeugsatz Werkstatt</v>
      </c>
      <c r="C59" s="67" t="str">
        <f t="shared" si="13"/>
        <v>Linear (§ 7 Abs. 1 EStG)</v>
      </c>
      <c r="D59" s="68">
        <f t="shared" si="14"/>
        <v>3850</v>
      </c>
      <c r="E59" s="77"/>
      <c r="F59" s="77"/>
      <c r="G59" s="77"/>
      <c r="H59" s="77"/>
      <c r="I59" s="77"/>
      <c r="J59" s="78">
        <f t="shared" si="15"/>
        <v>3850</v>
      </c>
      <c r="K59" s="79">
        <f t="shared" si="16"/>
        <v>0</v>
      </c>
      <c r="L59" s="79">
        <f>IF(OR($D24="",$F24=""),"",IF($C24="GWG-Sofortabschreibung",IF(L$8=YEAR($F24),$D24,0),IF($C24="Sammelposten (Pool)",IF(AND(L$8&gt;=YEAR($F24),L$8&lt;=YEAR($F24)+SP_Jahre-1),$D24/SP_Jahre,0),IF($C24="Keine AfA (nicht abnutzbar)",0,IF(L24=0,0,IF($C24="Degressiv (§ 7 Abs. 2 EStG)",MIN(K94,MAX(K94*$J24*L24/12,IF(($H24-SUM($K24:K24))&gt;0,K94/($H24-SUM($K24:K24))*L24,0))),MIN(K94,$D24/$H24*L24)))))))</f>
        <v>0</v>
      </c>
      <c r="M59" s="79">
        <f>IF(OR($D24="",$F24=""),"",IF($C24="GWG-Sofortabschreibung",IF(M$8=YEAR($F24),$D24,0),IF($C24="Sammelposten (Pool)",IF(AND(M$8&gt;=YEAR($F24),M$8&lt;=YEAR($F24)+SP_Jahre-1),$D24/SP_Jahre,0),IF($C24="Keine AfA (nicht abnutzbar)",0,IF(M24=0,0,IF($C24="Degressiv (§ 7 Abs. 2 EStG)",MIN(L94,MAX(L94*$J24*M24/12,IF(($H24-SUM($K24:L24))&gt;0,L94/($H24-SUM($K24:L24))*M24,0))),MIN(L94,$D24/$H24*M24)))))))</f>
        <v>0</v>
      </c>
      <c r="N59" s="79">
        <f>IF(OR($D24="",$F24=""),"",IF($C24="GWG-Sofortabschreibung",IF(N$8=YEAR($F24),$D24,0),IF($C24="Sammelposten (Pool)",IF(AND(N$8&gt;=YEAR($F24),N$8&lt;=YEAR($F24)+SP_Jahre-1),$D24/SP_Jahre,0),IF($C24="Keine AfA (nicht abnutzbar)",0,IF(N24=0,0,IF($C24="Degressiv (§ 7 Abs. 2 EStG)",MIN(M94,MAX(M94*$J24*N24/12,IF(($H24-SUM($K24:M24))&gt;0,M94/($H24-SUM($K24:M24))*N24,0))),MIN(M94,$D24/$H24*N24)))))))</f>
        <v>0</v>
      </c>
      <c r="O59" s="79">
        <f>IF(OR($D24="",$F24=""),"",IF($C24="GWG-Sofortabschreibung",IF(O$8=YEAR($F24),$D24,0),IF($C24="Sammelposten (Pool)",IF(AND(O$8&gt;=YEAR($F24),O$8&lt;=YEAR($F24)+SP_Jahre-1),$D24/SP_Jahre,0),IF($C24="Keine AfA (nicht abnutzbar)",0,IF(O24=0,0,IF($C24="Degressiv (§ 7 Abs. 2 EStG)",MIN(N94,MAX(N94*$J24*O24/12,IF(($H24-SUM($K24:N24))&gt;0,N94/($H24-SUM($K24:N24))*O24,0))),MIN(N94,$D24/$H24*O24)))))))</f>
        <v>0</v>
      </c>
      <c r="P59" s="79">
        <f>IF(OR($D24="",$F24=""),"",IF($C24="GWG-Sofortabschreibung",IF(P$8=YEAR($F24),$D24,0),IF($C24="Sammelposten (Pool)",IF(AND(P$8&gt;=YEAR($F24),P$8&lt;=YEAR($F24)+SP_Jahre-1),$D24/SP_Jahre,0),IF($C24="Keine AfA (nicht abnutzbar)",0,IF(P24=0,0,IF($C24="Degressiv (§ 7 Abs. 2 EStG)",MIN(O94,MAX(O94*$J24*P24/12,IF(($H24-SUM($K24:O24))&gt;0,O94/($H24-SUM($K24:O24))*P24,0))),MIN(O94,$D24/$H24*P24)))))))</f>
        <v>0</v>
      </c>
      <c r="Q59" s="79">
        <f>IF(OR($D24="",$F24=""),"",IF($C24="GWG-Sofortabschreibung",IF(Q$8=YEAR($F24),$D24,0),IF($C24="Sammelposten (Pool)",IF(AND(Q$8&gt;=YEAR($F24),Q$8&lt;=YEAR($F24)+SP_Jahre-1),$D24/SP_Jahre,0),IF($C24="Keine AfA (nicht abnutzbar)",0,IF(Q24=0,0,IF($C24="Degressiv (§ 7 Abs. 2 EStG)",MIN(P94,MAX(P94*$J24*Q24/12,IF(($H24-SUM($K24:P24))&gt;0,P94/($H24-SUM($K24:P24))*Q24,0))),MIN(P94,$D24/$H24*Q24)))))))</f>
        <v>513.33333333333337</v>
      </c>
      <c r="R59" s="79">
        <f>IF(OR($D24="",$F24=""),"",IF($C24="GWG-Sofortabschreibung",IF(R$8=YEAR($F24),$D24,0),IF($C24="Sammelposten (Pool)",IF(AND(R$8&gt;=YEAR($F24),R$8&lt;=YEAR($F24)+SP_Jahre-1),$D24/SP_Jahre,0),IF($C24="Keine AfA (nicht abnutzbar)",0,IF(R24=0,0,IF($C24="Degressiv (§ 7 Abs. 2 EStG)",MIN(Q94,MAX(Q94*$J24*R24/12,IF(($H24-SUM($K24:Q24))&gt;0,Q94/($H24-SUM($K24:Q24))*R24,0))),MIN(Q94,$D24/$H24*R24)))))))</f>
        <v>770</v>
      </c>
      <c r="S59" s="79">
        <f>IF(OR($D24="",$F24=""),"",IF($C24="GWG-Sofortabschreibung",IF(S$8=YEAR($F24),$D24,0),IF($C24="Sammelposten (Pool)",IF(AND(S$8&gt;=YEAR($F24),S$8&lt;=YEAR($F24)+SP_Jahre-1),$D24/SP_Jahre,0),IF($C24="Keine AfA (nicht abnutzbar)",0,IF(S24=0,0,IF($C24="Degressiv (§ 7 Abs. 2 EStG)",MIN(R94,MAX(R94*$J24*S24/12,IF(($H24-SUM($K24:R24))&gt;0,R94/($H24-SUM($K24:R24))*S24,0))),MIN(R94,$D24/$H24*S24)))))))</f>
        <v>770</v>
      </c>
      <c r="T59" s="79">
        <f>IF(OR($D24="",$F24=""),"",IF($C24="GWG-Sofortabschreibung",IF(T$8=YEAR($F24),$D24,0),IF($C24="Sammelposten (Pool)",IF(AND(T$8&gt;=YEAR($F24),T$8&lt;=YEAR($F24)+SP_Jahre-1),$D24/SP_Jahre,0),IF($C24="Keine AfA (nicht abnutzbar)",0,IF(T24=0,0,IF($C24="Degressiv (§ 7 Abs. 2 EStG)",MIN(S94,MAX(S94*$J24*T24/12,IF(($H24-SUM($K24:S24))&gt;0,S94/($H24-SUM($K24:S24))*T24,0))),MIN(S94,$D24/$H24*T24)))))))</f>
        <v>770</v>
      </c>
      <c r="U59" s="79">
        <f>IF(OR($D24="",$F24=""),"",IF($C24="GWG-Sofortabschreibung",IF(U$8=YEAR($F24),$D24,0),IF($C24="Sammelposten (Pool)",IF(AND(U$8&gt;=YEAR($F24),U$8&lt;=YEAR($F24)+SP_Jahre-1),$D24/SP_Jahre,0),IF($C24="Keine AfA (nicht abnutzbar)",0,IF(U24=0,0,IF($C24="Degressiv (§ 7 Abs. 2 EStG)",MIN(T94,MAX(T94*$J24*U24/12,IF(($H24-SUM($K24:T24))&gt;0,T94/($H24-SUM($K24:T24))*U24,0))),MIN(T94,$D24/$H24*U24)))))))</f>
        <v>770</v>
      </c>
      <c r="V59" s="79">
        <f>IF(OR($D24="",$F24=""),"",IF($C24="GWG-Sofortabschreibung",IF(V$8=YEAR($F24),$D24,0),IF($C24="Sammelposten (Pool)",IF(AND(V$8&gt;=YEAR($F24),V$8&lt;=YEAR($F24)+SP_Jahre-1),$D24/SP_Jahre,0),IF($C24="Keine AfA (nicht abnutzbar)",0,IF(V24=0,0,IF($C24="Degressiv (§ 7 Abs. 2 EStG)",MIN(U94,MAX(U94*$J24*V24/12,IF(($H24-SUM($K24:U24))&gt;0,U94/($H24-SUM($K24:U24))*V24,0))),MIN(U94,$D24/$H24*V24)))))))</f>
        <v>256.66666666666652</v>
      </c>
      <c r="W59" s="79">
        <f>IF(OR($D24="",$F24=""),"",IF($C24="GWG-Sofortabschreibung",IF(W$8=YEAR($F24),$D24,0),IF($C24="Sammelposten (Pool)",IF(AND(W$8&gt;=YEAR($F24),W$8&lt;=YEAR($F24)+SP_Jahre-1),$D24/SP_Jahre,0),IF($C24="Keine AfA (nicht abnutzbar)",0,IF(W24=0,0,IF($C24="Degressiv (§ 7 Abs. 2 EStG)",MIN(V94,MAX(V94*$J24*W24/12,IF(($H24-SUM($K24:V24))&gt;0,V94/($H24-SUM($K24:V24))*W24,0))),MIN(V94,$D24/$H24*W24)))))))</f>
        <v>0</v>
      </c>
      <c r="X59" s="79">
        <f>IF(OR($D24="",$F24=""),"",IF($C24="GWG-Sofortabschreibung",IF(X$8=YEAR($F24),$D24,0),IF($C24="Sammelposten (Pool)",IF(AND(X$8&gt;=YEAR($F24),X$8&lt;=YEAR($F24)+SP_Jahre-1),$D24/SP_Jahre,0),IF($C24="Keine AfA (nicht abnutzbar)",0,IF(X24=0,0,IF($C24="Degressiv (§ 7 Abs. 2 EStG)",MIN(W94,MAX(W94*$J24*X24/12,IF(($H24-SUM($K24:W24))&gt;0,W94/($H24-SUM($K24:W24))*X24,0))),MIN(W94,$D24/$H24*X24)))))))</f>
        <v>0</v>
      </c>
      <c r="Y59" s="79">
        <f>IF(OR($D24="",$F24=""),"",IF($C24="GWG-Sofortabschreibung",IF(Y$8=YEAR($F24),$D24,0),IF($C24="Sammelposten (Pool)",IF(AND(Y$8&gt;=YEAR($F24),Y$8&lt;=YEAR($F24)+SP_Jahre-1),$D24/SP_Jahre,0),IF($C24="Keine AfA (nicht abnutzbar)",0,IF(Y24=0,0,IF($C24="Degressiv (§ 7 Abs. 2 EStG)",MIN(X94,MAX(X94*$J24*Y24/12,IF(($H24-SUM($K24:X24))&gt;0,X94/($H24-SUM($K24:X24))*Y24,0))),MIN(X94,$D24/$H24*Y24)))))))</f>
        <v>0</v>
      </c>
      <c r="Z59" s="79">
        <f>IF(OR($D24="",$F24=""),"",IF($C24="GWG-Sofortabschreibung",IF(Z$8=YEAR($F24),$D24,0),IF($C24="Sammelposten (Pool)",IF(AND(Z$8&gt;=YEAR($F24),Z$8&lt;=YEAR($F24)+SP_Jahre-1),$D24/SP_Jahre,0),IF($C24="Keine AfA (nicht abnutzbar)",0,IF(Z24=0,0,IF($C24="Degressiv (§ 7 Abs. 2 EStG)",MIN(Y94,MAX(Y94*$J24*Z24/12,IF(($H24-SUM($K24:Y24))&gt;0,Y94/($H24-SUM($K24:Y24))*Z24,0))),MIN(Y94,$D24/$H24*Z24)))))))</f>
        <v>0</v>
      </c>
      <c r="AA59" s="79">
        <f>IF(OR($D24="",$F24=""),"",IF($C24="GWG-Sofortabschreibung",IF(AA$8=YEAR($F24),$D24,0),IF($C24="Sammelposten (Pool)",IF(AND(AA$8&gt;=YEAR($F24),AA$8&lt;=YEAR($F24)+SP_Jahre-1),$D24/SP_Jahre,0),IF($C24="Keine AfA (nicht abnutzbar)",0,IF(AA24=0,0,IF($C24="Degressiv (§ 7 Abs. 2 EStG)",MIN(Z94,MAX(Z94*$J24*AA24/12,IF(($H24-SUM($K24:Z24))&gt;0,Z94/($H24-SUM($K24:Z24))*AA24,0))),MIN(Z94,$D24/$H24*AA24)))))))</f>
        <v>0</v>
      </c>
      <c r="AB59" s="79">
        <f>IF(OR($D24="",$F24=""),"",IF($C24="GWG-Sofortabschreibung",IF(AB$8=YEAR($F24),$D24,0),IF($C24="Sammelposten (Pool)",IF(AND(AB$8&gt;=YEAR($F24),AB$8&lt;=YEAR($F24)+SP_Jahre-1),$D24/SP_Jahre,0),IF($C24="Keine AfA (nicht abnutzbar)",0,IF(AB24=0,0,IF($C24="Degressiv (§ 7 Abs. 2 EStG)",MIN(AA94,MAX(AA94*$J24*AB24/12,IF(($H24-SUM($K24:AA24))&gt;0,AA94/($H24-SUM($K24:AA24))*AB24,0))),MIN(AA94,$D24/$H24*AB24)))))))</f>
        <v>0</v>
      </c>
      <c r="AC59" s="79">
        <f>IF(OR($D24="",$F24=""),"",IF($C24="GWG-Sofortabschreibung",IF(AC$8=YEAR($F24),$D24,0),IF($C24="Sammelposten (Pool)",IF(AND(AC$8&gt;=YEAR($F24),AC$8&lt;=YEAR($F24)+SP_Jahre-1),$D24/SP_Jahre,0),IF($C24="Keine AfA (nicht abnutzbar)",0,IF(AC24=0,0,IF($C24="Degressiv (§ 7 Abs. 2 EStG)",MIN(AB94,MAX(AB94*$J24*AC24/12,IF(($H24-SUM($K24:AB24))&gt;0,AB94/($H24-SUM($K24:AB24))*AC24,0))),MIN(AB94,$D24/$H24*AC24)))))))</f>
        <v>0</v>
      </c>
      <c r="AD59" s="79">
        <f>IF(OR($D24="",$F24=""),"",IF($C24="GWG-Sofortabschreibung",IF(AD$8=YEAR($F24),$D24,0),IF($C24="Sammelposten (Pool)",IF(AND(AD$8&gt;=YEAR($F24),AD$8&lt;=YEAR($F24)+SP_Jahre-1),$D24/SP_Jahre,0),IF($C24="Keine AfA (nicht abnutzbar)",0,IF(AD24=0,0,IF($C24="Degressiv (§ 7 Abs. 2 EStG)",MIN(AC94,MAX(AC94*$J24*AD24/12,IF(($H24-SUM($K24:AC24))&gt;0,AC94/($H24-SUM($K24:AC24))*AD24,0))),MIN(AC94,$D24/$H24*AD24)))))))</f>
        <v>0</v>
      </c>
    </row>
    <row r="60" spans="1:30" ht="15" customHeight="1" x14ac:dyDescent="0.25">
      <c r="A60" s="67" t="str">
        <f t="shared" si="11"/>
        <v>AV-0017</v>
      </c>
      <c r="B60" s="67" t="str">
        <f t="shared" si="12"/>
        <v>Netzwerk-Infrastruktur</v>
      </c>
      <c r="C60" s="67" t="str">
        <f t="shared" si="13"/>
        <v>Linear (§ 7 Abs. 1 EStG)</v>
      </c>
      <c r="D60" s="68">
        <f t="shared" si="14"/>
        <v>6300</v>
      </c>
      <c r="E60" s="77"/>
      <c r="F60" s="77"/>
      <c r="G60" s="77"/>
      <c r="H60" s="77"/>
      <c r="I60" s="77"/>
      <c r="J60" s="78">
        <f t="shared" si="15"/>
        <v>6300</v>
      </c>
      <c r="K60" s="79">
        <f t="shared" si="16"/>
        <v>0</v>
      </c>
      <c r="L60" s="79">
        <f>IF(OR($D25="",$F25=""),"",IF($C25="GWG-Sofortabschreibung",IF(L$8=YEAR($F25),$D25,0),IF($C25="Sammelposten (Pool)",IF(AND(L$8&gt;=YEAR($F25),L$8&lt;=YEAR($F25)+SP_Jahre-1),$D25/SP_Jahre,0),IF($C25="Keine AfA (nicht abnutzbar)",0,IF(L25=0,0,IF($C25="Degressiv (§ 7 Abs. 2 EStG)",MIN(K95,MAX(K95*$J25*L25/12,IF(($H25-SUM($K25:K25))&gt;0,K95/($H25-SUM($K25:K25))*L25,0))),MIN(K95,$D25/$H25*L25)))))))</f>
        <v>0</v>
      </c>
      <c r="M60" s="79">
        <f>IF(OR($D25="",$F25=""),"",IF($C25="GWG-Sofortabschreibung",IF(M$8=YEAR($F25),$D25,0),IF($C25="Sammelposten (Pool)",IF(AND(M$8&gt;=YEAR($F25),M$8&lt;=YEAR($F25)+SP_Jahre-1),$D25/SP_Jahre,0),IF($C25="Keine AfA (nicht abnutzbar)",0,IF(M25=0,0,IF($C25="Degressiv (§ 7 Abs. 2 EStG)",MIN(L95,MAX(L95*$J25*M25/12,IF(($H25-SUM($K25:L25))&gt;0,L95/($H25-SUM($K25:L25))*M25,0))),MIN(L95,$D25/$H25*M25)))))))</f>
        <v>0</v>
      </c>
      <c r="N60" s="79">
        <f>IF(OR($D25="",$F25=""),"",IF($C25="GWG-Sofortabschreibung",IF(N$8=YEAR($F25),$D25,0),IF($C25="Sammelposten (Pool)",IF(AND(N$8&gt;=YEAR($F25),N$8&lt;=YEAR($F25)+SP_Jahre-1),$D25/SP_Jahre,0),IF($C25="Keine AfA (nicht abnutzbar)",0,IF(N25=0,0,IF($C25="Degressiv (§ 7 Abs. 2 EStG)",MIN(M95,MAX(M95*$J25*N25/12,IF(($H25-SUM($K25:M25))&gt;0,M95/($H25-SUM($K25:M25))*N25,0))),MIN(M95,$D25/$H25*N25)))))))</f>
        <v>0</v>
      </c>
      <c r="O60" s="79">
        <f>IF(OR($D25="",$F25=""),"",IF($C25="GWG-Sofortabschreibung",IF(O$8=YEAR($F25),$D25,0),IF($C25="Sammelposten (Pool)",IF(AND(O$8&gt;=YEAR($F25),O$8&lt;=YEAR($F25)+SP_Jahre-1),$D25/SP_Jahre,0),IF($C25="Keine AfA (nicht abnutzbar)",0,IF(O25=0,0,IF($C25="Degressiv (§ 7 Abs. 2 EStG)",MIN(N95,MAX(N95*$J25*O25/12,IF(($H25-SUM($K25:N25))&gt;0,N95/($H25-SUM($K25:N25))*O25,0))),MIN(N95,$D25/$H25*O25)))))))</f>
        <v>0</v>
      </c>
      <c r="P60" s="79">
        <f>IF(OR($D25="",$F25=""),"",IF($C25="GWG-Sofortabschreibung",IF(P$8=YEAR($F25),$D25,0),IF($C25="Sammelposten (Pool)",IF(AND(P$8&gt;=YEAR($F25),P$8&lt;=YEAR($F25)+SP_Jahre-1),$D25/SP_Jahre,0),IF($C25="Keine AfA (nicht abnutzbar)",0,IF(P25=0,0,IF($C25="Degressiv (§ 7 Abs. 2 EStG)",MIN(O95,MAX(O95*$J25*P25/12,IF(($H25-SUM($K25:O25))&gt;0,O95/($H25-SUM($K25:O25))*P25,0))),MIN(O95,$D25/$H25*P25)))))))</f>
        <v>0</v>
      </c>
      <c r="Q60" s="79">
        <f>IF(OR($D25="",$F25=""),"",IF($C25="GWG-Sofortabschreibung",IF(Q$8=YEAR($F25),$D25,0),IF($C25="Sammelposten (Pool)",IF(AND(Q$8&gt;=YEAR($F25),Q$8&lt;=YEAR($F25)+SP_Jahre-1),$D25/SP_Jahre,0),IF($C25="Keine AfA (nicht abnutzbar)",0,IF(Q25=0,0,IF($C25="Degressiv (§ 7 Abs. 2 EStG)",MIN(P95,MAX(P95*$J25*Q25/12,IF(($H25-SUM($K25:P25))&gt;0,P95/($H25-SUM($K25:P25))*Q25,0))),MIN(P95,$D25/$H25*Q25)))))))</f>
        <v>0</v>
      </c>
      <c r="R60" s="79">
        <f>IF(OR($D25="",$F25=""),"",IF($C25="GWG-Sofortabschreibung",IF(R$8=YEAR($F25),$D25,0),IF($C25="Sammelposten (Pool)",IF(AND(R$8&gt;=YEAR($F25),R$8&lt;=YEAR($F25)+SP_Jahre-1),$D25/SP_Jahre,0),IF($C25="Keine AfA (nicht abnutzbar)",0,IF(R25=0,0,IF($C25="Degressiv (§ 7 Abs. 2 EStG)",MIN(Q95,MAX(Q95*$J25*R25/12,IF(($H25-SUM($K25:Q25))&gt;0,Q95/($H25-SUM($K25:Q25))*R25,0))),MIN(Q95,$D25/$H25*R25)))))))</f>
        <v>3675</v>
      </c>
      <c r="S60" s="79">
        <f>IF(OR($D25="",$F25=""),"",IF($C25="GWG-Sofortabschreibung",IF(S$8=YEAR($F25),$D25,0),IF($C25="Sammelposten (Pool)",IF(AND(S$8&gt;=YEAR($F25),S$8&lt;=YEAR($F25)+SP_Jahre-1),$D25/SP_Jahre,0),IF($C25="Keine AfA (nicht abnutzbar)",0,IF(S25=0,0,IF($C25="Degressiv (§ 7 Abs. 2 EStG)",MIN(R95,MAX(R95*$J25*S25/12,IF(($H25-SUM($K25:R25))&gt;0,R95/($H25-SUM($K25:R25))*S25,0))),MIN(R95,$D25/$H25*S25)))))))</f>
        <v>2625</v>
      </c>
      <c r="T60" s="79">
        <f>IF(OR($D25="",$F25=""),"",IF($C25="GWG-Sofortabschreibung",IF(T$8=YEAR($F25),$D25,0),IF($C25="Sammelposten (Pool)",IF(AND(T$8&gt;=YEAR($F25),T$8&lt;=YEAR($F25)+SP_Jahre-1),$D25/SP_Jahre,0),IF($C25="Keine AfA (nicht abnutzbar)",0,IF(T25=0,0,IF($C25="Degressiv (§ 7 Abs. 2 EStG)",MIN(S95,MAX(S95*$J25*T25/12,IF(($H25-SUM($K25:S25))&gt;0,S95/($H25-SUM($K25:S25))*T25,0))),MIN(S95,$D25/$H25*T25)))))))</f>
        <v>0</v>
      </c>
      <c r="U60" s="79">
        <f>IF(OR($D25="",$F25=""),"",IF($C25="GWG-Sofortabschreibung",IF(U$8=YEAR($F25),$D25,0),IF($C25="Sammelposten (Pool)",IF(AND(U$8&gt;=YEAR($F25),U$8&lt;=YEAR($F25)+SP_Jahre-1),$D25/SP_Jahre,0),IF($C25="Keine AfA (nicht abnutzbar)",0,IF(U25=0,0,IF($C25="Degressiv (§ 7 Abs. 2 EStG)",MIN(T95,MAX(T95*$J25*U25/12,IF(($H25-SUM($K25:T25))&gt;0,T95/($H25-SUM($K25:T25))*U25,0))),MIN(T95,$D25/$H25*U25)))))))</f>
        <v>0</v>
      </c>
      <c r="V60" s="79">
        <f>IF(OR($D25="",$F25=""),"",IF($C25="GWG-Sofortabschreibung",IF(V$8=YEAR($F25),$D25,0),IF($C25="Sammelposten (Pool)",IF(AND(V$8&gt;=YEAR($F25),V$8&lt;=YEAR($F25)+SP_Jahre-1),$D25/SP_Jahre,0),IF($C25="Keine AfA (nicht abnutzbar)",0,IF(V25=0,0,IF($C25="Degressiv (§ 7 Abs. 2 EStG)",MIN(U95,MAX(U95*$J25*V25/12,IF(($H25-SUM($K25:U25))&gt;0,U95/($H25-SUM($K25:U25))*V25,0))),MIN(U95,$D25/$H25*V25)))))))</f>
        <v>0</v>
      </c>
      <c r="W60" s="79">
        <f>IF(OR($D25="",$F25=""),"",IF($C25="GWG-Sofortabschreibung",IF(W$8=YEAR($F25),$D25,0),IF($C25="Sammelposten (Pool)",IF(AND(W$8&gt;=YEAR($F25),W$8&lt;=YEAR($F25)+SP_Jahre-1),$D25/SP_Jahre,0),IF($C25="Keine AfA (nicht abnutzbar)",0,IF(W25=0,0,IF($C25="Degressiv (§ 7 Abs. 2 EStG)",MIN(V95,MAX(V95*$J25*W25/12,IF(($H25-SUM($K25:V25))&gt;0,V95/($H25-SUM($K25:V25))*W25,0))),MIN(V95,$D25/$H25*W25)))))))</f>
        <v>0</v>
      </c>
      <c r="X60" s="79">
        <f>IF(OR($D25="",$F25=""),"",IF($C25="GWG-Sofortabschreibung",IF(X$8=YEAR($F25),$D25,0),IF($C25="Sammelposten (Pool)",IF(AND(X$8&gt;=YEAR($F25),X$8&lt;=YEAR($F25)+SP_Jahre-1),$D25/SP_Jahre,0),IF($C25="Keine AfA (nicht abnutzbar)",0,IF(X25=0,0,IF($C25="Degressiv (§ 7 Abs. 2 EStG)",MIN(W95,MAX(W95*$J25*X25/12,IF(($H25-SUM($K25:W25))&gt;0,W95/($H25-SUM($K25:W25))*X25,0))),MIN(W95,$D25/$H25*X25)))))))</f>
        <v>0</v>
      </c>
      <c r="Y60" s="79">
        <f>IF(OR($D25="",$F25=""),"",IF($C25="GWG-Sofortabschreibung",IF(Y$8=YEAR($F25),$D25,0),IF($C25="Sammelposten (Pool)",IF(AND(Y$8&gt;=YEAR($F25),Y$8&lt;=YEAR($F25)+SP_Jahre-1),$D25/SP_Jahre,0),IF($C25="Keine AfA (nicht abnutzbar)",0,IF(Y25=0,0,IF($C25="Degressiv (§ 7 Abs. 2 EStG)",MIN(X95,MAX(X95*$J25*Y25/12,IF(($H25-SUM($K25:X25))&gt;0,X95/($H25-SUM($K25:X25))*Y25,0))),MIN(X95,$D25/$H25*Y25)))))))</f>
        <v>0</v>
      </c>
      <c r="Z60" s="79">
        <f>IF(OR($D25="",$F25=""),"",IF($C25="GWG-Sofortabschreibung",IF(Z$8=YEAR($F25),$D25,0),IF($C25="Sammelposten (Pool)",IF(AND(Z$8&gt;=YEAR($F25),Z$8&lt;=YEAR($F25)+SP_Jahre-1),$D25/SP_Jahre,0),IF($C25="Keine AfA (nicht abnutzbar)",0,IF(Z25=0,0,IF($C25="Degressiv (§ 7 Abs. 2 EStG)",MIN(Y95,MAX(Y95*$J25*Z25/12,IF(($H25-SUM($K25:Y25))&gt;0,Y95/($H25-SUM($K25:Y25))*Z25,0))),MIN(Y95,$D25/$H25*Z25)))))))</f>
        <v>0</v>
      </c>
      <c r="AA60" s="79">
        <f>IF(OR($D25="",$F25=""),"",IF($C25="GWG-Sofortabschreibung",IF(AA$8=YEAR($F25),$D25,0),IF($C25="Sammelposten (Pool)",IF(AND(AA$8&gt;=YEAR($F25),AA$8&lt;=YEAR($F25)+SP_Jahre-1),$D25/SP_Jahre,0),IF($C25="Keine AfA (nicht abnutzbar)",0,IF(AA25=0,0,IF($C25="Degressiv (§ 7 Abs. 2 EStG)",MIN(Z95,MAX(Z95*$J25*AA25/12,IF(($H25-SUM($K25:Z25))&gt;0,Z95/($H25-SUM($K25:Z25))*AA25,0))),MIN(Z95,$D25/$H25*AA25)))))))</f>
        <v>0</v>
      </c>
      <c r="AB60" s="79">
        <f>IF(OR($D25="",$F25=""),"",IF($C25="GWG-Sofortabschreibung",IF(AB$8=YEAR($F25),$D25,0),IF($C25="Sammelposten (Pool)",IF(AND(AB$8&gt;=YEAR($F25),AB$8&lt;=YEAR($F25)+SP_Jahre-1),$D25/SP_Jahre,0),IF($C25="Keine AfA (nicht abnutzbar)",0,IF(AB25=0,0,IF($C25="Degressiv (§ 7 Abs. 2 EStG)",MIN(AA95,MAX(AA95*$J25*AB25/12,IF(($H25-SUM($K25:AA25))&gt;0,AA95/($H25-SUM($K25:AA25))*AB25,0))),MIN(AA95,$D25/$H25*AB25)))))))</f>
        <v>0</v>
      </c>
      <c r="AC60" s="79">
        <f>IF(OR($D25="",$F25=""),"",IF($C25="GWG-Sofortabschreibung",IF(AC$8=YEAR($F25),$D25,0),IF($C25="Sammelposten (Pool)",IF(AND(AC$8&gt;=YEAR($F25),AC$8&lt;=YEAR($F25)+SP_Jahre-1),$D25/SP_Jahre,0),IF($C25="Keine AfA (nicht abnutzbar)",0,IF(AC25=0,0,IF($C25="Degressiv (§ 7 Abs. 2 EStG)",MIN(AB95,MAX(AB95*$J25*AC25/12,IF(($H25-SUM($K25:AB25))&gt;0,AB95/($H25-SUM($K25:AB25))*AC25,0))),MIN(AB95,$D25/$H25*AC25)))))))</f>
        <v>0</v>
      </c>
      <c r="AD60" s="79">
        <f>IF(OR($D25="",$F25=""),"",IF($C25="GWG-Sofortabschreibung",IF(AD$8=YEAR($F25),$D25,0),IF($C25="Sammelposten (Pool)",IF(AND(AD$8&gt;=YEAR($F25),AD$8&lt;=YEAR($F25)+SP_Jahre-1),$D25/SP_Jahre,0),IF($C25="Keine AfA (nicht abnutzbar)",0,IF(AD25=0,0,IF($C25="Degressiv (§ 7 Abs. 2 EStG)",MIN(AC95,MAX(AC95*$J25*AD25/12,IF(($H25-SUM($K25:AC25))&gt;0,AC95/($H25-SUM($K25:AC25))*AD25,0))),MIN(AC95,$D25/$H25*AD25)))))))</f>
        <v>0</v>
      </c>
    </row>
    <row r="61" spans="1:30" ht="15" customHeight="1" x14ac:dyDescent="0.25">
      <c r="A61" s="67" t="str">
        <f t="shared" si="11"/>
        <v>AV-0018</v>
      </c>
      <c r="B61" s="67" t="str">
        <f t="shared" si="12"/>
        <v>Verpackungsmaschine</v>
      </c>
      <c r="C61" s="67" t="str">
        <f t="shared" si="13"/>
        <v>Degressiv (§ 7 Abs. 2 EStG)</v>
      </c>
      <c r="D61" s="68">
        <f t="shared" si="14"/>
        <v>42800</v>
      </c>
      <c r="E61" s="77"/>
      <c r="F61" s="77"/>
      <c r="G61" s="77"/>
      <c r="H61" s="77"/>
      <c r="I61" s="77"/>
      <c r="J61" s="78">
        <f t="shared" si="15"/>
        <v>42800</v>
      </c>
      <c r="K61" s="79">
        <f t="shared" si="16"/>
        <v>0</v>
      </c>
      <c r="L61" s="79">
        <f>IF(OR($D26="",$F26=""),"",IF($C26="GWG-Sofortabschreibung",IF(L$8=YEAR($F26),$D26,0),IF($C26="Sammelposten (Pool)",IF(AND(L$8&gt;=YEAR($F26),L$8&lt;=YEAR($F26)+SP_Jahre-1),$D26/SP_Jahre,0),IF($C26="Keine AfA (nicht abnutzbar)",0,IF(L26=0,0,IF($C26="Degressiv (§ 7 Abs. 2 EStG)",MIN(K96,MAX(K96*$J26*L26/12,IF(($H26-SUM($K26:K26))&gt;0,K96/($H26-SUM($K26:K26))*L26,0))),MIN(K96,$D26/$H26*L26)))))))</f>
        <v>0</v>
      </c>
      <c r="M61" s="79">
        <f>IF(OR($D26="",$F26=""),"",IF($C26="GWG-Sofortabschreibung",IF(M$8=YEAR($F26),$D26,0),IF($C26="Sammelposten (Pool)",IF(AND(M$8&gt;=YEAR($F26),M$8&lt;=YEAR($F26)+SP_Jahre-1),$D26/SP_Jahre,0),IF($C26="Keine AfA (nicht abnutzbar)",0,IF(M26=0,0,IF($C26="Degressiv (§ 7 Abs. 2 EStG)",MIN(L96,MAX(L96*$J26*M26/12,IF(($H26-SUM($K26:L26))&gt;0,L96/($H26-SUM($K26:L26))*M26,0))),MIN(L96,$D26/$H26*M26)))))))</f>
        <v>0</v>
      </c>
      <c r="N61" s="79">
        <f>IF(OR($D26="",$F26=""),"",IF($C26="GWG-Sofortabschreibung",IF(N$8=YEAR($F26),$D26,0),IF($C26="Sammelposten (Pool)",IF(AND(N$8&gt;=YEAR($F26),N$8&lt;=YEAR($F26)+SP_Jahre-1),$D26/SP_Jahre,0),IF($C26="Keine AfA (nicht abnutzbar)",0,IF(N26=0,0,IF($C26="Degressiv (§ 7 Abs. 2 EStG)",MIN(M96,MAX(M96*$J26*N26/12,IF(($H26-SUM($K26:M26))&gt;0,M96/($H26-SUM($K26:M26))*N26,0))),MIN(M96,$D26/$H26*N26)))))))</f>
        <v>0</v>
      </c>
      <c r="O61" s="79">
        <f>IF(OR($D26="",$F26=""),"",IF($C26="GWG-Sofortabschreibung",IF(O$8=YEAR($F26),$D26,0),IF($C26="Sammelposten (Pool)",IF(AND(O$8&gt;=YEAR($F26),O$8&lt;=YEAR($F26)+SP_Jahre-1),$D26/SP_Jahre,0),IF($C26="Keine AfA (nicht abnutzbar)",0,IF(O26=0,0,IF($C26="Degressiv (§ 7 Abs. 2 EStG)",MIN(N96,MAX(N96*$J26*O26/12,IF(($H26-SUM($K26:N26))&gt;0,N96/($H26-SUM($K26:N26))*O26,0))),MIN(N96,$D26/$H26*O26)))))))</f>
        <v>0</v>
      </c>
      <c r="P61" s="79">
        <f>IF(OR($D26="",$F26=""),"",IF($C26="GWG-Sofortabschreibung",IF(P$8=YEAR($F26),$D26,0),IF($C26="Sammelposten (Pool)",IF(AND(P$8&gt;=YEAR($F26),P$8&lt;=YEAR($F26)+SP_Jahre-1),$D26/SP_Jahre,0),IF($C26="Keine AfA (nicht abnutzbar)",0,IF(P26=0,0,IF($C26="Degressiv (§ 7 Abs. 2 EStG)",MIN(O96,MAX(O96*$J26*P26/12,IF(($H26-SUM($K26:O26))&gt;0,O96/($H26-SUM($K26:O26))*P26,0))),MIN(O96,$D26/$H26*P26)))))))</f>
        <v>0</v>
      </c>
      <c r="Q61" s="79">
        <f>IF(OR($D26="",$F26=""),"",IF($C26="GWG-Sofortabschreibung",IF(Q$8=YEAR($F26),$D26,0),IF($C26="Sammelposten (Pool)",IF(AND(Q$8&gt;=YEAR($F26),Q$8&lt;=YEAR($F26)+SP_Jahre-1),$D26/SP_Jahre,0),IF($C26="Keine AfA (nicht abnutzbar)",0,IF(Q26=0,0,IF($C26="Degressiv (§ 7 Abs. 2 EStG)",MIN(P96,MAX(P96*$J26*Q26/12,IF(($H26-SUM($K26:P26))&gt;0,P96/($H26-SUM($K26:P26))*Q26,0))),MIN(P96,$D26/$H26*Q26)))))))</f>
        <v>0</v>
      </c>
      <c r="R61" s="79">
        <f>IF(OR($D26="",$F26=""),"",IF($C26="GWG-Sofortabschreibung",IF(R$8=YEAR($F26),$D26,0),IF($C26="Sammelposten (Pool)",IF(AND(R$8&gt;=YEAR($F26),R$8&lt;=YEAR($F26)+SP_Jahre-1),$D26/SP_Jahre,0),IF($C26="Keine AfA (nicht abnutzbar)",0,IF(R26=0,0,IF($C26="Degressiv (§ 7 Abs. 2 EStG)",MIN(Q96,MAX(Q96*$J26*R26/12,IF(($H26-SUM($K26:Q26))&gt;0,Q96/($H26-SUM($K26:Q26))*R26,0))),MIN(Q96,$D26/$H26*R26)))))))</f>
        <v>4280</v>
      </c>
      <c r="S61" s="79">
        <f>IF(OR($D26="",$F26=""),"",IF($C26="GWG-Sofortabschreibung",IF(S$8=YEAR($F26),$D26,0),IF($C26="Sammelposten (Pool)",IF(AND(S$8&gt;=YEAR($F26),S$8&lt;=YEAR($F26)+SP_Jahre-1),$D26/SP_Jahre,0),IF($C26="Keine AfA (nicht abnutzbar)",0,IF(S26=0,0,IF($C26="Degressiv (§ 7 Abs. 2 EStG)",MIN(R96,MAX(R96*$J26*S26/12,IF(($H26-SUM($K26:R26))&gt;0,R96/($H26-SUM($K26:R26))*S26,0))),MIN(R96,$D26/$H26*S26)))))))</f>
        <v>11556</v>
      </c>
      <c r="T61" s="79">
        <f>IF(OR($D26="",$F26=""),"",IF($C26="GWG-Sofortabschreibung",IF(T$8=YEAR($F26),$D26,0),IF($C26="Sammelposten (Pool)",IF(AND(T$8&gt;=YEAR($F26),T$8&lt;=YEAR($F26)+SP_Jahre-1),$D26/SP_Jahre,0),IF($C26="Keine AfA (nicht abnutzbar)",0,IF(T26=0,0,IF($C26="Degressiv (§ 7 Abs. 2 EStG)",MIN(S96,MAX(S96*$J26*T26/12,IF(($H26-SUM($K26:S26))&gt;0,S96/($H26-SUM($K26:S26))*T26,0))),MIN(S96,$D26/$H26*T26)))))))</f>
        <v>8089.2</v>
      </c>
      <c r="U61" s="79">
        <f>IF(OR($D26="",$F26=""),"",IF($C26="GWG-Sofortabschreibung",IF(U$8=YEAR($F26),$D26,0),IF($C26="Sammelposten (Pool)",IF(AND(U$8&gt;=YEAR($F26),U$8&lt;=YEAR($F26)+SP_Jahre-1),$D26/SP_Jahre,0),IF($C26="Keine AfA (nicht abnutzbar)",0,IF(U26=0,0,IF($C26="Degressiv (§ 7 Abs. 2 EStG)",MIN(T96,MAX(T96*$J26*U26/12,IF(($H26-SUM($K26:T26))&gt;0,T96/($H26-SUM($K26:T26))*U26,0))),MIN(T96,$D26/$H26*U26)))))))</f>
        <v>5662.44</v>
      </c>
      <c r="V61" s="79">
        <f>IF(OR($D26="",$F26=""),"",IF($C26="GWG-Sofortabschreibung",IF(V$8=YEAR($F26),$D26,0),IF($C26="Sammelposten (Pool)",IF(AND(V$8&gt;=YEAR($F26),V$8&lt;=YEAR($F26)+SP_Jahre-1),$D26/SP_Jahre,0),IF($C26="Keine AfA (nicht abnutzbar)",0,IF(V26=0,0,IF($C26="Degressiv (§ 7 Abs. 2 EStG)",MIN(U96,MAX(U96*$J26*V26/12,IF(($H26-SUM($K26:U26))&gt;0,U96/($H26-SUM($K26:U26))*V26,0))),MIN(U96,$D26/$H26*V26)))))))</f>
        <v>3963.7080000000001</v>
      </c>
      <c r="W61" s="79">
        <f>IF(OR($D26="",$F26=""),"",IF($C26="GWG-Sofortabschreibung",IF(W$8=YEAR($F26),$D26,0),IF($C26="Sammelposten (Pool)",IF(AND(W$8&gt;=YEAR($F26),W$8&lt;=YEAR($F26)+SP_Jahre-1),$D26/SP_Jahre,0),IF($C26="Keine AfA (nicht abnutzbar)",0,IF(W26=0,0,IF($C26="Degressiv (§ 7 Abs. 2 EStG)",MIN(V96,MAX(V96*$J26*W26/12,IF(($H26-SUM($K26:V26))&gt;0,V96/($H26-SUM($K26:V26))*W26,0))),MIN(V96,$D26/$H26*W26)))))))</f>
        <v>2774.5956000000001</v>
      </c>
      <c r="X61" s="79">
        <f>IF(OR($D26="",$F26=""),"",IF($C26="GWG-Sofortabschreibung",IF(X$8=YEAR($F26),$D26,0),IF($C26="Sammelposten (Pool)",IF(AND(X$8&gt;=YEAR($F26),X$8&lt;=YEAR($F26)+SP_Jahre-1),$D26/SP_Jahre,0),IF($C26="Keine AfA (nicht abnutzbar)",0,IF(X26=0,0,IF($C26="Degressiv (§ 7 Abs. 2 EStG)",MIN(W96,MAX(W96*$J26*X26/12,IF(($H26-SUM($K26:W26))&gt;0,W96/($H26-SUM($K26:W26))*X26,0))),MIN(W96,$D26/$H26*X26)))))))</f>
        <v>1942.2169199999998</v>
      </c>
      <c r="Y61" s="79">
        <f>IF(OR($D26="",$F26=""),"",IF($C26="GWG-Sofortabschreibung",IF(Y$8=YEAR($F26),$D26,0),IF($C26="Sammelposten (Pool)",IF(AND(Y$8&gt;=YEAR($F26),Y$8&lt;=YEAR($F26)+SP_Jahre-1),$D26/SP_Jahre,0),IF($C26="Keine AfA (nicht abnutzbar)",0,IF(Y26=0,0,IF($C26="Degressiv (§ 7 Abs. 2 EStG)",MIN(X96,MAX(X96*$J26*Y26/12,IF(($H26-SUM($K26:X26))&gt;0,X96/($H26-SUM($K26:X26))*Y26,0))),MIN(X96,$D26/$H26*Y26)))))))</f>
        <v>1359.5518439999998</v>
      </c>
      <c r="Z61" s="79">
        <f>IF(OR($D26="",$F26=""),"",IF($C26="GWG-Sofortabschreibung",IF(Z$8=YEAR($F26),$D26,0),IF($C26="Sammelposten (Pool)",IF(AND(Z$8&gt;=YEAR($F26),Z$8&lt;=YEAR($F26)+SP_Jahre-1),$D26/SP_Jahre,0),IF($C26="Keine AfA (nicht abnutzbar)",0,IF(Z26=0,0,IF($C26="Degressiv (§ 7 Abs. 2 EStG)",MIN(Y96,MAX(Y96*$J26*Z26/12,IF(($H26-SUM($K26:Y26))&gt;0,Y96/($H26-SUM($K26:Y26))*Z26,0))),MIN(Y96,$D26/$H26*Z26)))))))</f>
        <v>1189.6078634999999</v>
      </c>
      <c r="AA61" s="79">
        <f>IF(OR($D26="",$F26=""),"",IF($C26="GWG-Sofortabschreibung",IF(AA$8=YEAR($F26),$D26,0),IF($C26="Sammelposten (Pool)",IF(AND(AA$8&gt;=YEAR($F26),AA$8&lt;=YEAR($F26)+SP_Jahre-1),$D26/SP_Jahre,0),IF($C26="Keine AfA (nicht abnutzbar)",0,IF(AA26=0,0,IF($C26="Degressiv (§ 7 Abs. 2 EStG)",MIN(Z96,MAX(Z96*$J26*AA26/12,IF(($H26-SUM($K26:Z26))&gt;0,Z96/($H26-SUM($K26:Z26))*AA26,0))),MIN(Z96,$D26/$H26*AA26)))))))</f>
        <v>1189.6078634999999</v>
      </c>
      <c r="AB61" s="79">
        <f>IF(OR($D26="",$F26=""),"",IF($C26="GWG-Sofortabschreibung",IF(AB$8=YEAR($F26),$D26,0),IF($C26="Sammelposten (Pool)",IF(AND(AB$8&gt;=YEAR($F26),AB$8&lt;=YEAR($F26)+SP_Jahre-1),$D26/SP_Jahre,0),IF($C26="Keine AfA (nicht abnutzbar)",0,IF(AB26=0,0,IF($C26="Degressiv (§ 7 Abs. 2 EStG)",MIN(AA96,MAX(AA96*$J26*AB26/12,IF(($H26-SUM($K26:AA26))&gt;0,AA96/($H26-SUM($K26:AA26))*AB26,0))),MIN(AA96,$D26/$H26*AB26)))))))</f>
        <v>793.07190900000023</v>
      </c>
      <c r="AC61" s="79">
        <f>IF(OR($D26="",$F26=""),"",IF($C26="GWG-Sofortabschreibung",IF(AC$8=YEAR($F26),$D26,0),IF($C26="Sammelposten (Pool)",IF(AND(AC$8&gt;=YEAR($F26),AC$8&lt;=YEAR($F26)+SP_Jahre-1),$D26/SP_Jahre,0),IF($C26="Keine AfA (nicht abnutzbar)",0,IF(AC26=0,0,IF($C26="Degressiv (§ 7 Abs. 2 EStG)",MIN(AB96,MAX(AB96*$J26*AC26/12,IF(($H26-SUM($K26:AB26))&gt;0,AB96/($H26-SUM($K26:AB26))*AC26,0))),MIN(AB96,$D26/$H26*AC26)))))))</f>
        <v>0</v>
      </c>
      <c r="AD61" s="79">
        <f>IF(OR($D26="",$F26=""),"",IF($C26="GWG-Sofortabschreibung",IF(AD$8=YEAR($F26),$D26,0),IF($C26="Sammelposten (Pool)",IF(AND(AD$8&gt;=YEAR($F26),AD$8&lt;=YEAR($F26)+SP_Jahre-1),$D26/SP_Jahre,0),IF($C26="Keine AfA (nicht abnutzbar)",0,IF(AD26=0,0,IF($C26="Degressiv (§ 7 Abs. 2 EStG)",MIN(AC96,MAX(AC96*$J26*AD26/12,IF(($H26-SUM($K26:AC26))&gt;0,AC96/($H26-SUM($K26:AC26))*AD26,0))),MIN(AC96,$D26/$H26*AD26)))))))</f>
        <v>0</v>
      </c>
    </row>
    <row r="62" spans="1:30" ht="15" customHeight="1" x14ac:dyDescent="0.25">
      <c r="A62" s="67" t="str">
        <f t="shared" si="11"/>
        <v>AV-0019</v>
      </c>
      <c r="B62" s="67" t="str">
        <f t="shared" si="12"/>
        <v>Empfangstresen und Wartebereich</v>
      </c>
      <c r="C62" s="67" t="str">
        <f t="shared" si="13"/>
        <v>Linear (§ 7 Abs. 1 EStG)</v>
      </c>
      <c r="D62" s="68">
        <f t="shared" si="14"/>
        <v>5400</v>
      </c>
      <c r="E62" s="77"/>
      <c r="F62" s="77"/>
      <c r="G62" s="77"/>
      <c r="H62" s="77"/>
      <c r="I62" s="77"/>
      <c r="J62" s="78">
        <f t="shared" si="15"/>
        <v>5400</v>
      </c>
      <c r="K62" s="79">
        <f t="shared" si="16"/>
        <v>0</v>
      </c>
      <c r="L62" s="79">
        <f>IF(OR($D27="",$F27=""),"",IF($C27="GWG-Sofortabschreibung",IF(L$8=YEAR($F27),$D27,0),IF($C27="Sammelposten (Pool)",IF(AND(L$8&gt;=YEAR($F27),L$8&lt;=YEAR($F27)+SP_Jahre-1),$D27/SP_Jahre,0),IF($C27="Keine AfA (nicht abnutzbar)",0,IF(L27=0,0,IF($C27="Degressiv (§ 7 Abs. 2 EStG)",MIN(K97,MAX(K97*$J27*L27/12,IF(($H27-SUM($K27:K27))&gt;0,K97/($H27-SUM($K27:K27))*L27,0))),MIN(K97,$D27/$H27*L27)))))))</f>
        <v>0</v>
      </c>
      <c r="M62" s="79">
        <f>IF(OR($D27="",$F27=""),"",IF($C27="GWG-Sofortabschreibung",IF(M$8=YEAR($F27),$D27,0),IF($C27="Sammelposten (Pool)",IF(AND(M$8&gt;=YEAR($F27),M$8&lt;=YEAR($F27)+SP_Jahre-1),$D27/SP_Jahre,0),IF($C27="Keine AfA (nicht abnutzbar)",0,IF(M27=0,0,IF($C27="Degressiv (§ 7 Abs. 2 EStG)",MIN(L97,MAX(L97*$J27*M27/12,IF(($H27-SUM($K27:L27))&gt;0,L97/($H27-SUM($K27:L27))*M27,0))),MIN(L97,$D27/$H27*M27)))))))</f>
        <v>0</v>
      </c>
      <c r="N62" s="79">
        <f>IF(OR($D27="",$F27=""),"",IF($C27="GWG-Sofortabschreibung",IF(N$8=YEAR($F27),$D27,0),IF($C27="Sammelposten (Pool)",IF(AND(N$8&gt;=YEAR($F27),N$8&lt;=YEAR($F27)+SP_Jahre-1),$D27/SP_Jahre,0),IF($C27="Keine AfA (nicht abnutzbar)",0,IF(N27=0,0,IF($C27="Degressiv (§ 7 Abs. 2 EStG)",MIN(M97,MAX(M97*$J27*N27/12,IF(($H27-SUM($K27:M27))&gt;0,M97/($H27-SUM($K27:M27))*N27,0))),MIN(M97,$D27/$H27*N27)))))))</f>
        <v>0</v>
      </c>
      <c r="O62" s="79">
        <f>IF(OR($D27="",$F27=""),"",IF($C27="GWG-Sofortabschreibung",IF(O$8=YEAR($F27),$D27,0),IF($C27="Sammelposten (Pool)",IF(AND(O$8&gt;=YEAR($F27),O$8&lt;=YEAR($F27)+SP_Jahre-1),$D27/SP_Jahre,0),IF($C27="Keine AfA (nicht abnutzbar)",0,IF(O27=0,0,IF($C27="Degressiv (§ 7 Abs. 2 EStG)",MIN(N97,MAX(N97*$J27*O27/12,IF(($H27-SUM($K27:N27))&gt;0,N97/($H27-SUM($K27:N27))*O27,0))),MIN(N97,$D27/$H27*O27)))))))</f>
        <v>0</v>
      </c>
      <c r="P62" s="79">
        <f>IF(OR($D27="",$F27=""),"",IF($C27="GWG-Sofortabschreibung",IF(P$8=YEAR($F27),$D27,0),IF($C27="Sammelposten (Pool)",IF(AND(P$8&gt;=YEAR($F27),P$8&lt;=YEAR($F27)+SP_Jahre-1),$D27/SP_Jahre,0),IF($C27="Keine AfA (nicht abnutzbar)",0,IF(P27=0,0,IF($C27="Degressiv (§ 7 Abs. 2 EStG)",MIN(O97,MAX(O97*$J27*P27/12,IF(($H27-SUM($K27:O27))&gt;0,O97/($H27-SUM($K27:O27))*P27,0))),MIN(O97,$D27/$H27*P27)))))))</f>
        <v>0</v>
      </c>
      <c r="Q62" s="79">
        <f>IF(OR($D27="",$F27=""),"",IF($C27="GWG-Sofortabschreibung",IF(Q$8=YEAR($F27),$D27,0),IF($C27="Sammelposten (Pool)",IF(AND(Q$8&gt;=YEAR($F27),Q$8&lt;=YEAR($F27)+SP_Jahre-1),$D27/SP_Jahre,0),IF($C27="Keine AfA (nicht abnutzbar)",0,IF(Q27=0,0,IF($C27="Degressiv (§ 7 Abs. 2 EStG)",MIN(P97,MAX(P97*$J27*Q27/12,IF(($H27-SUM($K27:P27))&gt;0,P97/($H27-SUM($K27:P27))*Q27,0))),MIN(P97,$D27/$H27*Q27)))))))</f>
        <v>0</v>
      </c>
      <c r="R62" s="79">
        <f>IF(OR($D27="",$F27=""),"",IF($C27="GWG-Sofortabschreibung",IF(R$8=YEAR($F27),$D27,0),IF($C27="Sammelposten (Pool)",IF(AND(R$8&gt;=YEAR($F27),R$8&lt;=YEAR($F27)+SP_Jahre-1),$D27/SP_Jahre,0),IF($C27="Keine AfA (nicht abnutzbar)",0,IF(R27=0,0,IF($C27="Degressiv (§ 7 Abs. 2 EStG)",MIN(Q97,MAX(Q97*$J27*R27/12,IF(($H27-SUM($K27:Q27))&gt;0,Q97/($H27-SUM($K27:Q27))*R27,0))),MIN(Q97,$D27/$H27*R27)))))))</f>
        <v>112.5</v>
      </c>
      <c r="S62" s="79">
        <f>IF(OR($D27="",$F27=""),"",IF($C27="GWG-Sofortabschreibung",IF(S$8=YEAR($F27),$D27,0),IF($C27="Sammelposten (Pool)",IF(AND(S$8&gt;=YEAR($F27),S$8&lt;=YEAR($F27)+SP_Jahre-1),$D27/SP_Jahre,0),IF($C27="Keine AfA (nicht abnutzbar)",0,IF(S27=0,0,IF($C27="Degressiv (§ 7 Abs. 2 EStG)",MIN(R97,MAX(R97*$J27*S27/12,IF(($H27-SUM($K27:R27))&gt;0,R97/($H27-SUM($K27:R27))*S27,0))),MIN(R97,$D27/$H27*S27)))))))</f>
        <v>675</v>
      </c>
      <c r="T62" s="79">
        <f>IF(OR($D27="",$F27=""),"",IF($C27="GWG-Sofortabschreibung",IF(T$8=YEAR($F27),$D27,0),IF($C27="Sammelposten (Pool)",IF(AND(T$8&gt;=YEAR($F27),T$8&lt;=YEAR($F27)+SP_Jahre-1),$D27/SP_Jahre,0),IF($C27="Keine AfA (nicht abnutzbar)",0,IF(T27=0,0,IF($C27="Degressiv (§ 7 Abs. 2 EStG)",MIN(S97,MAX(S97*$J27*T27/12,IF(($H27-SUM($K27:S27))&gt;0,S97/($H27-SUM($K27:S27))*T27,0))),MIN(S97,$D27/$H27*T27)))))))</f>
        <v>675</v>
      </c>
      <c r="U62" s="79">
        <f>IF(OR($D27="",$F27=""),"",IF($C27="GWG-Sofortabschreibung",IF(U$8=YEAR($F27),$D27,0),IF($C27="Sammelposten (Pool)",IF(AND(U$8&gt;=YEAR($F27),U$8&lt;=YEAR($F27)+SP_Jahre-1),$D27/SP_Jahre,0),IF($C27="Keine AfA (nicht abnutzbar)",0,IF(U27=0,0,IF($C27="Degressiv (§ 7 Abs. 2 EStG)",MIN(T97,MAX(T97*$J27*U27/12,IF(($H27-SUM($K27:T27))&gt;0,T97/($H27-SUM($K27:T27))*U27,0))),MIN(T97,$D27/$H27*U27)))))))</f>
        <v>675</v>
      </c>
      <c r="V62" s="79">
        <f>IF(OR($D27="",$F27=""),"",IF($C27="GWG-Sofortabschreibung",IF(V$8=YEAR($F27),$D27,0),IF($C27="Sammelposten (Pool)",IF(AND(V$8&gt;=YEAR($F27),V$8&lt;=YEAR($F27)+SP_Jahre-1),$D27/SP_Jahre,0),IF($C27="Keine AfA (nicht abnutzbar)",0,IF(V27=0,0,IF($C27="Degressiv (§ 7 Abs. 2 EStG)",MIN(U97,MAX(U97*$J27*V27/12,IF(($H27-SUM($K27:U27))&gt;0,U97/($H27-SUM($K27:U27))*V27,0))),MIN(U97,$D27/$H27*V27)))))))</f>
        <v>675</v>
      </c>
      <c r="W62" s="79">
        <f>IF(OR($D27="",$F27=""),"",IF($C27="GWG-Sofortabschreibung",IF(W$8=YEAR($F27),$D27,0),IF($C27="Sammelposten (Pool)",IF(AND(W$8&gt;=YEAR($F27),W$8&lt;=YEAR($F27)+SP_Jahre-1),$D27/SP_Jahre,0),IF($C27="Keine AfA (nicht abnutzbar)",0,IF(W27=0,0,IF($C27="Degressiv (§ 7 Abs. 2 EStG)",MIN(V97,MAX(V97*$J27*W27/12,IF(($H27-SUM($K27:V27))&gt;0,V97/($H27-SUM($K27:V27))*W27,0))),MIN(V97,$D27/$H27*W27)))))))</f>
        <v>675</v>
      </c>
      <c r="X62" s="79">
        <f>IF(OR($D27="",$F27=""),"",IF($C27="GWG-Sofortabschreibung",IF(X$8=YEAR($F27),$D27,0),IF($C27="Sammelposten (Pool)",IF(AND(X$8&gt;=YEAR($F27),X$8&lt;=YEAR($F27)+SP_Jahre-1),$D27/SP_Jahre,0),IF($C27="Keine AfA (nicht abnutzbar)",0,IF(X27=0,0,IF($C27="Degressiv (§ 7 Abs. 2 EStG)",MIN(W97,MAX(W97*$J27*X27/12,IF(($H27-SUM($K27:W27))&gt;0,W97/($H27-SUM($K27:W27))*X27,0))),MIN(W97,$D27/$H27*X27)))))))</f>
        <v>675</v>
      </c>
      <c r="Y62" s="79">
        <f>IF(OR($D27="",$F27=""),"",IF($C27="GWG-Sofortabschreibung",IF(Y$8=YEAR($F27),$D27,0),IF($C27="Sammelposten (Pool)",IF(AND(Y$8&gt;=YEAR($F27),Y$8&lt;=YEAR($F27)+SP_Jahre-1),$D27/SP_Jahre,0),IF($C27="Keine AfA (nicht abnutzbar)",0,IF(Y27=0,0,IF($C27="Degressiv (§ 7 Abs. 2 EStG)",MIN(X97,MAX(X97*$J27*Y27/12,IF(($H27-SUM($K27:X27))&gt;0,X97/($H27-SUM($K27:X27))*Y27,0))),MIN(X97,$D27/$H27*Y27)))))))</f>
        <v>675</v>
      </c>
      <c r="Z62" s="79">
        <f>IF(OR($D27="",$F27=""),"",IF($C27="GWG-Sofortabschreibung",IF(Z$8=YEAR($F27),$D27,0),IF($C27="Sammelposten (Pool)",IF(AND(Z$8&gt;=YEAR($F27),Z$8&lt;=YEAR($F27)+SP_Jahre-1),$D27/SP_Jahre,0),IF($C27="Keine AfA (nicht abnutzbar)",0,IF(Z27=0,0,IF($C27="Degressiv (§ 7 Abs. 2 EStG)",MIN(Y97,MAX(Y97*$J27*Z27/12,IF(($H27-SUM($K27:Y27))&gt;0,Y97/($H27-SUM($K27:Y27))*Z27,0))),MIN(Y97,$D27/$H27*Z27)))))))</f>
        <v>562.5</v>
      </c>
      <c r="AA62" s="79">
        <f>IF(OR($D27="",$F27=""),"",IF($C27="GWG-Sofortabschreibung",IF(AA$8=YEAR($F27),$D27,0),IF($C27="Sammelposten (Pool)",IF(AND(AA$8&gt;=YEAR($F27),AA$8&lt;=YEAR($F27)+SP_Jahre-1),$D27/SP_Jahre,0),IF($C27="Keine AfA (nicht abnutzbar)",0,IF(AA27=0,0,IF($C27="Degressiv (§ 7 Abs. 2 EStG)",MIN(Z97,MAX(Z97*$J27*AA27/12,IF(($H27-SUM($K27:Z27))&gt;0,Z97/($H27-SUM($K27:Z27))*AA27,0))),MIN(Z97,$D27/$H27*AA27)))))))</f>
        <v>0</v>
      </c>
      <c r="AB62" s="79">
        <f>IF(OR($D27="",$F27=""),"",IF($C27="GWG-Sofortabschreibung",IF(AB$8=YEAR($F27),$D27,0),IF($C27="Sammelposten (Pool)",IF(AND(AB$8&gt;=YEAR($F27),AB$8&lt;=YEAR($F27)+SP_Jahre-1),$D27/SP_Jahre,0),IF($C27="Keine AfA (nicht abnutzbar)",0,IF(AB27=0,0,IF($C27="Degressiv (§ 7 Abs. 2 EStG)",MIN(AA97,MAX(AA97*$J27*AB27/12,IF(($H27-SUM($K27:AA27))&gt;0,AA97/($H27-SUM($K27:AA27))*AB27,0))),MIN(AA97,$D27/$H27*AB27)))))))</f>
        <v>0</v>
      </c>
      <c r="AC62" s="79">
        <f>IF(OR($D27="",$F27=""),"",IF($C27="GWG-Sofortabschreibung",IF(AC$8=YEAR($F27),$D27,0),IF($C27="Sammelposten (Pool)",IF(AND(AC$8&gt;=YEAR($F27),AC$8&lt;=YEAR($F27)+SP_Jahre-1),$D27/SP_Jahre,0),IF($C27="Keine AfA (nicht abnutzbar)",0,IF(AC27=0,0,IF($C27="Degressiv (§ 7 Abs. 2 EStG)",MIN(AB97,MAX(AB97*$J27*AC27/12,IF(($H27-SUM($K27:AB27))&gt;0,AB97/($H27-SUM($K27:AB27))*AC27,0))),MIN(AB97,$D27/$H27*AC27)))))))</f>
        <v>0</v>
      </c>
      <c r="AD62" s="79">
        <f>IF(OR($D27="",$F27=""),"",IF($C27="GWG-Sofortabschreibung",IF(AD$8=YEAR($F27),$D27,0),IF($C27="Sammelposten (Pool)",IF(AND(AD$8&gt;=YEAR($F27),AD$8&lt;=YEAR($F27)+SP_Jahre-1),$D27/SP_Jahre,0),IF($C27="Keine AfA (nicht abnutzbar)",0,IF(AD27=0,0,IF($C27="Degressiv (§ 7 Abs. 2 EStG)",MIN(AC97,MAX(AC97*$J27*AD27/12,IF(($H27-SUM($K27:AC27))&gt;0,AC97/($H27-SUM($K27:AC27))*AD27,0))),MIN(AC97,$D27/$H27*AD27)))))))</f>
        <v>0</v>
      </c>
    </row>
    <row r="63" spans="1:30" ht="15" customHeight="1" x14ac:dyDescent="0.25">
      <c r="A63" s="67" t="str">
        <f t="shared" si="11"/>
        <v>AV-0020</v>
      </c>
      <c r="B63" s="67" t="str">
        <f t="shared" si="12"/>
        <v>Sammelposten Wirtschaftsjahr 2025</v>
      </c>
      <c r="C63" s="67" t="str">
        <f t="shared" si="13"/>
        <v>Sammelposten (Pool)</v>
      </c>
      <c r="D63" s="68">
        <f t="shared" si="14"/>
        <v>6480</v>
      </c>
      <c r="E63" s="77"/>
      <c r="F63" s="77"/>
      <c r="G63" s="77"/>
      <c r="H63" s="77"/>
      <c r="I63" s="77"/>
      <c r="J63" s="78">
        <f t="shared" si="15"/>
        <v>6480</v>
      </c>
      <c r="K63" s="79">
        <f t="shared" si="16"/>
        <v>0</v>
      </c>
      <c r="L63" s="79">
        <f>IF(OR($D28="",$F28=""),"",IF($C28="GWG-Sofortabschreibung",IF(L$8=YEAR($F28),$D28,0),IF($C28="Sammelposten (Pool)",IF(AND(L$8&gt;=YEAR($F28),L$8&lt;=YEAR($F28)+SP_Jahre-1),$D28/SP_Jahre,0),IF($C28="Keine AfA (nicht abnutzbar)",0,IF(L28=0,0,IF($C28="Degressiv (§ 7 Abs. 2 EStG)",MIN(K98,MAX(K98*$J28*L28/12,IF(($H28-SUM($K28:K28))&gt;0,K98/($H28-SUM($K28:K28))*L28,0))),MIN(K98,$D28/$H28*L28)))))))</f>
        <v>0</v>
      </c>
      <c r="M63" s="79">
        <f>IF(OR($D28="",$F28=""),"",IF($C28="GWG-Sofortabschreibung",IF(M$8=YEAR($F28),$D28,0),IF($C28="Sammelposten (Pool)",IF(AND(M$8&gt;=YEAR($F28),M$8&lt;=YEAR($F28)+SP_Jahre-1),$D28/SP_Jahre,0),IF($C28="Keine AfA (nicht abnutzbar)",0,IF(M28=0,0,IF($C28="Degressiv (§ 7 Abs. 2 EStG)",MIN(L98,MAX(L98*$J28*M28/12,IF(($H28-SUM($K28:L28))&gt;0,L98/($H28-SUM($K28:L28))*M28,0))),MIN(L98,$D28/$H28*M28)))))))</f>
        <v>0</v>
      </c>
      <c r="N63" s="79">
        <f>IF(OR($D28="",$F28=""),"",IF($C28="GWG-Sofortabschreibung",IF(N$8=YEAR($F28),$D28,0),IF($C28="Sammelposten (Pool)",IF(AND(N$8&gt;=YEAR($F28),N$8&lt;=YEAR($F28)+SP_Jahre-1),$D28/SP_Jahre,0),IF($C28="Keine AfA (nicht abnutzbar)",0,IF(N28=0,0,IF($C28="Degressiv (§ 7 Abs. 2 EStG)",MIN(M98,MAX(M98*$J28*N28/12,IF(($H28-SUM($K28:M28))&gt;0,M98/($H28-SUM($K28:M28))*N28,0))),MIN(M98,$D28/$H28*N28)))))))</f>
        <v>0</v>
      </c>
      <c r="O63" s="79">
        <f>IF(OR($D28="",$F28=""),"",IF($C28="GWG-Sofortabschreibung",IF(O$8=YEAR($F28),$D28,0),IF($C28="Sammelposten (Pool)",IF(AND(O$8&gt;=YEAR($F28),O$8&lt;=YEAR($F28)+SP_Jahre-1),$D28/SP_Jahre,0),IF($C28="Keine AfA (nicht abnutzbar)",0,IF(O28=0,0,IF($C28="Degressiv (§ 7 Abs. 2 EStG)",MIN(N98,MAX(N98*$J28*O28/12,IF(($H28-SUM($K28:N28))&gt;0,N98/($H28-SUM($K28:N28))*O28,0))),MIN(N98,$D28/$H28*O28)))))))</f>
        <v>0</v>
      </c>
      <c r="P63" s="79">
        <f>IF(OR($D28="",$F28=""),"",IF($C28="GWG-Sofortabschreibung",IF(P$8=YEAR($F28),$D28,0),IF($C28="Sammelposten (Pool)",IF(AND(P$8&gt;=YEAR($F28),P$8&lt;=YEAR($F28)+SP_Jahre-1),$D28/SP_Jahre,0),IF($C28="Keine AfA (nicht abnutzbar)",0,IF(P28=0,0,IF($C28="Degressiv (§ 7 Abs. 2 EStG)",MIN(O98,MAX(O98*$J28*P28/12,IF(($H28-SUM($K28:O28))&gt;0,O98/($H28-SUM($K28:O28))*P28,0))),MIN(O98,$D28/$H28*P28)))))))</f>
        <v>0</v>
      </c>
      <c r="Q63" s="79">
        <f>IF(OR($D28="",$F28=""),"",IF($C28="GWG-Sofortabschreibung",IF(Q$8=YEAR($F28),$D28,0),IF($C28="Sammelposten (Pool)",IF(AND(Q$8&gt;=YEAR($F28),Q$8&lt;=YEAR($F28)+SP_Jahre-1),$D28/SP_Jahre,0),IF($C28="Keine AfA (nicht abnutzbar)",0,IF(Q28=0,0,IF($C28="Degressiv (§ 7 Abs. 2 EStG)",MIN(P98,MAX(P98*$J28*Q28/12,IF(($H28-SUM($K28:P28))&gt;0,P98/($H28-SUM($K28:P28))*Q28,0))),MIN(P98,$D28/$H28*Q28)))))))</f>
        <v>0</v>
      </c>
      <c r="R63" s="79">
        <f>IF(OR($D28="",$F28=""),"",IF($C28="GWG-Sofortabschreibung",IF(R$8=YEAR($F28),$D28,0),IF($C28="Sammelposten (Pool)",IF(AND(R$8&gt;=YEAR($F28),R$8&lt;=YEAR($F28)+SP_Jahre-1),$D28/SP_Jahre,0),IF($C28="Keine AfA (nicht abnutzbar)",0,IF(R28=0,0,IF($C28="Degressiv (§ 7 Abs. 2 EStG)",MIN(Q98,MAX(Q98*$J28*R28/12,IF(($H28-SUM($K28:Q28))&gt;0,Q98/($H28-SUM($K28:Q28))*R28,0))),MIN(Q98,$D28/$H28*R28)))))))</f>
        <v>1296</v>
      </c>
      <c r="S63" s="79">
        <f>IF(OR($D28="",$F28=""),"",IF($C28="GWG-Sofortabschreibung",IF(S$8=YEAR($F28),$D28,0),IF($C28="Sammelposten (Pool)",IF(AND(S$8&gt;=YEAR($F28),S$8&lt;=YEAR($F28)+SP_Jahre-1),$D28/SP_Jahre,0),IF($C28="Keine AfA (nicht abnutzbar)",0,IF(S28=0,0,IF($C28="Degressiv (§ 7 Abs. 2 EStG)",MIN(R98,MAX(R98*$J28*S28/12,IF(($H28-SUM($K28:R28))&gt;0,R98/($H28-SUM($K28:R28))*S28,0))),MIN(R98,$D28/$H28*S28)))))))</f>
        <v>1296</v>
      </c>
      <c r="T63" s="79">
        <f>IF(OR($D28="",$F28=""),"",IF($C28="GWG-Sofortabschreibung",IF(T$8=YEAR($F28),$D28,0),IF($C28="Sammelposten (Pool)",IF(AND(T$8&gt;=YEAR($F28),T$8&lt;=YEAR($F28)+SP_Jahre-1),$D28/SP_Jahre,0),IF($C28="Keine AfA (nicht abnutzbar)",0,IF(T28=0,0,IF($C28="Degressiv (§ 7 Abs. 2 EStG)",MIN(S98,MAX(S98*$J28*T28/12,IF(($H28-SUM($K28:S28))&gt;0,S98/($H28-SUM($K28:S28))*T28,0))),MIN(S98,$D28/$H28*T28)))))))</f>
        <v>1296</v>
      </c>
      <c r="U63" s="79">
        <f>IF(OR($D28="",$F28=""),"",IF($C28="GWG-Sofortabschreibung",IF(U$8=YEAR($F28),$D28,0),IF($C28="Sammelposten (Pool)",IF(AND(U$8&gt;=YEAR($F28),U$8&lt;=YEAR($F28)+SP_Jahre-1),$D28/SP_Jahre,0),IF($C28="Keine AfA (nicht abnutzbar)",0,IF(U28=0,0,IF($C28="Degressiv (§ 7 Abs. 2 EStG)",MIN(T98,MAX(T98*$J28*U28/12,IF(($H28-SUM($K28:T28))&gt;0,T98/($H28-SUM($K28:T28))*U28,0))),MIN(T98,$D28/$H28*U28)))))))</f>
        <v>1296</v>
      </c>
      <c r="V63" s="79">
        <f>IF(OR($D28="",$F28=""),"",IF($C28="GWG-Sofortabschreibung",IF(V$8=YEAR($F28),$D28,0),IF($C28="Sammelposten (Pool)",IF(AND(V$8&gt;=YEAR($F28),V$8&lt;=YEAR($F28)+SP_Jahre-1),$D28/SP_Jahre,0),IF($C28="Keine AfA (nicht abnutzbar)",0,IF(V28=0,0,IF($C28="Degressiv (§ 7 Abs. 2 EStG)",MIN(U98,MAX(U98*$J28*V28/12,IF(($H28-SUM($K28:U28))&gt;0,U98/($H28-SUM($K28:U28))*V28,0))),MIN(U98,$D28/$H28*V28)))))))</f>
        <v>1296</v>
      </c>
      <c r="W63" s="79">
        <f>IF(OR($D28="",$F28=""),"",IF($C28="GWG-Sofortabschreibung",IF(W$8=YEAR($F28),$D28,0),IF($C28="Sammelposten (Pool)",IF(AND(W$8&gt;=YEAR($F28),W$8&lt;=YEAR($F28)+SP_Jahre-1),$D28/SP_Jahre,0),IF($C28="Keine AfA (nicht abnutzbar)",0,IF(W28=0,0,IF($C28="Degressiv (§ 7 Abs. 2 EStG)",MIN(V98,MAX(V98*$J28*W28/12,IF(($H28-SUM($K28:V28))&gt;0,V98/($H28-SUM($K28:V28))*W28,0))),MIN(V98,$D28/$H28*W28)))))))</f>
        <v>0</v>
      </c>
      <c r="X63" s="79">
        <f>IF(OR($D28="",$F28=""),"",IF($C28="GWG-Sofortabschreibung",IF(X$8=YEAR($F28),$D28,0),IF($C28="Sammelposten (Pool)",IF(AND(X$8&gt;=YEAR($F28),X$8&lt;=YEAR($F28)+SP_Jahre-1),$D28/SP_Jahre,0),IF($C28="Keine AfA (nicht abnutzbar)",0,IF(X28=0,0,IF($C28="Degressiv (§ 7 Abs. 2 EStG)",MIN(W98,MAX(W98*$J28*X28/12,IF(($H28-SUM($K28:W28))&gt;0,W98/($H28-SUM($K28:W28))*X28,0))),MIN(W98,$D28/$H28*X28)))))))</f>
        <v>0</v>
      </c>
      <c r="Y63" s="79">
        <f>IF(OR($D28="",$F28=""),"",IF($C28="GWG-Sofortabschreibung",IF(Y$8=YEAR($F28),$D28,0),IF($C28="Sammelposten (Pool)",IF(AND(Y$8&gt;=YEAR($F28),Y$8&lt;=YEAR($F28)+SP_Jahre-1),$D28/SP_Jahre,0),IF($C28="Keine AfA (nicht abnutzbar)",0,IF(Y28=0,0,IF($C28="Degressiv (§ 7 Abs. 2 EStG)",MIN(X98,MAX(X98*$J28*Y28/12,IF(($H28-SUM($K28:X28))&gt;0,X98/($H28-SUM($K28:X28))*Y28,0))),MIN(X98,$D28/$H28*Y28)))))))</f>
        <v>0</v>
      </c>
      <c r="Z63" s="79">
        <f>IF(OR($D28="",$F28=""),"",IF($C28="GWG-Sofortabschreibung",IF(Z$8=YEAR($F28),$D28,0),IF($C28="Sammelposten (Pool)",IF(AND(Z$8&gt;=YEAR($F28),Z$8&lt;=YEAR($F28)+SP_Jahre-1),$D28/SP_Jahre,0),IF($C28="Keine AfA (nicht abnutzbar)",0,IF(Z28=0,0,IF($C28="Degressiv (§ 7 Abs. 2 EStG)",MIN(Y98,MAX(Y98*$J28*Z28/12,IF(($H28-SUM($K28:Y28))&gt;0,Y98/($H28-SUM($K28:Y28))*Z28,0))),MIN(Y98,$D28/$H28*Z28)))))))</f>
        <v>0</v>
      </c>
      <c r="AA63" s="79">
        <f>IF(OR($D28="",$F28=""),"",IF($C28="GWG-Sofortabschreibung",IF(AA$8=YEAR($F28),$D28,0),IF($C28="Sammelposten (Pool)",IF(AND(AA$8&gt;=YEAR($F28),AA$8&lt;=YEAR($F28)+SP_Jahre-1),$D28/SP_Jahre,0),IF($C28="Keine AfA (nicht abnutzbar)",0,IF(AA28=0,0,IF($C28="Degressiv (§ 7 Abs. 2 EStG)",MIN(Z98,MAX(Z98*$J28*AA28/12,IF(($H28-SUM($K28:Z28))&gt;0,Z98/($H28-SUM($K28:Z28))*AA28,0))),MIN(Z98,$D28/$H28*AA28)))))))</f>
        <v>0</v>
      </c>
      <c r="AB63" s="79">
        <f>IF(OR($D28="",$F28=""),"",IF($C28="GWG-Sofortabschreibung",IF(AB$8=YEAR($F28),$D28,0),IF($C28="Sammelposten (Pool)",IF(AND(AB$8&gt;=YEAR($F28),AB$8&lt;=YEAR($F28)+SP_Jahre-1),$D28/SP_Jahre,0),IF($C28="Keine AfA (nicht abnutzbar)",0,IF(AB28=0,0,IF($C28="Degressiv (§ 7 Abs. 2 EStG)",MIN(AA98,MAX(AA98*$J28*AB28/12,IF(($H28-SUM($K28:AA28))&gt;0,AA98/($H28-SUM($K28:AA28))*AB28,0))),MIN(AA98,$D28/$H28*AB28)))))))</f>
        <v>0</v>
      </c>
      <c r="AC63" s="79">
        <f>IF(OR($D28="",$F28=""),"",IF($C28="GWG-Sofortabschreibung",IF(AC$8=YEAR($F28),$D28,0),IF($C28="Sammelposten (Pool)",IF(AND(AC$8&gt;=YEAR($F28),AC$8&lt;=YEAR($F28)+SP_Jahre-1),$D28/SP_Jahre,0),IF($C28="Keine AfA (nicht abnutzbar)",0,IF(AC28=0,0,IF($C28="Degressiv (§ 7 Abs. 2 EStG)",MIN(AB98,MAX(AB98*$J28*AC28/12,IF(($H28-SUM($K28:AB28))&gt;0,AB98/($H28-SUM($K28:AB28))*AC28,0))),MIN(AB98,$D28/$H28*AC28)))))))</f>
        <v>0</v>
      </c>
      <c r="AD63" s="79">
        <f>IF(OR($D28="",$F28=""),"",IF($C28="GWG-Sofortabschreibung",IF(AD$8=YEAR($F28),$D28,0),IF($C28="Sammelposten (Pool)",IF(AND(AD$8&gt;=YEAR($F28),AD$8&lt;=YEAR($F28)+SP_Jahre-1),$D28/SP_Jahre,0),IF($C28="Keine AfA (nicht abnutzbar)",0,IF(AD28=0,0,IF($C28="Degressiv (§ 7 Abs. 2 EStG)",MIN(AC98,MAX(AC98*$J28*AD28/12,IF(($H28-SUM($K28:AC28))&gt;0,AC98/($H28-SUM($K28:AC28))*AD28,0))),MIN(AC98,$D28/$H28*AD28)))))))</f>
        <v>0</v>
      </c>
    </row>
    <row r="64" spans="1:30" ht="15" customHeight="1" x14ac:dyDescent="0.25">
      <c r="A64" s="67" t="str">
        <f t="shared" si="11"/>
        <v>AV-0021</v>
      </c>
      <c r="B64" s="67" t="str">
        <f t="shared" si="12"/>
        <v>Notebooks (5 Stück)</v>
      </c>
      <c r="C64" s="67" t="str">
        <f t="shared" si="13"/>
        <v>Linear (§ 7 Abs. 1 EStG)</v>
      </c>
      <c r="D64" s="68">
        <f t="shared" si="14"/>
        <v>8750</v>
      </c>
      <c r="E64" s="77"/>
      <c r="F64" s="77"/>
      <c r="G64" s="77"/>
      <c r="H64" s="77"/>
      <c r="I64" s="77"/>
      <c r="J64" s="78">
        <f t="shared" si="15"/>
        <v>8750</v>
      </c>
      <c r="K64" s="79">
        <f t="shared" si="16"/>
        <v>0</v>
      </c>
      <c r="L64" s="79">
        <f>IF(OR($D29="",$F29=""),"",IF($C29="GWG-Sofortabschreibung",IF(L$8=YEAR($F29),$D29,0),IF($C29="Sammelposten (Pool)",IF(AND(L$8&gt;=YEAR($F29),L$8&lt;=YEAR($F29)+SP_Jahre-1),$D29/SP_Jahre,0),IF($C29="Keine AfA (nicht abnutzbar)",0,IF(L29=0,0,IF($C29="Degressiv (§ 7 Abs. 2 EStG)",MIN(K99,MAX(K99*$J29*L29/12,IF(($H29-SUM($K29:K29))&gt;0,K99/($H29-SUM($K29:K29))*L29,0))),MIN(K99,$D29/$H29*L29)))))))</f>
        <v>0</v>
      </c>
      <c r="M64" s="79">
        <f>IF(OR($D29="",$F29=""),"",IF($C29="GWG-Sofortabschreibung",IF(M$8=YEAR($F29),$D29,0),IF($C29="Sammelposten (Pool)",IF(AND(M$8&gt;=YEAR($F29),M$8&lt;=YEAR($F29)+SP_Jahre-1),$D29/SP_Jahre,0),IF($C29="Keine AfA (nicht abnutzbar)",0,IF(M29=0,0,IF($C29="Degressiv (§ 7 Abs. 2 EStG)",MIN(L99,MAX(L99*$J29*M29/12,IF(($H29-SUM($K29:L29))&gt;0,L99/($H29-SUM($K29:L29))*M29,0))),MIN(L99,$D29/$H29*M29)))))))</f>
        <v>0</v>
      </c>
      <c r="N64" s="79">
        <f>IF(OR($D29="",$F29=""),"",IF($C29="GWG-Sofortabschreibung",IF(N$8=YEAR($F29),$D29,0),IF($C29="Sammelposten (Pool)",IF(AND(N$8&gt;=YEAR($F29),N$8&lt;=YEAR($F29)+SP_Jahre-1),$D29/SP_Jahre,0),IF($C29="Keine AfA (nicht abnutzbar)",0,IF(N29=0,0,IF($C29="Degressiv (§ 7 Abs. 2 EStG)",MIN(M99,MAX(M99*$J29*N29/12,IF(($H29-SUM($K29:M29))&gt;0,M99/($H29-SUM($K29:M29))*N29,0))),MIN(M99,$D29/$H29*N29)))))))</f>
        <v>0</v>
      </c>
      <c r="O64" s="79">
        <f>IF(OR($D29="",$F29=""),"",IF($C29="GWG-Sofortabschreibung",IF(O$8=YEAR($F29),$D29,0),IF($C29="Sammelposten (Pool)",IF(AND(O$8&gt;=YEAR($F29),O$8&lt;=YEAR($F29)+SP_Jahre-1),$D29/SP_Jahre,0),IF($C29="Keine AfA (nicht abnutzbar)",0,IF(O29=0,0,IF($C29="Degressiv (§ 7 Abs. 2 EStG)",MIN(N99,MAX(N99*$J29*O29/12,IF(($H29-SUM($K29:N29))&gt;0,N99/($H29-SUM($K29:N29))*O29,0))),MIN(N99,$D29/$H29*O29)))))))</f>
        <v>0</v>
      </c>
      <c r="P64" s="79">
        <f>IF(OR($D29="",$F29=""),"",IF($C29="GWG-Sofortabschreibung",IF(P$8=YEAR($F29),$D29,0),IF($C29="Sammelposten (Pool)",IF(AND(P$8&gt;=YEAR($F29),P$8&lt;=YEAR($F29)+SP_Jahre-1),$D29/SP_Jahre,0),IF($C29="Keine AfA (nicht abnutzbar)",0,IF(P29=0,0,IF($C29="Degressiv (§ 7 Abs. 2 EStG)",MIN(O99,MAX(O99*$J29*P29/12,IF(($H29-SUM($K29:O29))&gt;0,O99/($H29-SUM($K29:O29))*P29,0))),MIN(O99,$D29/$H29*P29)))))))</f>
        <v>0</v>
      </c>
      <c r="Q64" s="79">
        <f>IF(OR($D29="",$F29=""),"",IF($C29="GWG-Sofortabschreibung",IF(Q$8=YEAR($F29),$D29,0),IF($C29="Sammelposten (Pool)",IF(AND(Q$8&gt;=YEAR($F29),Q$8&lt;=YEAR($F29)+SP_Jahre-1),$D29/SP_Jahre,0),IF($C29="Keine AfA (nicht abnutzbar)",0,IF(Q29=0,0,IF($C29="Degressiv (§ 7 Abs. 2 EStG)",MIN(P99,MAX(P99*$J29*Q29/12,IF(($H29-SUM($K29:P29))&gt;0,P99/($H29-SUM($K29:P29))*Q29,0))),MIN(P99,$D29/$H29*Q29)))))))</f>
        <v>0</v>
      </c>
      <c r="R64" s="79">
        <f>IF(OR($D29="",$F29=""),"",IF($C29="GWG-Sofortabschreibung",IF(R$8=YEAR($F29),$D29,0),IF($C29="Sammelposten (Pool)",IF(AND(R$8&gt;=YEAR($F29),R$8&lt;=YEAR($F29)+SP_Jahre-1),$D29/SP_Jahre,0),IF($C29="Keine AfA (nicht abnutzbar)",0,IF(R29=0,0,IF($C29="Degressiv (§ 7 Abs. 2 EStG)",MIN(Q99,MAX(Q99*$J29*R29/12,IF(($H29-SUM($K29:Q29))&gt;0,Q99/($H29-SUM($K29:Q29))*R29,0))),MIN(Q99,$D29/$H29*R29)))))))</f>
        <v>0</v>
      </c>
      <c r="S64" s="79">
        <f>IF(OR($D29="",$F29=""),"",IF($C29="GWG-Sofortabschreibung",IF(S$8=YEAR($F29),$D29,0),IF($C29="Sammelposten (Pool)",IF(AND(S$8&gt;=YEAR($F29),S$8&lt;=YEAR($F29)+SP_Jahre-1),$D29/SP_Jahre,0),IF($C29="Keine AfA (nicht abnutzbar)",0,IF(S29=0,0,IF($C29="Degressiv (§ 7 Abs. 2 EStG)",MIN(R99,MAX(R99*$J29*S29/12,IF(($H29-SUM($K29:R29))&gt;0,R99/($H29-SUM($K29:R29))*S29,0))),MIN(R99,$D29/$H29*S29)))))))</f>
        <v>8750</v>
      </c>
      <c r="T64" s="79">
        <f>IF(OR($D29="",$F29=""),"",IF($C29="GWG-Sofortabschreibung",IF(T$8=YEAR($F29),$D29,0),IF($C29="Sammelposten (Pool)",IF(AND(T$8&gt;=YEAR($F29),T$8&lt;=YEAR($F29)+SP_Jahre-1),$D29/SP_Jahre,0),IF($C29="Keine AfA (nicht abnutzbar)",0,IF(T29=0,0,IF($C29="Degressiv (§ 7 Abs. 2 EStG)",MIN(S99,MAX(S99*$J29*T29/12,IF(($H29-SUM($K29:S29))&gt;0,S99/($H29-SUM($K29:S29))*T29,0))),MIN(S99,$D29/$H29*T29)))))))</f>
        <v>0</v>
      </c>
      <c r="U64" s="79">
        <f>IF(OR($D29="",$F29=""),"",IF($C29="GWG-Sofortabschreibung",IF(U$8=YEAR($F29),$D29,0),IF($C29="Sammelposten (Pool)",IF(AND(U$8&gt;=YEAR($F29),U$8&lt;=YEAR($F29)+SP_Jahre-1),$D29/SP_Jahre,0),IF($C29="Keine AfA (nicht abnutzbar)",0,IF(U29=0,0,IF($C29="Degressiv (§ 7 Abs. 2 EStG)",MIN(T99,MAX(T99*$J29*U29/12,IF(($H29-SUM($K29:T29))&gt;0,T99/($H29-SUM($K29:T29))*U29,0))),MIN(T99,$D29/$H29*U29)))))))</f>
        <v>0</v>
      </c>
      <c r="V64" s="79">
        <f>IF(OR($D29="",$F29=""),"",IF($C29="GWG-Sofortabschreibung",IF(V$8=YEAR($F29),$D29,0),IF($C29="Sammelposten (Pool)",IF(AND(V$8&gt;=YEAR($F29),V$8&lt;=YEAR($F29)+SP_Jahre-1),$D29/SP_Jahre,0),IF($C29="Keine AfA (nicht abnutzbar)",0,IF(V29=0,0,IF($C29="Degressiv (§ 7 Abs. 2 EStG)",MIN(U99,MAX(U99*$J29*V29/12,IF(($H29-SUM($K29:U29))&gt;0,U99/($H29-SUM($K29:U29))*V29,0))),MIN(U99,$D29/$H29*V29)))))))</f>
        <v>0</v>
      </c>
      <c r="W64" s="79">
        <f>IF(OR($D29="",$F29=""),"",IF($C29="GWG-Sofortabschreibung",IF(W$8=YEAR($F29),$D29,0),IF($C29="Sammelposten (Pool)",IF(AND(W$8&gt;=YEAR($F29),W$8&lt;=YEAR($F29)+SP_Jahre-1),$D29/SP_Jahre,0),IF($C29="Keine AfA (nicht abnutzbar)",0,IF(W29=0,0,IF($C29="Degressiv (§ 7 Abs. 2 EStG)",MIN(V99,MAX(V99*$J29*W29/12,IF(($H29-SUM($K29:V29))&gt;0,V99/($H29-SUM($K29:V29))*W29,0))),MIN(V99,$D29/$H29*W29)))))))</f>
        <v>0</v>
      </c>
      <c r="X64" s="79">
        <f>IF(OR($D29="",$F29=""),"",IF($C29="GWG-Sofortabschreibung",IF(X$8=YEAR($F29),$D29,0),IF($C29="Sammelposten (Pool)",IF(AND(X$8&gt;=YEAR($F29),X$8&lt;=YEAR($F29)+SP_Jahre-1),$D29/SP_Jahre,0),IF($C29="Keine AfA (nicht abnutzbar)",0,IF(X29=0,0,IF($C29="Degressiv (§ 7 Abs. 2 EStG)",MIN(W99,MAX(W99*$J29*X29/12,IF(($H29-SUM($K29:W29))&gt;0,W99/($H29-SUM($K29:W29))*X29,0))),MIN(W99,$D29/$H29*X29)))))))</f>
        <v>0</v>
      </c>
      <c r="Y64" s="79">
        <f>IF(OR($D29="",$F29=""),"",IF($C29="GWG-Sofortabschreibung",IF(Y$8=YEAR($F29),$D29,0),IF($C29="Sammelposten (Pool)",IF(AND(Y$8&gt;=YEAR($F29),Y$8&lt;=YEAR($F29)+SP_Jahre-1),$D29/SP_Jahre,0),IF($C29="Keine AfA (nicht abnutzbar)",0,IF(Y29=0,0,IF($C29="Degressiv (§ 7 Abs. 2 EStG)",MIN(X99,MAX(X99*$J29*Y29/12,IF(($H29-SUM($K29:X29))&gt;0,X99/($H29-SUM($K29:X29))*Y29,0))),MIN(X99,$D29/$H29*Y29)))))))</f>
        <v>0</v>
      </c>
      <c r="Z64" s="79">
        <f>IF(OR($D29="",$F29=""),"",IF($C29="GWG-Sofortabschreibung",IF(Z$8=YEAR($F29),$D29,0),IF($C29="Sammelposten (Pool)",IF(AND(Z$8&gt;=YEAR($F29),Z$8&lt;=YEAR($F29)+SP_Jahre-1),$D29/SP_Jahre,0),IF($C29="Keine AfA (nicht abnutzbar)",0,IF(Z29=0,0,IF($C29="Degressiv (§ 7 Abs. 2 EStG)",MIN(Y99,MAX(Y99*$J29*Z29/12,IF(($H29-SUM($K29:Y29))&gt;0,Y99/($H29-SUM($K29:Y29))*Z29,0))),MIN(Y99,$D29/$H29*Z29)))))))</f>
        <v>0</v>
      </c>
      <c r="AA64" s="79">
        <f>IF(OR($D29="",$F29=""),"",IF($C29="GWG-Sofortabschreibung",IF(AA$8=YEAR($F29),$D29,0),IF($C29="Sammelposten (Pool)",IF(AND(AA$8&gt;=YEAR($F29),AA$8&lt;=YEAR($F29)+SP_Jahre-1),$D29/SP_Jahre,0),IF($C29="Keine AfA (nicht abnutzbar)",0,IF(AA29=0,0,IF($C29="Degressiv (§ 7 Abs. 2 EStG)",MIN(Z99,MAX(Z99*$J29*AA29/12,IF(($H29-SUM($K29:Z29))&gt;0,Z99/($H29-SUM($K29:Z29))*AA29,0))),MIN(Z99,$D29/$H29*AA29)))))))</f>
        <v>0</v>
      </c>
      <c r="AB64" s="79">
        <f>IF(OR($D29="",$F29=""),"",IF($C29="GWG-Sofortabschreibung",IF(AB$8=YEAR($F29),$D29,0),IF($C29="Sammelposten (Pool)",IF(AND(AB$8&gt;=YEAR($F29),AB$8&lt;=YEAR($F29)+SP_Jahre-1),$D29/SP_Jahre,0),IF($C29="Keine AfA (nicht abnutzbar)",0,IF(AB29=0,0,IF($C29="Degressiv (§ 7 Abs. 2 EStG)",MIN(AA99,MAX(AA99*$J29*AB29/12,IF(($H29-SUM($K29:AA29))&gt;0,AA99/($H29-SUM($K29:AA29))*AB29,0))),MIN(AA99,$D29/$H29*AB29)))))))</f>
        <v>0</v>
      </c>
      <c r="AC64" s="79">
        <f>IF(OR($D29="",$F29=""),"",IF($C29="GWG-Sofortabschreibung",IF(AC$8=YEAR($F29),$D29,0),IF($C29="Sammelposten (Pool)",IF(AND(AC$8&gt;=YEAR($F29),AC$8&lt;=YEAR($F29)+SP_Jahre-1),$D29/SP_Jahre,0),IF($C29="Keine AfA (nicht abnutzbar)",0,IF(AC29=0,0,IF($C29="Degressiv (§ 7 Abs. 2 EStG)",MIN(AB99,MAX(AB99*$J29*AC29/12,IF(($H29-SUM($K29:AB29))&gt;0,AB99/($H29-SUM($K29:AB29))*AC29,0))),MIN(AB99,$D29/$H29*AC29)))))))</f>
        <v>0</v>
      </c>
      <c r="AD64" s="79">
        <f>IF(OR($D29="",$F29=""),"",IF($C29="GWG-Sofortabschreibung",IF(AD$8=YEAR($F29),$D29,0),IF($C29="Sammelposten (Pool)",IF(AND(AD$8&gt;=YEAR($F29),AD$8&lt;=YEAR($F29)+SP_Jahre-1),$D29/SP_Jahre,0),IF($C29="Keine AfA (nicht abnutzbar)",0,IF(AD29=0,0,IF($C29="Degressiv (§ 7 Abs. 2 EStG)",MIN(AC99,MAX(AC99*$J29*AD29/12,IF(($H29-SUM($K29:AC29))&gt;0,AC99/($H29-SUM($K29:AC29))*AD29,0))),MIN(AC99,$D29/$H29*AD29)))))))</f>
        <v>0</v>
      </c>
    </row>
    <row r="65" spans="1:30" ht="15" customHeight="1" x14ac:dyDescent="0.25">
      <c r="A65" s="67" t="str">
        <f t="shared" si="11"/>
        <v>AV-0022</v>
      </c>
      <c r="B65" s="67" t="str">
        <f t="shared" si="12"/>
        <v>Pkw Geschäftsleitung</v>
      </c>
      <c r="C65" s="67" t="str">
        <f t="shared" si="13"/>
        <v>Degressiv (§ 7 Abs. 2 EStG)</v>
      </c>
      <c r="D65" s="68">
        <f t="shared" si="14"/>
        <v>46700</v>
      </c>
      <c r="E65" s="77"/>
      <c r="F65" s="77"/>
      <c r="G65" s="77"/>
      <c r="H65" s="77"/>
      <c r="I65" s="77"/>
      <c r="J65" s="78">
        <f t="shared" si="15"/>
        <v>46700</v>
      </c>
      <c r="K65" s="79">
        <f t="shared" si="16"/>
        <v>0</v>
      </c>
      <c r="L65" s="79">
        <f>IF(OR($D30="",$F30=""),"",IF($C30="GWG-Sofortabschreibung",IF(L$8=YEAR($F30),$D30,0),IF($C30="Sammelposten (Pool)",IF(AND(L$8&gt;=YEAR($F30),L$8&lt;=YEAR($F30)+SP_Jahre-1),$D30/SP_Jahre,0),IF($C30="Keine AfA (nicht abnutzbar)",0,IF(L30=0,0,IF($C30="Degressiv (§ 7 Abs. 2 EStG)",MIN(K100,MAX(K100*$J30*L30/12,IF(($H30-SUM($K30:K30))&gt;0,K100/($H30-SUM($K30:K30))*L30,0))),MIN(K100,$D30/$H30*L30)))))))</f>
        <v>0</v>
      </c>
      <c r="M65" s="79">
        <f>IF(OR($D30="",$F30=""),"",IF($C30="GWG-Sofortabschreibung",IF(M$8=YEAR($F30),$D30,0),IF($C30="Sammelposten (Pool)",IF(AND(M$8&gt;=YEAR($F30),M$8&lt;=YEAR($F30)+SP_Jahre-1),$D30/SP_Jahre,0),IF($C30="Keine AfA (nicht abnutzbar)",0,IF(M30=0,0,IF($C30="Degressiv (§ 7 Abs. 2 EStG)",MIN(L100,MAX(L100*$J30*M30/12,IF(($H30-SUM($K30:L30))&gt;0,L100/($H30-SUM($K30:L30))*M30,0))),MIN(L100,$D30/$H30*M30)))))))</f>
        <v>0</v>
      </c>
      <c r="N65" s="79">
        <f>IF(OR($D30="",$F30=""),"",IF($C30="GWG-Sofortabschreibung",IF(N$8=YEAR($F30),$D30,0),IF($C30="Sammelposten (Pool)",IF(AND(N$8&gt;=YEAR($F30),N$8&lt;=YEAR($F30)+SP_Jahre-1),$D30/SP_Jahre,0),IF($C30="Keine AfA (nicht abnutzbar)",0,IF(N30=0,0,IF($C30="Degressiv (§ 7 Abs. 2 EStG)",MIN(M100,MAX(M100*$J30*N30/12,IF(($H30-SUM($K30:M30))&gt;0,M100/($H30-SUM($K30:M30))*N30,0))),MIN(M100,$D30/$H30*N30)))))))</f>
        <v>0</v>
      </c>
      <c r="O65" s="79">
        <f>IF(OR($D30="",$F30=""),"",IF($C30="GWG-Sofortabschreibung",IF(O$8=YEAR($F30),$D30,0),IF($C30="Sammelposten (Pool)",IF(AND(O$8&gt;=YEAR($F30),O$8&lt;=YEAR($F30)+SP_Jahre-1),$D30/SP_Jahre,0),IF($C30="Keine AfA (nicht abnutzbar)",0,IF(O30=0,0,IF($C30="Degressiv (§ 7 Abs. 2 EStG)",MIN(N100,MAX(N100*$J30*O30/12,IF(($H30-SUM($K30:N30))&gt;0,N100/($H30-SUM($K30:N30))*O30,0))),MIN(N100,$D30/$H30*O30)))))))</f>
        <v>0</v>
      </c>
      <c r="P65" s="79">
        <f>IF(OR($D30="",$F30=""),"",IF($C30="GWG-Sofortabschreibung",IF(P$8=YEAR($F30),$D30,0),IF($C30="Sammelposten (Pool)",IF(AND(P$8&gt;=YEAR($F30),P$8&lt;=YEAR($F30)+SP_Jahre-1),$D30/SP_Jahre,0),IF($C30="Keine AfA (nicht abnutzbar)",0,IF(P30=0,0,IF($C30="Degressiv (§ 7 Abs. 2 EStG)",MIN(O100,MAX(O100*$J30*P30/12,IF(($H30-SUM($K30:O30))&gt;0,O100/($H30-SUM($K30:O30))*P30,0))),MIN(O100,$D30/$H30*P30)))))))</f>
        <v>0</v>
      </c>
      <c r="Q65" s="79">
        <f>IF(OR($D30="",$F30=""),"",IF($C30="GWG-Sofortabschreibung",IF(Q$8=YEAR($F30),$D30,0),IF($C30="Sammelposten (Pool)",IF(AND(Q$8&gt;=YEAR($F30),Q$8&lt;=YEAR($F30)+SP_Jahre-1),$D30/SP_Jahre,0),IF($C30="Keine AfA (nicht abnutzbar)",0,IF(Q30=0,0,IF($C30="Degressiv (§ 7 Abs. 2 EStG)",MIN(P100,MAX(P100*$J30*Q30/12,IF(($H30-SUM($K30:P30))&gt;0,P100/($H30-SUM($K30:P30))*Q30,0))),MIN(P100,$D30/$H30*Q30)))))))</f>
        <v>0</v>
      </c>
      <c r="R65" s="79">
        <f>IF(OR($D30="",$F30=""),"",IF($C30="GWG-Sofortabschreibung",IF(R$8=YEAR($F30),$D30,0),IF($C30="Sammelposten (Pool)",IF(AND(R$8&gt;=YEAR($F30),R$8&lt;=YEAR($F30)+SP_Jahre-1),$D30/SP_Jahre,0),IF($C30="Keine AfA (nicht abnutzbar)",0,IF(R30=0,0,IF($C30="Degressiv (§ 7 Abs. 2 EStG)",MIN(Q100,MAX(Q100*$J30*R30/12,IF(($H30-SUM($K30:Q30))&gt;0,Q100/($H30-SUM($K30:Q30))*R30,0))),MIN(Q100,$D30/$H30*R30)))))))</f>
        <v>0</v>
      </c>
      <c r="S65" s="79">
        <f>IF(OR($D30="",$F30=""),"",IF($C30="GWG-Sofortabschreibung",IF(S$8=YEAR($F30),$D30,0),IF($C30="Sammelposten (Pool)",IF(AND(S$8&gt;=YEAR($F30),S$8&lt;=YEAR($F30)+SP_Jahre-1),$D30/SP_Jahre,0),IF($C30="Keine AfA (nicht abnutzbar)",0,IF(S30=0,0,IF($C30="Degressiv (§ 7 Abs. 2 EStG)",MIN(R100,MAX(R100*$J30*S30/12,IF(($H30-SUM($K30:R30))&gt;0,R100/($H30-SUM($K30:R30))*S30,0))),MIN(R100,$D30/$H30*S30)))))))</f>
        <v>12842.5</v>
      </c>
      <c r="T65" s="79">
        <f>IF(OR($D30="",$F30=""),"",IF($C30="GWG-Sofortabschreibung",IF(T$8=YEAR($F30),$D30,0),IF($C30="Sammelposten (Pool)",IF(AND(T$8&gt;=YEAR($F30),T$8&lt;=YEAR($F30)+SP_Jahre-1),$D30/SP_Jahre,0),IF($C30="Keine AfA (nicht abnutzbar)",0,IF(T30=0,0,IF($C30="Degressiv (§ 7 Abs. 2 EStG)",MIN(S100,MAX(S100*$J30*T30/12,IF(($H30-SUM($K30:S30))&gt;0,S100/($H30-SUM($K30:S30))*T30,0))),MIN(S100,$D30/$H30*T30)))))))</f>
        <v>10157.25</v>
      </c>
      <c r="U65" s="79">
        <f>IF(OR($D30="",$F30=""),"",IF($C30="GWG-Sofortabschreibung",IF(U$8=YEAR($F30),$D30,0),IF($C30="Sammelposten (Pool)",IF(AND(U$8&gt;=YEAR($F30),U$8&lt;=YEAR($F30)+SP_Jahre-1),$D30/SP_Jahre,0),IF($C30="Keine AfA (nicht abnutzbar)",0,IF(U30=0,0,IF($C30="Degressiv (§ 7 Abs. 2 EStG)",MIN(T100,MAX(T100*$J30*U30/12,IF(($H30-SUM($K30:T30))&gt;0,T100/($H30-SUM($K30:T30))*U30,0))),MIN(T100,$D30/$H30*U30)))))))</f>
        <v>7110.0749999999998</v>
      </c>
      <c r="V65" s="79">
        <f>IF(OR($D30="",$F30=""),"",IF($C30="GWG-Sofortabschreibung",IF(V$8=YEAR($F30),$D30,0),IF($C30="Sammelposten (Pool)",IF(AND(V$8&gt;=YEAR($F30),V$8&lt;=YEAR($F30)+SP_Jahre-1),$D30/SP_Jahre,0),IF($C30="Keine AfA (nicht abnutzbar)",0,IF(V30=0,0,IF($C30="Degressiv (§ 7 Abs. 2 EStG)",MIN(U100,MAX(U100*$J30*V30/12,IF(($H30-SUM($K30:U30))&gt;0,U100/($H30-SUM($K30:U30))*V30,0))),MIN(U100,$D30/$H30*V30)))))))</f>
        <v>5380.5972972972977</v>
      </c>
      <c r="W65" s="79">
        <f>IF(OR($D30="",$F30=""),"",IF($C30="GWG-Sofortabschreibung",IF(W$8=YEAR($F30),$D30,0),IF($C30="Sammelposten (Pool)",IF(AND(W$8&gt;=YEAR($F30),W$8&lt;=YEAR($F30)+SP_Jahre-1),$D30/SP_Jahre,0),IF($C30="Keine AfA (nicht abnutzbar)",0,IF(W30=0,0,IF($C30="Degressiv (§ 7 Abs. 2 EStG)",MIN(V100,MAX(V100*$J30*W30/12,IF(($H30-SUM($K30:V30))&gt;0,V100/($H30-SUM($K30:V30))*W30,0))),MIN(V100,$D30/$H30*W30)))))))</f>
        <v>5380.5972972972968</v>
      </c>
      <c r="X65" s="79">
        <f>IF(OR($D30="",$F30=""),"",IF($C30="GWG-Sofortabschreibung",IF(X$8=YEAR($F30),$D30,0),IF($C30="Sammelposten (Pool)",IF(AND(X$8&gt;=YEAR($F30),X$8&lt;=YEAR($F30)+SP_Jahre-1),$D30/SP_Jahre,0),IF($C30="Keine AfA (nicht abnutzbar)",0,IF(X30=0,0,IF($C30="Degressiv (§ 7 Abs. 2 EStG)",MIN(W100,MAX(W100*$J30*X30/12,IF(($H30-SUM($K30:W30))&gt;0,W100/($H30-SUM($K30:W30))*X30,0))),MIN(W100,$D30/$H30*X30)))))))</f>
        <v>5380.5972972972968</v>
      </c>
      <c r="Y65" s="79">
        <f>IF(OR($D30="",$F30=""),"",IF($C30="GWG-Sofortabschreibung",IF(Y$8=YEAR($F30),$D30,0),IF($C30="Sammelposten (Pool)",IF(AND(Y$8&gt;=YEAR($F30),Y$8&lt;=YEAR($F30)+SP_Jahre-1),$D30/SP_Jahre,0),IF($C30="Keine AfA (nicht abnutzbar)",0,IF(Y30=0,0,IF($C30="Degressiv (§ 7 Abs. 2 EStG)",MIN(X100,MAX(X100*$J30*Y30/12,IF(($H30-SUM($K30:X30))&gt;0,X100/($H30-SUM($K30:X30))*Y30,0))),MIN(X100,$D30/$H30*Y30)))))))</f>
        <v>448.38310810810799</v>
      </c>
      <c r="Z65" s="79">
        <f>IF(OR($D30="",$F30=""),"",IF($C30="GWG-Sofortabschreibung",IF(Z$8=YEAR($F30),$D30,0),IF($C30="Sammelposten (Pool)",IF(AND(Z$8&gt;=YEAR($F30),Z$8&lt;=YEAR($F30)+SP_Jahre-1),$D30/SP_Jahre,0),IF($C30="Keine AfA (nicht abnutzbar)",0,IF(Z30=0,0,IF($C30="Degressiv (§ 7 Abs. 2 EStG)",MIN(Y100,MAX(Y100*$J30*Z30/12,IF(($H30-SUM($K30:Y30))&gt;0,Y100/($H30-SUM($K30:Y30))*Z30,0))),MIN(Y100,$D30/$H30*Z30)))))))</f>
        <v>0</v>
      </c>
      <c r="AA65" s="79">
        <f>IF(OR($D30="",$F30=""),"",IF($C30="GWG-Sofortabschreibung",IF(AA$8=YEAR($F30),$D30,0),IF($C30="Sammelposten (Pool)",IF(AND(AA$8&gt;=YEAR($F30),AA$8&lt;=YEAR($F30)+SP_Jahre-1),$D30/SP_Jahre,0),IF($C30="Keine AfA (nicht abnutzbar)",0,IF(AA30=0,0,IF($C30="Degressiv (§ 7 Abs. 2 EStG)",MIN(Z100,MAX(Z100*$J30*AA30/12,IF(($H30-SUM($K30:Z30))&gt;0,Z100/($H30-SUM($K30:Z30))*AA30,0))),MIN(Z100,$D30/$H30*AA30)))))))</f>
        <v>0</v>
      </c>
      <c r="AB65" s="79">
        <f>IF(OR($D30="",$F30=""),"",IF($C30="GWG-Sofortabschreibung",IF(AB$8=YEAR($F30),$D30,0),IF($C30="Sammelposten (Pool)",IF(AND(AB$8&gt;=YEAR($F30),AB$8&lt;=YEAR($F30)+SP_Jahre-1),$D30/SP_Jahre,0),IF($C30="Keine AfA (nicht abnutzbar)",0,IF(AB30=0,0,IF($C30="Degressiv (§ 7 Abs. 2 EStG)",MIN(AA100,MAX(AA100*$J30*AB30/12,IF(($H30-SUM($K30:AA30))&gt;0,AA100/($H30-SUM($K30:AA30))*AB30,0))),MIN(AA100,$D30/$H30*AB30)))))))</f>
        <v>0</v>
      </c>
      <c r="AC65" s="79">
        <f>IF(OR($D30="",$F30=""),"",IF($C30="GWG-Sofortabschreibung",IF(AC$8=YEAR($F30),$D30,0),IF($C30="Sammelposten (Pool)",IF(AND(AC$8&gt;=YEAR($F30),AC$8&lt;=YEAR($F30)+SP_Jahre-1),$D30/SP_Jahre,0),IF($C30="Keine AfA (nicht abnutzbar)",0,IF(AC30=0,0,IF($C30="Degressiv (§ 7 Abs. 2 EStG)",MIN(AB100,MAX(AB100*$J30*AC30/12,IF(($H30-SUM($K30:AB30))&gt;0,AB100/($H30-SUM($K30:AB30))*AC30,0))),MIN(AB100,$D30/$H30*AC30)))))))</f>
        <v>0</v>
      </c>
      <c r="AD65" s="79">
        <f>IF(OR($D30="",$F30=""),"",IF($C30="GWG-Sofortabschreibung",IF(AD$8=YEAR($F30),$D30,0),IF($C30="Sammelposten (Pool)",IF(AND(AD$8&gt;=YEAR($F30),AD$8&lt;=YEAR($F30)+SP_Jahre-1),$D30/SP_Jahre,0),IF($C30="Keine AfA (nicht abnutzbar)",0,IF(AD30=0,0,IF($C30="Degressiv (§ 7 Abs. 2 EStG)",MIN(AC100,MAX(AC100*$J30*AD30/12,IF(($H30-SUM($K30:AC30))&gt;0,AC100/($H30-SUM($K30:AC30))*AD30,0))),MIN(AC100,$D30/$H30*AD30)))))))</f>
        <v>0</v>
      </c>
    </row>
    <row r="66" spans="1:30" ht="15" customHeight="1" x14ac:dyDescent="0.25">
      <c r="A66" s="67" t="str">
        <f t="shared" si="11"/>
        <v>AV-0023</v>
      </c>
      <c r="B66" s="67" t="str">
        <f t="shared" si="12"/>
        <v>CAD-Software Arbeitsplätze</v>
      </c>
      <c r="C66" s="67" t="str">
        <f t="shared" si="13"/>
        <v>Linear (§ 7 Abs. 1 EStG)</v>
      </c>
      <c r="D66" s="68">
        <f t="shared" si="14"/>
        <v>9600</v>
      </c>
      <c r="E66" s="77"/>
      <c r="F66" s="77"/>
      <c r="G66" s="77"/>
      <c r="H66" s="77"/>
      <c r="I66" s="77"/>
      <c r="J66" s="78">
        <f t="shared" si="15"/>
        <v>9600</v>
      </c>
      <c r="K66" s="79">
        <f t="shared" si="16"/>
        <v>0</v>
      </c>
      <c r="L66" s="79">
        <f>IF(OR($D31="",$F31=""),"",IF($C31="GWG-Sofortabschreibung",IF(L$8=YEAR($F31),$D31,0),IF($C31="Sammelposten (Pool)",IF(AND(L$8&gt;=YEAR($F31),L$8&lt;=YEAR($F31)+SP_Jahre-1),$D31/SP_Jahre,0),IF($C31="Keine AfA (nicht abnutzbar)",0,IF(L31=0,0,IF($C31="Degressiv (§ 7 Abs. 2 EStG)",MIN(K101,MAX(K101*$J31*L31/12,IF(($H31-SUM($K31:K31))&gt;0,K101/($H31-SUM($K31:K31))*L31,0))),MIN(K101,$D31/$H31*L31)))))))</f>
        <v>0</v>
      </c>
      <c r="M66" s="79">
        <f>IF(OR($D31="",$F31=""),"",IF($C31="GWG-Sofortabschreibung",IF(M$8=YEAR($F31),$D31,0),IF($C31="Sammelposten (Pool)",IF(AND(M$8&gt;=YEAR($F31),M$8&lt;=YEAR($F31)+SP_Jahre-1),$D31/SP_Jahre,0),IF($C31="Keine AfA (nicht abnutzbar)",0,IF(M31=0,0,IF($C31="Degressiv (§ 7 Abs. 2 EStG)",MIN(L101,MAX(L101*$J31*M31/12,IF(($H31-SUM($K31:L31))&gt;0,L101/($H31-SUM($K31:L31))*M31,0))),MIN(L101,$D31/$H31*M31)))))))</f>
        <v>0</v>
      </c>
      <c r="N66" s="79">
        <f>IF(OR($D31="",$F31=""),"",IF($C31="GWG-Sofortabschreibung",IF(N$8=YEAR($F31),$D31,0),IF($C31="Sammelposten (Pool)",IF(AND(N$8&gt;=YEAR($F31),N$8&lt;=YEAR($F31)+SP_Jahre-1),$D31/SP_Jahre,0),IF($C31="Keine AfA (nicht abnutzbar)",0,IF(N31=0,0,IF($C31="Degressiv (§ 7 Abs. 2 EStG)",MIN(M101,MAX(M101*$J31*N31/12,IF(($H31-SUM($K31:M31))&gt;0,M101/($H31-SUM($K31:M31))*N31,0))),MIN(M101,$D31/$H31*N31)))))))</f>
        <v>0</v>
      </c>
      <c r="O66" s="79">
        <f>IF(OR($D31="",$F31=""),"",IF($C31="GWG-Sofortabschreibung",IF(O$8=YEAR($F31),$D31,0),IF($C31="Sammelposten (Pool)",IF(AND(O$8&gt;=YEAR($F31),O$8&lt;=YEAR($F31)+SP_Jahre-1),$D31/SP_Jahre,0),IF($C31="Keine AfA (nicht abnutzbar)",0,IF(O31=0,0,IF($C31="Degressiv (§ 7 Abs. 2 EStG)",MIN(N101,MAX(N101*$J31*O31/12,IF(($H31-SUM($K31:N31))&gt;0,N101/($H31-SUM($K31:N31))*O31,0))),MIN(N101,$D31/$H31*O31)))))))</f>
        <v>0</v>
      </c>
      <c r="P66" s="79">
        <f>IF(OR($D31="",$F31=""),"",IF($C31="GWG-Sofortabschreibung",IF(P$8=YEAR($F31),$D31,0),IF($C31="Sammelposten (Pool)",IF(AND(P$8&gt;=YEAR($F31),P$8&lt;=YEAR($F31)+SP_Jahre-1),$D31/SP_Jahre,0),IF($C31="Keine AfA (nicht abnutzbar)",0,IF(P31=0,0,IF($C31="Degressiv (§ 7 Abs. 2 EStG)",MIN(O101,MAX(O101*$J31*P31/12,IF(($H31-SUM($K31:O31))&gt;0,O101/($H31-SUM($K31:O31))*P31,0))),MIN(O101,$D31/$H31*P31)))))))</f>
        <v>0</v>
      </c>
      <c r="Q66" s="79">
        <f>IF(OR($D31="",$F31=""),"",IF($C31="GWG-Sofortabschreibung",IF(Q$8=YEAR($F31),$D31,0),IF($C31="Sammelposten (Pool)",IF(AND(Q$8&gt;=YEAR($F31),Q$8&lt;=YEAR($F31)+SP_Jahre-1),$D31/SP_Jahre,0),IF($C31="Keine AfA (nicht abnutzbar)",0,IF(Q31=0,0,IF($C31="Degressiv (§ 7 Abs. 2 EStG)",MIN(P101,MAX(P101*$J31*Q31/12,IF(($H31-SUM($K31:P31))&gt;0,P101/($H31-SUM($K31:P31))*Q31,0))),MIN(P101,$D31/$H31*Q31)))))))</f>
        <v>0</v>
      </c>
      <c r="R66" s="79">
        <f>IF(OR($D31="",$F31=""),"",IF($C31="GWG-Sofortabschreibung",IF(R$8=YEAR($F31),$D31,0),IF($C31="Sammelposten (Pool)",IF(AND(R$8&gt;=YEAR($F31),R$8&lt;=YEAR($F31)+SP_Jahre-1),$D31/SP_Jahre,0),IF($C31="Keine AfA (nicht abnutzbar)",0,IF(R31=0,0,IF($C31="Degressiv (§ 7 Abs. 2 EStG)",MIN(Q101,MAX(Q101*$J31*R31/12,IF(($H31-SUM($K31:Q31))&gt;0,Q101/($H31-SUM($K31:Q31))*R31,0))),MIN(Q101,$D31/$H31*R31)))))))</f>
        <v>0</v>
      </c>
      <c r="S66" s="79">
        <f>IF(OR($D31="",$F31=""),"",IF($C31="GWG-Sofortabschreibung",IF(S$8=YEAR($F31),$D31,0),IF($C31="Sammelposten (Pool)",IF(AND(S$8&gt;=YEAR($F31),S$8&lt;=YEAR($F31)+SP_Jahre-1),$D31/SP_Jahre,0),IF($C31="Keine AfA (nicht abnutzbar)",0,IF(S31=0,0,IF($C31="Degressiv (§ 7 Abs. 2 EStG)",MIN(R101,MAX(R101*$J31*S31/12,IF(($H31-SUM($K31:R31))&gt;0,R101/($H31-SUM($K31:R31))*S31,0))),MIN(R101,$D31/$H31*S31)))))))</f>
        <v>2666.666666666667</v>
      </c>
      <c r="T66" s="79">
        <f>IF(OR($D31="",$F31=""),"",IF($C31="GWG-Sofortabschreibung",IF(T$8=YEAR($F31),$D31,0),IF($C31="Sammelposten (Pool)",IF(AND(T$8&gt;=YEAR($F31),T$8&lt;=YEAR($F31)+SP_Jahre-1),$D31/SP_Jahre,0),IF($C31="Keine AfA (nicht abnutzbar)",0,IF(T31=0,0,IF($C31="Degressiv (§ 7 Abs. 2 EStG)",MIN(S101,MAX(S101*$J31*T31/12,IF(($H31-SUM($K31:S31))&gt;0,S101/($H31-SUM($K31:S31))*T31,0))),MIN(S101,$D31/$H31*T31)))))))</f>
        <v>3200</v>
      </c>
      <c r="U66" s="79">
        <f>IF(OR($D31="",$F31=""),"",IF($C31="GWG-Sofortabschreibung",IF(U$8=YEAR($F31),$D31,0),IF($C31="Sammelposten (Pool)",IF(AND(U$8&gt;=YEAR($F31),U$8&lt;=YEAR($F31)+SP_Jahre-1),$D31/SP_Jahre,0),IF($C31="Keine AfA (nicht abnutzbar)",0,IF(U31=0,0,IF($C31="Degressiv (§ 7 Abs. 2 EStG)",MIN(T101,MAX(T101*$J31*U31/12,IF(($H31-SUM($K31:T31))&gt;0,T101/($H31-SUM($K31:T31))*U31,0))),MIN(T101,$D31/$H31*U31)))))))</f>
        <v>3200</v>
      </c>
      <c r="V66" s="79">
        <f>IF(OR($D31="",$F31=""),"",IF($C31="GWG-Sofortabschreibung",IF(V$8=YEAR($F31),$D31,0),IF($C31="Sammelposten (Pool)",IF(AND(V$8&gt;=YEAR($F31),V$8&lt;=YEAR($F31)+SP_Jahre-1),$D31/SP_Jahre,0),IF($C31="Keine AfA (nicht abnutzbar)",0,IF(V31=0,0,IF($C31="Degressiv (§ 7 Abs. 2 EStG)",MIN(U101,MAX(U101*$J31*V31/12,IF(($H31-SUM($K31:U31))&gt;0,U101/($H31-SUM($K31:U31))*V31,0))),MIN(U101,$D31/$H31*V31)))))))</f>
        <v>533.33333333333303</v>
      </c>
      <c r="W66" s="79">
        <f>IF(OR($D31="",$F31=""),"",IF($C31="GWG-Sofortabschreibung",IF(W$8=YEAR($F31),$D31,0),IF($C31="Sammelposten (Pool)",IF(AND(W$8&gt;=YEAR($F31),W$8&lt;=YEAR($F31)+SP_Jahre-1),$D31/SP_Jahre,0),IF($C31="Keine AfA (nicht abnutzbar)",0,IF(W31=0,0,IF($C31="Degressiv (§ 7 Abs. 2 EStG)",MIN(V101,MAX(V101*$J31*W31/12,IF(($H31-SUM($K31:V31))&gt;0,V101/($H31-SUM($K31:V31))*W31,0))),MIN(V101,$D31/$H31*W31)))))))</f>
        <v>0</v>
      </c>
      <c r="X66" s="79">
        <f>IF(OR($D31="",$F31=""),"",IF($C31="GWG-Sofortabschreibung",IF(X$8=YEAR($F31),$D31,0),IF($C31="Sammelposten (Pool)",IF(AND(X$8&gt;=YEAR($F31),X$8&lt;=YEAR($F31)+SP_Jahre-1),$D31/SP_Jahre,0),IF($C31="Keine AfA (nicht abnutzbar)",0,IF(X31=0,0,IF($C31="Degressiv (§ 7 Abs. 2 EStG)",MIN(W101,MAX(W101*$J31*X31/12,IF(($H31-SUM($K31:W31))&gt;0,W101/($H31-SUM($K31:W31))*X31,0))),MIN(W101,$D31/$H31*X31)))))))</f>
        <v>0</v>
      </c>
      <c r="Y66" s="79">
        <f>IF(OR($D31="",$F31=""),"",IF($C31="GWG-Sofortabschreibung",IF(Y$8=YEAR($F31),$D31,0),IF($C31="Sammelposten (Pool)",IF(AND(Y$8&gt;=YEAR($F31),Y$8&lt;=YEAR($F31)+SP_Jahre-1),$D31/SP_Jahre,0),IF($C31="Keine AfA (nicht abnutzbar)",0,IF(Y31=0,0,IF($C31="Degressiv (§ 7 Abs. 2 EStG)",MIN(X101,MAX(X101*$J31*Y31/12,IF(($H31-SUM($K31:X31))&gt;0,X101/($H31-SUM($K31:X31))*Y31,0))),MIN(X101,$D31/$H31*Y31)))))))</f>
        <v>0</v>
      </c>
      <c r="Z66" s="79">
        <f>IF(OR($D31="",$F31=""),"",IF($C31="GWG-Sofortabschreibung",IF(Z$8=YEAR($F31),$D31,0),IF($C31="Sammelposten (Pool)",IF(AND(Z$8&gt;=YEAR($F31),Z$8&lt;=YEAR($F31)+SP_Jahre-1),$D31/SP_Jahre,0),IF($C31="Keine AfA (nicht abnutzbar)",0,IF(Z31=0,0,IF($C31="Degressiv (§ 7 Abs. 2 EStG)",MIN(Y101,MAX(Y101*$J31*Z31/12,IF(($H31-SUM($K31:Y31))&gt;0,Y101/($H31-SUM($K31:Y31))*Z31,0))),MIN(Y101,$D31/$H31*Z31)))))))</f>
        <v>0</v>
      </c>
      <c r="AA66" s="79">
        <f>IF(OR($D31="",$F31=""),"",IF($C31="GWG-Sofortabschreibung",IF(AA$8=YEAR($F31),$D31,0),IF($C31="Sammelposten (Pool)",IF(AND(AA$8&gt;=YEAR($F31),AA$8&lt;=YEAR($F31)+SP_Jahre-1),$D31/SP_Jahre,0),IF($C31="Keine AfA (nicht abnutzbar)",0,IF(AA31=0,0,IF($C31="Degressiv (§ 7 Abs. 2 EStG)",MIN(Z101,MAX(Z101*$J31*AA31/12,IF(($H31-SUM($K31:Z31))&gt;0,Z101/($H31-SUM($K31:Z31))*AA31,0))),MIN(Z101,$D31/$H31*AA31)))))))</f>
        <v>0</v>
      </c>
      <c r="AB66" s="79">
        <f>IF(OR($D31="",$F31=""),"",IF($C31="GWG-Sofortabschreibung",IF(AB$8=YEAR($F31),$D31,0),IF($C31="Sammelposten (Pool)",IF(AND(AB$8&gt;=YEAR($F31),AB$8&lt;=YEAR($F31)+SP_Jahre-1),$D31/SP_Jahre,0),IF($C31="Keine AfA (nicht abnutzbar)",0,IF(AB31=0,0,IF($C31="Degressiv (§ 7 Abs. 2 EStG)",MIN(AA101,MAX(AA101*$J31*AB31/12,IF(($H31-SUM($K31:AA31))&gt;0,AA101/($H31-SUM($K31:AA31))*AB31,0))),MIN(AA101,$D31/$H31*AB31)))))))</f>
        <v>0</v>
      </c>
      <c r="AC66" s="79">
        <f>IF(OR($D31="",$F31=""),"",IF($C31="GWG-Sofortabschreibung",IF(AC$8=YEAR($F31),$D31,0),IF($C31="Sammelposten (Pool)",IF(AND(AC$8&gt;=YEAR($F31),AC$8&lt;=YEAR($F31)+SP_Jahre-1),$D31/SP_Jahre,0),IF($C31="Keine AfA (nicht abnutzbar)",0,IF(AC31=0,0,IF($C31="Degressiv (§ 7 Abs. 2 EStG)",MIN(AB101,MAX(AB101*$J31*AC31/12,IF(($H31-SUM($K31:AB31))&gt;0,AB101/($H31-SUM($K31:AB31))*AC31,0))),MIN(AB101,$D31/$H31*AC31)))))))</f>
        <v>0</v>
      </c>
      <c r="AD66" s="79">
        <f>IF(OR($D31="",$F31=""),"",IF($C31="GWG-Sofortabschreibung",IF(AD$8=YEAR($F31),$D31,0),IF($C31="Sammelposten (Pool)",IF(AND(AD$8&gt;=YEAR($F31),AD$8&lt;=YEAR($F31)+SP_Jahre-1),$D31/SP_Jahre,0),IF($C31="Keine AfA (nicht abnutzbar)",0,IF(AD31=0,0,IF($C31="Degressiv (§ 7 Abs. 2 EStG)",MIN(AC101,MAX(AC101*$J31*AD31/12,IF(($H31-SUM($K31:AC31))&gt;0,AC101/($H31-SUM($K31:AC31))*AD31,0))),MIN(AC101,$D31/$H31*AD31)))))))</f>
        <v>0</v>
      </c>
    </row>
    <row r="67" spans="1:30" ht="15" customHeight="1" x14ac:dyDescent="0.25">
      <c r="A67" s="67" t="str">
        <f t="shared" si="11"/>
        <v>AV-0024</v>
      </c>
      <c r="B67" s="67" t="str">
        <f t="shared" si="12"/>
        <v>Multifunktionsdrucker</v>
      </c>
      <c r="C67" s="67" t="str">
        <f t="shared" si="13"/>
        <v>GWG-Sofortabschreibung</v>
      </c>
      <c r="D67" s="68">
        <f t="shared" si="14"/>
        <v>720</v>
      </c>
      <c r="E67" s="77"/>
      <c r="F67" s="77"/>
      <c r="G67" s="77"/>
      <c r="H67" s="77"/>
      <c r="I67" s="77"/>
      <c r="J67" s="78">
        <f t="shared" si="15"/>
        <v>720</v>
      </c>
      <c r="K67" s="79">
        <f t="shared" si="16"/>
        <v>0</v>
      </c>
      <c r="L67" s="79">
        <f>IF(OR($D32="",$F32=""),"",IF($C32="GWG-Sofortabschreibung",IF(L$8=YEAR($F32),$D32,0),IF($C32="Sammelposten (Pool)",IF(AND(L$8&gt;=YEAR($F32),L$8&lt;=YEAR($F32)+SP_Jahre-1),$D32/SP_Jahre,0),IF($C32="Keine AfA (nicht abnutzbar)",0,IF(L32=0,0,IF($C32="Degressiv (§ 7 Abs. 2 EStG)",MIN(K102,MAX(K102*$J32*L32/12,IF(($H32-SUM($K32:K32))&gt;0,K102/($H32-SUM($K32:K32))*L32,0))),MIN(K102,$D32/$H32*L32)))))))</f>
        <v>0</v>
      </c>
      <c r="M67" s="79">
        <f>IF(OR($D32="",$F32=""),"",IF($C32="GWG-Sofortabschreibung",IF(M$8=YEAR($F32),$D32,0),IF($C32="Sammelposten (Pool)",IF(AND(M$8&gt;=YEAR($F32),M$8&lt;=YEAR($F32)+SP_Jahre-1),$D32/SP_Jahre,0),IF($C32="Keine AfA (nicht abnutzbar)",0,IF(M32=0,0,IF($C32="Degressiv (§ 7 Abs. 2 EStG)",MIN(L102,MAX(L102*$J32*M32/12,IF(($H32-SUM($K32:L32))&gt;0,L102/($H32-SUM($K32:L32))*M32,0))),MIN(L102,$D32/$H32*M32)))))))</f>
        <v>0</v>
      </c>
      <c r="N67" s="79">
        <f>IF(OR($D32="",$F32=""),"",IF($C32="GWG-Sofortabschreibung",IF(N$8=YEAR($F32),$D32,0),IF($C32="Sammelposten (Pool)",IF(AND(N$8&gt;=YEAR($F32),N$8&lt;=YEAR($F32)+SP_Jahre-1),$D32/SP_Jahre,0),IF($C32="Keine AfA (nicht abnutzbar)",0,IF(N32=0,0,IF($C32="Degressiv (§ 7 Abs. 2 EStG)",MIN(M102,MAX(M102*$J32*N32/12,IF(($H32-SUM($K32:M32))&gt;0,M102/($H32-SUM($K32:M32))*N32,0))),MIN(M102,$D32/$H32*N32)))))))</f>
        <v>0</v>
      </c>
      <c r="O67" s="79">
        <f>IF(OR($D32="",$F32=""),"",IF($C32="GWG-Sofortabschreibung",IF(O$8=YEAR($F32),$D32,0),IF($C32="Sammelposten (Pool)",IF(AND(O$8&gt;=YEAR($F32),O$8&lt;=YEAR($F32)+SP_Jahre-1),$D32/SP_Jahre,0),IF($C32="Keine AfA (nicht abnutzbar)",0,IF(O32=0,0,IF($C32="Degressiv (§ 7 Abs. 2 EStG)",MIN(N102,MAX(N102*$J32*O32/12,IF(($H32-SUM($K32:N32))&gt;0,N102/($H32-SUM($K32:N32))*O32,0))),MIN(N102,$D32/$H32*O32)))))))</f>
        <v>0</v>
      </c>
      <c r="P67" s="79">
        <f>IF(OR($D32="",$F32=""),"",IF($C32="GWG-Sofortabschreibung",IF(P$8=YEAR($F32),$D32,0),IF($C32="Sammelposten (Pool)",IF(AND(P$8&gt;=YEAR($F32),P$8&lt;=YEAR($F32)+SP_Jahre-1),$D32/SP_Jahre,0),IF($C32="Keine AfA (nicht abnutzbar)",0,IF(P32=0,0,IF($C32="Degressiv (§ 7 Abs. 2 EStG)",MIN(O102,MAX(O102*$J32*P32/12,IF(($H32-SUM($K32:O32))&gt;0,O102/($H32-SUM($K32:O32))*P32,0))),MIN(O102,$D32/$H32*P32)))))))</f>
        <v>0</v>
      </c>
      <c r="Q67" s="79">
        <f>IF(OR($D32="",$F32=""),"",IF($C32="GWG-Sofortabschreibung",IF(Q$8=YEAR($F32),$D32,0),IF($C32="Sammelposten (Pool)",IF(AND(Q$8&gt;=YEAR($F32),Q$8&lt;=YEAR($F32)+SP_Jahre-1),$D32/SP_Jahre,0),IF($C32="Keine AfA (nicht abnutzbar)",0,IF(Q32=0,0,IF($C32="Degressiv (§ 7 Abs. 2 EStG)",MIN(P102,MAX(P102*$J32*Q32/12,IF(($H32-SUM($K32:P32))&gt;0,P102/($H32-SUM($K32:P32))*Q32,0))),MIN(P102,$D32/$H32*Q32)))))))</f>
        <v>0</v>
      </c>
      <c r="R67" s="79">
        <f>IF(OR($D32="",$F32=""),"",IF($C32="GWG-Sofortabschreibung",IF(R$8=YEAR($F32),$D32,0),IF($C32="Sammelposten (Pool)",IF(AND(R$8&gt;=YEAR($F32),R$8&lt;=YEAR($F32)+SP_Jahre-1),$D32/SP_Jahre,0),IF($C32="Keine AfA (nicht abnutzbar)",0,IF(R32=0,0,IF($C32="Degressiv (§ 7 Abs. 2 EStG)",MIN(Q102,MAX(Q102*$J32*R32/12,IF(($H32-SUM($K32:Q32))&gt;0,Q102/($H32-SUM($K32:Q32))*R32,0))),MIN(Q102,$D32/$H32*R32)))))))</f>
        <v>0</v>
      </c>
      <c r="S67" s="79">
        <f>IF(OR($D32="",$F32=""),"",IF($C32="GWG-Sofortabschreibung",IF(S$8=YEAR($F32),$D32,0),IF($C32="Sammelposten (Pool)",IF(AND(S$8&gt;=YEAR($F32),S$8&lt;=YEAR($F32)+SP_Jahre-1),$D32/SP_Jahre,0),IF($C32="Keine AfA (nicht abnutzbar)",0,IF(S32=0,0,IF($C32="Degressiv (§ 7 Abs. 2 EStG)",MIN(R102,MAX(R102*$J32*S32/12,IF(($H32-SUM($K32:R32))&gt;0,R102/($H32-SUM($K32:R32))*S32,0))),MIN(R102,$D32/$H32*S32)))))))</f>
        <v>720</v>
      </c>
      <c r="T67" s="79">
        <f>IF(OR($D32="",$F32=""),"",IF($C32="GWG-Sofortabschreibung",IF(T$8=YEAR($F32),$D32,0),IF($C32="Sammelposten (Pool)",IF(AND(T$8&gt;=YEAR($F32),T$8&lt;=YEAR($F32)+SP_Jahre-1),$D32/SP_Jahre,0),IF($C32="Keine AfA (nicht abnutzbar)",0,IF(T32=0,0,IF($C32="Degressiv (§ 7 Abs. 2 EStG)",MIN(S102,MAX(S102*$J32*T32/12,IF(($H32-SUM($K32:S32))&gt;0,S102/($H32-SUM($K32:S32))*T32,0))),MIN(S102,$D32/$H32*T32)))))))</f>
        <v>0</v>
      </c>
      <c r="U67" s="79">
        <f>IF(OR($D32="",$F32=""),"",IF($C32="GWG-Sofortabschreibung",IF(U$8=YEAR($F32),$D32,0),IF($C32="Sammelposten (Pool)",IF(AND(U$8&gt;=YEAR($F32),U$8&lt;=YEAR($F32)+SP_Jahre-1),$D32/SP_Jahre,0),IF($C32="Keine AfA (nicht abnutzbar)",0,IF(U32=0,0,IF($C32="Degressiv (§ 7 Abs. 2 EStG)",MIN(T102,MAX(T102*$J32*U32/12,IF(($H32-SUM($K32:T32))&gt;0,T102/($H32-SUM($K32:T32))*U32,0))),MIN(T102,$D32/$H32*U32)))))))</f>
        <v>0</v>
      </c>
      <c r="V67" s="79">
        <f>IF(OR($D32="",$F32=""),"",IF($C32="GWG-Sofortabschreibung",IF(V$8=YEAR($F32),$D32,0),IF($C32="Sammelposten (Pool)",IF(AND(V$8&gt;=YEAR($F32),V$8&lt;=YEAR($F32)+SP_Jahre-1),$D32/SP_Jahre,0),IF($C32="Keine AfA (nicht abnutzbar)",0,IF(V32=0,0,IF($C32="Degressiv (§ 7 Abs. 2 EStG)",MIN(U102,MAX(U102*$J32*V32/12,IF(($H32-SUM($K32:U32))&gt;0,U102/($H32-SUM($K32:U32))*V32,0))),MIN(U102,$D32/$H32*V32)))))))</f>
        <v>0</v>
      </c>
      <c r="W67" s="79">
        <f>IF(OR($D32="",$F32=""),"",IF($C32="GWG-Sofortabschreibung",IF(W$8=YEAR($F32),$D32,0),IF($C32="Sammelposten (Pool)",IF(AND(W$8&gt;=YEAR($F32),W$8&lt;=YEAR($F32)+SP_Jahre-1),$D32/SP_Jahre,0),IF($C32="Keine AfA (nicht abnutzbar)",0,IF(W32=0,0,IF($C32="Degressiv (§ 7 Abs. 2 EStG)",MIN(V102,MAX(V102*$J32*W32/12,IF(($H32-SUM($K32:V32))&gt;0,V102/($H32-SUM($K32:V32))*W32,0))),MIN(V102,$D32/$H32*W32)))))))</f>
        <v>0</v>
      </c>
      <c r="X67" s="79">
        <f>IF(OR($D32="",$F32=""),"",IF($C32="GWG-Sofortabschreibung",IF(X$8=YEAR($F32),$D32,0),IF($C32="Sammelposten (Pool)",IF(AND(X$8&gt;=YEAR($F32),X$8&lt;=YEAR($F32)+SP_Jahre-1),$D32/SP_Jahre,0),IF($C32="Keine AfA (nicht abnutzbar)",0,IF(X32=0,0,IF($C32="Degressiv (§ 7 Abs. 2 EStG)",MIN(W102,MAX(W102*$J32*X32/12,IF(($H32-SUM($K32:W32))&gt;0,W102/($H32-SUM($K32:W32))*X32,0))),MIN(W102,$D32/$H32*X32)))))))</f>
        <v>0</v>
      </c>
      <c r="Y67" s="79">
        <f>IF(OR($D32="",$F32=""),"",IF($C32="GWG-Sofortabschreibung",IF(Y$8=YEAR($F32),$D32,0),IF($C32="Sammelposten (Pool)",IF(AND(Y$8&gt;=YEAR($F32),Y$8&lt;=YEAR($F32)+SP_Jahre-1),$D32/SP_Jahre,0),IF($C32="Keine AfA (nicht abnutzbar)",0,IF(Y32=0,0,IF($C32="Degressiv (§ 7 Abs. 2 EStG)",MIN(X102,MAX(X102*$J32*Y32/12,IF(($H32-SUM($K32:X32))&gt;0,X102/($H32-SUM($K32:X32))*Y32,0))),MIN(X102,$D32/$H32*Y32)))))))</f>
        <v>0</v>
      </c>
      <c r="Z67" s="79">
        <f>IF(OR($D32="",$F32=""),"",IF($C32="GWG-Sofortabschreibung",IF(Z$8=YEAR($F32),$D32,0),IF($C32="Sammelposten (Pool)",IF(AND(Z$8&gt;=YEAR($F32),Z$8&lt;=YEAR($F32)+SP_Jahre-1),$D32/SP_Jahre,0),IF($C32="Keine AfA (nicht abnutzbar)",0,IF(Z32=0,0,IF($C32="Degressiv (§ 7 Abs. 2 EStG)",MIN(Y102,MAX(Y102*$J32*Z32/12,IF(($H32-SUM($K32:Y32))&gt;0,Y102/($H32-SUM($K32:Y32))*Z32,0))),MIN(Y102,$D32/$H32*Z32)))))))</f>
        <v>0</v>
      </c>
      <c r="AA67" s="79">
        <f>IF(OR($D32="",$F32=""),"",IF($C32="GWG-Sofortabschreibung",IF(AA$8=YEAR($F32),$D32,0),IF($C32="Sammelposten (Pool)",IF(AND(AA$8&gt;=YEAR($F32),AA$8&lt;=YEAR($F32)+SP_Jahre-1),$D32/SP_Jahre,0),IF($C32="Keine AfA (nicht abnutzbar)",0,IF(AA32=0,0,IF($C32="Degressiv (§ 7 Abs. 2 EStG)",MIN(Z102,MAX(Z102*$J32*AA32/12,IF(($H32-SUM($K32:Z32))&gt;0,Z102/($H32-SUM($K32:Z32))*AA32,0))),MIN(Z102,$D32/$H32*AA32)))))))</f>
        <v>0</v>
      </c>
      <c r="AB67" s="79">
        <f>IF(OR($D32="",$F32=""),"",IF($C32="GWG-Sofortabschreibung",IF(AB$8=YEAR($F32),$D32,0),IF($C32="Sammelposten (Pool)",IF(AND(AB$8&gt;=YEAR($F32),AB$8&lt;=YEAR($F32)+SP_Jahre-1),$D32/SP_Jahre,0),IF($C32="Keine AfA (nicht abnutzbar)",0,IF(AB32=0,0,IF($C32="Degressiv (§ 7 Abs. 2 EStG)",MIN(AA102,MAX(AA102*$J32*AB32/12,IF(($H32-SUM($K32:AA32))&gt;0,AA102/($H32-SUM($K32:AA32))*AB32,0))),MIN(AA102,$D32/$H32*AB32)))))))</f>
        <v>0</v>
      </c>
      <c r="AC67" s="79">
        <f>IF(OR($D32="",$F32=""),"",IF($C32="GWG-Sofortabschreibung",IF(AC$8=YEAR($F32),$D32,0),IF($C32="Sammelposten (Pool)",IF(AND(AC$8&gt;=YEAR($F32),AC$8&lt;=YEAR($F32)+SP_Jahre-1),$D32/SP_Jahre,0),IF($C32="Keine AfA (nicht abnutzbar)",0,IF(AC32=0,0,IF($C32="Degressiv (§ 7 Abs. 2 EStG)",MIN(AB102,MAX(AB102*$J32*AC32/12,IF(($H32-SUM($K32:AB32))&gt;0,AB102/($H32-SUM($K32:AB32))*AC32,0))),MIN(AB102,$D32/$H32*AC32)))))))</f>
        <v>0</v>
      </c>
      <c r="AD67" s="79">
        <f>IF(OR($D32="",$F32=""),"",IF($C32="GWG-Sofortabschreibung",IF(AD$8=YEAR($F32),$D32,0),IF($C32="Sammelposten (Pool)",IF(AND(AD$8&gt;=YEAR($F32),AD$8&lt;=YEAR($F32)+SP_Jahre-1),$D32/SP_Jahre,0),IF($C32="Keine AfA (nicht abnutzbar)",0,IF(AD32=0,0,IF($C32="Degressiv (§ 7 Abs. 2 EStG)",MIN(AC102,MAX(AC102*$J32*AD32/12,IF(($H32-SUM($K32:AC32))&gt;0,AC102/($H32-SUM($K32:AC32))*AD32,0))),MIN(AC102,$D32/$H32*AD32)))))))</f>
        <v>0</v>
      </c>
    </row>
    <row r="68" spans="1:30" ht="15" customHeight="1" x14ac:dyDescent="0.25">
      <c r="A68" s="67" t="str">
        <f t="shared" si="11"/>
        <v>AV-0025</v>
      </c>
      <c r="B68" s="67" t="str">
        <f t="shared" si="12"/>
        <v>Bürodrehstühle (2 Stück)</v>
      </c>
      <c r="C68" s="67" t="str">
        <f t="shared" si="13"/>
        <v>GWG-Sofortabschreibung</v>
      </c>
      <c r="D68" s="68">
        <f t="shared" si="14"/>
        <v>780</v>
      </c>
      <c r="E68" s="77"/>
      <c r="F68" s="77"/>
      <c r="G68" s="77"/>
      <c r="H68" s="77"/>
      <c r="I68" s="77"/>
      <c r="J68" s="78">
        <f t="shared" si="15"/>
        <v>780</v>
      </c>
      <c r="K68" s="79">
        <f t="shared" si="16"/>
        <v>0</v>
      </c>
      <c r="L68" s="79">
        <f>IF(OR($D33="",$F33=""),"",IF($C33="GWG-Sofortabschreibung",IF(L$8=YEAR($F33),$D33,0),IF($C33="Sammelposten (Pool)",IF(AND(L$8&gt;=YEAR($F33),L$8&lt;=YEAR($F33)+SP_Jahre-1),$D33/SP_Jahre,0),IF($C33="Keine AfA (nicht abnutzbar)",0,IF(L33=0,0,IF($C33="Degressiv (§ 7 Abs. 2 EStG)",MIN(K103,MAX(K103*$J33*L33/12,IF(($H33-SUM($K33:K33))&gt;0,K103/($H33-SUM($K33:K33))*L33,0))),MIN(K103,$D33/$H33*L33)))))))</f>
        <v>0</v>
      </c>
      <c r="M68" s="79">
        <f>IF(OR($D33="",$F33=""),"",IF($C33="GWG-Sofortabschreibung",IF(M$8=YEAR($F33),$D33,0),IF($C33="Sammelposten (Pool)",IF(AND(M$8&gt;=YEAR($F33),M$8&lt;=YEAR($F33)+SP_Jahre-1),$D33/SP_Jahre,0),IF($C33="Keine AfA (nicht abnutzbar)",0,IF(M33=0,0,IF($C33="Degressiv (§ 7 Abs. 2 EStG)",MIN(L103,MAX(L103*$J33*M33/12,IF(($H33-SUM($K33:L33))&gt;0,L103/($H33-SUM($K33:L33))*M33,0))),MIN(L103,$D33/$H33*M33)))))))</f>
        <v>0</v>
      </c>
      <c r="N68" s="79">
        <f>IF(OR($D33="",$F33=""),"",IF($C33="GWG-Sofortabschreibung",IF(N$8=YEAR($F33),$D33,0),IF($C33="Sammelposten (Pool)",IF(AND(N$8&gt;=YEAR($F33),N$8&lt;=YEAR($F33)+SP_Jahre-1),$D33/SP_Jahre,0),IF($C33="Keine AfA (nicht abnutzbar)",0,IF(N33=0,0,IF($C33="Degressiv (§ 7 Abs. 2 EStG)",MIN(M103,MAX(M103*$J33*N33/12,IF(($H33-SUM($K33:M33))&gt;0,M103/($H33-SUM($K33:M33))*N33,0))),MIN(M103,$D33/$H33*N33)))))))</f>
        <v>0</v>
      </c>
      <c r="O68" s="79">
        <f>IF(OR($D33="",$F33=""),"",IF($C33="GWG-Sofortabschreibung",IF(O$8=YEAR($F33),$D33,0),IF($C33="Sammelposten (Pool)",IF(AND(O$8&gt;=YEAR($F33),O$8&lt;=YEAR($F33)+SP_Jahre-1),$D33/SP_Jahre,0),IF($C33="Keine AfA (nicht abnutzbar)",0,IF(O33=0,0,IF($C33="Degressiv (§ 7 Abs. 2 EStG)",MIN(N103,MAX(N103*$J33*O33/12,IF(($H33-SUM($K33:N33))&gt;0,N103/($H33-SUM($K33:N33))*O33,0))),MIN(N103,$D33/$H33*O33)))))))</f>
        <v>0</v>
      </c>
      <c r="P68" s="79">
        <f>IF(OR($D33="",$F33=""),"",IF($C33="GWG-Sofortabschreibung",IF(P$8=YEAR($F33),$D33,0),IF($C33="Sammelposten (Pool)",IF(AND(P$8&gt;=YEAR($F33),P$8&lt;=YEAR($F33)+SP_Jahre-1),$D33/SP_Jahre,0),IF($C33="Keine AfA (nicht abnutzbar)",0,IF(P33=0,0,IF($C33="Degressiv (§ 7 Abs. 2 EStG)",MIN(O103,MAX(O103*$J33*P33/12,IF(($H33-SUM($K33:O33))&gt;0,O103/($H33-SUM($K33:O33))*P33,0))),MIN(O103,$D33/$H33*P33)))))))</f>
        <v>0</v>
      </c>
      <c r="Q68" s="79">
        <f>IF(OR($D33="",$F33=""),"",IF($C33="GWG-Sofortabschreibung",IF(Q$8=YEAR($F33),$D33,0),IF($C33="Sammelposten (Pool)",IF(AND(Q$8&gt;=YEAR($F33),Q$8&lt;=YEAR($F33)+SP_Jahre-1),$D33/SP_Jahre,0),IF($C33="Keine AfA (nicht abnutzbar)",0,IF(Q33=0,0,IF($C33="Degressiv (§ 7 Abs. 2 EStG)",MIN(P103,MAX(P103*$J33*Q33/12,IF(($H33-SUM($K33:P33))&gt;0,P103/($H33-SUM($K33:P33))*Q33,0))),MIN(P103,$D33/$H33*Q33)))))))</f>
        <v>0</v>
      </c>
      <c r="R68" s="79">
        <f>IF(OR($D33="",$F33=""),"",IF($C33="GWG-Sofortabschreibung",IF(R$8=YEAR($F33),$D33,0),IF($C33="Sammelposten (Pool)",IF(AND(R$8&gt;=YEAR($F33),R$8&lt;=YEAR($F33)+SP_Jahre-1),$D33/SP_Jahre,0),IF($C33="Keine AfA (nicht abnutzbar)",0,IF(R33=0,0,IF($C33="Degressiv (§ 7 Abs. 2 EStG)",MIN(Q103,MAX(Q103*$J33*R33/12,IF(($H33-SUM($K33:Q33))&gt;0,Q103/($H33-SUM($K33:Q33))*R33,0))),MIN(Q103,$D33/$H33*R33)))))))</f>
        <v>0</v>
      </c>
      <c r="S68" s="79">
        <f>IF(OR($D33="",$F33=""),"",IF($C33="GWG-Sofortabschreibung",IF(S$8=YEAR($F33),$D33,0),IF($C33="Sammelposten (Pool)",IF(AND(S$8&gt;=YEAR($F33),S$8&lt;=YEAR($F33)+SP_Jahre-1),$D33/SP_Jahre,0),IF($C33="Keine AfA (nicht abnutzbar)",0,IF(S33=0,0,IF($C33="Degressiv (§ 7 Abs. 2 EStG)",MIN(R103,MAX(R103*$J33*S33/12,IF(($H33-SUM($K33:R33))&gt;0,R103/($H33-SUM($K33:R33))*S33,0))),MIN(R103,$D33/$H33*S33)))))))</f>
        <v>780</v>
      </c>
      <c r="T68" s="79">
        <f>IF(OR($D33="",$F33=""),"",IF($C33="GWG-Sofortabschreibung",IF(T$8=YEAR($F33),$D33,0),IF($C33="Sammelposten (Pool)",IF(AND(T$8&gt;=YEAR($F33),T$8&lt;=YEAR($F33)+SP_Jahre-1),$D33/SP_Jahre,0),IF($C33="Keine AfA (nicht abnutzbar)",0,IF(T33=0,0,IF($C33="Degressiv (§ 7 Abs. 2 EStG)",MIN(S103,MAX(S103*$J33*T33/12,IF(($H33-SUM($K33:S33))&gt;0,S103/($H33-SUM($K33:S33))*T33,0))),MIN(S103,$D33/$H33*T33)))))))</f>
        <v>0</v>
      </c>
      <c r="U68" s="79">
        <f>IF(OR($D33="",$F33=""),"",IF($C33="GWG-Sofortabschreibung",IF(U$8=YEAR($F33),$D33,0),IF($C33="Sammelposten (Pool)",IF(AND(U$8&gt;=YEAR($F33),U$8&lt;=YEAR($F33)+SP_Jahre-1),$D33/SP_Jahre,0),IF($C33="Keine AfA (nicht abnutzbar)",0,IF(U33=0,0,IF($C33="Degressiv (§ 7 Abs. 2 EStG)",MIN(T103,MAX(T103*$J33*U33/12,IF(($H33-SUM($K33:T33))&gt;0,T103/($H33-SUM($K33:T33))*U33,0))),MIN(T103,$D33/$H33*U33)))))))</f>
        <v>0</v>
      </c>
      <c r="V68" s="79">
        <f>IF(OR($D33="",$F33=""),"",IF($C33="GWG-Sofortabschreibung",IF(V$8=YEAR($F33),$D33,0),IF($C33="Sammelposten (Pool)",IF(AND(V$8&gt;=YEAR($F33),V$8&lt;=YEAR($F33)+SP_Jahre-1),$D33/SP_Jahre,0),IF($C33="Keine AfA (nicht abnutzbar)",0,IF(V33=0,0,IF($C33="Degressiv (§ 7 Abs. 2 EStG)",MIN(U103,MAX(U103*$J33*V33/12,IF(($H33-SUM($K33:U33))&gt;0,U103/($H33-SUM($K33:U33))*V33,0))),MIN(U103,$D33/$H33*V33)))))))</f>
        <v>0</v>
      </c>
      <c r="W68" s="79">
        <f>IF(OR($D33="",$F33=""),"",IF($C33="GWG-Sofortabschreibung",IF(W$8=YEAR($F33),$D33,0),IF($C33="Sammelposten (Pool)",IF(AND(W$8&gt;=YEAR($F33),W$8&lt;=YEAR($F33)+SP_Jahre-1),$D33/SP_Jahre,0),IF($C33="Keine AfA (nicht abnutzbar)",0,IF(W33=0,0,IF($C33="Degressiv (§ 7 Abs. 2 EStG)",MIN(V103,MAX(V103*$J33*W33/12,IF(($H33-SUM($K33:V33))&gt;0,V103/($H33-SUM($K33:V33))*W33,0))),MIN(V103,$D33/$H33*W33)))))))</f>
        <v>0</v>
      </c>
      <c r="X68" s="79">
        <f>IF(OR($D33="",$F33=""),"",IF($C33="GWG-Sofortabschreibung",IF(X$8=YEAR($F33),$D33,0),IF($C33="Sammelposten (Pool)",IF(AND(X$8&gt;=YEAR($F33),X$8&lt;=YEAR($F33)+SP_Jahre-1),$D33/SP_Jahre,0),IF($C33="Keine AfA (nicht abnutzbar)",0,IF(X33=0,0,IF($C33="Degressiv (§ 7 Abs. 2 EStG)",MIN(W103,MAX(W103*$J33*X33/12,IF(($H33-SUM($K33:W33))&gt;0,W103/($H33-SUM($K33:W33))*X33,0))),MIN(W103,$D33/$H33*X33)))))))</f>
        <v>0</v>
      </c>
      <c r="Y68" s="79">
        <f>IF(OR($D33="",$F33=""),"",IF($C33="GWG-Sofortabschreibung",IF(Y$8=YEAR($F33),$D33,0),IF($C33="Sammelposten (Pool)",IF(AND(Y$8&gt;=YEAR($F33),Y$8&lt;=YEAR($F33)+SP_Jahre-1),$D33/SP_Jahre,0),IF($C33="Keine AfA (nicht abnutzbar)",0,IF(Y33=0,0,IF($C33="Degressiv (§ 7 Abs. 2 EStG)",MIN(X103,MAX(X103*$J33*Y33/12,IF(($H33-SUM($K33:X33))&gt;0,X103/($H33-SUM($K33:X33))*Y33,0))),MIN(X103,$D33/$H33*Y33)))))))</f>
        <v>0</v>
      </c>
      <c r="Z68" s="79">
        <f>IF(OR($D33="",$F33=""),"",IF($C33="GWG-Sofortabschreibung",IF(Z$8=YEAR($F33),$D33,0),IF($C33="Sammelposten (Pool)",IF(AND(Z$8&gt;=YEAR($F33),Z$8&lt;=YEAR($F33)+SP_Jahre-1),$D33/SP_Jahre,0),IF($C33="Keine AfA (nicht abnutzbar)",0,IF(Z33=0,0,IF($C33="Degressiv (§ 7 Abs. 2 EStG)",MIN(Y103,MAX(Y103*$J33*Z33/12,IF(($H33-SUM($K33:Y33))&gt;0,Y103/($H33-SUM($K33:Y33))*Z33,0))),MIN(Y103,$D33/$H33*Z33)))))))</f>
        <v>0</v>
      </c>
      <c r="AA68" s="79">
        <f>IF(OR($D33="",$F33=""),"",IF($C33="GWG-Sofortabschreibung",IF(AA$8=YEAR($F33),$D33,0),IF($C33="Sammelposten (Pool)",IF(AND(AA$8&gt;=YEAR($F33),AA$8&lt;=YEAR($F33)+SP_Jahre-1),$D33/SP_Jahre,0),IF($C33="Keine AfA (nicht abnutzbar)",0,IF(AA33=0,0,IF($C33="Degressiv (§ 7 Abs. 2 EStG)",MIN(Z103,MAX(Z103*$J33*AA33/12,IF(($H33-SUM($K33:Z33))&gt;0,Z103/($H33-SUM($K33:Z33))*AA33,0))),MIN(Z103,$D33/$H33*AA33)))))))</f>
        <v>0</v>
      </c>
      <c r="AB68" s="79">
        <f>IF(OR($D33="",$F33=""),"",IF($C33="GWG-Sofortabschreibung",IF(AB$8=YEAR($F33),$D33,0),IF($C33="Sammelposten (Pool)",IF(AND(AB$8&gt;=YEAR($F33),AB$8&lt;=YEAR($F33)+SP_Jahre-1),$D33/SP_Jahre,0),IF($C33="Keine AfA (nicht abnutzbar)",0,IF(AB33=0,0,IF($C33="Degressiv (§ 7 Abs. 2 EStG)",MIN(AA103,MAX(AA103*$J33*AB33/12,IF(($H33-SUM($K33:AA33))&gt;0,AA103/($H33-SUM($K33:AA33))*AB33,0))),MIN(AA103,$D33/$H33*AB33)))))))</f>
        <v>0</v>
      </c>
      <c r="AC68" s="79">
        <f>IF(OR($D33="",$F33=""),"",IF($C33="GWG-Sofortabschreibung",IF(AC$8=YEAR($F33),$D33,0),IF($C33="Sammelposten (Pool)",IF(AND(AC$8&gt;=YEAR($F33),AC$8&lt;=YEAR($F33)+SP_Jahre-1),$D33/SP_Jahre,0),IF($C33="Keine AfA (nicht abnutzbar)",0,IF(AC33=0,0,IF($C33="Degressiv (§ 7 Abs. 2 EStG)",MIN(AB103,MAX(AB103*$J33*AC33/12,IF(($H33-SUM($K33:AB33))&gt;0,AB103/($H33-SUM($K33:AB33))*AC33,0))),MIN(AB103,$D33/$H33*AC33)))))))</f>
        <v>0</v>
      </c>
      <c r="AD68" s="79">
        <f>IF(OR($D33="",$F33=""),"",IF($C33="GWG-Sofortabschreibung",IF(AD$8=YEAR($F33),$D33,0),IF($C33="Sammelposten (Pool)",IF(AND(AD$8&gt;=YEAR($F33),AD$8&lt;=YEAR($F33)+SP_Jahre-1),$D33/SP_Jahre,0),IF($C33="Keine AfA (nicht abnutzbar)",0,IF(AD33=0,0,IF($C33="Degressiv (§ 7 Abs. 2 EStG)",MIN(AC103,MAX(AC103*$J33*AD33/12,IF(($H33-SUM($K33:AC33))&gt;0,AC103/($H33-SUM($K33:AC33))*AD33,0))),MIN(AC103,$D33/$H33*AD33)))))))</f>
        <v>0</v>
      </c>
    </row>
    <row r="69" spans="1:30" ht="15" customHeight="1" x14ac:dyDescent="0.25">
      <c r="A69" s="67" t="str">
        <f t="shared" si="11"/>
        <v/>
      </c>
      <c r="B69" s="67" t="str">
        <f t="shared" si="12"/>
        <v/>
      </c>
      <c r="C69" s="67" t="str">
        <f t="shared" si="13"/>
        <v/>
      </c>
      <c r="D69" s="68" t="str">
        <f t="shared" si="14"/>
        <v/>
      </c>
      <c r="E69" s="77"/>
      <c r="F69" s="77"/>
      <c r="G69" s="77"/>
      <c r="H69" s="77"/>
      <c r="I69" s="77"/>
      <c r="J69" s="78" t="str">
        <f t="shared" si="15"/>
        <v/>
      </c>
      <c r="K69" s="79" t="str">
        <f t="shared" si="16"/>
        <v/>
      </c>
      <c r="L69" s="79" t="str">
        <f>IF(OR($D34="",$F34=""),"",IF($C34="GWG-Sofortabschreibung",IF(L$8=YEAR($F34),$D34,0),IF($C34="Sammelposten (Pool)",IF(AND(L$8&gt;=YEAR($F34),L$8&lt;=YEAR($F34)+SP_Jahre-1),$D34/SP_Jahre,0),IF($C34="Keine AfA (nicht abnutzbar)",0,IF(L34=0,0,IF($C34="Degressiv (§ 7 Abs. 2 EStG)",MIN(K104,MAX(K104*$J34*L34/12,IF(($H34-SUM($K34:K34))&gt;0,K104/($H34-SUM($K34:K34))*L34,0))),MIN(K104,$D34/$H34*L34)))))))</f>
        <v/>
      </c>
      <c r="M69" s="79" t="str">
        <f>IF(OR($D34="",$F34=""),"",IF($C34="GWG-Sofortabschreibung",IF(M$8=YEAR($F34),$D34,0),IF($C34="Sammelposten (Pool)",IF(AND(M$8&gt;=YEAR($F34),M$8&lt;=YEAR($F34)+SP_Jahre-1),$D34/SP_Jahre,0),IF($C34="Keine AfA (nicht abnutzbar)",0,IF(M34=0,0,IF($C34="Degressiv (§ 7 Abs. 2 EStG)",MIN(L104,MAX(L104*$J34*M34/12,IF(($H34-SUM($K34:L34))&gt;0,L104/($H34-SUM($K34:L34))*M34,0))),MIN(L104,$D34/$H34*M34)))))))</f>
        <v/>
      </c>
      <c r="N69" s="79" t="str">
        <f>IF(OR($D34="",$F34=""),"",IF($C34="GWG-Sofortabschreibung",IF(N$8=YEAR($F34),$D34,0),IF($C34="Sammelposten (Pool)",IF(AND(N$8&gt;=YEAR($F34),N$8&lt;=YEAR($F34)+SP_Jahre-1),$D34/SP_Jahre,0),IF($C34="Keine AfA (nicht abnutzbar)",0,IF(N34=0,0,IF($C34="Degressiv (§ 7 Abs. 2 EStG)",MIN(M104,MAX(M104*$J34*N34/12,IF(($H34-SUM($K34:M34))&gt;0,M104/($H34-SUM($K34:M34))*N34,0))),MIN(M104,$D34/$H34*N34)))))))</f>
        <v/>
      </c>
      <c r="O69" s="79" t="str">
        <f>IF(OR($D34="",$F34=""),"",IF($C34="GWG-Sofortabschreibung",IF(O$8=YEAR($F34),$D34,0),IF($C34="Sammelposten (Pool)",IF(AND(O$8&gt;=YEAR($F34),O$8&lt;=YEAR($F34)+SP_Jahre-1),$D34/SP_Jahre,0),IF($C34="Keine AfA (nicht abnutzbar)",0,IF(O34=0,0,IF($C34="Degressiv (§ 7 Abs. 2 EStG)",MIN(N104,MAX(N104*$J34*O34/12,IF(($H34-SUM($K34:N34))&gt;0,N104/($H34-SUM($K34:N34))*O34,0))),MIN(N104,$D34/$H34*O34)))))))</f>
        <v/>
      </c>
      <c r="P69" s="79" t="str">
        <f>IF(OR($D34="",$F34=""),"",IF($C34="GWG-Sofortabschreibung",IF(P$8=YEAR($F34),$D34,0),IF($C34="Sammelposten (Pool)",IF(AND(P$8&gt;=YEAR($F34),P$8&lt;=YEAR($F34)+SP_Jahre-1),$D34/SP_Jahre,0),IF($C34="Keine AfA (nicht abnutzbar)",0,IF(P34=0,0,IF($C34="Degressiv (§ 7 Abs. 2 EStG)",MIN(O104,MAX(O104*$J34*P34/12,IF(($H34-SUM($K34:O34))&gt;0,O104/($H34-SUM($K34:O34))*P34,0))),MIN(O104,$D34/$H34*P34)))))))</f>
        <v/>
      </c>
      <c r="Q69" s="79" t="str">
        <f>IF(OR($D34="",$F34=""),"",IF($C34="GWG-Sofortabschreibung",IF(Q$8=YEAR($F34),$D34,0),IF($C34="Sammelposten (Pool)",IF(AND(Q$8&gt;=YEAR($F34),Q$8&lt;=YEAR($F34)+SP_Jahre-1),$D34/SP_Jahre,0),IF($C34="Keine AfA (nicht abnutzbar)",0,IF(Q34=0,0,IF($C34="Degressiv (§ 7 Abs. 2 EStG)",MIN(P104,MAX(P104*$J34*Q34/12,IF(($H34-SUM($K34:P34))&gt;0,P104/($H34-SUM($K34:P34))*Q34,0))),MIN(P104,$D34/$H34*Q34)))))))</f>
        <v/>
      </c>
      <c r="R69" s="79" t="str">
        <f>IF(OR($D34="",$F34=""),"",IF($C34="GWG-Sofortabschreibung",IF(R$8=YEAR($F34),$D34,0),IF($C34="Sammelposten (Pool)",IF(AND(R$8&gt;=YEAR($F34),R$8&lt;=YEAR($F34)+SP_Jahre-1),$D34/SP_Jahre,0),IF($C34="Keine AfA (nicht abnutzbar)",0,IF(R34=0,0,IF($C34="Degressiv (§ 7 Abs. 2 EStG)",MIN(Q104,MAX(Q104*$J34*R34/12,IF(($H34-SUM($K34:Q34))&gt;0,Q104/($H34-SUM($K34:Q34))*R34,0))),MIN(Q104,$D34/$H34*R34)))))))</f>
        <v/>
      </c>
      <c r="S69" s="79" t="str">
        <f>IF(OR($D34="",$F34=""),"",IF($C34="GWG-Sofortabschreibung",IF(S$8=YEAR($F34),$D34,0),IF($C34="Sammelposten (Pool)",IF(AND(S$8&gt;=YEAR($F34),S$8&lt;=YEAR($F34)+SP_Jahre-1),$D34/SP_Jahre,0),IF($C34="Keine AfA (nicht abnutzbar)",0,IF(S34=0,0,IF($C34="Degressiv (§ 7 Abs. 2 EStG)",MIN(R104,MAX(R104*$J34*S34/12,IF(($H34-SUM($K34:R34))&gt;0,R104/($H34-SUM($K34:R34))*S34,0))),MIN(R104,$D34/$H34*S34)))))))</f>
        <v/>
      </c>
      <c r="T69" s="79" t="str">
        <f>IF(OR($D34="",$F34=""),"",IF($C34="GWG-Sofortabschreibung",IF(T$8=YEAR($F34),$D34,0),IF($C34="Sammelposten (Pool)",IF(AND(T$8&gt;=YEAR($F34),T$8&lt;=YEAR($F34)+SP_Jahre-1),$D34/SP_Jahre,0),IF($C34="Keine AfA (nicht abnutzbar)",0,IF(T34=0,0,IF($C34="Degressiv (§ 7 Abs. 2 EStG)",MIN(S104,MAX(S104*$J34*T34/12,IF(($H34-SUM($K34:S34))&gt;0,S104/($H34-SUM($K34:S34))*T34,0))),MIN(S104,$D34/$H34*T34)))))))</f>
        <v/>
      </c>
      <c r="U69" s="79" t="str">
        <f>IF(OR($D34="",$F34=""),"",IF($C34="GWG-Sofortabschreibung",IF(U$8=YEAR($F34),$D34,0),IF($C34="Sammelposten (Pool)",IF(AND(U$8&gt;=YEAR($F34),U$8&lt;=YEAR($F34)+SP_Jahre-1),$D34/SP_Jahre,0),IF($C34="Keine AfA (nicht abnutzbar)",0,IF(U34=0,0,IF($C34="Degressiv (§ 7 Abs. 2 EStG)",MIN(T104,MAX(T104*$J34*U34/12,IF(($H34-SUM($K34:T34))&gt;0,T104/($H34-SUM($K34:T34))*U34,0))),MIN(T104,$D34/$H34*U34)))))))</f>
        <v/>
      </c>
      <c r="V69" s="79" t="str">
        <f>IF(OR($D34="",$F34=""),"",IF($C34="GWG-Sofortabschreibung",IF(V$8=YEAR($F34),$D34,0),IF($C34="Sammelposten (Pool)",IF(AND(V$8&gt;=YEAR($F34),V$8&lt;=YEAR($F34)+SP_Jahre-1),$D34/SP_Jahre,0),IF($C34="Keine AfA (nicht abnutzbar)",0,IF(V34=0,0,IF($C34="Degressiv (§ 7 Abs. 2 EStG)",MIN(U104,MAX(U104*$J34*V34/12,IF(($H34-SUM($K34:U34))&gt;0,U104/($H34-SUM($K34:U34))*V34,0))),MIN(U104,$D34/$H34*V34)))))))</f>
        <v/>
      </c>
      <c r="W69" s="79" t="str">
        <f>IF(OR($D34="",$F34=""),"",IF($C34="GWG-Sofortabschreibung",IF(W$8=YEAR($F34),$D34,0),IF($C34="Sammelposten (Pool)",IF(AND(W$8&gt;=YEAR($F34),W$8&lt;=YEAR($F34)+SP_Jahre-1),$D34/SP_Jahre,0),IF($C34="Keine AfA (nicht abnutzbar)",0,IF(W34=0,0,IF($C34="Degressiv (§ 7 Abs. 2 EStG)",MIN(V104,MAX(V104*$J34*W34/12,IF(($H34-SUM($K34:V34))&gt;0,V104/($H34-SUM($K34:V34))*W34,0))),MIN(V104,$D34/$H34*W34)))))))</f>
        <v/>
      </c>
      <c r="X69" s="79" t="str">
        <f>IF(OR($D34="",$F34=""),"",IF($C34="GWG-Sofortabschreibung",IF(X$8=YEAR($F34),$D34,0),IF($C34="Sammelposten (Pool)",IF(AND(X$8&gt;=YEAR($F34),X$8&lt;=YEAR($F34)+SP_Jahre-1),$D34/SP_Jahre,0),IF($C34="Keine AfA (nicht abnutzbar)",0,IF(X34=0,0,IF($C34="Degressiv (§ 7 Abs. 2 EStG)",MIN(W104,MAX(W104*$J34*X34/12,IF(($H34-SUM($K34:W34))&gt;0,W104/($H34-SUM($K34:W34))*X34,0))),MIN(W104,$D34/$H34*X34)))))))</f>
        <v/>
      </c>
      <c r="Y69" s="79" t="str">
        <f>IF(OR($D34="",$F34=""),"",IF($C34="GWG-Sofortabschreibung",IF(Y$8=YEAR($F34),$D34,0),IF($C34="Sammelposten (Pool)",IF(AND(Y$8&gt;=YEAR($F34),Y$8&lt;=YEAR($F34)+SP_Jahre-1),$D34/SP_Jahre,0),IF($C34="Keine AfA (nicht abnutzbar)",0,IF(Y34=0,0,IF($C34="Degressiv (§ 7 Abs. 2 EStG)",MIN(X104,MAX(X104*$J34*Y34/12,IF(($H34-SUM($K34:X34))&gt;0,X104/($H34-SUM($K34:X34))*Y34,0))),MIN(X104,$D34/$H34*Y34)))))))</f>
        <v/>
      </c>
      <c r="Z69" s="79" t="str">
        <f>IF(OR($D34="",$F34=""),"",IF($C34="GWG-Sofortabschreibung",IF(Z$8=YEAR($F34),$D34,0),IF($C34="Sammelposten (Pool)",IF(AND(Z$8&gt;=YEAR($F34),Z$8&lt;=YEAR($F34)+SP_Jahre-1),$D34/SP_Jahre,0),IF($C34="Keine AfA (nicht abnutzbar)",0,IF(Z34=0,0,IF($C34="Degressiv (§ 7 Abs. 2 EStG)",MIN(Y104,MAX(Y104*$J34*Z34/12,IF(($H34-SUM($K34:Y34))&gt;0,Y104/($H34-SUM($K34:Y34))*Z34,0))),MIN(Y104,$D34/$H34*Z34)))))))</f>
        <v/>
      </c>
      <c r="AA69" s="79" t="str">
        <f>IF(OR($D34="",$F34=""),"",IF($C34="GWG-Sofortabschreibung",IF(AA$8=YEAR($F34),$D34,0),IF($C34="Sammelposten (Pool)",IF(AND(AA$8&gt;=YEAR($F34),AA$8&lt;=YEAR($F34)+SP_Jahre-1),$D34/SP_Jahre,0),IF($C34="Keine AfA (nicht abnutzbar)",0,IF(AA34=0,0,IF($C34="Degressiv (§ 7 Abs. 2 EStG)",MIN(Z104,MAX(Z104*$J34*AA34/12,IF(($H34-SUM($K34:Z34))&gt;0,Z104/($H34-SUM($K34:Z34))*AA34,0))),MIN(Z104,$D34/$H34*AA34)))))))</f>
        <v/>
      </c>
      <c r="AB69" s="79" t="str">
        <f>IF(OR($D34="",$F34=""),"",IF($C34="GWG-Sofortabschreibung",IF(AB$8=YEAR($F34),$D34,0),IF($C34="Sammelposten (Pool)",IF(AND(AB$8&gt;=YEAR($F34),AB$8&lt;=YEAR($F34)+SP_Jahre-1),$D34/SP_Jahre,0),IF($C34="Keine AfA (nicht abnutzbar)",0,IF(AB34=0,0,IF($C34="Degressiv (§ 7 Abs. 2 EStG)",MIN(AA104,MAX(AA104*$J34*AB34/12,IF(($H34-SUM($K34:AA34))&gt;0,AA104/($H34-SUM($K34:AA34))*AB34,0))),MIN(AA104,$D34/$H34*AB34)))))))</f>
        <v/>
      </c>
      <c r="AC69" s="79" t="str">
        <f>IF(OR($D34="",$F34=""),"",IF($C34="GWG-Sofortabschreibung",IF(AC$8=YEAR($F34),$D34,0),IF($C34="Sammelposten (Pool)",IF(AND(AC$8&gt;=YEAR($F34),AC$8&lt;=YEAR($F34)+SP_Jahre-1),$D34/SP_Jahre,0),IF($C34="Keine AfA (nicht abnutzbar)",0,IF(AC34=0,0,IF($C34="Degressiv (§ 7 Abs. 2 EStG)",MIN(AB104,MAX(AB104*$J34*AC34/12,IF(($H34-SUM($K34:AB34))&gt;0,AB104/($H34-SUM($K34:AB34))*AC34,0))),MIN(AB104,$D34/$H34*AC34)))))))</f>
        <v/>
      </c>
      <c r="AD69" s="79" t="str">
        <f>IF(OR($D34="",$F34=""),"",IF($C34="GWG-Sofortabschreibung",IF(AD$8=YEAR($F34),$D34,0),IF($C34="Sammelposten (Pool)",IF(AND(AD$8&gt;=YEAR($F34),AD$8&lt;=YEAR($F34)+SP_Jahre-1),$D34/SP_Jahre,0),IF($C34="Keine AfA (nicht abnutzbar)",0,IF(AD34=0,0,IF($C34="Degressiv (§ 7 Abs. 2 EStG)",MIN(AC104,MAX(AC104*$J34*AD34/12,IF(($H34-SUM($K34:AC34))&gt;0,AC104/($H34-SUM($K34:AC34))*AD34,0))),MIN(AC104,$D34/$H34*AD34)))))))</f>
        <v/>
      </c>
    </row>
    <row r="70" spans="1:30" ht="15" customHeight="1" x14ac:dyDescent="0.25">
      <c r="A70" s="67" t="str">
        <f t="shared" si="11"/>
        <v/>
      </c>
      <c r="B70" s="67" t="str">
        <f t="shared" si="12"/>
        <v/>
      </c>
      <c r="C70" s="67" t="str">
        <f t="shared" si="13"/>
        <v/>
      </c>
      <c r="D70" s="68" t="str">
        <f t="shared" si="14"/>
        <v/>
      </c>
      <c r="E70" s="77"/>
      <c r="F70" s="77"/>
      <c r="G70" s="77"/>
      <c r="H70" s="77"/>
      <c r="I70" s="77"/>
      <c r="J70" s="78" t="str">
        <f t="shared" si="15"/>
        <v/>
      </c>
      <c r="K70" s="79" t="str">
        <f t="shared" si="16"/>
        <v/>
      </c>
      <c r="L70" s="79" t="str">
        <f>IF(OR($D35="",$F35=""),"",IF($C35="GWG-Sofortabschreibung",IF(L$8=YEAR($F35),$D35,0),IF($C35="Sammelposten (Pool)",IF(AND(L$8&gt;=YEAR($F35),L$8&lt;=YEAR($F35)+SP_Jahre-1),$D35/SP_Jahre,0),IF($C35="Keine AfA (nicht abnutzbar)",0,IF(L35=0,0,IF($C35="Degressiv (§ 7 Abs. 2 EStG)",MIN(K105,MAX(K105*$J35*L35/12,IF(($H35-SUM($K35:K35))&gt;0,K105/($H35-SUM($K35:K35))*L35,0))),MIN(K105,$D35/$H35*L35)))))))</f>
        <v/>
      </c>
      <c r="M70" s="79" t="str">
        <f>IF(OR($D35="",$F35=""),"",IF($C35="GWG-Sofortabschreibung",IF(M$8=YEAR($F35),$D35,0),IF($C35="Sammelposten (Pool)",IF(AND(M$8&gt;=YEAR($F35),M$8&lt;=YEAR($F35)+SP_Jahre-1),$D35/SP_Jahre,0),IF($C35="Keine AfA (nicht abnutzbar)",0,IF(M35=0,0,IF($C35="Degressiv (§ 7 Abs. 2 EStG)",MIN(L105,MAX(L105*$J35*M35/12,IF(($H35-SUM($K35:L35))&gt;0,L105/($H35-SUM($K35:L35))*M35,0))),MIN(L105,$D35/$H35*M35)))))))</f>
        <v/>
      </c>
      <c r="N70" s="79" t="str">
        <f>IF(OR($D35="",$F35=""),"",IF($C35="GWG-Sofortabschreibung",IF(N$8=YEAR($F35),$D35,0),IF($C35="Sammelposten (Pool)",IF(AND(N$8&gt;=YEAR($F35),N$8&lt;=YEAR($F35)+SP_Jahre-1),$D35/SP_Jahre,0),IF($C35="Keine AfA (nicht abnutzbar)",0,IF(N35=0,0,IF($C35="Degressiv (§ 7 Abs. 2 EStG)",MIN(M105,MAX(M105*$J35*N35/12,IF(($H35-SUM($K35:M35))&gt;0,M105/($H35-SUM($K35:M35))*N35,0))),MIN(M105,$D35/$H35*N35)))))))</f>
        <v/>
      </c>
      <c r="O70" s="79" t="str">
        <f>IF(OR($D35="",$F35=""),"",IF($C35="GWG-Sofortabschreibung",IF(O$8=YEAR($F35),$D35,0),IF($C35="Sammelposten (Pool)",IF(AND(O$8&gt;=YEAR($F35),O$8&lt;=YEAR($F35)+SP_Jahre-1),$D35/SP_Jahre,0),IF($C35="Keine AfA (nicht abnutzbar)",0,IF(O35=0,0,IF($C35="Degressiv (§ 7 Abs. 2 EStG)",MIN(N105,MAX(N105*$J35*O35/12,IF(($H35-SUM($K35:N35))&gt;0,N105/($H35-SUM($K35:N35))*O35,0))),MIN(N105,$D35/$H35*O35)))))))</f>
        <v/>
      </c>
      <c r="P70" s="79" t="str">
        <f>IF(OR($D35="",$F35=""),"",IF($C35="GWG-Sofortabschreibung",IF(P$8=YEAR($F35),$D35,0),IF($C35="Sammelposten (Pool)",IF(AND(P$8&gt;=YEAR($F35),P$8&lt;=YEAR($F35)+SP_Jahre-1),$D35/SP_Jahre,0),IF($C35="Keine AfA (nicht abnutzbar)",0,IF(P35=0,0,IF($C35="Degressiv (§ 7 Abs. 2 EStG)",MIN(O105,MAX(O105*$J35*P35/12,IF(($H35-SUM($K35:O35))&gt;0,O105/($H35-SUM($K35:O35))*P35,0))),MIN(O105,$D35/$H35*P35)))))))</f>
        <v/>
      </c>
      <c r="Q70" s="79" t="str">
        <f>IF(OR($D35="",$F35=""),"",IF($C35="GWG-Sofortabschreibung",IF(Q$8=YEAR($F35),$D35,0),IF($C35="Sammelposten (Pool)",IF(AND(Q$8&gt;=YEAR($F35),Q$8&lt;=YEAR($F35)+SP_Jahre-1),$D35/SP_Jahre,0),IF($C35="Keine AfA (nicht abnutzbar)",0,IF(Q35=0,0,IF($C35="Degressiv (§ 7 Abs. 2 EStG)",MIN(P105,MAX(P105*$J35*Q35/12,IF(($H35-SUM($K35:P35))&gt;0,P105/($H35-SUM($K35:P35))*Q35,0))),MIN(P105,$D35/$H35*Q35)))))))</f>
        <v/>
      </c>
      <c r="R70" s="79" t="str">
        <f>IF(OR($D35="",$F35=""),"",IF($C35="GWG-Sofortabschreibung",IF(R$8=YEAR($F35),$D35,0),IF($C35="Sammelposten (Pool)",IF(AND(R$8&gt;=YEAR($F35),R$8&lt;=YEAR($F35)+SP_Jahre-1),$D35/SP_Jahre,0),IF($C35="Keine AfA (nicht abnutzbar)",0,IF(R35=0,0,IF($C35="Degressiv (§ 7 Abs. 2 EStG)",MIN(Q105,MAX(Q105*$J35*R35/12,IF(($H35-SUM($K35:Q35))&gt;0,Q105/($H35-SUM($K35:Q35))*R35,0))),MIN(Q105,$D35/$H35*R35)))))))</f>
        <v/>
      </c>
      <c r="S70" s="79" t="str">
        <f>IF(OR($D35="",$F35=""),"",IF($C35="GWG-Sofortabschreibung",IF(S$8=YEAR($F35),$D35,0),IF($C35="Sammelposten (Pool)",IF(AND(S$8&gt;=YEAR($F35),S$8&lt;=YEAR($F35)+SP_Jahre-1),$D35/SP_Jahre,0),IF($C35="Keine AfA (nicht abnutzbar)",0,IF(S35=0,0,IF($C35="Degressiv (§ 7 Abs. 2 EStG)",MIN(R105,MAX(R105*$J35*S35/12,IF(($H35-SUM($K35:R35))&gt;0,R105/($H35-SUM($K35:R35))*S35,0))),MIN(R105,$D35/$H35*S35)))))))</f>
        <v/>
      </c>
      <c r="T70" s="79" t="str">
        <f>IF(OR($D35="",$F35=""),"",IF($C35="GWG-Sofortabschreibung",IF(T$8=YEAR($F35),$D35,0),IF($C35="Sammelposten (Pool)",IF(AND(T$8&gt;=YEAR($F35),T$8&lt;=YEAR($F35)+SP_Jahre-1),$D35/SP_Jahre,0),IF($C35="Keine AfA (nicht abnutzbar)",0,IF(T35=0,0,IF($C35="Degressiv (§ 7 Abs. 2 EStG)",MIN(S105,MAX(S105*$J35*T35/12,IF(($H35-SUM($K35:S35))&gt;0,S105/($H35-SUM($K35:S35))*T35,0))),MIN(S105,$D35/$H35*T35)))))))</f>
        <v/>
      </c>
      <c r="U70" s="79" t="str">
        <f>IF(OR($D35="",$F35=""),"",IF($C35="GWG-Sofortabschreibung",IF(U$8=YEAR($F35),$D35,0),IF($C35="Sammelposten (Pool)",IF(AND(U$8&gt;=YEAR($F35),U$8&lt;=YEAR($F35)+SP_Jahre-1),$D35/SP_Jahre,0),IF($C35="Keine AfA (nicht abnutzbar)",0,IF(U35=0,0,IF($C35="Degressiv (§ 7 Abs. 2 EStG)",MIN(T105,MAX(T105*$J35*U35/12,IF(($H35-SUM($K35:T35))&gt;0,T105/($H35-SUM($K35:T35))*U35,0))),MIN(T105,$D35/$H35*U35)))))))</f>
        <v/>
      </c>
      <c r="V70" s="79" t="str">
        <f>IF(OR($D35="",$F35=""),"",IF($C35="GWG-Sofortabschreibung",IF(V$8=YEAR($F35),$D35,0),IF($C35="Sammelposten (Pool)",IF(AND(V$8&gt;=YEAR($F35),V$8&lt;=YEAR($F35)+SP_Jahre-1),$D35/SP_Jahre,0),IF($C35="Keine AfA (nicht abnutzbar)",0,IF(V35=0,0,IF($C35="Degressiv (§ 7 Abs. 2 EStG)",MIN(U105,MAX(U105*$J35*V35/12,IF(($H35-SUM($K35:U35))&gt;0,U105/($H35-SUM($K35:U35))*V35,0))),MIN(U105,$D35/$H35*V35)))))))</f>
        <v/>
      </c>
      <c r="W70" s="79" t="str">
        <f>IF(OR($D35="",$F35=""),"",IF($C35="GWG-Sofortabschreibung",IF(W$8=YEAR($F35),$D35,0),IF($C35="Sammelposten (Pool)",IF(AND(W$8&gt;=YEAR($F35),W$8&lt;=YEAR($F35)+SP_Jahre-1),$D35/SP_Jahre,0),IF($C35="Keine AfA (nicht abnutzbar)",0,IF(W35=0,0,IF($C35="Degressiv (§ 7 Abs. 2 EStG)",MIN(V105,MAX(V105*$J35*W35/12,IF(($H35-SUM($K35:V35))&gt;0,V105/($H35-SUM($K35:V35))*W35,0))),MIN(V105,$D35/$H35*W35)))))))</f>
        <v/>
      </c>
      <c r="X70" s="79" t="str">
        <f>IF(OR($D35="",$F35=""),"",IF($C35="GWG-Sofortabschreibung",IF(X$8=YEAR($F35),$D35,0),IF($C35="Sammelposten (Pool)",IF(AND(X$8&gt;=YEAR($F35),X$8&lt;=YEAR($F35)+SP_Jahre-1),$D35/SP_Jahre,0),IF($C35="Keine AfA (nicht abnutzbar)",0,IF(X35=0,0,IF($C35="Degressiv (§ 7 Abs. 2 EStG)",MIN(W105,MAX(W105*$J35*X35/12,IF(($H35-SUM($K35:W35))&gt;0,W105/($H35-SUM($K35:W35))*X35,0))),MIN(W105,$D35/$H35*X35)))))))</f>
        <v/>
      </c>
      <c r="Y70" s="79" t="str">
        <f>IF(OR($D35="",$F35=""),"",IF($C35="GWG-Sofortabschreibung",IF(Y$8=YEAR($F35),$D35,0),IF($C35="Sammelposten (Pool)",IF(AND(Y$8&gt;=YEAR($F35),Y$8&lt;=YEAR($F35)+SP_Jahre-1),$D35/SP_Jahre,0),IF($C35="Keine AfA (nicht abnutzbar)",0,IF(Y35=0,0,IF($C35="Degressiv (§ 7 Abs. 2 EStG)",MIN(X105,MAX(X105*$J35*Y35/12,IF(($H35-SUM($K35:X35))&gt;0,X105/($H35-SUM($K35:X35))*Y35,0))),MIN(X105,$D35/$H35*Y35)))))))</f>
        <v/>
      </c>
      <c r="Z70" s="79" t="str">
        <f>IF(OR($D35="",$F35=""),"",IF($C35="GWG-Sofortabschreibung",IF(Z$8=YEAR($F35),$D35,0),IF($C35="Sammelposten (Pool)",IF(AND(Z$8&gt;=YEAR($F35),Z$8&lt;=YEAR($F35)+SP_Jahre-1),$D35/SP_Jahre,0),IF($C35="Keine AfA (nicht abnutzbar)",0,IF(Z35=0,0,IF($C35="Degressiv (§ 7 Abs. 2 EStG)",MIN(Y105,MAX(Y105*$J35*Z35/12,IF(($H35-SUM($K35:Y35))&gt;0,Y105/($H35-SUM($K35:Y35))*Z35,0))),MIN(Y105,$D35/$H35*Z35)))))))</f>
        <v/>
      </c>
      <c r="AA70" s="79" t="str">
        <f>IF(OR($D35="",$F35=""),"",IF($C35="GWG-Sofortabschreibung",IF(AA$8=YEAR($F35),$D35,0),IF($C35="Sammelposten (Pool)",IF(AND(AA$8&gt;=YEAR($F35),AA$8&lt;=YEAR($F35)+SP_Jahre-1),$D35/SP_Jahre,0),IF($C35="Keine AfA (nicht abnutzbar)",0,IF(AA35=0,0,IF($C35="Degressiv (§ 7 Abs. 2 EStG)",MIN(Z105,MAX(Z105*$J35*AA35/12,IF(($H35-SUM($K35:Z35))&gt;0,Z105/($H35-SUM($K35:Z35))*AA35,0))),MIN(Z105,$D35/$H35*AA35)))))))</f>
        <v/>
      </c>
      <c r="AB70" s="79" t="str">
        <f>IF(OR($D35="",$F35=""),"",IF($C35="GWG-Sofortabschreibung",IF(AB$8=YEAR($F35),$D35,0),IF($C35="Sammelposten (Pool)",IF(AND(AB$8&gt;=YEAR($F35),AB$8&lt;=YEAR($F35)+SP_Jahre-1),$D35/SP_Jahre,0),IF($C35="Keine AfA (nicht abnutzbar)",0,IF(AB35=0,0,IF($C35="Degressiv (§ 7 Abs. 2 EStG)",MIN(AA105,MAX(AA105*$J35*AB35/12,IF(($H35-SUM($K35:AA35))&gt;0,AA105/($H35-SUM($K35:AA35))*AB35,0))),MIN(AA105,$D35/$H35*AB35)))))))</f>
        <v/>
      </c>
      <c r="AC70" s="79" t="str">
        <f>IF(OR($D35="",$F35=""),"",IF($C35="GWG-Sofortabschreibung",IF(AC$8=YEAR($F35),$D35,0),IF($C35="Sammelposten (Pool)",IF(AND(AC$8&gt;=YEAR($F35),AC$8&lt;=YEAR($F35)+SP_Jahre-1),$D35/SP_Jahre,0),IF($C35="Keine AfA (nicht abnutzbar)",0,IF(AC35=0,0,IF($C35="Degressiv (§ 7 Abs. 2 EStG)",MIN(AB105,MAX(AB105*$J35*AC35/12,IF(($H35-SUM($K35:AB35))&gt;0,AB105/($H35-SUM($K35:AB35))*AC35,0))),MIN(AB105,$D35/$H35*AC35)))))))</f>
        <v/>
      </c>
      <c r="AD70" s="79" t="str">
        <f>IF(OR($D35="",$F35=""),"",IF($C35="GWG-Sofortabschreibung",IF(AD$8=YEAR($F35),$D35,0),IF($C35="Sammelposten (Pool)",IF(AND(AD$8&gt;=YEAR($F35),AD$8&lt;=YEAR($F35)+SP_Jahre-1),$D35/SP_Jahre,0),IF($C35="Keine AfA (nicht abnutzbar)",0,IF(AD35=0,0,IF($C35="Degressiv (§ 7 Abs. 2 EStG)",MIN(AC105,MAX(AC105*$J35*AD35/12,IF(($H35-SUM($K35:AC35))&gt;0,AC105/($H35-SUM($K35:AC35))*AD35,0))),MIN(AC105,$D35/$H35*AD35)))))))</f>
        <v/>
      </c>
    </row>
    <row r="71" spans="1:30" ht="15" customHeight="1" x14ac:dyDescent="0.25">
      <c r="A71" s="67" t="str">
        <f t="shared" si="11"/>
        <v/>
      </c>
      <c r="B71" s="67" t="str">
        <f t="shared" si="12"/>
        <v/>
      </c>
      <c r="C71" s="67" t="str">
        <f t="shared" si="13"/>
        <v/>
      </c>
      <c r="D71" s="68" t="str">
        <f t="shared" si="14"/>
        <v/>
      </c>
      <c r="E71" s="77"/>
      <c r="F71" s="77"/>
      <c r="G71" s="77"/>
      <c r="H71" s="77"/>
      <c r="I71" s="77"/>
      <c r="J71" s="78" t="str">
        <f t="shared" si="15"/>
        <v/>
      </c>
      <c r="K71" s="79" t="str">
        <f t="shared" si="16"/>
        <v/>
      </c>
      <c r="L71" s="79" t="str">
        <f>IF(OR($D36="",$F36=""),"",IF($C36="GWG-Sofortabschreibung",IF(L$8=YEAR($F36),$D36,0),IF($C36="Sammelposten (Pool)",IF(AND(L$8&gt;=YEAR($F36),L$8&lt;=YEAR($F36)+SP_Jahre-1),$D36/SP_Jahre,0),IF($C36="Keine AfA (nicht abnutzbar)",0,IF(L36=0,0,IF($C36="Degressiv (§ 7 Abs. 2 EStG)",MIN(K106,MAX(K106*$J36*L36/12,IF(($H36-SUM($K36:K36))&gt;0,K106/($H36-SUM($K36:K36))*L36,0))),MIN(K106,$D36/$H36*L36)))))))</f>
        <v/>
      </c>
      <c r="M71" s="79" t="str">
        <f>IF(OR($D36="",$F36=""),"",IF($C36="GWG-Sofortabschreibung",IF(M$8=YEAR($F36),$D36,0),IF($C36="Sammelposten (Pool)",IF(AND(M$8&gt;=YEAR($F36),M$8&lt;=YEAR($F36)+SP_Jahre-1),$D36/SP_Jahre,0),IF($C36="Keine AfA (nicht abnutzbar)",0,IF(M36=0,0,IF($C36="Degressiv (§ 7 Abs. 2 EStG)",MIN(L106,MAX(L106*$J36*M36/12,IF(($H36-SUM($K36:L36))&gt;0,L106/($H36-SUM($K36:L36))*M36,0))),MIN(L106,$D36/$H36*M36)))))))</f>
        <v/>
      </c>
      <c r="N71" s="79" t="str">
        <f>IF(OR($D36="",$F36=""),"",IF($C36="GWG-Sofortabschreibung",IF(N$8=YEAR($F36),$D36,0),IF($C36="Sammelposten (Pool)",IF(AND(N$8&gt;=YEAR($F36),N$8&lt;=YEAR($F36)+SP_Jahre-1),$D36/SP_Jahre,0),IF($C36="Keine AfA (nicht abnutzbar)",0,IF(N36=0,0,IF($C36="Degressiv (§ 7 Abs. 2 EStG)",MIN(M106,MAX(M106*$J36*N36/12,IF(($H36-SUM($K36:M36))&gt;0,M106/($H36-SUM($K36:M36))*N36,0))),MIN(M106,$D36/$H36*N36)))))))</f>
        <v/>
      </c>
      <c r="O71" s="79" t="str">
        <f>IF(OR($D36="",$F36=""),"",IF($C36="GWG-Sofortabschreibung",IF(O$8=YEAR($F36),$D36,0),IF($C36="Sammelposten (Pool)",IF(AND(O$8&gt;=YEAR($F36),O$8&lt;=YEAR($F36)+SP_Jahre-1),$D36/SP_Jahre,0),IF($C36="Keine AfA (nicht abnutzbar)",0,IF(O36=0,0,IF($C36="Degressiv (§ 7 Abs. 2 EStG)",MIN(N106,MAX(N106*$J36*O36/12,IF(($H36-SUM($K36:N36))&gt;0,N106/($H36-SUM($K36:N36))*O36,0))),MIN(N106,$D36/$H36*O36)))))))</f>
        <v/>
      </c>
      <c r="P71" s="79" t="str">
        <f>IF(OR($D36="",$F36=""),"",IF($C36="GWG-Sofortabschreibung",IF(P$8=YEAR($F36),$D36,0),IF($C36="Sammelposten (Pool)",IF(AND(P$8&gt;=YEAR($F36),P$8&lt;=YEAR($F36)+SP_Jahre-1),$D36/SP_Jahre,0),IF($C36="Keine AfA (nicht abnutzbar)",0,IF(P36=0,0,IF($C36="Degressiv (§ 7 Abs. 2 EStG)",MIN(O106,MAX(O106*$J36*P36/12,IF(($H36-SUM($K36:O36))&gt;0,O106/($H36-SUM($K36:O36))*P36,0))),MIN(O106,$D36/$H36*P36)))))))</f>
        <v/>
      </c>
      <c r="Q71" s="79" t="str">
        <f>IF(OR($D36="",$F36=""),"",IF($C36="GWG-Sofortabschreibung",IF(Q$8=YEAR($F36),$D36,0),IF($C36="Sammelposten (Pool)",IF(AND(Q$8&gt;=YEAR($F36),Q$8&lt;=YEAR($F36)+SP_Jahre-1),$D36/SP_Jahre,0),IF($C36="Keine AfA (nicht abnutzbar)",0,IF(Q36=0,0,IF($C36="Degressiv (§ 7 Abs. 2 EStG)",MIN(P106,MAX(P106*$J36*Q36/12,IF(($H36-SUM($K36:P36))&gt;0,P106/($H36-SUM($K36:P36))*Q36,0))),MIN(P106,$D36/$H36*Q36)))))))</f>
        <v/>
      </c>
      <c r="R71" s="79" t="str">
        <f>IF(OR($D36="",$F36=""),"",IF($C36="GWG-Sofortabschreibung",IF(R$8=YEAR($F36),$D36,0),IF($C36="Sammelposten (Pool)",IF(AND(R$8&gt;=YEAR($F36),R$8&lt;=YEAR($F36)+SP_Jahre-1),$D36/SP_Jahre,0),IF($C36="Keine AfA (nicht abnutzbar)",0,IF(R36=0,0,IF($C36="Degressiv (§ 7 Abs. 2 EStG)",MIN(Q106,MAX(Q106*$J36*R36/12,IF(($H36-SUM($K36:Q36))&gt;0,Q106/($H36-SUM($K36:Q36))*R36,0))),MIN(Q106,$D36/$H36*R36)))))))</f>
        <v/>
      </c>
      <c r="S71" s="79" t="str">
        <f>IF(OR($D36="",$F36=""),"",IF($C36="GWG-Sofortabschreibung",IF(S$8=YEAR($F36),$D36,0),IF($C36="Sammelposten (Pool)",IF(AND(S$8&gt;=YEAR($F36),S$8&lt;=YEAR($F36)+SP_Jahre-1),$D36/SP_Jahre,0),IF($C36="Keine AfA (nicht abnutzbar)",0,IF(S36=0,0,IF($C36="Degressiv (§ 7 Abs. 2 EStG)",MIN(R106,MAX(R106*$J36*S36/12,IF(($H36-SUM($K36:R36))&gt;0,R106/($H36-SUM($K36:R36))*S36,0))),MIN(R106,$D36/$H36*S36)))))))</f>
        <v/>
      </c>
      <c r="T71" s="79" t="str">
        <f>IF(OR($D36="",$F36=""),"",IF($C36="GWG-Sofortabschreibung",IF(T$8=YEAR($F36),$D36,0),IF($C36="Sammelposten (Pool)",IF(AND(T$8&gt;=YEAR($F36),T$8&lt;=YEAR($F36)+SP_Jahre-1),$D36/SP_Jahre,0),IF($C36="Keine AfA (nicht abnutzbar)",0,IF(T36=0,0,IF($C36="Degressiv (§ 7 Abs. 2 EStG)",MIN(S106,MAX(S106*$J36*T36/12,IF(($H36-SUM($K36:S36))&gt;0,S106/($H36-SUM($K36:S36))*T36,0))),MIN(S106,$D36/$H36*T36)))))))</f>
        <v/>
      </c>
      <c r="U71" s="79" t="str">
        <f>IF(OR($D36="",$F36=""),"",IF($C36="GWG-Sofortabschreibung",IF(U$8=YEAR($F36),$D36,0),IF($C36="Sammelposten (Pool)",IF(AND(U$8&gt;=YEAR($F36),U$8&lt;=YEAR($F36)+SP_Jahre-1),$D36/SP_Jahre,0),IF($C36="Keine AfA (nicht abnutzbar)",0,IF(U36=0,0,IF($C36="Degressiv (§ 7 Abs. 2 EStG)",MIN(T106,MAX(T106*$J36*U36/12,IF(($H36-SUM($K36:T36))&gt;0,T106/($H36-SUM($K36:T36))*U36,0))),MIN(T106,$D36/$H36*U36)))))))</f>
        <v/>
      </c>
      <c r="V71" s="79" t="str">
        <f>IF(OR($D36="",$F36=""),"",IF($C36="GWG-Sofortabschreibung",IF(V$8=YEAR($F36),$D36,0),IF($C36="Sammelposten (Pool)",IF(AND(V$8&gt;=YEAR($F36),V$8&lt;=YEAR($F36)+SP_Jahre-1),$D36/SP_Jahre,0),IF($C36="Keine AfA (nicht abnutzbar)",0,IF(V36=0,0,IF($C36="Degressiv (§ 7 Abs. 2 EStG)",MIN(U106,MAX(U106*$J36*V36/12,IF(($H36-SUM($K36:U36))&gt;0,U106/($H36-SUM($K36:U36))*V36,0))),MIN(U106,$D36/$H36*V36)))))))</f>
        <v/>
      </c>
      <c r="W71" s="79" t="str">
        <f>IF(OR($D36="",$F36=""),"",IF($C36="GWG-Sofortabschreibung",IF(W$8=YEAR($F36),$D36,0),IF($C36="Sammelposten (Pool)",IF(AND(W$8&gt;=YEAR($F36),W$8&lt;=YEAR($F36)+SP_Jahre-1),$D36/SP_Jahre,0),IF($C36="Keine AfA (nicht abnutzbar)",0,IF(W36=0,0,IF($C36="Degressiv (§ 7 Abs. 2 EStG)",MIN(V106,MAX(V106*$J36*W36/12,IF(($H36-SUM($K36:V36))&gt;0,V106/($H36-SUM($K36:V36))*W36,0))),MIN(V106,$D36/$H36*W36)))))))</f>
        <v/>
      </c>
      <c r="X71" s="79" t="str">
        <f>IF(OR($D36="",$F36=""),"",IF($C36="GWG-Sofortabschreibung",IF(X$8=YEAR($F36),$D36,0),IF($C36="Sammelposten (Pool)",IF(AND(X$8&gt;=YEAR($F36),X$8&lt;=YEAR($F36)+SP_Jahre-1),$D36/SP_Jahre,0),IF($C36="Keine AfA (nicht abnutzbar)",0,IF(X36=0,0,IF($C36="Degressiv (§ 7 Abs. 2 EStG)",MIN(W106,MAX(W106*$J36*X36/12,IF(($H36-SUM($K36:W36))&gt;0,W106/($H36-SUM($K36:W36))*X36,0))),MIN(W106,$D36/$H36*X36)))))))</f>
        <v/>
      </c>
      <c r="Y71" s="79" t="str">
        <f>IF(OR($D36="",$F36=""),"",IF($C36="GWG-Sofortabschreibung",IF(Y$8=YEAR($F36),$D36,0),IF($C36="Sammelposten (Pool)",IF(AND(Y$8&gt;=YEAR($F36),Y$8&lt;=YEAR($F36)+SP_Jahre-1),$D36/SP_Jahre,0),IF($C36="Keine AfA (nicht abnutzbar)",0,IF(Y36=0,0,IF($C36="Degressiv (§ 7 Abs. 2 EStG)",MIN(X106,MAX(X106*$J36*Y36/12,IF(($H36-SUM($K36:X36))&gt;0,X106/($H36-SUM($K36:X36))*Y36,0))),MIN(X106,$D36/$H36*Y36)))))))</f>
        <v/>
      </c>
      <c r="Z71" s="79" t="str">
        <f>IF(OR($D36="",$F36=""),"",IF($C36="GWG-Sofortabschreibung",IF(Z$8=YEAR($F36),$D36,0),IF($C36="Sammelposten (Pool)",IF(AND(Z$8&gt;=YEAR($F36),Z$8&lt;=YEAR($F36)+SP_Jahre-1),$D36/SP_Jahre,0),IF($C36="Keine AfA (nicht abnutzbar)",0,IF(Z36=0,0,IF($C36="Degressiv (§ 7 Abs. 2 EStG)",MIN(Y106,MAX(Y106*$J36*Z36/12,IF(($H36-SUM($K36:Y36))&gt;0,Y106/($H36-SUM($K36:Y36))*Z36,0))),MIN(Y106,$D36/$H36*Z36)))))))</f>
        <v/>
      </c>
      <c r="AA71" s="79" t="str">
        <f>IF(OR($D36="",$F36=""),"",IF($C36="GWG-Sofortabschreibung",IF(AA$8=YEAR($F36),$D36,0),IF($C36="Sammelposten (Pool)",IF(AND(AA$8&gt;=YEAR($F36),AA$8&lt;=YEAR($F36)+SP_Jahre-1),$D36/SP_Jahre,0),IF($C36="Keine AfA (nicht abnutzbar)",0,IF(AA36=0,0,IF($C36="Degressiv (§ 7 Abs. 2 EStG)",MIN(Z106,MAX(Z106*$J36*AA36/12,IF(($H36-SUM($K36:Z36))&gt;0,Z106/($H36-SUM($K36:Z36))*AA36,0))),MIN(Z106,$D36/$H36*AA36)))))))</f>
        <v/>
      </c>
      <c r="AB71" s="79" t="str">
        <f>IF(OR($D36="",$F36=""),"",IF($C36="GWG-Sofortabschreibung",IF(AB$8=YEAR($F36),$D36,0),IF($C36="Sammelposten (Pool)",IF(AND(AB$8&gt;=YEAR($F36),AB$8&lt;=YEAR($F36)+SP_Jahre-1),$D36/SP_Jahre,0),IF($C36="Keine AfA (nicht abnutzbar)",0,IF(AB36=0,0,IF($C36="Degressiv (§ 7 Abs. 2 EStG)",MIN(AA106,MAX(AA106*$J36*AB36/12,IF(($H36-SUM($K36:AA36))&gt;0,AA106/($H36-SUM($K36:AA36))*AB36,0))),MIN(AA106,$D36/$H36*AB36)))))))</f>
        <v/>
      </c>
      <c r="AC71" s="79" t="str">
        <f>IF(OR($D36="",$F36=""),"",IF($C36="GWG-Sofortabschreibung",IF(AC$8=YEAR($F36),$D36,0),IF($C36="Sammelposten (Pool)",IF(AND(AC$8&gt;=YEAR($F36),AC$8&lt;=YEAR($F36)+SP_Jahre-1),$D36/SP_Jahre,0),IF($C36="Keine AfA (nicht abnutzbar)",0,IF(AC36=0,0,IF($C36="Degressiv (§ 7 Abs. 2 EStG)",MIN(AB106,MAX(AB106*$J36*AC36/12,IF(($H36-SUM($K36:AB36))&gt;0,AB106/($H36-SUM($K36:AB36))*AC36,0))),MIN(AB106,$D36/$H36*AC36)))))))</f>
        <v/>
      </c>
      <c r="AD71" s="79" t="str">
        <f>IF(OR($D36="",$F36=""),"",IF($C36="GWG-Sofortabschreibung",IF(AD$8=YEAR($F36),$D36,0),IF($C36="Sammelposten (Pool)",IF(AND(AD$8&gt;=YEAR($F36),AD$8&lt;=YEAR($F36)+SP_Jahre-1),$D36/SP_Jahre,0),IF($C36="Keine AfA (nicht abnutzbar)",0,IF(AD36=0,0,IF($C36="Degressiv (§ 7 Abs. 2 EStG)",MIN(AC106,MAX(AC106*$J36*AD36/12,IF(($H36-SUM($K36:AC36))&gt;0,AC106/($H36-SUM($K36:AC36))*AD36,0))),MIN(AC106,$D36/$H36*AD36)))))))</f>
        <v/>
      </c>
    </row>
    <row r="72" spans="1:30" ht="15" customHeight="1" x14ac:dyDescent="0.25">
      <c r="A72" s="67" t="str">
        <f t="shared" si="11"/>
        <v/>
      </c>
      <c r="B72" s="67" t="str">
        <f t="shared" si="12"/>
        <v/>
      </c>
      <c r="C72" s="67" t="str">
        <f t="shared" si="13"/>
        <v/>
      </c>
      <c r="D72" s="68" t="str">
        <f t="shared" si="14"/>
        <v/>
      </c>
      <c r="E72" s="77"/>
      <c r="F72" s="77"/>
      <c r="G72" s="77"/>
      <c r="H72" s="77"/>
      <c r="I72" s="77"/>
      <c r="J72" s="78" t="str">
        <f t="shared" si="15"/>
        <v/>
      </c>
      <c r="K72" s="79" t="str">
        <f t="shared" si="16"/>
        <v/>
      </c>
      <c r="L72" s="79" t="str">
        <f>IF(OR($D37="",$F37=""),"",IF($C37="GWG-Sofortabschreibung",IF(L$8=YEAR($F37),$D37,0),IF($C37="Sammelposten (Pool)",IF(AND(L$8&gt;=YEAR($F37),L$8&lt;=YEAR($F37)+SP_Jahre-1),$D37/SP_Jahre,0),IF($C37="Keine AfA (nicht abnutzbar)",0,IF(L37=0,0,IF($C37="Degressiv (§ 7 Abs. 2 EStG)",MIN(K107,MAX(K107*$J37*L37/12,IF(($H37-SUM($K37:K37))&gt;0,K107/($H37-SUM($K37:K37))*L37,0))),MIN(K107,$D37/$H37*L37)))))))</f>
        <v/>
      </c>
      <c r="M72" s="79" t="str">
        <f>IF(OR($D37="",$F37=""),"",IF($C37="GWG-Sofortabschreibung",IF(M$8=YEAR($F37),$D37,0),IF($C37="Sammelposten (Pool)",IF(AND(M$8&gt;=YEAR($F37),M$8&lt;=YEAR($F37)+SP_Jahre-1),$D37/SP_Jahre,0),IF($C37="Keine AfA (nicht abnutzbar)",0,IF(M37=0,0,IF($C37="Degressiv (§ 7 Abs. 2 EStG)",MIN(L107,MAX(L107*$J37*M37/12,IF(($H37-SUM($K37:L37))&gt;0,L107/($H37-SUM($K37:L37))*M37,0))),MIN(L107,$D37/$H37*M37)))))))</f>
        <v/>
      </c>
      <c r="N72" s="79" t="str">
        <f>IF(OR($D37="",$F37=""),"",IF($C37="GWG-Sofortabschreibung",IF(N$8=YEAR($F37),$D37,0),IF($C37="Sammelposten (Pool)",IF(AND(N$8&gt;=YEAR($F37),N$8&lt;=YEAR($F37)+SP_Jahre-1),$D37/SP_Jahre,0),IF($C37="Keine AfA (nicht abnutzbar)",0,IF(N37=0,0,IF($C37="Degressiv (§ 7 Abs. 2 EStG)",MIN(M107,MAX(M107*$J37*N37/12,IF(($H37-SUM($K37:M37))&gt;0,M107/($H37-SUM($K37:M37))*N37,0))),MIN(M107,$D37/$H37*N37)))))))</f>
        <v/>
      </c>
      <c r="O72" s="79" t="str">
        <f>IF(OR($D37="",$F37=""),"",IF($C37="GWG-Sofortabschreibung",IF(O$8=YEAR($F37),$D37,0),IF($C37="Sammelposten (Pool)",IF(AND(O$8&gt;=YEAR($F37),O$8&lt;=YEAR($F37)+SP_Jahre-1),$D37/SP_Jahre,0),IF($C37="Keine AfA (nicht abnutzbar)",0,IF(O37=0,0,IF($C37="Degressiv (§ 7 Abs. 2 EStG)",MIN(N107,MAX(N107*$J37*O37/12,IF(($H37-SUM($K37:N37))&gt;0,N107/($H37-SUM($K37:N37))*O37,0))),MIN(N107,$D37/$H37*O37)))))))</f>
        <v/>
      </c>
      <c r="P72" s="79" t="str">
        <f>IF(OR($D37="",$F37=""),"",IF($C37="GWG-Sofortabschreibung",IF(P$8=YEAR($F37),$D37,0),IF($C37="Sammelposten (Pool)",IF(AND(P$8&gt;=YEAR($F37),P$8&lt;=YEAR($F37)+SP_Jahre-1),$D37/SP_Jahre,0),IF($C37="Keine AfA (nicht abnutzbar)",0,IF(P37=0,0,IF($C37="Degressiv (§ 7 Abs. 2 EStG)",MIN(O107,MAX(O107*$J37*P37/12,IF(($H37-SUM($K37:O37))&gt;0,O107/($H37-SUM($K37:O37))*P37,0))),MIN(O107,$D37/$H37*P37)))))))</f>
        <v/>
      </c>
      <c r="Q72" s="79" t="str">
        <f>IF(OR($D37="",$F37=""),"",IF($C37="GWG-Sofortabschreibung",IF(Q$8=YEAR($F37),$D37,0),IF($C37="Sammelposten (Pool)",IF(AND(Q$8&gt;=YEAR($F37),Q$8&lt;=YEAR($F37)+SP_Jahre-1),$D37/SP_Jahre,0),IF($C37="Keine AfA (nicht abnutzbar)",0,IF(Q37=0,0,IF($C37="Degressiv (§ 7 Abs. 2 EStG)",MIN(P107,MAX(P107*$J37*Q37/12,IF(($H37-SUM($K37:P37))&gt;0,P107/($H37-SUM($K37:P37))*Q37,0))),MIN(P107,$D37/$H37*Q37)))))))</f>
        <v/>
      </c>
      <c r="R72" s="79" t="str">
        <f>IF(OR($D37="",$F37=""),"",IF($C37="GWG-Sofortabschreibung",IF(R$8=YEAR($F37),$D37,0),IF($C37="Sammelposten (Pool)",IF(AND(R$8&gt;=YEAR($F37),R$8&lt;=YEAR($F37)+SP_Jahre-1),$D37/SP_Jahre,0),IF($C37="Keine AfA (nicht abnutzbar)",0,IF(R37=0,0,IF($C37="Degressiv (§ 7 Abs. 2 EStG)",MIN(Q107,MAX(Q107*$J37*R37/12,IF(($H37-SUM($K37:Q37))&gt;0,Q107/($H37-SUM($K37:Q37))*R37,0))),MIN(Q107,$D37/$H37*R37)))))))</f>
        <v/>
      </c>
      <c r="S72" s="79" t="str">
        <f>IF(OR($D37="",$F37=""),"",IF($C37="GWG-Sofortabschreibung",IF(S$8=YEAR($F37),$D37,0),IF($C37="Sammelposten (Pool)",IF(AND(S$8&gt;=YEAR($F37),S$8&lt;=YEAR($F37)+SP_Jahre-1),$D37/SP_Jahre,0),IF($C37="Keine AfA (nicht abnutzbar)",0,IF(S37=0,0,IF($C37="Degressiv (§ 7 Abs. 2 EStG)",MIN(R107,MAX(R107*$J37*S37/12,IF(($H37-SUM($K37:R37))&gt;0,R107/($H37-SUM($K37:R37))*S37,0))),MIN(R107,$D37/$H37*S37)))))))</f>
        <v/>
      </c>
      <c r="T72" s="79" t="str">
        <f>IF(OR($D37="",$F37=""),"",IF($C37="GWG-Sofortabschreibung",IF(T$8=YEAR($F37),$D37,0),IF($C37="Sammelposten (Pool)",IF(AND(T$8&gt;=YEAR($F37),T$8&lt;=YEAR($F37)+SP_Jahre-1),$D37/SP_Jahre,0),IF($C37="Keine AfA (nicht abnutzbar)",0,IF(T37=0,0,IF($C37="Degressiv (§ 7 Abs. 2 EStG)",MIN(S107,MAX(S107*$J37*T37/12,IF(($H37-SUM($K37:S37))&gt;0,S107/($H37-SUM($K37:S37))*T37,0))),MIN(S107,$D37/$H37*T37)))))))</f>
        <v/>
      </c>
      <c r="U72" s="79" t="str">
        <f>IF(OR($D37="",$F37=""),"",IF($C37="GWG-Sofortabschreibung",IF(U$8=YEAR($F37),$D37,0),IF($C37="Sammelposten (Pool)",IF(AND(U$8&gt;=YEAR($F37),U$8&lt;=YEAR($F37)+SP_Jahre-1),$D37/SP_Jahre,0),IF($C37="Keine AfA (nicht abnutzbar)",0,IF(U37=0,0,IF($C37="Degressiv (§ 7 Abs. 2 EStG)",MIN(T107,MAX(T107*$J37*U37/12,IF(($H37-SUM($K37:T37))&gt;0,T107/($H37-SUM($K37:T37))*U37,0))),MIN(T107,$D37/$H37*U37)))))))</f>
        <v/>
      </c>
      <c r="V72" s="79" t="str">
        <f>IF(OR($D37="",$F37=""),"",IF($C37="GWG-Sofortabschreibung",IF(V$8=YEAR($F37),$D37,0),IF($C37="Sammelposten (Pool)",IF(AND(V$8&gt;=YEAR($F37),V$8&lt;=YEAR($F37)+SP_Jahre-1),$D37/SP_Jahre,0),IF($C37="Keine AfA (nicht abnutzbar)",0,IF(V37=0,0,IF($C37="Degressiv (§ 7 Abs. 2 EStG)",MIN(U107,MAX(U107*$J37*V37/12,IF(($H37-SUM($K37:U37))&gt;0,U107/($H37-SUM($K37:U37))*V37,0))),MIN(U107,$D37/$H37*V37)))))))</f>
        <v/>
      </c>
      <c r="W72" s="79" t="str">
        <f>IF(OR($D37="",$F37=""),"",IF($C37="GWG-Sofortabschreibung",IF(W$8=YEAR($F37),$D37,0),IF($C37="Sammelposten (Pool)",IF(AND(W$8&gt;=YEAR($F37),W$8&lt;=YEAR($F37)+SP_Jahre-1),$D37/SP_Jahre,0),IF($C37="Keine AfA (nicht abnutzbar)",0,IF(W37=0,0,IF($C37="Degressiv (§ 7 Abs. 2 EStG)",MIN(V107,MAX(V107*$J37*W37/12,IF(($H37-SUM($K37:V37))&gt;0,V107/($H37-SUM($K37:V37))*W37,0))),MIN(V107,$D37/$H37*W37)))))))</f>
        <v/>
      </c>
      <c r="X72" s="79" t="str">
        <f>IF(OR($D37="",$F37=""),"",IF($C37="GWG-Sofortabschreibung",IF(X$8=YEAR($F37),$D37,0),IF($C37="Sammelposten (Pool)",IF(AND(X$8&gt;=YEAR($F37),X$8&lt;=YEAR($F37)+SP_Jahre-1),$D37/SP_Jahre,0),IF($C37="Keine AfA (nicht abnutzbar)",0,IF(X37=0,0,IF($C37="Degressiv (§ 7 Abs. 2 EStG)",MIN(W107,MAX(W107*$J37*X37/12,IF(($H37-SUM($K37:W37))&gt;0,W107/($H37-SUM($K37:W37))*X37,0))),MIN(W107,$D37/$H37*X37)))))))</f>
        <v/>
      </c>
      <c r="Y72" s="79" t="str">
        <f>IF(OR($D37="",$F37=""),"",IF($C37="GWG-Sofortabschreibung",IF(Y$8=YEAR($F37),$D37,0),IF($C37="Sammelposten (Pool)",IF(AND(Y$8&gt;=YEAR($F37),Y$8&lt;=YEAR($F37)+SP_Jahre-1),$D37/SP_Jahre,0),IF($C37="Keine AfA (nicht abnutzbar)",0,IF(Y37=0,0,IF($C37="Degressiv (§ 7 Abs. 2 EStG)",MIN(X107,MAX(X107*$J37*Y37/12,IF(($H37-SUM($K37:X37))&gt;0,X107/($H37-SUM($K37:X37))*Y37,0))),MIN(X107,$D37/$H37*Y37)))))))</f>
        <v/>
      </c>
      <c r="Z72" s="79" t="str">
        <f>IF(OR($D37="",$F37=""),"",IF($C37="GWG-Sofortabschreibung",IF(Z$8=YEAR($F37),$D37,0),IF($C37="Sammelposten (Pool)",IF(AND(Z$8&gt;=YEAR($F37),Z$8&lt;=YEAR($F37)+SP_Jahre-1),$D37/SP_Jahre,0),IF($C37="Keine AfA (nicht abnutzbar)",0,IF(Z37=0,0,IF($C37="Degressiv (§ 7 Abs. 2 EStG)",MIN(Y107,MAX(Y107*$J37*Z37/12,IF(($H37-SUM($K37:Y37))&gt;0,Y107/($H37-SUM($K37:Y37))*Z37,0))),MIN(Y107,$D37/$H37*Z37)))))))</f>
        <v/>
      </c>
      <c r="AA72" s="79" t="str">
        <f>IF(OR($D37="",$F37=""),"",IF($C37="GWG-Sofortabschreibung",IF(AA$8=YEAR($F37),$D37,0),IF($C37="Sammelposten (Pool)",IF(AND(AA$8&gt;=YEAR($F37),AA$8&lt;=YEAR($F37)+SP_Jahre-1),$D37/SP_Jahre,0),IF($C37="Keine AfA (nicht abnutzbar)",0,IF(AA37=0,0,IF($C37="Degressiv (§ 7 Abs. 2 EStG)",MIN(Z107,MAX(Z107*$J37*AA37/12,IF(($H37-SUM($K37:Z37))&gt;0,Z107/($H37-SUM($K37:Z37))*AA37,0))),MIN(Z107,$D37/$H37*AA37)))))))</f>
        <v/>
      </c>
      <c r="AB72" s="79" t="str">
        <f>IF(OR($D37="",$F37=""),"",IF($C37="GWG-Sofortabschreibung",IF(AB$8=YEAR($F37),$D37,0),IF($C37="Sammelposten (Pool)",IF(AND(AB$8&gt;=YEAR($F37),AB$8&lt;=YEAR($F37)+SP_Jahre-1),$D37/SP_Jahre,0),IF($C37="Keine AfA (nicht abnutzbar)",0,IF(AB37=0,0,IF($C37="Degressiv (§ 7 Abs. 2 EStG)",MIN(AA107,MAX(AA107*$J37*AB37/12,IF(($H37-SUM($K37:AA37))&gt;0,AA107/($H37-SUM($K37:AA37))*AB37,0))),MIN(AA107,$D37/$H37*AB37)))))))</f>
        <v/>
      </c>
      <c r="AC72" s="79" t="str">
        <f>IF(OR($D37="",$F37=""),"",IF($C37="GWG-Sofortabschreibung",IF(AC$8=YEAR($F37),$D37,0),IF($C37="Sammelposten (Pool)",IF(AND(AC$8&gt;=YEAR($F37),AC$8&lt;=YEAR($F37)+SP_Jahre-1),$D37/SP_Jahre,0),IF($C37="Keine AfA (nicht abnutzbar)",0,IF(AC37=0,0,IF($C37="Degressiv (§ 7 Abs. 2 EStG)",MIN(AB107,MAX(AB107*$J37*AC37/12,IF(($H37-SUM($K37:AB37))&gt;0,AB107/($H37-SUM($K37:AB37))*AC37,0))),MIN(AB107,$D37/$H37*AC37)))))))</f>
        <v/>
      </c>
      <c r="AD72" s="79" t="str">
        <f>IF(OR($D37="",$F37=""),"",IF($C37="GWG-Sofortabschreibung",IF(AD$8=YEAR($F37),$D37,0),IF($C37="Sammelposten (Pool)",IF(AND(AD$8&gt;=YEAR($F37),AD$8&lt;=YEAR($F37)+SP_Jahre-1),$D37/SP_Jahre,0),IF($C37="Keine AfA (nicht abnutzbar)",0,IF(AD37=0,0,IF($C37="Degressiv (§ 7 Abs. 2 EStG)",MIN(AC107,MAX(AC107*$J37*AD37/12,IF(($H37-SUM($K37:AC37))&gt;0,AC107/($H37-SUM($K37:AC37))*AD37,0))),MIN(AC107,$D37/$H37*AD37)))))))</f>
        <v/>
      </c>
    </row>
    <row r="73" spans="1:30" ht="15" customHeight="1" x14ac:dyDescent="0.25">
      <c r="A73" s="67" t="str">
        <f t="shared" si="11"/>
        <v/>
      </c>
      <c r="B73" s="67" t="str">
        <f t="shared" si="12"/>
        <v/>
      </c>
      <c r="C73" s="67" t="str">
        <f t="shared" si="13"/>
        <v/>
      </c>
      <c r="D73" s="68" t="str">
        <f t="shared" si="14"/>
        <v/>
      </c>
      <c r="E73" s="77"/>
      <c r="F73" s="77"/>
      <c r="G73" s="77"/>
      <c r="H73" s="77"/>
      <c r="I73" s="77"/>
      <c r="J73" s="78" t="str">
        <f t="shared" si="15"/>
        <v/>
      </c>
      <c r="K73" s="79" t="str">
        <f t="shared" si="16"/>
        <v/>
      </c>
      <c r="L73" s="79" t="str">
        <f>IF(OR($D38="",$F38=""),"",IF($C38="GWG-Sofortabschreibung",IF(L$8=YEAR($F38),$D38,0),IF($C38="Sammelposten (Pool)",IF(AND(L$8&gt;=YEAR($F38),L$8&lt;=YEAR($F38)+SP_Jahre-1),$D38/SP_Jahre,0),IF($C38="Keine AfA (nicht abnutzbar)",0,IF(L38=0,0,IF($C38="Degressiv (§ 7 Abs. 2 EStG)",MIN(K108,MAX(K108*$J38*L38/12,IF(($H38-SUM($K38:K38))&gt;0,K108/($H38-SUM($K38:K38))*L38,0))),MIN(K108,$D38/$H38*L38)))))))</f>
        <v/>
      </c>
      <c r="M73" s="79" t="str">
        <f>IF(OR($D38="",$F38=""),"",IF($C38="GWG-Sofortabschreibung",IF(M$8=YEAR($F38),$D38,0),IF($C38="Sammelposten (Pool)",IF(AND(M$8&gt;=YEAR($F38),M$8&lt;=YEAR($F38)+SP_Jahre-1),$D38/SP_Jahre,0),IF($C38="Keine AfA (nicht abnutzbar)",0,IF(M38=0,0,IF($C38="Degressiv (§ 7 Abs. 2 EStG)",MIN(L108,MAX(L108*$J38*M38/12,IF(($H38-SUM($K38:L38))&gt;0,L108/($H38-SUM($K38:L38))*M38,0))),MIN(L108,$D38/$H38*M38)))))))</f>
        <v/>
      </c>
      <c r="N73" s="79" t="str">
        <f>IF(OR($D38="",$F38=""),"",IF($C38="GWG-Sofortabschreibung",IF(N$8=YEAR($F38),$D38,0),IF($C38="Sammelposten (Pool)",IF(AND(N$8&gt;=YEAR($F38),N$8&lt;=YEAR($F38)+SP_Jahre-1),$D38/SP_Jahre,0),IF($C38="Keine AfA (nicht abnutzbar)",0,IF(N38=0,0,IF($C38="Degressiv (§ 7 Abs. 2 EStG)",MIN(M108,MAX(M108*$J38*N38/12,IF(($H38-SUM($K38:M38))&gt;0,M108/($H38-SUM($K38:M38))*N38,0))),MIN(M108,$D38/$H38*N38)))))))</f>
        <v/>
      </c>
      <c r="O73" s="79" t="str">
        <f>IF(OR($D38="",$F38=""),"",IF($C38="GWG-Sofortabschreibung",IF(O$8=YEAR($F38),$D38,0),IF($C38="Sammelposten (Pool)",IF(AND(O$8&gt;=YEAR($F38),O$8&lt;=YEAR($F38)+SP_Jahre-1),$D38/SP_Jahre,0),IF($C38="Keine AfA (nicht abnutzbar)",0,IF(O38=0,0,IF($C38="Degressiv (§ 7 Abs. 2 EStG)",MIN(N108,MAX(N108*$J38*O38/12,IF(($H38-SUM($K38:N38))&gt;0,N108/($H38-SUM($K38:N38))*O38,0))),MIN(N108,$D38/$H38*O38)))))))</f>
        <v/>
      </c>
      <c r="P73" s="79" t="str">
        <f>IF(OR($D38="",$F38=""),"",IF($C38="GWG-Sofortabschreibung",IF(P$8=YEAR($F38),$D38,0),IF($C38="Sammelposten (Pool)",IF(AND(P$8&gt;=YEAR($F38),P$8&lt;=YEAR($F38)+SP_Jahre-1),$D38/SP_Jahre,0),IF($C38="Keine AfA (nicht abnutzbar)",0,IF(P38=0,0,IF($C38="Degressiv (§ 7 Abs. 2 EStG)",MIN(O108,MAX(O108*$J38*P38/12,IF(($H38-SUM($K38:O38))&gt;0,O108/($H38-SUM($K38:O38))*P38,0))),MIN(O108,$D38/$H38*P38)))))))</f>
        <v/>
      </c>
      <c r="Q73" s="79" t="str">
        <f>IF(OR($D38="",$F38=""),"",IF($C38="GWG-Sofortabschreibung",IF(Q$8=YEAR($F38),$D38,0),IF($C38="Sammelposten (Pool)",IF(AND(Q$8&gt;=YEAR($F38),Q$8&lt;=YEAR($F38)+SP_Jahre-1),$D38/SP_Jahre,0),IF($C38="Keine AfA (nicht abnutzbar)",0,IF(Q38=0,0,IF($C38="Degressiv (§ 7 Abs. 2 EStG)",MIN(P108,MAX(P108*$J38*Q38/12,IF(($H38-SUM($K38:P38))&gt;0,P108/($H38-SUM($K38:P38))*Q38,0))),MIN(P108,$D38/$H38*Q38)))))))</f>
        <v/>
      </c>
      <c r="R73" s="79" t="str">
        <f>IF(OR($D38="",$F38=""),"",IF($C38="GWG-Sofortabschreibung",IF(R$8=YEAR($F38),$D38,0),IF($C38="Sammelposten (Pool)",IF(AND(R$8&gt;=YEAR($F38),R$8&lt;=YEAR($F38)+SP_Jahre-1),$D38/SP_Jahre,0),IF($C38="Keine AfA (nicht abnutzbar)",0,IF(R38=0,0,IF($C38="Degressiv (§ 7 Abs. 2 EStG)",MIN(Q108,MAX(Q108*$J38*R38/12,IF(($H38-SUM($K38:Q38))&gt;0,Q108/($H38-SUM($K38:Q38))*R38,0))),MIN(Q108,$D38/$H38*R38)))))))</f>
        <v/>
      </c>
      <c r="S73" s="79" t="str">
        <f>IF(OR($D38="",$F38=""),"",IF($C38="GWG-Sofortabschreibung",IF(S$8=YEAR($F38),$D38,0),IF($C38="Sammelposten (Pool)",IF(AND(S$8&gt;=YEAR($F38),S$8&lt;=YEAR($F38)+SP_Jahre-1),$D38/SP_Jahre,0),IF($C38="Keine AfA (nicht abnutzbar)",0,IF(S38=0,0,IF($C38="Degressiv (§ 7 Abs. 2 EStG)",MIN(R108,MAX(R108*$J38*S38/12,IF(($H38-SUM($K38:R38))&gt;0,R108/($H38-SUM($K38:R38))*S38,0))),MIN(R108,$D38/$H38*S38)))))))</f>
        <v/>
      </c>
      <c r="T73" s="79" t="str">
        <f>IF(OR($D38="",$F38=""),"",IF($C38="GWG-Sofortabschreibung",IF(T$8=YEAR($F38),$D38,0),IF($C38="Sammelposten (Pool)",IF(AND(T$8&gt;=YEAR($F38),T$8&lt;=YEAR($F38)+SP_Jahre-1),$D38/SP_Jahre,0),IF($C38="Keine AfA (nicht abnutzbar)",0,IF(T38=0,0,IF($C38="Degressiv (§ 7 Abs. 2 EStG)",MIN(S108,MAX(S108*$J38*T38/12,IF(($H38-SUM($K38:S38))&gt;0,S108/($H38-SUM($K38:S38))*T38,0))),MIN(S108,$D38/$H38*T38)))))))</f>
        <v/>
      </c>
      <c r="U73" s="79" t="str">
        <f>IF(OR($D38="",$F38=""),"",IF($C38="GWG-Sofortabschreibung",IF(U$8=YEAR($F38),$D38,0),IF($C38="Sammelposten (Pool)",IF(AND(U$8&gt;=YEAR($F38),U$8&lt;=YEAR($F38)+SP_Jahre-1),$D38/SP_Jahre,0),IF($C38="Keine AfA (nicht abnutzbar)",0,IF(U38=0,0,IF($C38="Degressiv (§ 7 Abs. 2 EStG)",MIN(T108,MAX(T108*$J38*U38/12,IF(($H38-SUM($K38:T38))&gt;0,T108/($H38-SUM($K38:T38))*U38,0))),MIN(T108,$D38/$H38*U38)))))))</f>
        <v/>
      </c>
      <c r="V73" s="79" t="str">
        <f>IF(OR($D38="",$F38=""),"",IF($C38="GWG-Sofortabschreibung",IF(V$8=YEAR($F38),$D38,0),IF($C38="Sammelposten (Pool)",IF(AND(V$8&gt;=YEAR($F38),V$8&lt;=YEAR($F38)+SP_Jahre-1),$D38/SP_Jahre,0),IF($C38="Keine AfA (nicht abnutzbar)",0,IF(V38=0,0,IF($C38="Degressiv (§ 7 Abs. 2 EStG)",MIN(U108,MAX(U108*$J38*V38/12,IF(($H38-SUM($K38:U38))&gt;0,U108/($H38-SUM($K38:U38))*V38,0))),MIN(U108,$D38/$H38*V38)))))))</f>
        <v/>
      </c>
      <c r="W73" s="79" t="str">
        <f>IF(OR($D38="",$F38=""),"",IF($C38="GWG-Sofortabschreibung",IF(W$8=YEAR($F38),$D38,0),IF($C38="Sammelposten (Pool)",IF(AND(W$8&gt;=YEAR($F38),W$8&lt;=YEAR($F38)+SP_Jahre-1),$D38/SP_Jahre,0),IF($C38="Keine AfA (nicht abnutzbar)",0,IF(W38=0,0,IF($C38="Degressiv (§ 7 Abs. 2 EStG)",MIN(V108,MAX(V108*$J38*W38/12,IF(($H38-SUM($K38:V38))&gt;0,V108/($H38-SUM($K38:V38))*W38,0))),MIN(V108,$D38/$H38*W38)))))))</f>
        <v/>
      </c>
      <c r="X73" s="79" t="str">
        <f>IF(OR($D38="",$F38=""),"",IF($C38="GWG-Sofortabschreibung",IF(X$8=YEAR($F38),$D38,0),IF($C38="Sammelposten (Pool)",IF(AND(X$8&gt;=YEAR($F38),X$8&lt;=YEAR($F38)+SP_Jahre-1),$D38/SP_Jahre,0),IF($C38="Keine AfA (nicht abnutzbar)",0,IF(X38=0,0,IF($C38="Degressiv (§ 7 Abs. 2 EStG)",MIN(W108,MAX(W108*$J38*X38/12,IF(($H38-SUM($K38:W38))&gt;0,W108/($H38-SUM($K38:W38))*X38,0))),MIN(W108,$D38/$H38*X38)))))))</f>
        <v/>
      </c>
      <c r="Y73" s="79" t="str">
        <f>IF(OR($D38="",$F38=""),"",IF($C38="GWG-Sofortabschreibung",IF(Y$8=YEAR($F38),$D38,0),IF($C38="Sammelposten (Pool)",IF(AND(Y$8&gt;=YEAR($F38),Y$8&lt;=YEAR($F38)+SP_Jahre-1),$D38/SP_Jahre,0),IF($C38="Keine AfA (nicht abnutzbar)",0,IF(Y38=0,0,IF($C38="Degressiv (§ 7 Abs. 2 EStG)",MIN(X108,MAX(X108*$J38*Y38/12,IF(($H38-SUM($K38:X38))&gt;0,X108/($H38-SUM($K38:X38))*Y38,0))),MIN(X108,$D38/$H38*Y38)))))))</f>
        <v/>
      </c>
      <c r="Z73" s="79" t="str">
        <f>IF(OR($D38="",$F38=""),"",IF($C38="GWG-Sofortabschreibung",IF(Z$8=YEAR($F38),$D38,0),IF($C38="Sammelposten (Pool)",IF(AND(Z$8&gt;=YEAR($F38),Z$8&lt;=YEAR($F38)+SP_Jahre-1),$D38/SP_Jahre,0),IF($C38="Keine AfA (nicht abnutzbar)",0,IF(Z38=0,0,IF($C38="Degressiv (§ 7 Abs. 2 EStG)",MIN(Y108,MAX(Y108*$J38*Z38/12,IF(($H38-SUM($K38:Y38))&gt;0,Y108/($H38-SUM($K38:Y38))*Z38,0))),MIN(Y108,$D38/$H38*Z38)))))))</f>
        <v/>
      </c>
      <c r="AA73" s="79" t="str">
        <f>IF(OR($D38="",$F38=""),"",IF($C38="GWG-Sofortabschreibung",IF(AA$8=YEAR($F38),$D38,0),IF($C38="Sammelposten (Pool)",IF(AND(AA$8&gt;=YEAR($F38),AA$8&lt;=YEAR($F38)+SP_Jahre-1),$D38/SP_Jahre,0),IF($C38="Keine AfA (nicht abnutzbar)",0,IF(AA38=0,0,IF($C38="Degressiv (§ 7 Abs. 2 EStG)",MIN(Z108,MAX(Z108*$J38*AA38/12,IF(($H38-SUM($K38:Z38))&gt;0,Z108/($H38-SUM($K38:Z38))*AA38,0))),MIN(Z108,$D38/$H38*AA38)))))))</f>
        <v/>
      </c>
      <c r="AB73" s="79" t="str">
        <f>IF(OR($D38="",$F38=""),"",IF($C38="GWG-Sofortabschreibung",IF(AB$8=YEAR($F38),$D38,0),IF($C38="Sammelposten (Pool)",IF(AND(AB$8&gt;=YEAR($F38),AB$8&lt;=YEAR($F38)+SP_Jahre-1),$D38/SP_Jahre,0),IF($C38="Keine AfA (nicht abnutzbar)",0,IF(AB38=0,0,IF($C38="Degressiv (§ 7 Abs. 2 EStG)",MIN(AA108,MAX(AA108*$J38*AB38/12,IF(($H38-SUM($K38:AA38))&gt;0,AA108/($H38-SUM($K38:AA38))*AB38,0))),MIN(AA108,$D38/$H38*AB38)))))))</f>
        <v/>
      </c>
      <c r="AC73" s="79" t="str">
        <f>IF(OR($D38="",$F38=""),"",IF($C38="GWG-Sofortabschreibung",IF(AC$8=YEAR($F38),$D38,0),IF($C38="Sammelposten (Pool)",IF(AND(AC$8&gt;=YEAR($F38),AC$8&lt;=YEAR($F38)+SP_Jahre-1),$D38/SP_Jahre,0),IF($C38="Keine AfA (nicht abnutzbar)",0,IF(AC38=0,0,IF($C38="Degressiv (§ 7 Abs. 2 EStG)",MIN(AB108,MAX(AB108*$J38*AC38/12,IF(($H38-SUM($K38:AB38))&gt;0,AB108/($H38-SUM($K38:AB38))*AC38,0))),MIN(AB108,$D38/$H38*AC38)))))))</f>
        <v/>
      </c>
      <c r="AD73" s="79" t="str">
        <f>IF(OR($D38="",$F38=""),"",IF($C38="GWG-Sofortabschreibung",IF(AD$8=YEAR($F38),$D38,0),IF($C38="Sammelposten (Pool)",IF(AND(AD$8&gt;=YEAR($F38),AD$8&lt;=YEAR($F38)+SP_Jahre-1),$D38/SP_Jahre,0),IF($C38="Keine AfA (nicht abnutzbar)",0,IF(AD38=0,0,IF($C38="Degressiv (§ 7 Abs. 2 EStG)",MIN(AC108,MAX(AC108*$J38*AD38/12,IF(($H38-SUM($K38:AC38))&gt;0,AC108/($H38-SUM($K38:AC38))*AD38,0))),MIN(AC108,$D38/$H38*AD38)))))))</f>
        <v/>
      </c>
    </row>
    <row r="74" spans="1:30" ht="19.5" customHeight="1" x14ac:dyDescent="0.25">
      <c r="A74" s="103" t="s">
        <v>186</v>
      </c>
      <c r="B74" s="103"/>
      <c r="C74" s="103"/>
      <c r="D74" s="103"/>
      <c r="E74" s="103"/>
      <c r="F74" s="103"/>
      <c r="G74" s="103"/>
      <c r="H74" s="103"/>
      <c r="I74" s="103"/>
      <c r="J74" s="80">
        <f t="shared" ref="J74:AD74" si="17">SUM(J44:J73)</f>
        <v>713092.96296296292</v>
      </c>
      <c r="K74" s="81">
        <f t="shared" si="17"/>
        <v>8750</v>
      </c>
      <c r="L74" s="81">
        <f t="shared" si="17"/>
        <v>16814.743589743586</v>
      </c>
      <c r="M74" s="81">
        <f t="shared" si="17"/>
        <v>22951.566951566947</v>
      </c>
      <c r="N74" s="81">
        <f t="shared" si="17"/>
        <v>25816.196581196578</v>
      </c>
      <c r="O74" s="81">
        <f t="shared" si="17"/>
        <v>33425.826210826206</v>
      </c>
      <c r="P74" s="81">
        <f t="shared" si="17"/>
        <v>38928.995726495719</v>
      </c>
      <c r="Q74" s="81">
        <f t="shared" si="17"/>
        <v>49430.470085470086</v>
      </c>
      <c r="R74" s="81">
        <f t="shared" si="17"/>
        <v>73742.303418803407</v>
      </c>
      <c r="S74" s="81">
        <f t="shared" si="17"/>
        <v>95060.340455840458</v>
      </c>
      <c r="T74" s="81">
        <f t="shared" si="17"/>
        <v>73890.697863247857</v>
      </c>
      <c r="U74" s="81">
        <f t="shared" si="17"/>
        <v>63750.096196581195</v>
      </c>
      <c r="V74" s="81">
        <f t="shared" si="17"/>
        <v>52316.88649387849</v>
      </c>
      <c r="W74" s="81">
        <f t="shared" si="17"/>
        <v>39941.774093878492</v>
      </c>
      <c r="X74" s="81">
        <f t="shared" si="17"/>
        <v>32778.099117582191</v>
      </c>
      <c r="Y74" s="81">
        <f t="shared" si="17"/>
        <v>20050.883670056828</v>
      </c>
      <c r="Z74" s="81">
        <f t="shared" si="17"/>
        <v>14946.659145551281</v>
      </c>
      <c r="AA74" s="81">
        <f t="shared" si="17"/>
        <v>13571.659145551281</v>
      </c>
      <c r="AB74" s="81">
        <f t="shared" si="17"/>
        <v>13175.123191051282</v>
      </c>
      <c r="AC74" s="81">
        <f t="shared" si="17"/>
        <v>12083.974358974358</v>
      </c>
      <c r="AD74" s="81">
        <f t="shared" si="17"/>
        <v>11666.666666666666</v>
      </c>
    </row>
    <row r="76" spans="1:30" ht="19.5" customHeight="1" x14ac:dyDescent="0.25">
      <c r="A76" s="9" t="s">
        <v>187</v>
      </c>
      <c r="B76" s="9"/>
      <c r="C76" s="9"/>
      <c r="D76" s="9"/>
      <c r="E76" s="9"/>
      <c r="F76" s="9"/>
      <c r="G76" s="9"/>
      <c r="H76" s="9"/>
      <c r="I76" s="9"/>
      <c r="J76" s="9"/>
      <c r="K76" s="102" t="s">
        <v>188</v>
      </c>
      <c r="L76" s="102"/>
      <c r="M76" s="102"/>
      <c r="N76" s="102"/>
      <c r="O76" s="102"/>
      <c r="P76" s="102"/>
      <c r="Q76" s="102"/>
      <c r="R76" s="102"/>
      <c r="S76" s="102"/>
      <c r="T76" s="102"/>
      <c r="U76" s="102"/>
      <c r="V76" s="102"/>
      <c r="W76" s="102"/>
      <c r="X76" s="102"/>
      <c r="Y76" s="102"/>
      <c r="Z76" s="102"/>
      <c r="AA76" s="102"/>
      <c r="AB76" s="102"/>
      <c r="AC76" s="102"/>
      <c r="AD76" s="102"/>
    </row>
    <row r="77" spans="1:30" ht="18" customHeight="1" x14ac:dyDescent="0.25">
      <c r="A77" s="74" t="s">
        <v>43</v>
      </c>
      <c r="B77" s="74" t="s">
        <v>176</v>
      </c>
      <c r="C77" s="74" t="s">
        <v>22</v>
      </c>
      <c r="D77" s="74" t="s">
        <v>23</v>
      </c>
      <c r="E77" s="75"/>
      <c r="F77" s="75"/>
      <c r="G77" s="75"/>
      <c r="H77" s="75"/>
      <c r="I77" s="75"/>
      <c r="J77" s="74" t="s">
        <v>189</v>
      </c>
      <c r="K77" s="76">
        <f t="shared" ref="K77:AD77" si="18">K$8</f>
        <v>2018</v>
      </c>
      <c r="L77" s="76">
        <f t="shared" si="18"/>
        <v>2019</v>
      </c>
      <c r="M77" s="76">
        <f t="shared" si="18"/>
        <v>2020</v>
      </c>
      <c r="N77" s="76">
        <f t="shared" si="18"/>
        <v>2021</v>
      </c>
      <c r="O77" s="76">
        <f t="shared" si="18"/>
        <v>2022</v>
      </c>
      <c r="P77" s="76">
        <f t="shared" si="18"/>
        <v>2023</v>
      </c>
      <c r="Q77" s="76">
        <f t="shared" si="18"/>
        <v>2024</v>
      </c>
      <c r="R77" s="76">
        <f t="shared" si="18"/>
        <v>2025</v>
      </c>
      <c r="S77" s="76">
        <f t="shared" si="18"/>
        <v>2026</v>
      </c>
      <c r="T77" s="76">
        <f t="shared" si="18"/>
        <v>2027</v>
      </c>
      <c r="U77" s="76">
        <f t="shared" si="18"/>
        <v>2028</v>
      </c>
      <c r="V77" s="76">
        <f t="shared" si="18"/>
        <v>2029</v>
      </c>
      <c r="W77" s="76">
        <f t="shared" si="18"/>
        <v>2030</v>
      </c>
      <c r="X77" s="76">
        <f t="shared" si="18"/>
        <v>2031</v>
      </c>
      <c r="Y77" s="76">
        <f t="shared" si="18"/>
        <v>2032</v>
      </c>
      <c r="Z77" s="76">
        <f t="shared" si="18"/>
        <v>2033</v>
      </c>
      <c r="AA77" s="76">
        <f t="shared" si="18"/>
        <v>2034</v>
      </c>
      <c r="AB77" s="76">
        <f t="shared" si="18"/>
        <v>2035</v>
      </c>
      <c r="AC77" s="76">
        <f t="shared" si="18"/>
        <v>2036</v>
      </c>
      <c r="AD77" s="76">
        <f t="shared" si="18"/>
        <v>2037</v>
      </c>
    </row>
    <row r="79" spans="1:30" ht="15" customHeight="1" x14ac:dyDescent="0.25">
      <c r="A79" s="67" t="str">
        <f t="shared" ref="A79:A108" si="19">IF($A9="","",$A9)</f>
        <v>AV-0001</v>
      </c>
      <c r="B79" s="67" t="str">
        <f t="shared" ref="B79:B108" si="20">IF($B9="","",$B9)</f>
        <v>Betriebsgebäude – Verwaltungstrakt</v>
      </c>
      <c r="C79" s="67" t="str">
        <f t="shared" ref="C79:C108" si="21">IF($C9="","",$C9)</f>
        <v>Linear (§ 7 Abs. 1 EStG)</v>
      </c>
      <c r="D79" s="68">
        <f t="shared" ref="D79:D108" si="22">IF($D9="","",$D9)</f>
        <v>385000</v>
      </c>
      <c r="E79" s="77"/>
      <c r="F79" s="77"/>
      <c r="G79" s="77"/>
      <c r="H79" s="77"/>
      <c r="I79" s="77"/>
      <c r="J79" s="78">
        <f t="shared" ref="J79:J108" si="23">IF($A79="","",IFERROR(INDEX($K79:$AD79,MATCH(Wirtschaftsjahr,$K$8:$AD$8,0)),""))</f>
        <v>282916.66666666651</v>
      </c>
      <c r="K79" s="82">
        <f t="shared" ref="K79:K108" si="24">IF($D9="","",IF($G9="",MAX(0,$D9-K44),IF(K$8&gt;=YEAR($G9),0,MAX(0,$D9-K44))))</f>
        <v>376250</v>
      </c>
      <c r="L79" s="82">
        <f t="shared" ref="L79:AD79" si="25">IF($D9="","",IF($G9="",MAX(0,K79-L44),IF(L$8&gt;=YEAR($G9),0,MAX(0,K79-L44))))</f>
        <v>364583.33333333331</v>
      </c>
      <c r="M79" s="82">
        <f t="shared" si="25"/>
        <v>352916.66666666663</v>
      </c>
      <c r="N79" s="82">
        <f t="shared" si="25"/>
        <v>341249.99999999994</v>
      </c>
      <c r="O79" s="82">
        <f t="shared" si="25"/>
        <v>329583.33333333326</v>
      </c>
      <c r="P79" s="82">
        <f t="shared" si="25"/>
        <v>317916.66666666657</v>
      </c>
      <c r="Q79" s="82">
        <f t="shared" si="25"/>
        <v>306249.99999999988</v>
      </c>
      <c r="R79" s="82">
        <f t="shared" si="25"/>
        <v>294583.3333333332</v>
      </c>
      <c r="S79" s="82">
        <f t="shared" si="25"/>
        <v>282916.66666666651</v>
      </c>
      <c r="T79" s="82">
        <f t="shared" si="25"/>
        <v>271249.99999999983</v>
      </c>
      <c r="U79" s="82">
        <f t="shared" si="25"/>
        <v>259583.33333333317</v>
      </c>
      <c r="V79" s="82">
        <f t="shared" si="25"/>
        <v>247916.66666666651</v>
      </c>
      <c r="W79" s="82">
        <f t="shared" si="25"/>
        <v>236249.99999999985</v>
      </c>
      <c r="X79" s="82">
        <f t="shared" si="25"/>
        <v>224583.3333333332</v>
      </c>
      <c r="Y79" s="82">
        <f t="shared" si="25"/>
        <v>212916.66666666654</v>
      </c>
      <c r="Z79" s="82">
        <f t="shared" si="25"/>
        <v>201249.99999999988</v>
      </c>
      <c r="AA79" s="82">
        <f t="shared" si="25"/>
        <v>189583.33333333323</v>
      </c>
      <c r="AB79" s="82">
        <f t="shared" si="25"/>
        <v>177916.66666666657</v>
      </c>
      <c r="AC79" s="82">
        <f t="shared" si="25"/>
        <v>166249.99999999991</v>
      </c>
      <c r="AD79" s="82">
        <f t="shared" si="25"/>
        <v>154583.33333333326</v>
      </c>
    </row>
    <row r="80" spans="1:30" ht="15" customHeight="1" x14ac:dyDescent="0.25">
      <c r="A80" s="67" t="str">
        <f t="shared" si="19"/>
        <v>AV-0002</v>
      </c>
      <c r="B80" s="67" t="str">
        <f t="shared" si="20"/>
        <v>Grund und Boden Betriebsgelände</v>
      </c>
      <c r="C80" s="67" t="str">
        <f t="shared" si="21"/>
        <v>Keine AfA (nicht abnutzbar)</v>
      </c>
      <c r="D80" s="68">
        <f t="shared" si="22"/>
        <v>120000</v>
      </c>
      <c r="E80" s="77"/>
      <c r="F80" s="77"/>
      <c r="G80" s="77"/>
      <c r="H80" s="77"/>
      <c r="I80" s="77"/>
      <c r="J80" s="78">
        <f t="shared" si="23"/>
        <v>120000</v>
      </c>
      <c r="K80" s="82">
        <f t="shared" si="24"/>
        <v>120000</v>
      </c>
      <c r="L80" s="82">
        <f t="shared" ref="L80:AD80" si="26">IF($D10="","",IF($G10="",MAX(0,K80-L45),IF(L$8&gt;=YEAR($G10),0,MAX(0,K80-L45))))</f>
        <v>120000</v>
      </c>
      <c r="M80" s="82">
        <f t="shared" si="26"/>
        <v>120000</v>
      </c>
      <c r="N80" s="82">
        <f t="shared" si="26"/>
        <v>120000</v>
      </c>
      <c r="O80" s="82">
        <f t="shared" si="26"/>
        <v>120000</v>
      </c>
      <c r="P80" s="82">
        <f t="shared" si="26"/>
        <v>120000</v>
      </c>
      <c r="Q80" s="82">
        <f t="shared" si="26"/>
        <v>120000</v>
      </c>
      <c r="R80" s="82">
        <f t="shared" si="26"/>
        <v>120000</v>
      </c>
      <c r="S80" s="82">
        <f t="shared" si="26"/>
        <v>120000</v>
      </c>
      <c r="T80" s="82">
        <f t="shared" si="26"/>
        <v>120000</v>
      </c>
      <c r="U80" s="82">
        <f t="shared" si="26"/>
        <v>120000</v>
      </c>
      <c r="V80" s="82">
        <f t="shared" si="26"/>
        <v>120000</v>
      </c>
      <c r="W80" s="82">
        <f t="shared" si="26"/>
        <v>120000</v>
      </c>
      <c r="X80" s="82">
        <f t="shared" si="26"/>
        <v>120000</v>
      </c>
      <c r="Y80" s="82">
        <f t="shared" si="26"/>
        <v>120000</v>
      </c>
      <c r="Z80" s="82">
        <f t="shared" si="26"/>
        <v>120000</v>
      </c>
      <c r="AA80" s="82">
        <f t="shared" si="26"/>
        <v>120000</v>
      </c>
      <c r="AB80" s="82">
        <f t="shared" si="26"/>
        <v>120000</v>
      </c>
      <c r="AC80" s="82">
        <f t="shared" si="26"/>
        <v>120000</v>
      </c>
      <c r="AD80" s="82">
        <f t="shared" si="26"/>
        <v>120000</v>
      </c>
    </row>
    <row r="81" spans="1:30" ht="15" customHeight="1" x14ac:dyDescent="0.25">
      <c r="A81" s="67" t="str">
        <f t="shared" si="19"/>
        <v>AV-0003</v>
      </c>
      <c r="B81" s="67" t="str">
        <f t="shared" si="20"/>
        <v>CNC-Bearbeitungszentrum</v>
      </c>
      <c r="C81" s="67" t="str">
        <f t="shared" si="21"/>
        <v>Linear (§ 7 Abs. 1 EStG)</v>
      </c>
      <c r="D81" s="68">
        <f t="shared" si="22"/>
        <v>96500</v>
      </c>
      <c r="E81" s="77"/>
      <c r="F81" s="77"/>
      <c r="G81" s="77"/>
      <c r="H81" s="77"/>
      <c r="I81" s="77"/>
      <c r="J81" s="78">
        <f t="shared" si="23"/>
        <v>24125</v>
      </c>
      <c r="K81" s="82">
        <f t="shared" si="24"/>
        <v>96500</v>
      </c>
      <c r="L81" s="82">
        <f t="shared" ref="L81:AD81" si="27">IF($D11="","",IF($G11="",MAX(0,K81-L46),IF(L$8&gt;=YEAR($G11),0,MAX(0,K81-L46))))</f>
        <v>91675</v>
      </c>
      <c r="M81" s="82">
        <f t="shared" si="27"/>
        <v>82025</v>
      </c>
      <c r="N81" s="82">
        <f t="shared" si="27"/>
        <v>72375</v>
      </c>
      <c r="O81" s="82">
        <f t="shared" si="27"/>
        <v>62725</v>
      </c>
      <c r="P81" s="82">
        <f t="shared" si="27"/>
        <v>53075</v>
      </c>
      <c r="Q81" s="82">
        <f t="shared" si="27"/>
        <v>43425</v>
      </c>
      <c r="R81" s="82">
        <f t="shared" si="27"/>
        <v>33775</v>
      </c>
      <c r="S81" s="82">
        <f t="shared" si="27"/>
        <v>24125</v>
      </c>
      <c r="T81" s="82">
        <f t="shared" si="27"/>
        <v>14475</v>
      </c>
      <c r="U81" s="82">
        <f t="shared" si="27"/>
        <v>4825</v>
      </c>
      <c r="V81" s="82">
        <f t="shared" si="27"/>
        <v>0</v>
      </c>
      <c r="W81" s="82">
        <f t="shared" si="27"/>
        <v>0</v>
      </c>
      <c r="X81" s="82">
        <f t="shared" si="27"/>
        <v>0</v>
      </c>
      <c r="Y81" s="82">
        <f t="shared" si="27"/>
        <v>0</v>
      </c>
      <c r="Z81" s="82">
        <f t="shared" si="27"/>
        <v>0</v>
      </c>
      <c r="AA81" s="82">
        <f t="shared" si="27"/>
        <v>0</v>
      </c>
      <c r="AB81" s="82">
        <f t="shared" si="27"/>
        <v>0</v>
      </c>
      <c r="AC81" s="82">
        <f t="shared" si="27"/>
        <v>0</v>
      </c>
      <c r="AD81" s="82">
        <f t="shared" si="27"/>
        <v>0</v>
      </c>
    </row>
    <row r="82" spans="1:30" ht="15" customHeight="1" x14ac:dyDescent="0.25">
      <c r="A82" s="67" t="str">
        <f t="shared" si="19"/>
        <v>AV-0004</v>
      </c>
      <c r="B82" s="67" t="str">
        <f t="shared" si="20"/>
        <v>Hallenkran 5 t</v>
      </c>
      <c r="C82" s="67" t="str">
        <f t="shared" si="21"/>
        <v>Linear (§ 7 Abs. 1 EStG)</v>
      </c>
      <c r="D82" s="68">
        <f t="shared" si="22"/>
        <v>27900</v>
      </c>
      <c r="E82" s="77"/>
      <c r="F82" s="77"/>
      <c r="G82" s="77"/>
      <c r="H82" s="77"/>
      <c r="I82" s="77"/>
      <c r="J82" s="78">
        <f t="shared" si="23"/>
        <v>12090</v>
      </c>
      <c r="K82" s="82">
        <f t="shared" si="24"/>
        <v>27900</v>
      </c>
      <c r="L82" s="82">
        <f t="shared" ref="L82:AD82" si="28">IF($D12="","",IF($G12="",MAX(0,K82-L47),IF(L$8&gt;=YEAR($G12),0,MAX(0,K82-L47))))</f>
        <v>27900</v>
      </c>
      <c r="M82" s="82">
        <f t="shared" si="28"/>
        <v>27900</v>
      </c>
      <c r="N82" s="82">
        <f t="shared" si="28"/>
        <v>26040</v>
      </c>
      <c r="O82" s="82">
        <f t="shared" si="28"/>
        <v>23250</v>
      </c>
      <c r="P82" s="82">
        <f t="shared" si="28"/>
        <v>20460</v>
      </c>
      <c r="Q82" s="82">
        <f t="shared" si="28"/>
        <v>17670</v>
      </c>
      <c r="R82" s="82">
        <f t="shared" si="28"/>
        <v>14880</v>
      </c>
      <c r="S82" s="82">
        <f t="shared" si="28"/>
        <v>12090</v>
      </c>
      <c r="T82" s="82">
        <f t="shared" si="28"/>
        <v>9300</v>
      </c>
      <c r="U82" s="82">
        <f t="shared" si="28"/>
        <v>6510</v>
      </c>
      <c r="V82" s="82">
        <f t="shared" si="28"/>
        <v>3720</v>
      </c>
      <c r="W82" s="82">
        <f t="shared" si="28"/>
        <v>930</v>
      </c>
      <c r="X82" s="82">
        <f t="shared" si="28"/>
        <v>0</v>
      </c>
      <c r="Y82" s="82">
        <f t="shared" si="28"/>
        <v>0</v>
      </c>
      <c r="Z82" s="82">
        <f t="shared" si="28"/>
        <v>0</v>
      </c>
      <c r="AA82" s="82">
        <f t="shared" si="28"/>
        <v>0</v>
      </c>
      <c r="AB82" s="82">
        <f t="shared" si="28"/>
        <v>0</v>
      </c>
      <c r="AC82" s="82">
        <f t="shared" si="28"/>
        <v>0</v>
      </c>
      <c r="AD82" s="82">
        <f t="shared" si="28"/>
        <v>0</v>
      </c>
    </row>
    <row r="83" spans="1:30" ht="15" customHeight="1" x14ac:dyDescent="0.25">
      <c r="A83" s="67" t="str">
        <f t="shared" si="19"/>
        <v>AV-0005</v>
      </c>
      <c r="B83" s="67" t="str">
        <f t="shared" si="20"/>
        <v>Hochregalanlage Lager 2</v>
      </c>
      <c r="C83" s="67" t="str">
        <f t="shared" si="21"/>
        <v>Linear (§ 7 Abs. 1 EStG)</v>
      </c>
      <c r="D83" s="68">
        <f t="shared" si="22"/>
        <v>31500</v>
      </c>
      <c r="E83" s="77"/>
      <c r="F83" s="77"/>
      <c r="G83" s="77"/>
      <c r="H83" s="77"/>
      <c r="I83" s="77"/>
      <c r="J83" s="78">
        <f t="shared" si="23"/>
        <v>15225</v>
      </c>
      <c r="K83" s="82">
        <f t="shared" si="24"/>
        <v>31500</v>
      </c>
      <c r="L83" s="82">
        <f t="shared" ref="L83:AD83" si="29">IF($D13="","",IF($G13="",MAX(0,K83-L48),IF(L$8&gt;=YEAR($G13),0,MAX(0,K83-L48))))</f>
        <v>31500</v>
      </c>
      <c r="M83" s="82">
        <f t="shared" si="29"/>
        <v>31500</v>
      </c>
      <c r="N83" s="82">
        <f t="shared" si="29"/>
        <v>30975</v>
      </c>
      <c r="O83" s="82">
        <f t="shared" si="29"/>
        <v>27825</v>
      </c>
      <c r="P83" s="82">
        <f t="shared" si="29"/>
        <v>24675</v>
      </c>
      <c r="Q83" s="82">
        <f t="shared" si="29"/>
        <v>21525</v>
      </c>
      <c r="R83" s="82">
        <f t="shared" si="29"/>
        <v>18375</v>
      </c>
      <c r="S83" s="82">
        <f t="shared" si="29"/>
        <v>15225</v>
      </c>
      <c r="T83" s="82">
        <f t="shared" si="29"/>
        <v>12075</v>
      </c>
      <c r="U83" s="82">
        <f t="shared" si="29"/>
        <v>8925</v>
      </c>
      <c r="V83" s="82">
        <f t="shared" si="29"/>
        <v>5775</v>
      </c>
      <c r="W83" s="82">
        <f t="shared" si="29"/>
        <v>2625</v>
      </c>
      <c r="X83" s="82">
        <f t="shared" si="29"/>
        <v>0</v>
      </c>
      <c r="Y83" s="82">
        <f t="shared" si="29"/>
        <v>0</v>
      </c>
      <c r="Z83" s="82">
        <f t="shared" si="29"/>
        <v>0</v>
      </c>
      <c r="AA83" s="82">
        <f t="shared" si="29"/>
        <v>0</v>
      </c>
      <c r="AB83" s="82">
        <f t="shared" si="29"/>
        <v>0</v>
      </c>
      <c r="AC83" s="82">
        <f t="shared" si="29"/>
        <v>0</v>
      </c>
      <c r="AD83" s="82">
        <f t="shared" si="29"/>
        <v>0</v>
      </c>
    </row>
    <row r="84" spans="1:30" ht="15" customHeight="1" x14ac:dyDescent="0.25">
      <c r="A84" s="67" t="str">
        <f t="shared" si="19"/>
        <v>AV-0006</v>
      </c>
      <c r="B84" s="67" t="str">
        <f t="shared" si="20"/>
        <v>Schraubenkompressor</v>
      </c>
      <c r="C84" s="67" t="str">
        <f t="shared" si="21"/>
        <v>Linear (§ 7 Abs. 1 EStG)</v>
      </c>
      <c r="D84" s="68">
        <f t="shared" si="22"/>
        <v>18400</v>
      </c>
      <c r="E84" s="77"/>
      <c r="F84" s="77"/>
      <c r="G84" s="77"/>
      <c r="H84" s="77"/>
      <c r="I84" s="77"/>
      <c r="J84" s="78">
        <f t="shared" si="23"/>
        <v>9506.6666666666679</v>
      </c>
      <c r="K84" s="82">
        <f t="shared" si="24"/>
        <v>18400</v>
      </c>
      <c r="L84" s="82">
        <f t="shared" ref="L84:AD84" si="30">IF($D14="","",IF($G14="",MAX(0,K84-L49),IF(L$8&gt;=YEAR($G14),0,MAX(0,K84-L49))))</f>
        <v>18400</v>
      </c>
      <c r="M84" s="82">
        <f t="shared" si="30"/>
        <v>18400</v>
      </c>
      <c r="N84" s="82">
        <f t="shared" si="30"/>
        <v>18400</v>
      </c>
      <c r="O84" s="82">
        <f t="shared" si="30"/>
        <v>16866.666666666668</v>
      </c>
      <c r="P84" s="82">
        <f t="shared" si="30"/>
        <v>15026.666666666668</v>
      </c>
      <c r="Q84" s="82">
        <f t="shared" si="30"/>
        <v>13186.666666666668</v>
      </c>
      <c r="R84" s="82">
        <f t="shared" si="30"/>
        <v>11346.666666666668</v>
      </c>
      <c r="S84" s="82">
        <f t="shared" si="30"/>
        <v>9506.6666666666679</v>
      </c>
      <c r="T84" s="82">
        <f t="shared" si="30"/>
        <v>7666.6666666666679</v>
      </c>
      <c r="U84" s="82">
        <f t="shared" si="30"/>
        <v>5826.6666666666679</v>
      </c>
      <c r="V84" s="82">
        <f t="shared" si="30"/>
        <v>3986.6666666666679</v>
      </c>
      <c r="W84" s="82">
        <f t="shared" si="30"/>
        <v>2146.6666666666679</v>
      </c>
      <c r="X84" s="82">
        <f t="shared" si="30"/>
        <v>306.66666666666788</v>
      </c>
      <c r="Y84" s="82">
        <f t="shared" si="30"/>
        <v>1.1937117960769683E-12</v>
      </c>
      <c r="Z84" s="82">
        <f t="shared" si="30"/>
        <v>1.1937117960769683E-12</v>
      </c>
      <c r="AA84" s="82">
        <f t="shared" si="30"/>
        <v>1.1937117960769683E-12</v>
      </c>
      <c r="AB84" s="82">
        <f t="shared" si="30"/>
        <v>1.1937117960769683E-12</v>
      </c>
      <c r="AC84" s="82">
        <f t="shared" si="30"/>
        <v>1.1937117960769683E-12</v>
      </c>
      <c r="AD84" s="82">
        <f t="shared" si="30"/>
        <v>1.1937117960769683E-12</v>
      </c>
    </row>
    <row r="85" spans="1:30" ht="15" customHeight="1" x14ac:dyDescent="0.25">
      <c r="A85" s="67" t="str">
        <f t="shared" si="19"/>
        <v>AV-0007</v>
      </c>
      <c r="B85" s="67" t="str">
        <f t="shared" si="20"/>
        <v>Transporter 3,5 t</v>
      </c>
      <c r="C85" s="67" t="str">
        <f t="shared" si="21"/>
        <v>Linear (§ 7 Abs. 1 EStG)</v>
      </c>
      <c r="D85" s="68">
        <f t="shared" si="22"/>
        <v>38900</v>
      </c>
      <c r="E85" s="77"/>
      <c r="F85" s="77"/>
      <c r="G85" s="77"/>
      <c r="H85" s="77"/>
      <c r="I85" s="77"/>
      <c r="J85" s="78">
        <f t="shared" si="23"/>
        <v>19089.81481481481</v>
      </c>
      <c r="K85" s="82">
        <f t="shared" si="24"/>
        <v>38900</v>
      </c>
      <c r="L85" s="82">
        <f t="shared" ref="L85:AD85" si="31">IF($D15="","",IF($G15="",MAX(0,K85-L50),IF(L$8&gt;=YEAR($G15),0,MAX(0,K85-L50))))</f>
        <v>38900</v>
      </c>
      <c r="M85" s="82">
        <f t="shared" si="31"/>
        <v>38900</v>
      </c>
      <c r="N85" s="82">
        <f t="shared" si="31"/>
        <v>38900</v>
      </c>
      <c r="O85" s="82">
        <f t="shared" si="31"/>
        <v>36378.703703703701</v>
      </c>
      <c r="P85" s="82">
        <f t="shared" si="31"/>
        <v>32056.481481481478</v>
      </c>
      <c r="Q85" s="82">
        <f t="shared" si="31"/>
        <v>27734.259259259255</v>
      </c>
      <c r="R85" s="82">
        <f t="shared" si="31"/>
        <v>23412.037037037033</v>
      </c>
      <c r="S85" s="82">
        <f t="shared" si="31"/>
        <v>19089.81481481481</v>
      </c>
      <c r="T85" s="82">
        <f t="shared" si="31"/>
        <v>14767.592592592588</v>
      </c>
      <c r="U85" s="82">
        <f t="shared" si="31"/>
        <v>10445.370370370365</v>
      </c>
      <c r="V85" s="82">
        <f t="shared" si="31"/>
        <v>6123.1481481481433</v>
      </c>
      <c r="W85" s="82">
        <f t="shared" si="31"/>
        <v>1800.9259259259215</v>
      </c>
      <c r="X85" s="82">
        <f t="shared" si="31"/>
        <v>0</v>
      </c>
      <c r="Y85" s="82">
        <f t="shared" si="31"/>
        <v>0</v>
      </c>
      <c r="Z85" s="82">
        <f t="shared" si="31"/>
        <v>0</v>
      </c>
      <c r="AA85" s="82">
        <f t="shared" si="31"/>
        <v>0</v>
      </c>
      <c r="AB85" s="82">
        <f t="shared" si="31"/>
        <v>0</v>
      </c>
      <c r="AC85" s="82">
        <f t="shared" si="31"/>
        <v>0</v>
      </c>
      <c r="AD85" s="82">
        <f t="shared" si="31"/>
        <v>0</v>
      </c>
    </row>
    <row r="86" spans="1:30" ht="15" customHeight="1" x14ac:dyDescent="0.25">
      <c r="A86" s="67" t="str">
        <f t="shared" si="19"/>
        <v>AV-0008</v>
      </c>
      <c r="B86" s="67" t="str">
        <f t="shared" si="20"/>
        <v>Anhänger Tandem</v>
      </c>
      <c r="C86" s="67" t="str">
        <f t="shared" si="21"/>
        <v>Linear (§ 7 Abs. 1 EStG)</v>
      </c>
      <c r="D86" s="68">
        <f t="shared" si="22"/>
        <v>7400</v>
      </c>
      <c r="E86" s="77"/>
      <c r="F86" s="77"/>
      <c r="G86" s="77"/>
      <c r="H86" s="77"/>
      <c r="I86" s="77"/>
      <c r="J86" s="78">
        <f t="shared" si="23"/>
        <v>0</v>
      </c>
      <c r="K86" s="82">
        <f t="shared" si="24"/>
        <v>7400</v>
      </c>
      <c r="L86" s="82">
        <f t="shared" ref="L86:AD86" si="32">IF($D16="","",IF($G16="",MAX(0,K86-L51),IF(L$8&gt;=YEAR($G16),0,MAX(0,K86-L51))))</f>
        <v>7400</v>
      </c>
      <c r="M86" s="82">
        <f t="shared" si="32"/>
        <v>7057.4074074074069</v>
      </c>
      <c r="N86" s="82">
        <f t="shared" si="32"/>
        <v>6235.1851851851843</v>
      </c>
      <c r="O86" s="82">
        <f t="shared" si="32"/>
        <v>5412.9629629629617</v>
      </c>
      <c r="P86" s="82">
        <f t="shared" si="32"/>
        <v>4590.7407407407391</v>
      </c>
      <c r="Q86" s="82">
        <f t="shared" si="32"/>
        <v>3768.5185185185169</v>
      </c>
      <c r="R86" s="82">
        <f t="shared" si="32"/>
        <v>2946.2962962962947</v>
      </c>
      <c r="S86" s="82">
        <f t="shared" si="32"/>
        <v>0</v>
      </c>
      <c r="T86" s="82">
        <f t="shared" si="32"/>
        <v>0</v>
      </c>
      <c r="U86" s="82">
        <f t="shared" si="32"/>
        <v>0</v>
      </c>
      <c r="V86" s="82">
        <f t="shared" si="32"/>
        <v>0</v>
      </c>
      <c r="W86" s="82">
        <f t="shared" si="32"/>
        <v>0</v>
      </c>
      <c r="X86" s="82">
        <f t="shared" si="32"/>
        <v>0</v>
      </c>
      <c r="Y86" s="82">
        <f t="shared" si="32"/>
        <v>0</v>
      </c>
      <c r="Z86" s="82">
        <f t="shared" si="32"/>
        <v>0</v>
      </c>
      <c r="AA86" s="82">
        <f t="shared" si="32"/>
        <v>0</v>
      </c>
      <c r="AB86" s="82">
        <f t="shared" si="32"/>
        <v>0</v>
      </c>
      <c r="AC86" s="82">
        <f t="shared" si="32"/>
        <v>0</v>
      </c>
      <c r="AD86" s="82">
        <f t="shared" si="32"/>
        <v>0</v>
      </c>
    </row>
    <row r="87" spans="1:30" ht="15" customHeight="1" x14ac:dyDescent="0.25">
      <c r="A87" s="67" t="str">
        <f t="shared" si="19"/>
        <v>AV-0009</v>
      </c>
      <c r="B87" s="67" t="str">
        <f t="shared" si="20"/>
        <v>Klimaanlage Serverraum</v>
      </c>
      <c r="C87" s="67" t="str">
        <f t="shared" si="21"/>
        <v>Linear (§ 7 Abs. 1 EStG)</v>
      </c>
      <c r="D87" s="68">
        <f t="shared" si="22"/>
        <v>14600</v>
      </c>
      <c r="E87" s="77"/>
      <c r="F87" s="77"/>
      <c r="G87" s="77"/>
      <c r="H87" s="77"/>
      <c r="I87" s="77"/>
      <c r="J87" s="78">
        <f t="shared" si="23"/>
        <v>9368.3333333333339</v>
      </c>
      <c r="K87" s="82">
        <f t="shared" si="24"/>
        <v>14600</v>
      </c>
      <c r="L87" s="82">
        <f t="shared" ref="L87:AD87" si="33">IF($D17="","",IF($G17="",MAX(0,K87-L52),IF(L$8&gt;=YEAR($G17),0,MAX(0,K87-L52))))</f>
        <v>14600</v>
      </c>
      <c r="M87" s="82">
        <f t="shared" si="33"/>
        <v>14600</v>
      </c>
      <c r="N87" s="82">
        <f t="shared" si="33"/>
        <v>14600</v>
      </c>
      <c r="O87" s="82">
        <f t="shared" si="33"/>
        <v>14600</v>
      </c>
      <c r="P87" s="82">
        <f t="shared" si="33"/>
        <v>13748.333333333334</v>
      </c>
      <c r="Q87" s="82">
        <f t="shared" si="33"/>
        <v>12288.333333333334</v>
      </c>
      <c r="R87" s="82">
        <f t="shared" si="33"/>
        <v>10828.333333333334</v>
      </c>
      <c r="S87" s="82">
        <f t="shared" si="33"/>
        <v>9368.3333333333339</v>
      </c>
      <c r="T87" s="82">
        <f t="shared" si="33"/>
        <v>7908.3333333333339</v>
      </c>
      <c r="U87" s="82">
        <f t="shared" si="33"/>
        <v>6448.3333333333339</v>
      </c>
      <c r="V87" s="82">
        <f t="shared" si="33"/>
        <v>4988.3333333333339</v>
      </c>
      <c r="W87" s="82">
        <f t="shared" si="33"/>
        <v>3528.3333333333339</v>
      </c>
      <c r="X87" s="82">
        <f t="shared" si="33"/>
        <v>2068.3333333333339</v>
      </c>
      <c r="Y87" s="82">
        <f t="shared" si="33"/>
        <v>608.33333333333394</v>
      </c>
      <c r="Z87" s="82">
        <f t="shared" si="33"/>
        <v>5.6843418860808015E-13</v>
      </c>
      <c r="AA87" s="82">
        <f t="shared" si="33"/>
        <v>5.6843418860808015E-13</v>
      </c>
      <c r="AB87" s="82">
        <f t="shared" si="33"/>
        <v>5.6843418860808015E-13</v>
      </c>
      <c r="AC87" s="82">
        <f t="shared" si="33"/>
        <v>5.6843418860808015E-13</v>
      </c>
      <c r="AD87" s="82">
        <f t="shared" si="33"/>
        <v>5.6843418860808015E-13</v>
      </c>
    </row>
    <row r="88" spans="1:30" ht="15" customHeight="1" x14ac:dyDescent="0.25">
      <c r="A88" s="67" t="str">
        <f t="shared" si="19"/>
        <v>AV-0010</v>
      </c>
      <c r="B88" s="67" t="str">
        <f t="shared" si="20"/>
        <v>Elektro-Gabelstapler</v>
      </c>
      <c r="C88" s="67" t="str">
        <f t="shared" si="21"/>
        <v>Linear (§ 7 Abs. 1 EStG)</v>
      </c>
      <c r="D88" s="68">
        <f t="shared" si="22"/>
        <v>24500</v>
      </c>
      <c r="E88" s="77"/>
      <c r="F88" s="77"/>
      <c r="G88" s="77"/>
      <c r="H88" s="77"/>
      <c r="I88" s="77"/>
      <c r="J88" s="78">
        <f t="shared" si="23"/>
        <v>14904.166666666668</v>
      </c>
      <c r="K88" s="82">
        <f t="shared" si="24"/>
        <v>24500</v>
      </c>
      <c r="L88" s="82">
        <f t="shared" ref="L88:AD88" si="34">IF($D18="","",IF($G18="",MAX(0,K88-L53),IF(L$8&gt;=YEAR($G18),0,MAX(0,K88-L53))))</f>
        <v>24500</v>
      </c>
      <c r="M88" s="82">
        <f t="shared" si="34"/>
        <v>24500</v>
      </c>
      <c r="N88" s="82">
        <f t="shared" si="34"/>
        <v>24500</v>
      </c>
      <c r="O88" s="82">
        <f t="shared" si="34"/>
        <v>24500</v>
      </c>
      <c r="P88" s="82">
        <f t="shared" si="34"/>
        <v>22254.166666666668</v>
      </c>
      <c r="Q88" s="82">
        <f t="shared" si="34"/>
        <v>19804.166666666668</v>
      </c>
      <c r="R88" s="82">
        <f t="shared" si="34"/>
        <v>17354.166666666668</v>
      </c>
      <c r="S88" s="82">
        <f t="shared" si="34"/>
        <v>14904.166666666668</v>
      </c>
      <c r="T88" s="82">
        <f t="shared" si="34"/>
        <v>12454.166666666668</v>
      </c>
      <c r="U88" s="82">
        <f t="shared" si="34"/>
        <v>10004.166666666668</v>
      </c>
      <c r="V88" s="82">
        <f t="shared" si="34"/>
        <v>7554.1666666666679</v>
      </c>
      <c r="W88" s="82">
        <f t="shared" si="34"/>
        <v>5104.1666666666679</v>
      </c>
      <c r="X88" s="82">
        <f t="shared" si="34"/>
        <v>2654.1666666666679</v>
      </c>
      <c r="Y88" s="82">
        <f t="shared" si="34"/>
        <v>204.16666666666788</v>
      </c>
      <c r="Z88" s="82">
        <f t="shared" si="34"/>
        <v>1.2221335055073723E-12</v>
      </c>
      <c r="AA88" s="82">
        <f t="shared" si="34"/>
        <v>1.2221335055073723E-12</v>
      </c>
      <c r="AB88" s="82">
        <f t="shared" si="34"/>
        <v>1.2221335055073723E-12</v>
      </c>
      <c r="AC88" s="82">
        <f t="shared" si="34"/>
        <v>1.2221335055073723E-12</v>
      </c>
      <c r="AD88" s="82">
        <f t="shared" si="34"/>
        <v>1.2221335055073723E-12</v>
      </c>
    </row>
    <row r="89" spans="1:30" ht="15" customHeight="1" x14ac:dyDescent="0.25">
      <c r="A89" s="67" t="str">
        <f t="shared" si="19"/>
        <v>AV-0011</v>
      </c>
      <c r="B89" s="67" t="str">
        <f t="shared" si="20"/>
        <v>Konferenzraum-Ausstattung</v>
      </c>
      <c r="C89" s="67" t="str">
        <f t="shared" si="21"/>
        <v>Linear (§ 7 Abs. 1 EStG)</v>
      </c>
      <c r="D89" s="68">
        <f t="shared" si="22"/>
        <v>9300</v>
      </c>
      <c r="E89" s="77"/>
      <c r="F89" s="77"/>
      <c r="G89" s="77"/>
      <c r="H89" s="77"/>
      <c r="I89" s="77"/>
      <c r="J89" s="78">
        <f t="shared" si="23"/>
        <v>6855.7692307692305</v>
      </c>
      <c r="K89" s="82">
        <f t="shared" si="24"/>
        <v>9300</v>
      </c>
      <c r="L89" s="82">
        <f t="shared" ref="L89:AD89" si="35">IF($D19="","",IF($G19="",MAX(0,K89-L54),IF(L$8&gt;=YEAR($G19),0,MAX(0,K89-L54))))</f>
        <v>9300</v>
      </c>
      <c r="M89" s="82">
        <f t="shared" si="35"/>
        <v>9300</v>
      </c>
      <c r="N89" s="82">
        <f t="shared" si="35"/>
        <v>9300</v>
      </c>
      <c r="O89" s="82">
        <f t="shared" si="35"/>
        <v>9300</v>
      </c>
      <c r="P89" s="82">
        <f t="shared" si="35"/>
        <v>9001.9230769230762</v>
      </c>
      <c r="Q89" s="82">
        <f t="shared" si="35"/>
        <v>8286.538461538461</v>
      </c>
      <c r="R89" s="82">
        <f t="shared" si="35"/>
        <v>7571.1538461538457</v>
      </c>
      <c r="S89" s="82">
        <f t="shared" si="35"/>
        <v>6855.7692307692305</v>
      </c>
      <c r="T89" s="82">
        <f t="shared" si="35"/>
        <v>6140.3846153846152</v>
      </c>
      <c r="U89" s="82">
        <f t="shared" si="35"/>
        <v>5425</v>
      </c>
      <c r="V89" s="82">
        <f t="shared" si="35"/>
        <v>4709.6153846153848</v>
      </c>
      <c r="W89" s="82">
        <f t="shared" si="35"/>
        <v>3994.2307692307695</v>
      </c>
      <c r="X89" s="82">
        <f t="shared" si="35"/>
        <v>3278.8461538461543</v>
      </c>
      <c r="Y89" s="82">
        <f t="shared" si="35"/>
        <v>2563.461538461539</v>
      </c>
      <c r="Z89" s="82">
        <f t="shared" si="35"/>
        <v>1848.0769230769238</v>
      </c>
      <c r="AA89" s="82">
        <f t="shared" si="35"/>
        <v>1132.6923076923085</v>
      </c>
      <c r="AB89" s="82">
        <f t="shared" si="35"/>
        <v>417.30769230769317</v>
      </c>
      <c r="AC89" s="82">
        <f t="shared" si="35"/>
        <v>9.0949470177292824E-13</v>
      </c>
      <c r="AD89" s="82">
        <f t="shared" si="35"/>
        <v>9.0949470177292824E-13</v>
      </c>
    </row>
    <row r="90" spans="1:30" ht="15" customHeight="1" x14ac:dyDescent="0.25">
      <c r="A90" s="67" t="str">
        <f t="shared" si="19"/>
        <v>AV-0012</v>
      </c>
      <c r="B90" s="67" t="str">
        <f t="shared" si="20"/>
        <v>Büromöbel Verwaltung</v>
      </c>
      <c r="C90" s="67" t="str">
        <f t="shared" si="21"/>
        <v>Linear (§ 7 Abs. 1 EStG)</v>
      </c>
      <c r="D90" s="68">
        <f t="shared" si="22"/>
        <v>16800</v>
      </c>
      <c r="E90" s="77"/>
      <c r="F90" s="77"/>
      <c r="G90" s="77"/>
      <c r="H90" s="77"/>
      <c r="I90" s="77"/>
      <c r="J90" s="78">
        <f t="shared" si="23"/>
        <v>7430.7692307692369</v>
      </c>
      <c r="K90" s="82">
        <f t="shared" si="24"/>
        <v>16800</v>
      </c>
      <c r="L90" s="82">
        <f t="shared" ref="L90:AD90" si="36">IF($D20="","",IF($G20="",MAX(0,K90-L55),IF(L$8&gt;=YEAR($G20),0,MAX(0,K90-L55))))</f>
        <v>16476.923076923078</v>
      </c>
      <c r="M90" s="82">
        <f t="shared" si="36"/>
        <v>15184.615384615387</v>
      </c>
      <c r="N90" s="82">
        <f t="shared" si="36"/>
        <v>13892.307692307695</v>
      </c>
      <c r="O90" s="82">
        <f t="shared" si="36"/>
        <v>12600.000000000004</v>
      </c>
      <c r="P90" s="82">
        <f t="shared" si="36"/>
        <v>11307.692307692312</v>
      </c>
      <c r="Q90" s="82">
        <f t="shared" si="36"/>
        <v>10015.384615384621</v>
      </c>
      <c r="R90" s="82">
        <f t="shared" si="36"/>
        <v>8723.0769230769292</v>
      </c>
      <c r="S90" s="82">
        <f t="shared" si="36"/>
        <v>7430.7692307692369</v>
      </c>
      <c r="T90" s="82">
        <f t="shared" si="36"/>
        <v>6138.4615384615445</v>
      </c>
      <c r="U90" s="82">
        <f t="shared" si="36"/>
        <v>4846.1538461538521</v>
      </c>
      <c r="V90" s="82">
        <f t="shared" si="36"/>
        <v>3553.8461538461597</v>
      </c>
      <c r="W90" s="82">
        <f t="shared" si="36"/>
        <v>2261.5384615384673</v>
      </c>
      <c r="X90" s="82">
        <f t="shared" si="36"/>
        <v>969.23076923077497</v>
      </c>
      <c r="Y90" s="82">
        <f t="shared" si="36"/>
        <v>5.6843418860808015E-12</v>
      </c>
      <c r="Z90" s="82">
        <f t="shared" si="36"/>
        <v>5.6843418860808015E-12</v>
      </c>
      <c r="AA90" s="82">
        <f t="shared" si="36"/>
        <v>5.6843418860808015E-12</v>
      </c>
      <c r="AB90" s="82">
        <f t="shared" si="36"/>
        <v>5.6843418860808015E-12</v>
      </c>
      <c r="AC90" s="82">
        <f t="shared" si="36"/>
        <v>5.6843418860808015E-12</v>
      </c>
      <c r="AD90" s="82">
        <f t="shared" si="36"/>
        <v>5.6843418860808015E-12</v>
      </c>
    </row>
    <row r="91" spans="1:30" ht="15" customHeight="1" x14ac:dyDescent="0.25">
      <c r="A91" s="67" t="str">
        <f t="shared" si="19"/>
        <v>AV-0013</v>
      </c>
      <c r="B91" s="67" t="str">
        <f t="shared" si="20"/>
        <v>Pkw Außendienst</v>
      </c>
      <c r="C91" s="67" t="str">
        <f t="shared" si="21"/>
        <v>Linear (§ 7 Abs. 1 EStG)</v>
      </c>
      <c r="D91" s="68">
        <f t="shared" si="22"/>
        <v>34200</v>
      </c>
      <c r="E91" s="77"/>
      <c r="F91" s="77"/>
      <c r="G91" s="77"/>
      <c r="H91" s="77"/>
      <c r="I91" s="77"/>
      <c r="J91" s="78">
        <f t="shared" si="23"/>
        <v>18525</v>
      </c>
      <c r="K91" s="82">
        <f t="shared" si="24"/>
        <v>34200</v>
      </c>
      <c r="L91" s="82">
        <f t="shared" ref="L91:AD91" si="37">IF($D21="","",IF($G21="",MAX(0,K91-L56),IF(L$8&gt;=YEAR($G21),0,MAX(0,K91-L56))))</f>
        <v>34200</v>
      </c>
      <c r="M91" s="82">
        <f t="shared" si="37"/>
        <v>34200</v>
      </c>
      <c r="N91" s="82">
        <f t="shared" si="37"/>
        <v>34200</v>
      </c>
      <c r="O91" s="82">
        <f t="shared" si="37"/>
        <v>34200</v>
      </c>
      <c r="P91" s="82">
        <f t="shared" si="37"/>
        <v>34200</v>
      </c>
      <c r="Q91" s="82">
        <f t="shared" si="37"/>
        <v>29925</v>
      </c>
      <c r="R91" s="82">
        <f t="shared" si="37"/>
        <v>24225</v>
      </c>
      <c r="S91" s="82">
        <f t="shared" si="37"/>
        <v>18525</v>
      </c>
      <c r="T91" s="82">
        <f t="shared" si="37"/>
        <v>12825</v>
      </c>
      <c r="U91" s="82">
        <f t="shared" si="37"/>
        <v>7125</v>
      </c>
      <c r="V91" s="82">
        <f t="shared" si="37"/>
        <v>1425</v>
      </c>
      <c r="W91" s="82">
        <f t="shared" si="37"/>
        <v>0</v>
      </c>
      <c r="X91" s="82">
        <f t="shared" si="37"/>
        <v>0</v>
      </c>
      <c r="Y91" s="82">
        <f t="shared" si="37"/>
        <v>0</v>
      </c>
      <c r="Z91" s="82">
        <f t="shared" si="37"/>
        <v>0</v>
      </c>
      <c r="AA91" s="82">
        <f t="shared" si="37"/>
        <v>0</v>
      </c>
      <c r="AB91" s="82">
        <f t="shared" si="37"/>
        <v>0</v>
      </c>
      <c r="AC91" s="82">
        <f t="shared" si="37"/>
        <v>0</v>
      </c>
      <c r="AD91" s="82">
        <f t="shared" si="37"/>
        <v>0</v>
      </c>
    </row>
    <row r="92" spans="1:30" ht="15" customHeight="1" x14ac:dyDescent="0.25">
      <c r="A92" s="67" t="str">
        <f t="shared" si="19"/>
        <v>AV-0014</v>
      </c>
      <c r="B92" s="67" t="str">
        <f t="shared" si="20"/>
        <v>ERP-Software Lizenzpaket</v>
      </c>
      <c r="C92" s="67" t="str">
        <f t="shared" si="21"/>
        <v>Linear (§ 7 Abs. 1 EStG)</v>
      </c>
      <c r="D92" s="68">
        <f t="shared" si="22"/>
        <v>21000</v>
      </c>
      <c r="E92" s="77"/>
      <c r="F92" s="77"/>
      <c r="G92" s="77"/>
      <c r="H92" s="77"/>
      <c r="I92" s="77"/>
      <c r="J92" s="78">
        <f t="shared" si="23"/>
        <v>4666.6666666666679</v>
      </c>
      <c r="K92" s="82">
        <f t="shared" si="24"/>
        <v>21000</v>
      </c>
      <c r="L92" s="82">
        <f t="shared" ref="L92:AD92" si="38">IF($D22="","",IF($G22="",MAX(0,K92-L57),IF(L$8&gt;=YEAR($G22),0,MAX(0,K92-L57))))</f>
        <v>21000</v>
      </c>
      <c r="M92" s="82">
        <f t="shared" si="38"/>
        <v>21000</v>
      </c>
      <c r="N92" s="82">
        <f t="shared" si="38"/>
        <v>21000</v>
      </c>
      <c r="O92" s="82">
        <f t="shared" si="38"/>
        <v>21000</v>
      </c>
      <c r="P92" s="82">
        <f t="shared" si="38"/>
        <v>21000</v>
      </c>
      <c r="Q92" s="82">
        <f t="shared" si="38"/>
        <v>18666.666666666668</v>
      </c>
      <c r="R92" s="82">
        <f t="shared" si="38"/>
        <v>11666.666666666668</v>
      </c>
      <c r="S92" s="82">
        <f t="shared" si="38"/>
        <v>4666.6666666666679</v>
      </c>
      <c r="T92" s="82">
        <f t="shared" si="38"/>
        <v>9.0949470177292824E-13</v>
      </c>
      <c r="U92" s="82">
        <f t="shared" si="38"/>
        <v>9.0949470177292824E-13</v>
      </c>
      <c r="V92" s="82">
        <f t="shared" si="38"/>
        <v>9.0949470177292824E-13</v>
      </c>
      <c r="W92" s="82">
        <f t="shared" si="38"/>
        <v>9.0949470177292824E-13</v>
      </c>
      <c r="X92" s="82">
        <f t="shared" si="38"/>
        <v>9.0949470177292824E-13</v>
      </c>
      <c r="Y92" s="82">
        <f t="shared" si="38"/>
        <v>9.0949470177292824E-13</v>
      </c>
      <c r="Z92" s="82">
        <f t="shared" si="38"/>
        <v>9.0949470177292824E-13</v>
      </c>
      <c r="AA92" s="82">
        <f t="shared" si="38"/>
        <v>9.0949470177292824E-13</v>
      </c>
      <c r="AB92" s="82">
        <f t="shared" si="38"/>
        <v>9.0949470177292824E-13</v>
      </c>
      <c r="AC92" s="82">
        <f t="shared" si="38"/>
        <v>9.0949470177292824E-13</v>
      </c>
      <c r="AD92" s="82">
        <f t="shared" si="38"/>
        <v>9.0949470177292824E-13</v>
      </c>
    </row>
    <row r="93" spans="1:30" ht="15" customHeight="1" x14ac:dyDescent="0.25">
      <c r="A93" s="67" t="str">
        <f t="shared" si="19"/>
        <v>AV-0015</v>
      </c>
      <c r="B93" s="67" t="str">
        <f t="shared" si="20"/>
        <v>Serverschrank mit Serversystem</v>
      </c>
      <c r="C93" s="67" t="str">
        <f t="shared" si="21"/>
        <v>Linear (§ 7 Abs. 1 EStG)</v>
      </c>
      <c r="D93" s="68">
        <f t="shared" si="22"/>
        <v>12900</v>
      </c>
      <c r="E93" s="77"/>
      <c r="F93" s="77"/>
      <c r="G93" s="77"/>
      <c r="H93" s="77"/>
      <c r="I93" s="77"/>
      <c r="J93" s="78">
        <f t="shared" si="23"/>
        <v>0</v>
      </c>
      <c r="K93" s="82">
        <f t="shared" si="24"/>
        <v>12900</v>
      </c>
      <c r="L93" s="82">
        <f t="shared" ref="L93:AD93" si="39">IF($D23="","",IF($G23="",MAX(0,K93-L58),IF(L$8&gt;=YEAR($G23),0,MAX(0,K93-L58))))</f>
        <v>12900</v>
      </c>
      <c r="M93" s="82">
        <f t="shared" si="39"/>
        <v>12900</v>
      </c>
      <c r="N93" s="82">
        <f t="shared" si="39"/>
        <v>12900</v>
      </c>
      <c r="O93" s="82">
        <f t="shared" si="39"/>
        <v>12900</v>
      </c>
      <c r="P93" s="82">
        <f t="shared" si="39"/>
        <v>12900</v>
      </c>
      <c r="Q93" s="82">
        <f t="shared" si="39"/>
        <v>10750</v>
      </c>
      <c r="R93" s="82">
        <f t="shared" si="39"/>
        <v>0</v>
      </c>
      <c r="S93" s="82">
        <f t="shared" si="39"/>
        <v>0</v>
      </c>
      <c r="T93" s="82">
        <f t="shared" si="39"/>
        <v>0</v>
      </c>
      <c r="U93" s="82">
        <f t="shared" si="39"/>
        <v>0</v>
      </c>
      <c r="V93" s="82">
        <f t="shared" si="39"/>
        <v>0</v>
      </c>
      <c r="W93" s="82">
        <f t="shared" si="39"/>
        <v>0</v>
      </c>
      <c r="X93" s="82">
        <f t="shared" si="39"/>
        <v>0</v>
      </c>
      <c r="Y93" s="82">
        <f t="shared" si="39"/>
        <v>0</v>
      </c>
      <c r="Z93" s="82">
        <f t="shared" si="39"/>
        <v>0</v>
      </c>
      <c r="AA93" s="82">
        <f t="shared" si="39"/>
        <v>0</v>
      </c>
      <c r="AB93" s="82">
        <f t="shared" si="39"/>
        <v>0</v>
      </c>
      <c r="AC93" s="82">
        <f t="shared" si="39"/>
        <v>0</v>
      </c>
      <c r="AD93" s="82">
        <f t="shared" si="39"/>
        <v>0</v>
      </c>
    </row>
    <row r="94" spans="1:30" ht="15" customHeight="1" x14ac:dyDescent="0.25">
      <c r="A94" s="67" t="str">
        <f t="shared" si="19"/>
        <v>AV-0016</v>
      </c>
      <c r="B94" s="67" t="str">
        <f t="shared" si="20"/>
        <v>Werkzeugsatz Werkstatt</v>
      </c>
      <c r="C94" s="67" t="str">
        <f t="shared" si="21"/>
        <v>Linear (§ 7 Abs. 1 EStG)</v>
      </c>
      <c r="D94" s="68">
        <f t="shared" si="22"/>
        <v>3850</v>
      </c>
      <c r="E94" s="77"/>
      <c r="F94" s="77"/>
      <c r="G94" s="77"/>
      <c r="H94" s="77"/>
      <c r="I94" s="77"/>
      <c r="J94" s="78">
        <f t="shared" si="23"/>
        <v>1796.6666666666665</v>
      </c>
      <c r="K94" s="82">
        <f t="shared" si="24"/>
        <v>3850</v>
      </c>
      <c r="L94" s="82">
        <f t="shared" ref="L94:AD94" si="40">IF($D24="","",IF($G24="",MAX(0,K94-L59),IF(L$8&gt;=YEAR($G24),0,MAX(0,K94-L59))))</f>
        <v>3850</v>
      </c>
      <c r="M94" s="82">
        <f t="shared" si="40"/>
        <v>3850</v>
      </c>
      <c r="N94" s="82">
        <f t="shared" si="40"/>
        <v>3850</v>
      </c>
      <c r="O94" s="82">
        <f t="shared" si="40"/>
        <v>3850</v>
      </c>
      <c r="P94" s="82">
        <f t="shared" si="40"/>
        <v>3850</v>
      </c>
      <c r="Q94" s="82">
        <f t="shared" si="40"/>
        <v>3336.6666666666665</v>
      </c>
      <c r="R94" s="82">
        <f t="shared" si="40"/>
        <v>2566.6666666666665</v>
      </c>
      <c r="S94" s="82">
        <f t="shared" si="40"/>
        <v>1796.6666666666665</v>
      </c>
      <c r="T94" s="82">
        <f t="shared" si="40"/>
        <v>1026.6666666666665</v>
      </c>
      <c r="U94" s="82">
        <f t="shared" si="40"/>
        <v>256.66666666666652</v>
      </c>
      <c r="V94" s="82">
        <f t="shared" si="40"/>
        <v>0</v>
      </c>
      <c r="W94" s="82">
        <f t="shared" si="40"/>
        <v>0</v>
      </c>
      <c r="X94" s="82">
        <f t="shared" si="40"/>
        <v>0</v>
      </c>
      <c r="Y94" s="82">
        <f t="shared" si="40"/>
        <v>0</v>
      </c>
      <c r="Z94" s="82">
        <f t="shared" si="40"/>
        <v>0</v>
      </c>
      <c r="AA94" s="82">
        <f t="shared" si="40"/>
        <v>0</v>
      </c>
      <c r="AB94" s="82">
        <f t="shared" si="40"/>
        <v>0</v>
      </c>
      <c r="AC94" s="82">
        <f t="shared" si="40"/>
        <v>0</v>
      </c>
      <c r="AD94" s="82">
        <f t="shared" si="40"/>
        <v>0</v>
      </c>
    </row>
    <row r="95" spans="1:30" ht="15" customHeight="1" x14ac:dyDescent="0.25">
      <c r="A95" s="67" t="str">
        <f t="shared" si="19"/>
        <v>AV-0017</v>
      </c>
      <c r="B95" s="67" t="str">
        <f t="shared" si="20"/>
        <v>Netzwerk-Infrastruktur</v>
      </c>
      <c r="C95" s="67" t="str">
        <f t="shared" si="21"/>
        <v>Linear (§ 7 Abs. 1 EStG)</v>
      </c>
      <c r="D95" s="68">
        <f t="shared" si="22"/>
        <v>6300</v>
      </c>
      <c r="E95" s="77"/>
      <c r="F95" s="77"/>
      <c r="G95" s="77"/>
      <c r="H95" s="77"/>
      <c r="I95" s="77"/>
      <c r="J95" s="78">
        <f t="shared" si="23"/>
        <v>0</v>
      </c>
      <c r="K95" s="82">
        <f t="shared" si="24"/>
        <v>6300</v>
      </c>
      <c r="L95" s="82">
        <f t="shared" ref="L95:AD95" si="41">IF($D25="","",IF($G25="",MAX(0,K95-L60),IF(L$8&gt;=YEAR($G25),0,MAX(0,K95-L60))))</f>
        <v>6300</v>
      </c>
      <c r="M95" s="82">
        <f t="shared" si="41"/>
        <v>6300</v>
      </c>
      <c r="N95" s="82">
        <f t="shared" si="41"/>
        <v>6300</v>
      </c>
      <c r="O95" s="82">
        <f t="shared" si="41"/>
        <v>6300</v>
      </c>
      <c r="P95" s="82">
        <f t="shared" si="41"/>
        <v>6300</v>
      </c>
      <c r="Q95" s="82">
        <f t="shared" si="41"/>
        <v>6300</v>
      </c>
      <c r="R95" s="82">
        <f t="shared" si="41"/>
        <v>2625</v>
      </c>
      <c r="S95" s="82">
        <f t="shared" si="41"/>
        <v>0</v>
      </c>
      <c r="T95" s="82">
        <f t="shared" si="41"/>
        <v>0</v>
      </c>
      <c r="U95" s="82">
        <f t="shared" si="41"/>
        <v>0</v>
      </c>
      <c r="V95" s="82">
        <f t="shared" si="41"/>
        <v>0</v>
      </c>
      <c r="W95" s="82">
        <f t="shared" si="41"/>
        <v>0</v>
      </c>
      <c r="X95" s="82">
        <f t="shared" si="41"/>
        <v>0</v>
      </c>
      <c r="Y95" s="82">
        <f t="shared" si="41"/>
        <v>0</v>
      </c>
      <c r="Z95" s="82">
        <f t="shared" si="41"/>
        <v>0</v>
      </c>
      <c r="AA95" s="82">
        <f t="shared" si="41"/>
        <v>0</v>
      </c>
      <c r="AB95" s="82">
        <f t="shared" si="41"/>
        <v>0</v>
      </c>
      <c r="AC95" s="82">
        <f t="shared" si="41"/>
        <v>0</v>
      </c>
      <c r="AD95" s="82">
        <f t="shared" si="41"/>
        <v>0</v>
      </c>
    </row>
    <row r="96" spans="1:30" ht="15" customHeight="1" x14ac:dyDescent="0.25">
      <c r="A96" s="67" t="str">
        <f t="shared" si="19"/>
        <v>AV-0018</v>
      </c>
      <c r="B96" s="67" t="str">
        <f t="shared" si="20"/>
        <v>Verpackungsmaschine</v>
      </c>
      <c r="C96" s="67" t="str">
        <f t="shared" si="21"/>
        <v>Degressiv (§ 7 Abs. 2 EStG)</v>
      </c>
      <c r="D96" s="68">
        <f t="shared" si="22"/>
        <v>42800</v>
      </c>
      <c r="E96" s="77"/>
      <c r="F96" s="77"/>
      <c r="G96" s="77"/>
      <c r="H96" s="77"/>
      <c r="I96" s="77"/>
      <c r="J96" s="78">
        <f t="shared" si="23"/>
        <v>26964</v>
      </c>
      <c r="K96" s="82">
        <f t="shared" si="24"/>
        <v>42800</v>
      </c>
      <c r="L96" s="82">
        <f t="shared" ref="L96:AD96" si="42">IF($D26="","",IF($G26="",MAX(0,K96-L61),IF(L$8&gt;=YEAR($G26),0,MAX(0,K96-L61))))</f>
        <v>42800</v>
      </c>
      <c r="M96" s="82">
        <f t="shared" si="42"/>
        <v>42800</v>
      </c>
      <c r="N96" s="82">
        <f t="shared" si="42"/>
        <v>42800</v>
      </c>
      <c r="O96" s="82">
        <f t="shared" si="42"/>
        <v>42800</v>
      </c>
      <c r="P96" s="82">
        <f t="shared" si="42"/>
        <v>42800</v>
      </c>
      <c r="Q96" s="82">
        <f t="shared" si="42"/>
        <v>42800</v>
      </c>
      <c r="R96" s="82">
        <f t="shared" si="42"/>
        <v>38520</v>
      </c>
      <c r="S96" s="82">
        <f t="shared" si="42"/>
        <v>26964</v>
      </c>
      <c r="T96" s="82">
        <f t="shared" si="42"/>
        <v>18874.8</v>
      </c>
      <c r="U96" s="82">
        <f t="shared" si="42"/>
        <v>13212.36</v>
      </c>
      <c r="V96" s="82">
        <f t="shared" si="42"/>
        <v>9248.652</v>
      </c>
      <c r="W96" s="82">
        <f t="shared" si="42"/>
        <v>6474.0563999999995</v>
      </c>
      <c r="X96" s="82">
        <f t="shared" si="42"/>
        <v>4531.8394799999996</v>
      </c>
      <c r="Y96" s="82">
        <f t="shared" si="42"/>
        <v>3172.287636</v>
      </c>
      <c r="Z96" s="82">
        <f t="shared" si="42"/>
        <v>1982.6797725000001</v>
      </c>
      <c r="AA96" s="82">
        <f t="shared" si="42"/>
        <v>793.07190900000023</v>
      </c>
      <c r="AB96" s="82">
        <f t="shared" si="42"/>
        <v>0</v>
      </c>
      <c r="AC96" s="82">
        <f t="shared" si="42"/>
        <v>0</v>
      </c>
      <c r="AD96" s="82">
        <f t="shared" si="42"/>
        <v>0</v>
      </c>
    </row>
    <row r="97" spans="1:30" ht="15" customHeight="1" x14ac:dyDescent="0.25">
      <c r="A97" s="67" t="str">
        <f t="shared" si="19"/>
        <v>AV-0019</v>
      </c>
      <c r="B97" s="67" t="str">
        <f t="shared" si="20"/>
        <v>Empfangstresen und Wartebereich</v>
      </c>
      <c r="C97" s="67" t="str">
        <f t="shared" si="21"/>
        <v>Linear (§ 7 Abs. 1 EStG)</v>
      </c>
      <c r="D97" s="68">
        <f t="shared" si="22"/>
        <v>5400</v>
      </c>
      <c r="E97" s="77"/>
      <c r="F97" s="77"/>
      <c r="G97" s="77"/>
      <c r="H97" s="77"/>
      <c r="I97" s="77"/>
      <c r="J97" s="78">
        <f t="shared" si="23"/>
        <v>4612.5</v>
      </c>
      <c r="K97" s="82">
        <f t="shared" si="24"/>
        <v>5400</v>
      </c>
      <c r="L97" s="82">
        <f t="shared" ref="L97:AD97" si="43">IF($D27="","",IF($G27="",MAX(0,K97-L62),IF(L$8&gt;=YEAR($G27),0,MAX(0,K97-L62))))</f>
        <v>5400</v>
      </c>
      <c r="M97" s="82">
        <f t="shared" si="43"/>
        <v>5400</v>
      </c>
      <c r="N97" s="82">
        <f t="shared" si="43"/>
        <v>5400</v>
      </c>
      <c r="O97" s="82">
        <f t="shared" si="43"/>
        <v>5400</v>
      </c>
      <c r="P97" s="82">
        <f t="shared" si="43"/>
        <v>5400</v>
      </c>
      <c r="Q97" s="82">
        <f t="shared" si="43"/>
        <v>5400</v>
      </c>
      <c r="R97" s="82">
        <f t="shared" si="43"/>
        <v>5287.5</v>
      </c>
      <c r="S97" s="82">
        <f t="shared" si="43"/>
        <v>4612.5</v>
      </c>
      <c r="T97" s="82">
        <f t="shared" si="43"/>
        <v>3937.5</v>
      </c>
      <c r="U97" s="82">
        <f t="shared" si="43"/>
        <v>3262.5</v>
      </c>
      <c r="V97" s="82">
        <f t="shared" si="43"/>
        <v>2587.5</v>
      </c>
      <c r="W97" s="82">
        <f t="shared" si="43"/>
        <v>1912.5</v>
      </c>
      <c r="X97" s="82">
        <f t="shared" si="43"/>
        <v>1237.5</v>
      </c>
      <c r="Y97" s="82">
        <f t="shared" si="43"/>
        <v>562.5</v>
      </c>
      <c r="Z97" s="82">
        <f t="shared" si="43"/>
        <v>0</v>
      </c>
      <c r="AA97" s="82">
        <f t="shared" si="43"/>
        <v>0</v>
      </c>
      <c r="AB97" s="82">
        <f t="shared" si="43"/>
        <v>0</v>
      </c>
      <c r="AC97" s="82">
        <f t="shared" si="43"/>
        <v>0</v>
      </c>
      <c r="AD97" s="82">
        <f t="shared" si="43"/>
        <v>0</v>
      </c>
    </row>
    <row r="98" spans="1:30" ht="15" customHeight="1" x14ac:dyDescent="0.25">
      <c r="A98" s="67" t="str">
        <f t="shared" si="19"/>
        <v>AV-0020</v>
      </c>
      <c r="B98" s="67" t="str">
        <f t="shared" si="20"/>
        <v>Sammelposten Wirtschaftsjahr 2025</v>
      </c>
      <c r="C98" s="67" t="str">
        <f t="shared" si="21"/>
        <v>Sammelposten (Pool)</v>
      </c>
      <c r="D98" s="68">
        <f t="shared" si="22"/>
        <v>6480</v>
      </c>
      <c r="E98" s="77"/>
      <c r="F98" s="77"/>
      <c r="G98" s="77"/>
      <c r="H98" s="77"/>
      <c r="I98" s="77"/>
      <c r="J98" s="78">
        <f t="shared" si="23"/>
        <v>3888</v>
      </c>
      <c r="K98" s="82">
        <f t="shared" si="24"/>
        <v>6480</v>
      </c>
      <c r="L98" s="82">
        <f t="shared" ref="L98:AD98" si="44">IF($D28="","",IF($G28="",MAX(0,K98-L63),IF(L$8&gt;=YEAR($G28),0,MAX(0,K98-L63))))</f>
        <v>6480</v>
      </c>
      <c r="M98" s="82">
        <f t="shared" si="44"/>
        <v>6480</v>
      </c>
      <c r="N98" s="82">
        <f t="shared" si="44"/>
        <v>6480</v>
      </c>
      <c r="O98" s="82">
        <f t="shared" si="44"/>
        <v>6480</v>
      </c>
      <c r="P98" s="82">
        <f t="shared" si="44"/>
        <v>6480</v>
      </c>
      <c r="Q98" s="82">
        <f t="shared" si="44"/>
        <v>6480</v>
      </c>
      <c r="R98" s="82">
        <f t="shared" si="44"/>
        <v>5184</v>
      </c>
      <c r="S98" s="82">
        <f t="shared" si="44"/>
        <v>3888</v>
      </c>
      <c r="T98" s="82">
        <f t="shared" si="44"/>
        <v>2592</v>
      </c>
      <c r="U98" s="82">
        <f t="shared" si="44"/>
        <v>1296</v>
      </c>
      <c r="V98" s="82">
        <f t="shared" si="44"/>
        <v>0</v>
      </c>
      <c r="W98" s="82">
        <f t="shared" si="44"/>
        <v>0</v>
      </c>
      <c r="X98" s="82">
        <f t="shared" si="44"/>
        <v>0</v>
      </c>
      <c r="Y98" s="82">
        <f t="shared" si="44"/>
        <v>0</v>
      </c>
      <c r="Z98" s="82">
        <f t="shared" si="44"/>
        <v>0</v>
      </c>
      <c r="AA98" s="82">
        <f t="shared" si="44"/>
        <v>0</v>
      </c>
      <c r="AB98" s="82">
        <f t="shared" si="44"/>
        <v>0</v>
      </c>
      <c r="AC98" s="82">
        <f t="shared" si="44"/>
        <v>0</v>
      </c>
      <c r="AD98" s="82">
        <f t="shared" si="44"/>
        <v>0</v>
      </c>
    </row>
    <row r="99" spans="1:30" ht="15" customHeight="1" x14ac:dyDescent="0.25">
      <c r="A99" s="67" t="str">
        <f t="shared" si="19"/>
        <v>AV-0021</v>
      </c>
      <c r="B99" s="67" t="str">
        <f t="shared" si="20"/>
        <v>Notebooks (5 Stück)</v>
      </c>
      <c r="C99" s="67" t="str">
        <f t="shared" si="21"/>
        <v>Linear (§ 7 Abs. 1 EStG)</v>
      </c>
      <c r="D99" s="68">
        <f t="shared" si="22"/>
        <v>8750</v>
      </c>
      <c r="E99" s="77"/>
      <c r="F99" s="77"/>
      <c r="G99" s="77"/>
      <c r="H99" s="77"/>
      <c r="I99" s="77"/>
      <c r="J99" s="78">
        <f t="shared" si="23"/>
        <v>0</v>
      </c>
      <c r="K99" s="82">
        <f t="shared" si="24"/>
        <v>8750</v>
      </c>
      <c r="L99" s="82">
        <f t="shared" ref="L99:AD99" si="45">IF($D29="","",IF($G29="",MAX(0,K99-L64),IF(L$8&gt;=YEAR($G29),0,MAX(0,K99-L64))))</f>
        <v>8750</v>
      </c>
      <c r="M99" s="82">
        <f t="shared" si="45"/>
        <v>8750</v>
      </c>
      <c r="N99" s="82">
        <f t="shared" si="45"/>
        <v>8750</v>
      </c>
      <c r="O99" s="82">
        <f t="shared" si="45"/>
        <v>8750</v>
      </c>
      <c r="P99" s="82">
        <f t="shared" si="45"/>
        <v>8750</v>
      </c>
      <c r="Q99" s="82">
        <f t="shared" si="45"/>
        <v>8750</v>
      </c>
      <c r="R99" s="82">
        <f t="shared" si="45"/>
        <v>8750</v>
      </c>
      <c r="S99" s="82">
        <f t="shared" si="45"/>
        <v>0</v>
      </c>
      <c r="T99" s="82">
        <f t="shared" si="45"/>
        <v>0</v>
      </c>
      <c r="U99" s="82">
        <f t="shared" si="45"/>
        <v>0</v>
      </c>
      <c r="V99" s="82">
        <f t="shared" si="45"/>
        <v>0</v>
      </c>
      <c r="W99" s="82">
        <f t="shared" si="45"/>
        <v>0</v>
      </c>
      <c r="X99" s="82">
        <f t="shared" si="45"/>
        <v>0</v>
      </c>
      <c r="Y99" s="82">
        <f t="shared" si="45"/>
        <v>0</v>
      </c>
      <c r="Z99" s="82">
        <f t="shared" si="45"/>
        <v>0</v>
      </c>
      <c r="AA99" s="82">
        <f t="shared" si="45"/>
        <v>0</v>
      </c>
      <c r="AB99" s="82">
        <f t="shared" si="45"/>
        <v>0</v>
      </c>
      <c r="AC99" s="82">
        <f t="shared" si="45"/>
        <v>0</v>
      </c>
      <c r="AD99" s="82">
        <f t="shared" si="45"/>
        <v>0</v>
      </c>
    </row>
    <row r="100" spans="1:30" ht="15" customHeight="1" x14ac:dyDescent="0.25">
      <c r="A100" s="67" t="str">
        <f t="shared" si="19"/>
        <v>AV-0022</v>
      </c>
      <c r="B100" s="67" t="str">
        <f t="shared" si="20"/>
        <v>Pkw Geschäftsleitung</v>
      </c>
      <c r="C100" s="67" t="str">
        <f t="shared" si="21"/>
        <v>Degressiv (§ 7 Abs. 2 EStG)</v>
      </c>
      <c r="D100" s="68">
        <f t="shared" si="22"/>
        <v>46700</v>
      </c>
      <c r="E100" s="77"/>
      <c r="F100" s="77"/>
      <c r="G100" s="77"/>
      <c r="H100" s="77"/>
      <c r="I100" s="77"/>
      <c r="J100" s="78">
        <f t="shared" si="23"/>
        <v>33857.5</v>
      </c>
      <c r="K100" s="82">
        <f t="shared" si="24"/>
        <v>46700</v>
      </c>
      <c r="L100" s="82">
        <f t="shared" ref="L100:AD100" si="46">IF($D30="","",IF($G30="",MAX(0,K100-L65),IF(L$8&gt;=YEAR($G30),0,MAX(0,K100-L65))))</f>
        <v>46700</v>
      </c>
      <c r="M100" s="82">
        <f t="shared" si="46"/>
        <v>46700</v>
      </c>
      <c r="N100" s="82">
        <f t="shared" si="46"/>
        <v>46700</v>
      </c>
      <c r="O100" s="82">
        <f t="shared" si="46"/>
        <v>46700</v>
      </c>
      <c r="P100" s="82">
        <f t="shared" si="46"/>
        <v>46700</v>
      </c>
      <c r="Q100" s="82">
        <f t="shared" si="46"/>
        <v>46700</v>
      </c>
      <c r="R100" s="82">
        <f t="shared" si="46"/>
        <v>46700</v>
      </c>
      <c r="S100" s="82">
        <f t="shared" si="46"/>
        <v>33857.5</v>
      </c>
      <c r="T100" s="82">
        <f t="shared" si="46"/>
        <v>23700.25</v>
      </c>
      <c r="U100" s="82">
        <f t="shared" si="46"/>
        <v>16590.174999999999</v>
      </c>
      <c r="V100" s="82">
        <f t="shared" si="46"/>
        <v>11209.577702702702</v>
      </c>
      <c r="W100" s="82">
        <f t="shared" si="46"/>
        <v>5828.9804054054048</v>
      </c>
      <c r="X100" s="82">
        <f t="shared" si="46"/>
        <v>448.38310810810799</v>
      </c>
      <c r="Y100" s="82">
        <f t="shared" si="46"/>
        <v>0</v>
      </c>
      <c r="Z100" s="82">
        <f t="shared" si="46"/>
        <v>0</v>
      </c>
      <c r="AA100" s="82">
        <f t="shared" si="46"/>
        <v>0</v>
      </c>
      <c r="AB100" s="82">
        <f t="shared" si="46"/>
        <v>0</v>
      </c>
      <c r="AC100" s="82">
        <f t="shared" si="46"/>
        <v>0</v>
      </c>
      <c r="AD100" s="82">
        <f t="shared" si="46"/>
        <v>0</v>
      </c>
    </row>
    <row r="101" spans="1:30" ht="15" customHeight="1" x14ac:dyDescent="0.25">
      <c r="A101" s="67" t="str">
        <f t="shared" si="19"/>
        <v>AV-0023</v>
      </c>
      <c r="B101" s="67" t="str">
        <f t="shared" si="20"/>
        <v>CAD-Software Arbeitsplätze</v>
      </c>
      <c r="C101" s="67" t="str">
        <f t="shared" si="21"/>
        <v>Linear (§ 7 Abs. 1 EStG)</v>
      </c>
      <c r="D101" s="68">
        <f t="shared" si="22"/>
        <v>9600</v>
      </c>
      <c r="E101" s="77"/>
      <c r="F101" s="77"/>
      <c r="G101" s="77"/>
      <c r="H101" s="77"/>
      <c r="I101" s="77"/>
      <c r="J101" s="78">
        <f t="shared" si="23"/>
        <v>6933.333333333333</v>
      </c>
      <c r="K101" s="82">
        <f t="shared" si="24"/>
        <v>9600</v>
      </c>
      <c r="L101" s="82">
        <f t="shared" ref="L101:AD101" si="47">IF($D31="","",IF($G31="",MAX(0,K101-L66),IF(L$8&gt;=YEAR($G31),0,MAX(0,K101-L66))))</f>
        <v>9600</v>
      </c>
      <c r="M101" s="82">
        <f t="shared" si="47"/>
        <v>9600</v>
      </c>
      <c r="N101" s="82">
        <f t="shared" si="47"/>
        <v>9600</v>
      </c>
      <c r="O101" s="82">
        <f t="shared" si="47"/>
        <v>9600</v>
      </c>
      <c r="P101" s="82">
        <f t="shared" si="47"/>
        <v>9600</v>
      </c>
      <c r="Q101" s="82">
        <f t="shared" si="47"/>
        <v>9600</v>
      </c>
      <c r="R101" s="82">
        <f t="shared" si="47"/>
        <v>9600</v>
      </c>
      <c r="S101" s="82">
        <f t="shared" si="47"/>
        <v>6933.333333333333</v>
      </c>
      <c r="T101" s="82">
        <f t="shared" si="47"/>
        <v>3733.333333333333</v>
      </c>
      <c r="U101" s="82">
        <f t="shared" si="47"/>
        <v>533.33333333333303</v>
      </c>
      <c r="V101" s="82">
        <f t="shared" si="47"/>
        <v>0</v>
      </c>
      <c r="W101" s="82">
        <f t="shared" si="47"/>
        <v>0</v>
      </c>
      <c r="X101" s="82">
        <f t="shared" si="47"/>
        <v>0</v>
      </c>
      <c r="Y101" s="82">
        <f t="shared" si="47"/>
        <v>0</v>
      </c>
      <c r="Z101" s="82">
        <f t="shared" si="47"/>
        <v>0</v>
      </c>
      <c r="AA101" s="82">
        <f t="shared" si="47"/>
        <v>0</v>
      </c>
      <c r="AB101" s="82">
        <f t="shared" si="47"/>
        <v>0</v>
      </c>
      <c r="AC101" s="82">
        <f t="shared" si="47"/>
        <v>0</v>
      </c>
      <c r="AD101" s="82">
        <f t="shared" si="47"/>
        <v>0</v>
      </c>
    </row>
    <row r="102" spans="1:30" ht="15" customHeight="1" x14ac:dyDescent="0.25">
      <c r="A102" s="67" t="str">
        <f t="shared" si="19"/>
        <v>AV-0024</v>
      </c>
      <c r="B102" s="67" t="str">
        <f t="shared" si="20"/>
        <v>Multifunktionsdrucker</v>
      </c>
      <c r="C102" s="67" t="str">
        <f t="shared" si="21"/>
        <v>GWG-Sofortabschreibung</v>
      </c>
      <c r="D102" s="68">
        <f t="shared" si="22"/>
        <v>720</v>
      </c>
      <c r="E102" s="77"/>
      <c r="F102" s="77"/>
      <c r="G102" s="77"/>
      <c r="H102" s="77"/>
      <c r="I102" s="77"/>
      <c r="J102" s="78">
        <f t="shared" si="23"/>
        <v>0</v>
      </c>
      <c r="K102" s="82">
        <f t="shared" si="24"/>
        <v>720</v>
      </c>
      <c r="L102" s="82">
        <f t="shared" ref="L102:AD102" si="48">IF($D32="","",IF($G32="",MAX(0,K102-L67),IF(L$8&gt;=YEAR($G32),0,MAX(0,K102-L67))))</f>
        <v>720</v>
      </c>
      <c r="M102" s="82">
        <f t="shared" si="48"/>
        <v>720</v>
      </c>
      <c r="N102" s="82">
        <f t="shared" si="48"/>
        <v>720</v>
      </c>
      <c r="O102" s="82">
        <f t="shared" si="48"/>
        <v>720</v>
      </c>
      <c r="P102" s="82">
        <f t="shared" si="48"/>
        <v>720</v>
      </c>
      <c r="Q102" s="82">
        <f t="shared" si="48"/>
        <v>720</v>
      </c>
      <c r="R102" s="82">
        <f t="shared" si="48"/>
        <v>720</v>
      </c>
      <c r="S102" s="82">
        <f t="shared" si="48"/>
        <v>0</v>
      </c>
      <c r="T102" s="82">
        <f t="shared" si="48"/>
        <v>0</v>
      </c>
      <c r="U102" s="82">
        <f t="shared" si="48"/>
        <v>0</v>
      </c>
      <c r="V102" s="82">
        <f t="shared" si="48"/>
        <v>0</v>
      </c>
      <c r="W102" s="82">
        <f t="shared" si="48"/>
        <v>0</v>
      </c>
      <c r="X102" s="82">
        <f t="shared" si="48"/>
        <v>0</v>
      </c>
      <c r="Y102" s="82">
        <f t="shared" si="48"/>
        <v>0</v>
      </c>
      <c r="Z102" s="82">
        <f t="shared" si="48"/>
        <v>0</v>
      </c>
      <c r="AA102" s="82">
        <f t="shared" si="48"/>
        <v>0</v>
      </c>
      <c r="AB102" s="82">
        <f t="shared" si="48"/>
        <v>0</v>
      </c>
      <c r="AC102" s="82">
        <f t="shared" si="48"/>
        <v>0</v>
      </c>
      <c r="AD102" s="82">
        <f t="shared" si="48"/>
        <v>0</v>
      </c>
    </row>
    <row r="103" spans="1:30" ht="15" customHeight="1" x14ac:dyDescent="0.25">
      <c r="A103" s="67" t="str">
        <f t="shared" si="19"/>
        <v>AV-0025</v>
      </c>
      <c r="B103" s="67" t="str">
        <f t="shared" si="20"/>
        <v>Bürodrehstühle (2 Stück)</v>
      </c>
      <c r="C103" s="67" t="str">
        <f t="shared" si="21"/>
        <v>GWG-Sofortabschreibung</v>
      </c>
      <c r="D103" s="68">
        <f t="shared" si="22"/>
        <v>780</v>
      </c>
      <c r="E103" s="77"/>
      <c r="F103" s="77"/>
      <c r="G103" s="77"/>
      <c r="H103" s="77"/>
      <c r="I103" s="77"/>
      <c r="J103" s="78">
        <f t="shared" si="23"/>
        <v>0</v>
      </c>
      <c r="K103" s="82">
        <f t="shared" si="24"/>
        <v>780</v>
      </c>
      <c r="L103" s="82">
        <f t="shared" ref="L103:AD103" si="49">IF($D33="","",IF($G33="",MAX(0,K103-L68),IF(L$8&gt;=YEAR($G33),0,MAX(0,K103-L68))))</f>
        <v>780</v>
      </c>
      <c r="M103" s="82">
        <f t="shared" si="49"/>
        <v>780</v>
      </c>
      <c r="N103" s="82">
        <f t="shared" si="49"/>
        <v>780</v>
      </c>
      <c r="O103" s="82">
        <f t="shared" si="49"/>
        <v>780</v>
      </c>
      <c r="P103" s="82">
        <f t="shared" si="49"/>
        <v>780</v>
      </c>
      <c r="Q103" s="82">
        <f t="shared" si="49"/>
        <v>780</v>
      </c>
      <c r="R103" s="82">
        <f t="shared" si="49"/>
        <v>780</v>
      </c>
      <c r="S103" s="82">
        <f t="shared" si="49"/>
        <v>0</v>
      </c>
      <c r="T103" s="82">
        <f t="shared" si="49"/>
        <v>0</v>
      </c>
      <c r="U103" s="82">
        <f t="shared" si="49"/>
        <v>0</v>
      </c>
      <c r="V103" s="82">
        <f t="shared" si="49"/>
        <v>0</v>
      </c>
      <c r="W103" s="82">
        <f t="shared" si="49"/>
        <v>0</v>
      </c>
      <c r="X103" s="82">
        <f t="shared" si="49"/>
        <v>0</v>
      </c>
      <c r="Y103" s="82">
        <f t="shared" si="49"/>
        <v>0</v>
      </c>
      <c r="Z103" s="82">
        <f t="shared" si="49"/>
        <v>0</v>
      </c>
      <c r="AA103" s="82">
        <f t="shared" si="49"/>
        <v>0</v>
      </c>
      <c r="AB103" s="82">
        <f t="shared" si="49"/>
        <v>0</v>
      </c>
      <c r="AC103" s="82">
        <f t="shared" si="49"/>
        <v>0</v>
      </c>
      <c r="AD103" s="82">
        <f t="shared" si="49"/>
        <v>0</v>
      </c>
    </row>
    <row r="104" spans="1:30" ht="15" customHeight="1" x14ac:dyDescent="0.25">
      <c r="A104" s="67" t="str">
        <f t="shared" si="19"/>
        <v/>
      </c>
      <c r="B104" s="67" t="str">
        <f t="shared" si="20"/>
        <v/>
      </c>
      <c r="C104" s="67" t="str">
        <f t="shared" si="21"/>
        <v/>
      </c>
      <c r="D104" s="68" t="str">
        <f t="shared" si="22"/>
        <v/>
      </c>
      <c r="E104" s="77"/>
      <c r="F104" s="77"/>
      <c r="G104" s="77"/>
      <c r="H104" s="77"/>
      <c r="I104" s="77"/>
      <c r="J104" s="78" t="str">
        <f t="shared" si="23"/>
        <v/>
      </c>
      <c r="K104" s="82" t="str">
        <f t="shared" si="24"/>
        <v/>
      </c>
      <c r="L104" s="82" t="str">
        <f t="shared" ref="L104:AD104" si="50">IF($D34="","",IF($G34="",MAX(0,K104-L69),IF(L$8&gt;=YEAR($G34),0,MAX(0,K104-L69))))</f>
        <v/>
      </c>
      <c r="M104" s="82" t="str">
        <f t="shared" si="50"/>
        <v/>
      </c>
      <c r="N104" s="82" t="str">
        <f t="shared" si="50"/>
        <v/>
      </c>
      <c r="O104" s="82" t="str">
        <f t="shared" si="50"/>
        <v/>
      </c>
      <c r="P104" s="82" t="str">
        <f t="shared" si="50"/>
        <v/>
      </c>
      <c r="Q104" s="82" t="str">
        <f t="shared" si="50"/>
        <v/>
      </c>
      <c r="R104" s="82" t="str">
        <f t="shared" si="50"/>
        <v/>
      </c>
      <c r="S104" s="82" t="str">
        <f t="shared" si="50"/>
        <v/>
      </c>
      <c r="T104" s="82" t="str">
        <f t="shared" si="50"/>
        <v/>
      </c>
      <c r="U104" s="82" t="str">
        <f t="shared" si="50"/>
        <v/>
      </c>
      <c r="V104" s="82" t="str">
        <f t="shared" si="50"/>
        <v/>
      </c>
      <c r="W104" s="82" t="str">
        <f t="shared" si="50"/>
        <v/>
      </c>
      <c r="X104" s="82" t="str">
        <f t="shared" si="50"/>
        <v/>
      </c>
      <c r="Y104" s="82" t="str">
        <f t="shared" si="50"/>
        <v/>
      </c>
      <c r="Z104" s="82" t="str">
        <f t="shared" si="50"/>
        <v/>
      </c>
      <c r="AA104" s="82" t="str">
        <f t="shared" si="50"/>
        <v/>
      </c>
      <c r="AB104" s="82" t="str">
        <f t="shared" si="50"/>
        <v/>
      </c>
      <c r="AC104" s="82" t="str">
        <f t="shared" si="50"/>
        <v/>
      </c>
      <c r="AD104" s="82" t="str">
        <f t="shared" si="50"/>
        <v/>
      </c>
    </row>
    <row r="105" spans="1:30" ht="15" customHeight="1" x14ac:dyDescent="0.25">
      <c r="A105" s="67" t="str">
        <f t="shared" si="19"/>
        <v/>
      </c>
      <c r="B105" s="67" t="str">
        <f t="shared" si="20"/>
        <v/>
      </c>
      <c r="C105" s="67" t="str">
        <f t="shared" si="21"/>
        <v/>
      </c>
      <c r="D105" s="68" t="str">
        <f t="shared" si="22"/>
        <v/>
      </c>
      <c r="E105" s="77"/>
      <c r="F105" s="77"/>
      <c r="G105" s="77"/>
      <c r="H105" s="77"/>
      <c r="I105" s="77"/>
      <c r="J105" s="78" t="str">
        <f t="shared" si="23"/>
        <v/>
      </c>
      <c r="K105" s="82" t="str">
        <f t="shared" si="24"/>
        <v/>
      </c>
      <c r="L105" s="82" t="str">
        <f t="shared" ref="L105:AD105" si="51">IF($D35="","",IF($G35="",MAX(0,K105-L70),IF(L$8&gt;=YEAR($G35),0,MAX(0,K105-L70))))</f>
        <v/>
      </c>
      <c r="M105" s="82" t="str">
        <f t="shared" si="51"/>
        <v/>
      </c>
      <c r="N105" s="82" t="str">
        <f t="shared" si="51"/>
        <v/>
      </c>
      <c r="O105" s="82" t="str">
        <f t="shared" si="51"/>
        <v/>
      </c>
      <c r="P105" s="82" t="str">
        <f t="shared" si="51"/>
        <v/>
      </c>
      <c r="Q105" s="82" t="str">
        <f t="shared" si="51"/>
        <v/>
      </c>
      <c r="R105" s="82" t="str">
        <f t="shared" si="51"/>
        <v/>
      </c>
      <c r="S105" s="82" t="str">
        <f t="shared" si="51"/>
        <v/>
      </c>
      <c r="T105" s="82" t="str">
        <f t="shared" si="51"/>
        <v/>
      </c>
      <c r="U105" s="82" t="str">
        <f t="shared" si="51"/>
        <v/>
      </c>
      <c r="V105" s="82" t="str">
        <f t="shared" si="51"/>
        <v/>
      </c>
      <c r="W105" s="82" t="str">
        <f t="shared" si="51"/>
        <v/>
      </c>
      <c r="X105" s="82" t="str">
        <f t="shared" si="51"/>
        <v/>
      </c>
      <c r="Y105" s="82" t="str">
        <f t="shared" si="51"/>
        <v/>
      </c>
      <c r="Z105" s="82" t="str">
        <f t="shared" si="51"/>
        <v/>
      </c>
      <c r="AA105" s="82" t="str">
        <f t="shared" si="51"/>
        <v/>
      </c>
      <c r="AB105" s="82" t="str">
        <f t="shared" si="51"/>
        <v/>
      </c>
      <c r="AC105" s="82" t="str">
        <f t="shared" si="51"/>
        <v/>
      </c>
      <c r="AD105" s="82" t="str">
        <f t="shared" si="51"/>
        <v/>
      </c>
    </row>
    <row r="106" spans="1:30" ht="15" customHeight="1" x14ac:dyDescent="0.25">
      <c r="A106" s="67" t="str">
        <f t="shared" si="19"/>
        <v/>
      </c>
      <c r="B106" s="67" t="str">
        <f t="shared" si="20"/>
        <v/>
      </c>
      <c r="C106" s="67" t="str">
        <f t="shared" si="21"/>
        <v/>
      </c>
      <c r="D106" s="68" t="str">
        <f t="shared" si="22"/>
        <v/>
      </c>
      <c r="E106" s="77"/>
      <c r="F106" s="77"/>
      <c r="G106" s="77"/>
      <c r="H106" s="77"/>
      <c r="I106" s="77"/>
      <c r="J106" s="78" t="str">
        <f t="shared" si="23"/>
        <v/>
      </c>
      <c r="K106" s="82" t="str">
        <f t="shared" si="24"/>
        <v/>
      </c>
      <c r="L106" s="82" t="str">
        <f t="shared" ref="L106:AD106" si="52">IF($D36="","",IF($G36="",MAX(0,K106-L71),IF(L$8&gt;=YEAR($G36),0,MAX(0,K106-L71))))</f>
        <v/>
      </c>
      <c r="M106" s="82" t="str">
        <f t="shared" si="52"/>
        <v/>
      </c>
      <c r="N106" s="82" t="str">
        <f t="shared" si="52"/>
        <v/>
      </c>
      <c r="O106" s="82" t="str">
        <f t="shared" si="52"/>
        <v/>
      </c>
      <c r="P106" s="82" t="str">
        <f t="shared" si="52"/>
        <v/>
      </c>
      <c r="Q106" s="82" t="str">
        <f t="shared" si="52"/>
        <v/>
      </c>
      <c r="R106" s="82" t="str">
        <f t="shared" si="52"/>
        <v/>
      </c>
      <c r="S106" s="82" t="str">
        <f t="shared" si="52"/>
        <v/>
      </c>
      <c r="T106" s="82" t="str">
        <f t="shared" si="52"/>
        <v/>
      </c>
      <c r="U106" s="82" t="str">
        <f t="shared" si="52"/>
        <v/>
      </c>
      <c r="V106" s="82" t="str">
        <f t="shared" si="52"/>
        <v/>
      </c>
      <c r="W106" s="82" t="str">
        <f t="shared" si="52"/>
        <v/>
      </c>
      <c r="X106" s="82" t="str">
        <f t="shared" si="52"/>
        <v/>
      </c>
      <c r="Y106" s="82" t="str">
        <f t="shared" si="52"/>
        <v/>
      </c>
      <c r="Z106" s="82" t="str">
        <f t="shared" si="52"/>
        <v/>
      </c>
      <c r="AA106" s="82" t="str">
        <f t="shared" si="52"/>
        <v/>
      </c>
      <c r="AB106" s="82" t="str">
        <f t="shared" si="52"/>
        <v/>
      </c>
      <c r="AC106" s="82" t="str">
        <f t="shared" si="52"/>
        <v/>
      </c>
      <c r="AD106" s="82" t="str">
        <f t="shared" si="52"/>
        <v/>
      </c>
    </row>
    <row r="107" spans="1:30" ht="15" customHeight="1" x14ac:dyDescent="0.25">
      <c r="A107" s="67" t="str">
        <f t="shared" si="19"/>
        <v/>
      </c>
      <c r="B107" s="67" t="str">
        <f t="shared" si="20"/>
        <v/>
      </c>
      <c r="C107" s="67" t="str">
        <f t="shared" si="21"/>
        <v/>
      </c>
      <c r="D107" s="68" t="str">
        <f t="shared" si="22"/>
        <v/>
      </c>
      <c r="E107" s="77"/>
      <c r="F107" s="77"/>
      <c r="G107" s="77"/>
      <c r="H107" s="77"/>
      <c r="I107" s="77"/>
      <c r="J107" s="78" t="str">
        <f t="shared" si="23"/>
        <v/>
      </c>
      <c r="K107" s="82" t="str">
        <f t="shared" si="24"/>
        <v/>
      </c>
      <c r="L107" s="82" t="str">
        <f t="shared" ref="L107:AD107" si="53">IF($D37="","",IF($G37="",MAX(0,K107-L72),IF(L$8&gt;=YEAR($G37),0,MAX(0,K107-L72))))</f>
        <v/>
      </c>
      <c r="M107" s="82" t="str">
        <f t="shared" si="53"/>
        <v/>
      </c>
      <c r="N107" s="82" t="str">
        <f t="shared" si="53"/>
        <v/>
      </c>
      <c r="O107" s="82" t="str">
        <f t="shared" si="53"/>
        <v/>
      </c>
      <c r="P107" s="82" t="str">
        <f t="shared" si="53"/>
        <v/>
      </c>
      <c r="Q107" s="82" t="str">
        <f t="shared" si="53"/>
        <v/>
      </c>
      <c r="R107" s="82" t="str">
        <f t="shared" si="53"/>
        <v/>
      </c>
      <c r="S107" s="82" t="str">
        <f t="shared" si="53"/>
        <v/>
      </c>
      <c r="T107" s="82" t="str">
        <f t="shared" si="53"/>
        <v/>
      </c>
      <c r="U107" s="82" t="str">
        <f t="shared" si="53"/>
        <v/>
      </c>
      <c r="V107" s="82" t="str">
        <f t="shared" si="53"/>
        <v/>
      </c>
      <c r="W107" s="82" t="str">
        <f t="shared" si="53"/>
        <v/>
      </c>
      <c r="X107" s="82" t="str">
        <f t="shared" si="53"/>
        <v/>
      </c>
      <c r="Y107" s="82" t="str">
        <f t="shared" si="53"/>
        <v/>
      </c>
      <c r="Z107" s="82" t="str">
        <f t="shared" si="53"/>
        <v/>
      </c>
      <c r="AA107" s="82" t="str">
        <f t="shared" si="53"/>
        <v/>
      </c>
      <c r="AB107" s="82" t="str">
        <f t="shared" si="53"/>
        <v/>
      </c>
      <c r="AC107" s="82" t="str">
        <f t="shared" si="53"/>
        <v/>
      </c>
      <c r="AD107" s="82" t="str">
        <f t="shared" si="53"/>
        <v/>
      </c>
    </row>
    <row r="108" spans="1:30" ht="15" customHeight="1" x14ac:dyDescent="0.25">
      <c r="A108" s="67" t="str">
        <f t="shared" si="19"/>
        <v/>
      </c>
      <c r="B108" s="67" t="str">
        <f t="shared" si="20"/>
        <v/>
      </c>
      <c r="C108" s="67" t="str">
        <f t="shared" si="21"/>
        <v/>
      </c>
      <c r="D108" s="68" t="str">
        <f t="shared" si="22"/>
        <v/>
      </c>
      <c r="E108" s="77"/>
      <c r="F108" s="77"/>
      <c r="G108" s="77"/>
      <c r="H108" s="77"/>
      <c r="I108" s="77"/>
      <c r="J108" s="78" t="str">
        <f t="shared" si="23"/>
        <v/>
      </c>
      <c r="K108" s="82" t="str">
        <f t="shared" si="24"/>
        <v/>
      </c>
      <c r="L108" s="82" t="str">
        <f t="shared" ref="L108:AD108" si="54">IF($D38="","",IF($G38="",MAX(0,K108-L73),IF(L$8&gt;=YEAR($G38),0,MAX(0,K108-L73))))</f>
        <v/>
      </c>
      <c r="M108" s="82" t="str">
        <f t="shared" si="54"/>
        <v/>
      </c>
      <c r="N108" s="82" t="str">
        <f t="shared" si="54"/>
        <v/>
      </c>
      <c r="O108" s="82" t="str">
        <f t="shared" si="54"/>
        <v/>
      </c>
      <c r="P108" s="82" t="str">
        <f t="shared" si="54"/>
        <v/>
      </c>
      <c r="Q108" s="82" t="str">
        <f t="shared" si="54"/>
        <v/>
      </c>
      <c r="R108" s="82" t="str">
        <f t="shared" si="54"/>
        <v/>
      </c>
      <c r="S108" s="82" t="str">
        <f t="shared" si="54"/>
        <v/>
      </c>
      <c r="T108" s="82" t="str">
        <f t="shared" si="54"/>
        <v/>
      </c>
      <c r="U108" s="82" t="str">
        <f t="shared" si="54"/>
        <v/>
      </c>
      <c r="V108" s="82" t="str">
        <f t="shared" si="54"/>
        <v/>
      </c>
      <c r="W108" s="82" t="str">
        <f t="shared" si="54"/>
        <v/>
      </c>
      <c r="X108" s="82" t="str">
        <f t="shared" si="54"/>
        <v/>
      </c>
      <c r="Y108" s="82" t="str">
        <f t="shared" si="54"/>
        <v/>
      </c>
      <c r="Z108" s="82" t="str">
        <f t="shared" si="54"/>
        <v/>
      </c>
      <c r="AA108" s="82" t="str">
        <f t="shared" si="54"/>
        <v/>
      </c>
      <c r="AB108" s="82" t="str">
        <f t="shared" si="54"/>
        <v/>
      </c>
      <c r="AC108" s="82" t="str">
        <f t="shared" si="54"/>
        <v/>
      </c>
      <c r="AD108" s="82" t="str">
        <f t="shared" si="54"/>
        <v/>
      </c>
    </row>
    <row r="109" spans="1:30" ht="19.5" customHeight="1" x14ac:dyDescent="0.25">
      <c r="A109" s="103" t="s">
        <v>190</v>
      </c>
      <c r="B109" s="103"/>
      <c r="C109" s="103"/>
      <c r="D109" s="103"/>
      <c r="E109" s="103"/>
      <c r="F109" s="103"/>
      <c r="G109" s="103"/>
      <c r="H109" s="103"/>
      <c r="I109" s="103"/>
      <c r="J109" s="80">
        <f t="shared" ref="J109:AD109" si="55">SUM(J79:J108)</f>
        <v>622755.85327635321</v>
      </c>
      <c r="K109" s="81">
        <f t="shared" si="55"/>
        <v>981530</v>
      </c>
      <c r="L109" s="81">
        <f t="shared" si="55"/>
        <v>964715.25641025638</v>
      </c>
      <c r="M109" s="81">
        <f t="shared" si="55"/>
        <v>941763.68945868942</v>
      </c>
      <c r="N109" s="81">
        <f t="shared" si="55"/>
        <v>915947.49287749291</v>
      </c>
      <c r="O109" s="81">
        <f t="shared" si="55"/>
        <v>882521.66666666651</v>
      </c>
      <c r="P109" s="81">
        <f t="shared" si="55"/>
        <v>843592.67094017076</v>
      </c>
      <c r="Q109" s="81">
        <f t="shared" si="55"/>
        <v>794162.20085470076</v>
      </c>
      <c r="R109" s="81">
        <f t="shared" si="55"/>
        <v>720419.89743589715</v>
      </c>
      <c r="S109" s="81">
        <f t="shared" si="55"/>
        <v>622755.85327635321</v>
      </c>
      <c r="T109" s="81">
        <f t="shared" si="55"/>
        <v>548865.15541310527</v>
      </c>
      <c r="U109" s="81">
        <f t="shared" si="55"/>
        <v>485115.05921652407</v>
      </c>
      <c r="V109" s="81">
        <f t="shared" si="55"/>
        <v>432798.17272264563</v>
      </c>
      <c r="W109" s="81">
        <f t="shared" si="55"/>
        <v>392856.39862876706</v>
      </c>
      <c r="X109" s="81">
        <f t="shared" si="55"/>
        <v>360078.29951118492</v>
      </c>
      <c r="Y109" s="81">
        <f t="shared" si="55"/>
        <v>340027.4158411281</v>
      </c>
      <c r="Z109" s="81">
        <f t="shared" si="55"/>
        <v>325080.75669557683</v>
      </c>
      <c r="AA109" s="81">
        <f t="shared" si="55"/>
        <v>311509.09755002556</v>
      </c>
      <c r="AB109" s="81">
        <f t="shared" si="55"/>
        <v>298333.97435897426</v>
      </c>
      <c r="AC109" s="81">
        <f t="shared" si="55"/>
        <v>286249.99999999988</v>
      </c>
      <c r="AD109" s="81">
        <f t="shared" si="55"/>
        <v>274583.33333333326</v>
      </c>
    </row>
    <row r="111" spans="1:30" ht="15" customHeight="1" x14ac:dyDescent="0.25">
      <c r="A111" s="104" t="s">
        <v>191</v>
      </c>
      <c r="B111" s="104"/>
      <c r="C111" s="104"/>
      <c r="D111" s="104"/>
      <c r="E111" s="104"/>
      <c r="F111" s="104"/>
      <c r="G111" s="104"/>
      <c r="H111" s="104"/>
      <c r="I111" s="104"/>
      <c r="J111" s="104"/>
    </row>
    <row r="112" spans="1:30" x14ac:dyDescent="0.25">
      <c r="A112" s="104"/>
      <c r="B112" s="104"/>
      <c r="C112" s="104"/>
      <c r="D112" s="104"/>
      <c r="E112" s="104"/>
      <c r="F112" s="104"/>
      <c r="G112" s="104"/>
      <c r="H112" s="104"/>
      <c r="I112" s="104"/>
      <c r="J112" s="104"/>
    </row>
    <row r="113" spans="1:10" x14ac:dyDescent="0.25">
      <c r="A113" s="104"/>
      <c r="B113" s="104"/>
      <c r="C113" s="104"/>
      <c r="D113" s="104"/>
      <c r="E113" s="104"/>
      <c r="F113" s="104"/>
      <c r="G113" s="104"/>
      <c r="H113" s="104"/>
      <c r="I113" s="104"/>
      <c r="J113" s="104"/>
    </row>
  </sheetData>
  <mergeCells count="9">
    <mergeCell ref="A76:J76"/>
    <mergeCell ref="K76:AD76"/>
    <mergeCell ref="A109:I109"/>
    <mergeCell ref="A111:J113"/>
    <mergeCell ref="A7:J7"/>
    <mergeCell ref="K7:AD7"/>
    <mergeCell ref="A41:J41"/>
    <mergeCell ref="K41:AD41"/>
    <mergeCell ref="A74:I74"/>
  </mergeCells>
  <conditionalFormatting sqref="K9:AD38">
    <cfRule type="expression" dxfId="2" priority="2">
      <formula>K$8=Wirtschaftsjahr</formula>
    </cfRule>
  </conditionalFormatting>
  <conditionalFormatting sqref="K44:AD73">
    <cfRule type="expression" dxfId="1" priority="3">
      <formula>K$8=Wirtschaftsjahr</formula>
    </cfRule>
  </conditionalFormatting>
  <conditionalFormatting sqref="K79:AD108">
    <cfRule type="expression" dxfId="0" priority="4">
      <formula>K$8=Wirtschaftsjahr</formula>
    </cfRule>
  </conditionalFormatting>
  <pageMargins left="0.75" right="0.75" top="1" bottom="1" header="0.511811023622047" footer="0.511811023622047"/>
  <pageSetup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E2A4A"/>
    <pageSetUpPr fitToPage="1"/>
  </sheetPr>
  <dimension ref="B2:D71"/>
  <sheetViews>
    <sheetView showGridLines="0" zoomScaleNormal="100" workbookViewId="0"/>
  </sheetViews>
  <sheetFormatPr baseColWidth="10" defaultColWidth="8.7109375" defaultRowHeight="15" x14ac:dyDescent="0.25"/>
  <cols>
    <col min="1" max="1" width="3" customWidth="1"/>
    <col min="2" max="2" width="34" customWidth="1"/>
    <col min="3" max="3" width="26" customWidth="1"/>
    <col min="4" max="4" width="46" customWidth="1"/>
    <col min="5" max="7" width="12" customWidth="1"/>
  </cols>
  <sheetData>
    <row r="2" spans="2:4" ht="25.5" customHeight="1" x14ac:dyDescent="0.25">
      <c r="B2" s="83" t="s">
        <v>192</v>
      </c>
    </row>
    <row r="3" spans="2:4" x14ac:dyDescent="0.25">
      <c r="B3" s="17" t="s">
        <v>193</v>
      </c>
    </row>
    <row r="5" spans="2:4" ht="19.5" customHeight="1" x14ac:dyDescent="0.25">
      <c r="B5" s="9" t="s">
        <v>194</v>
      </c>
      <c r="C5" s="9"/>
      <c r="D5" s="9"/>
    </row>
    <row r="6" spans="2:4" x14ac:dyDescent="0.25">
      <c r="B6" s="84" t="s">
        <v>195</v>
      </c>
      <c r="C6" s="85" t="s">
        <v>196</v>
      </c>
    </row>
    <row r="7" spans="2:4" x14ac:dyDescent="0.25">
      <c r="B7" s="84" t="s">
        <v>197</v>
      </c>
      <c r="C7" s="85" t="s">
        <v>198</v>
      </c>
    </row>
    <row r="8" spans="2:4" x14ac:dyDescent="0.25">
      <c r="B8" s="84" t="s">
        <v>199</v>
      </c>
      <c r="C8" s="85" t="s">
        <v>200</v>
      </c>
    </row>
    <row r="9" spans="2:4" x14ac:dyDescent="0.25">
      <c r="B9" s="84" t="s">
        <v>201</v>
      </c>
      <c r="C9" s="85" t="s">
        <v>202</v>
      </c>
    </row>
    <row r="10" spans="2:4" x14ac:dyDescent="0.25">
      <c r="B10" s="84" t="s">
        <v>203</v>
      </c>
      <c r="C10" s="85" t="s">
        <v>204</v>
      </c>
    </row>
    <row r="11" spans="2:4" x14ac:dyDescent="0.25">
      <c r="B11" s="84" t="s">
        <v>205</v>
      </c>
      <c r="C11" s="86">
        <v>46387</v>
      </c>
    </row>
    <row r="12" spans="2:4" x14ac:dyDescent="0.25">
      <c r="B12" s="84" t="s">
        <v>206</v>
      </c>
      <c r="C12" s="85" t="s">
        <v>207</v>
      </c>
    </row>
    <row r="14" spans="2:4" ht="19.5" customHeight="1" x14ac:dyDescent="0.25">
      <c r="B14" s="9" t="s">
        <v>208</v>
      </c>
      <c r="C14" s="9"/>
      <c r="D14" s="9"/>
    </row>
    <row r="15" spans="2:4" x14ac:dyDescent="0.25">
      <c r="B15" s="84" t="s">
        <v>209</v>
      </c>
      <c r="C15" s="87">
        <v>2026</v>
      </c>
      <c r="D15" s="41" t="s">
        <v>210</v>
      </c>
    </row>
    <row r="16" spans="2:4" x14ac:dyDescent="0.25">
      <c r="B16" s="84" t="s">
        <v>211</v>
      </c>
      <c r="C16" s="87">
        <v>2018</v>
      </c>
      <c r="D16" s="41" t="s">
        <v>212</v>
      </c>
    </row>
    <row r="17" spans="2:4" x14ac:dyDescent="0.25">
      <c r="B17" s="84" t="s">
        <v>213</v>
      </c>
      <c r="C17" s="88">
        <v>800</v>
      </c>
      <c r="D17" s="41" t="s">
        <v>214</v>
      </c>
    </row>
    <row r="18" spans="2:4" x14ac:dyDescent="0.25">
      <c r="B18" s="84" t="s">
        <v>215</v>
      </c>
      <c r="C18" s="88">
        <v>250</v>
      </c>
      <c r="D18" s="41" t="s">
        <v>216</v>
      </c>
    </row>
    <row r="19" spans="2:4" x14ac:dyDescent="0.25">
      <c r="B19" s="84" t="s">
        <v>217</v>
      </c>
      <c r="C19" s="88">
        <v>1000</v>
      </c>
      <c r="D19" s="41" t="s">
        <v>218</v>
      </c>
    </row>
    <row r="20" spans="2:4" x14ac:dyDescent="0.25">
      <c r="B20" s="84" t="s">
        <v>219</v>
      </c>
      <c r="C20" s="89">
        <v>5</v>
      </c>
      <c r="D20" s="41" t="s">
        <v>220</v>
      </c>
    </row>
    <row r="21" spans="2:4" x14ac:dyDescent="0.25">
      <c r="B21" s="84" t="s">
        <v>221</v>
      </c>
      <c r="C21" s="90">
        <v>0.3</v>
      </c>
      <c r="D21" s="41" t="s">
        <v>222</v>
      </c>
    </row>
    <row r="22" spans="2:4" x14ac:dyDescent="0.25">
      <c r="B22" s="84" t="s">
        <v>223</v>
      </c>
      <c r="C22" s="91">
        <v>3</v>
      </c>
      <c r="D22" s="41" t="s">
        <v>224</v>
      </c>
    </row>
    <row r="23" spans="2:4" x14ac:dyDescent="0.25">
      <c r="B23" s="84" t="s">
        <v>225</v>
      </c>
      <c r="C23" s="86">
        <v>45839</v>
      </c>
      <c r="D23" s="41" t="s">
        <v>226</v>
      </c>
    </row>
    <row r="24" spans="2:4" x14ac:dyDescent="0.25">
      <c r="B24" s="84" t="s">
        <v>227</v>
      </c>
      <c r="C24" s="86">
        <v>46752</v>
      </c>
      <c r="D24" s="41" t="s">
        <v>228</v>
      </c>
    </row>
    <row r="26" spans="2:4" ht="19.5" customHeight="1" x14ac:dyDescent="0.25">
      <c r="B26" s="9" t="s">
        <v>229</v>
      </c>
      <c r="C26" s="9"/>
      <c r="D26" s="9"/>
    </row>
    <row r="27" spans="2:4" x14ac:dyDescent="0.25">
      <c r="B27" s="92" t="s">
        <v>9</v>
      </c>
      <c r="C27" s="65" t="s">
        <v>230</v>
      </c>
      <c r="D27" s="92" t="s">
        <v>231</v>
      </c>
    </row>
    <row r="28" spans="2:4" x14ac:dyDescent="0.25">
      <c r="B28" s="93" t="s">
        <v>67</v>
      </c>
      <c r="C28" s="94">
        <v>33</v>
      </c>
      <c r="D28" s="95" t="s">
        <v>232</v>
      </c>
    </row>
    <row r="29" spans="2:4" x14ac:dyDescent="0.25">
      <c r="B29" s="93" t="s">
        <v>74</v>
      </c>
      <c r="C29" s="94">
        <v>0</v>
      </c>
      <c r="D29" s="95" t="s">
        <v>233</v>
      </c>
    </row>
    <row r="30" spans="2:4" x14ac:dyDescent="0.25">
      <c r="B30" s="93" t="s">
        <v>79</v>
      </c>
      <c r="C30" s="94">
        <v>10</v>
      </c>
      <c r="D30" s="95" t="s">
        <v>234</v>
      </c>
    </row>
    <row r="31" spans="2:4" x14ac:dyDescent="0.25">
      <c r="B31" s="93" t="s">
        <v>84</v>
      </c>
      <c r="C31" s="94">
        <v>10</v>
      </c>
      <c r="D31" s="95" t="s">
        <v>235</v>
      </c>
    </row>
    <row r="32" spans="2:4" x14ac:dyDescent="0.25">
      <c r="B32" s="93" t="s">
        <v>118</v>
      </c>
      <c r="C32" s="94">
        <v>6</v>
      </c>
      <c r="D32" s="95" t="s">
        <v>236</v>
      </c>
    </row>
    <row r="33" spans="2:4" x14ac:dyDescent="0.25">
      <c r="B33" s="93" t="s">
        <v>95</v>
      </c>
      <c r="C33" s="94">
        <v>9</v>
      </c>
      <c r="D33" s="95" t="s">
        <v>237</v>
      </c>
    </row>
    <row r="34" spans="2:4" x14ac:dyDescent="0.25">
      <c r="B34" s="93" t="s">
        <v>127</v>
      </c>
      <c r="C34" s="94">
        <v>1</v>
      </c>
      <c r="D34" s="95" t="s">
        <v>238</v>
      </c>
    </row>
    <row r="35" spans="2:4" x14ac:dyDescent="0.25">
      <c r="B35" s="93" t="s">
        <v>123</v>
      </c>
      <c r="C35" s="94">
        <v>3</v>
      </c>
      <c r="D35" s="95" t="s">
        <v>239</v>
      </c>
    </row>
    <row r="36" spans="2:4" x14ac:dyDescent="0.25">
      <c r="B36" s="93" t="s">
        <v>111</v>
      </c>
      <c r="C36" s="94">
        <v>13</v>
      </c>
      <c r="D36" s="95" t="s">
        <v>240</v>
      </c>
    </row>
    <row r="37" spans="2:4" x14ac:dyDescent="0.25">
      <c r="B37" s="93" t="s">
        <v>145</v>
      </c>
      <c r="C37" s="94">
        <v>8</v>
      </c>
      <c r="D37" s="95" t="s">
        <v>241</v>
      </c>
    </row>
    <row r="38" spans="2:4" x14ac:dyDescent="0.25">
      <c r="B38" s="93" t="s">
        <v>132</v>
      </c>
      <c r="C38" s="94">
        <v>5</v>
      </c>
      <c r="D38" s="95" t="s">
        <v>242</v>
      </c>
    </row>
    <row r="39" spans="2:4" x14ac:dyDescent="0.25">
      <c r="B39" s="93" t="s">
        <v>149</v>
      </c>
      <c r="C39" s="94">
        <v>5</v>
      </c>
      <c r="D39" s="95" t="s">
        <v>243</v>
      </c>
    </row>
    <row r="42" spans="2:4" ht="19.5" customHeight="1" x14ac:dyDescent="0.25">
      <c r="B42" s="9" t="s">
        <v>244</v>
      </c>
      <c r="C42" s="9"/>
      <c r="D42" s="9"/>
    </row>
    <row r="43" spans="2:4" x14ac:dyDescent="0.25">
      <c r="B43" s="92" t="s">
        <v>22</v>
      </c>
      <c r="C43" s="92" t="s">
        <v>245</v>
      </c>
    </row>
    <row r="44" spans="2:4" x14ac:dyDescent="0.25">
      <c r="B44" s="96" t="s">
        <v>70</v>
      </c>
      <c r="C44" s="96" t="s">
        <v>68</v>
      </c>
    </row>
    <row r="45" spans="2:4" x14ac:dyDescent="0.25">
      <c r="B45" s="96" t="s">
        <v>141</v>
      </c>
      <c r="C45" s="96" t="s">
        <v>80</v>
      </c>
    </row>
    <row r="46" spans="2:4" x14ac:dyDescent="0.25">
      <c r="B46" s="96" t="s">
        <v>166</v>
      </c>
      <c r="C46" s="96" t="s">
        <v>85</v>
      </c>
    </row>
    <row r="47" spans="2:4" x14ac:dyDescent="0.25">
      <c r="B47" s="96" t="s">
        <v>151</v>
      </c>
      <c r="C47" s="96" t="s">
        <v>96</v>
      </c>
    </row>
    <row r="48" spans="2:4" x14ac:dyDescent="0.25">
      <c r="B48" s="96" t="s">
        <v>75</v>
      </c>
      <c r="C48" s="96" t="s">
        <v>119</v>
      </c>
    </row>
    <row r="49" spans="2:4" x14ac:dyDescent="0.25">
      <c r="C49" s="96" t="s">
        <v>104</v>
      </c>
    </row>
    <row r="50" spans="2:4" x14ac:dyDescent="0.25">
      <c r="C50" s="96" t="s">
        <v>133</v>
      </c>
    </row>
    <row r="51" spans="2:4" x14ac:dyDescent="0.25">
      <c r="C51" s="96" t="s">
        <v>246</v>
      </c>
    </row>
    <row r="54" spans="2:4" ht="19.5" customHeight="1" x14ac:dyDescent="0.25">
      <c r="B54" s="9" t="s">
        <v>247</v>
      </c>
      <c r="C54" s="9"/>
      <c r="D54" s="9"/>
    </row>
    <row r="55" spans="2:4" ht="27.75" customHeight="1" x14ac:dyDescent="0.25">
      <c r="B55" s="105" t="s">
        <v>248</v>
      </c>
      <c r="C55" s="105"/>
      <c r="D55" s="105"/>
    </row>
    <row r="56" spans="2:4" ht="27.75" customHeight="1" x14ac:dyDescent="0.25">
      <c r="B56" s="105" t="s">
        <v>249</v>
      </c>
      <c r="C56" s="105"/>
      <c r="D56" s="105"/>
    </row>
    <row r="57" spans="2:4" ht="27.75" customHeight="1" x14ac:dyDescent="0.25">
      <c r="B57" s="105" t="s">
        <v>250</v>
      </c>
      <c r="C57" s="105"/>
      <c r="D57" s="105"/>
    </row>
    <row r="58" spans="2:4" ht="27.75" customHeight="1" x14ac:dyDescent="0.25">
      <c r="B58" s="105" t="s">
        <v>251</v>
      </c>
      <c r="C58" s="105"/>
      <c r="D58" s="105"/>
    </row>
    <row r="59" spans="2:4" ht="27.75" customHeight="1" x14ac:dyDescent="0.25">
      <c r="B59" s="105" t="s">
        <v>252</v>
      </c>
      <c r="C59" s="105"/>
      <c r="D59" s="105"/>
    </row>
    <row r="60" spans="2:4" ht="27.75" customHeight="1" x14ac:dyDescent="0.25">
      <c r="B60" s="105" t="s">
        <v>253</v>
      </c>
      <c r="C60" s="105"/>
      <c r="D60" s="105"/>
    </row>
    <row r="62" spans="2:4" ht="19.5" customHeight="1" x14ac:dyDescent="0.25">
      <c r="B62" s="9" t="s">
        <v>254</v>
      </c>
      <c r="C62" s="9"/>
      <c r="D62" s="9"/>
    </row>
    <row r="63" spans="2:4" x14ac:dyDescent="0.25">
      <c r="B63" s="97"/>
      <c r="C63" s="106" t="s">
        <v>255</v>
      </c>
      <c r="D63" s="106"/>
    </row>
    <row r="64" spans="2:4" x14ac:dyDescent="0.25">
      <c r="B64" s="98"/>
      <c r="C64" s="106" t="s">
        <v>256</v>
      </c>
      <c r="D64" s="106"/>
    </row>
    <row r="65" spans="2:4" x14ac:dyDescent="0.25">
      <c r="B65" s="99"/>
      <c r="C65" s="106" t="s">
        <v>257</v>
      </c>
      <c r="D65" s="106"/>
    </row>
    <row r="66" spans="2:4" x14ac:dyDescent="0.25">
      <c r="B66" s="100"/>
      <c r="C66" s="106" t="s">
        <v>258</v>
      </c>
      <c r="D66" s="106"/>
    </row>
    <row r="68" spans="2:4" ht="15" customHeight="1" x14ac:dyDescent="0.25">
      <c r="B68" s="107" t="s">
        <v>259</v>
      </c>
      <c r="C68" s="107"/>
      <c r="D68" s="107"/>
    </row>
    <row r="69" spans="2:4" x14ac:dyDescent="0.25">
      <c r="B69" s="107"/>
      <c r="C69" s="107"/>
      <c r="D69" s="107"/>
    </row>
    <row r="70" spans="2:4" x14ac:dyDescent="0.25">
      <c r="B70" s="107"/>
      <c r="C70" s="107"/>
      <c r="D70" s="107"/>
    </row>
    <row r="71" spans="2:4" x14ac:dyDescent="0.25">
      <c r="B71" s="107"/>
      <c r="C71" s="107"/>
      <c r="D71" s="107"/>
    </row>
  </sheetData>
  <mergeCells count="17">
    <mergeCell ref="C66:D66"/>
    <mergeCell ref="B68:D71"/>
    <mergeCell ref="B60:D60"/>
    <mergeCell ref="B62:D62"/>
    <mergeCell ref="C63:D63"/>
    <mergeCell ref="C64:D64"/>
    <mergeCell ref="C65:D65"/>
    <mergeCell ref="B55:D55"/>
    <mergeCell ref="B56:D56"/>
    <mergeCell ref="B57:D57"/>
    <mergeCell ref="B58:D58"/>
    <mergeCell ref="B59:D59"/>
    <mergeCell ref="B5:D5"/>
    <mergeCell ref="B14:D14"/>
    <mergeCell ref="B26:D26"/>
    <mergeCell ref="B42:D42"/>
    <mergeCell ref="B54:D54"/>
  </mergeCells>
  <pageMargins left="0.75" right="0.75" top="1" bottom="1" header="0.511811023622047" footer="0.511811023622047"/>
  <pageSetup fitToHeight="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15</vt:i4>
      </vt:variant>
    </vt:vector>
  </HeadingPairs>
  <TitlesOfParts>
    <vt:vector size="19" baseType="lpstr">
      <vt:lpstr>Anlagenspiegel</vt:lpstr>
      <vt:lpstr>Anlagenverzeichnis</vt:lpstr>
      <vt:lpstr>AfA-Plan</vt:lpstr>
      <vt:lpstr>Stammdaten</vt:lpstr>
      <vt:lpstr>AfA_Tabelle</vt:lpstr>
      <vt:lpstr>Deg_ab</vt:lpstr>
      <vt:lpstr>Deg_bis</vt:lpstr>
      <vt:lpstr>'AfA-Plan'!Druckbereich</vt:lpstr>
      <vt:lpstr>Anlagenverzeichnis!Druckbereich</vt:lpstr>
      <vt:lpstr>Stammdaten!Druckbereich</vt:lpstr>
      <vt:lpstr>Anlagenverzeichnis!Drucktitel</vt:lpstr>
      <vt:lpstr>Faktor_deg</vt:lpstr>
      <vt:lpstr>GWG_Grenze</vt:lpstr>
      <vt:lpstr>Hoechstsatz_deg</vt:lpstr>
      <vt:lpstr>SP_Jahre</vt:lpstr>
      <vt:lpstr>SP_Max</vt:lpstr>
      <vt:lpstr>SP_Min</vt:lpstr>
      <vt:lpstr>Startjahr</vt:lpstr>
      <vt:lpstr>Wirtschaftsjahr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Sergio Jiménez Canales</cp:lastModifiedBy>
  <cp:revision>1</cp:revision>
  <dcterms:created xsi:type="dcterms:W3CDTF">2026-07-19T14:03:27Z</dcterms:created>
  <dcterms:modified xsi:type="dcterms:W3CDTF">2026-07-20T09:19:14Z</dcterms:modified>
  <dc:language>en-US</dc:language>
</cp:coreProperties>
</file>