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7C3650B5-29DE-47A7-9FE0-7AE85DBF733E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Anlagenverzeichnis" sheetId="2" r:id="rId2"/>
    <sheet name="AfA-Verlauf" sheetId="3" r:id="rId3"/>
    <sheet name="Stammdaten" sheetId="4" r:id="rId4"/>
  </sheets>
  <definedNames>
    <definedName name="_xlnm._FilterDatabase" localSheetId="1" hidden="1">Anlagenverzeichnis!$A$8:$U$38</definedName>
    <definedName name="AfA_Tabelle">Stammdaten!$B$28:$D$40</definedName>
    <definedName name="Deg_ab">Stammdaten!$C$23</definedName>
    <definedName name="Deg_bis">Stammdaten!$C$24</definedName>
    <definedName name="_xlnm.Print_Area" localSheetId="1">Anlagenverzeichnis!$A$1:$U$39</definedName>
    <definedName name="_xlnm.Print_Titles" localSheetId="1">Anlagenverzeichnis!$7:$8</definedName>
    <definedName name="Faktor_deg">Stammdaten!$C$22</definedName>
    <definedName name="GWG_Grenze">Stammdaten!$C$17</definedName>
    <definedName name="Hoechstsatz_deg">Stammdaten!$C$21</definedName>
    <definedName name="Klassen">Stammdaten!$B$28:$B$40</definedName>
    <definedName name="Kostenstellen">Stammdaten!$C$44:$C$49</definedName>
    <definedName name="Methoden">Stammdaten!$B$44:$B$47</definedName>
    <definedName name="SP_Jahre">Stammdaten!$C$20</definedName>
    <definedName name="SP_Max">Stammdaten!$C$19</definedName>
    <definedName name="SP_Min">Stammdaten!$C$18</definedName>
    <definedName name="Startjahr">Stammdaten!$C$16</definedName>
    <definedName name="Wirtschaftsjahr">Stammdaten!$C$15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0" i="4" l="1"/>
  <c r="D39" i="4"/>
  <c r="D38" i="4"/>
  <c r="D37" i="4"/>
  <c r="D36" i="4"/>
  <c r="D35" i="4"/>
  <c r="D34" i="4"/>
  <c r="D33" i="4"/>
  <c r="D32" i="4"/>
  <c r="D31" i="4"/>
  <c r="D30" i="4"/>
  <c r="D29" i="4"/>
  <c r="D28" i="4"/>
  <c r="AE106" i="3"/>
  <c r="AD106" i="3"/>
  <c r="AC106" i="3"/>
  <c r="AB106" i="3"/>
  <c r="AA106" i="3"/>
  <c r="Z106" i="3"/>
  <c r="Y106" i="3"/>
  <c r="U106" i="3"/>
  <c r="S106" i="3"/>
  <c r="R106" i="3"/>
  <c r="Q106" i="3"/>
  <c r="P106" i="3"/>
  <c r="L106" i="3"/>
  <c r="G106" i="3"/>
  <c r="C106" i="3"/>
  <c r="B106" i="3"/>
  <c r="A106" i="3"/>
  <c r="AE105" i="3"/>
  <c r="AD105" i="3"/>
  <c r="AC105" i="3"/>
  <c r="Y105" i="3"/>
  <c r="W105" i="3"/>
  <c r="V105" i="3"/>
  <c r="U105" i="3"/>
  <c r="T105" i="3"/>
  <c r="P105" i="3"/>
  <c r="O105" i="3"/>
  <c r="N105" i="3"/>
  <c r="M105" i="3"/>
  <c r="L105" i="3"/>
  <c r="AC104" i="3"/>
  <c r="R104" i="3"/>
  <c r="Q104" i="3"/>
  <c r="P104" i="3"/>
  <c r="O104" i="3"/>
  <c r="N104" i="3"/>
  <c r="M104" i="3"/>
  <c r="B104" i="3"/>
  <c r="AB103" i="3"/>
  <c r="X103" i="3"/>
  <c r="W103" i="3"/>
  <c r="G103" i="3"/>
  <c r="AB102" i="3"/>
  <c r="AA102" i="3"/>
  <c r="Z102" i="3"/>
  <c r="Y102" i="3"/>
  <c r="X102" i="3"/>
  <c r="U102" i="3"/>
  <c r="R101" i="3"/>
  <c r="Q101" i="3"/>
  <c r="P101" i="3"/>
  <c r="L101" i="3"/>
  <c r="G101" i="3"/>
  <c r="C101" i="3"/>
  <c r="P100" i="3"/>
  <c r="C100" i="3"/>
  <c r="B100" i="3"/>
  <c r="P99" i="3"/>
  <c r="O99" i="3"/>
  <c r="N99" i="3"/>
  <c r="M99" i="3"/>
  <c r="B99" i="3"/>
  <c r="Q97" i="3"/>
  <c r="N97" i="3"/>
  <c r="M97" i="3"/>
  <c r="R96" i="3"/>
  <c r="Q96" i="3"/>
  <c r="P96" i="3"/>
  <c r="L96" i="3"/>
  <c r="G96" i="3"/>
  <c r="C96" i="3"/>
  <c r="P95" i="3"/>
  <c r="O95" i="3"/>
  <c r="N95" i="3"/>
  <c r="M95" i="3"/>
  <c r="L95" i="3"/>
  <c r="G95" i="3"/>
  <c r="C95" i="3"/>
  <c r="N94" i="3"/>
  <c r="M94" i="3"/>
  <c r="B94" i="3"/>
  <c r="Q92" i="3"/>
  <c r="O92" i="3"/>
  <c r="N92" i="3"/>
  <c r="M92" i="3"/>
  <c r="L92" i="3"/>
  <c r="Q91" i="3"/>
  <c r="P91" i="3"/>
  <c r="O90" i="3"/>
  <c r="N90" i="3"/>
  <c r="M90" i="3"/>
  <c r="L90" i="3"/>
  <c r="G90" i="3"/>
  <c r="C90" i="3"/>
  <c r="B90" i="3"/>
  <c r="M88" i="3"/>
  <c r="L86" i="3"/>
  <c r="G86" i="3"/>
  <c r="C86" i="3"/>
  <c r="N85" i="3"/>
  <c r="M85" i="3"/>
  <c r="L85" i="3"/>
  <c r="C85" i="3"/>
  <c r="M82" i="3"/>
  <c r="L82" i="3"/>
  <c r="B82" i="3"/>
  <c r="C81" i="3"/>
  <c r="B81" i="3"/>
  <c r="L80" i="3"/>
  <c r="G80" i="3"/>
  <c r="C80" i="3"/>
  <c r="B79" i="3"/>
  <c r="G78" i="3"/>
  <c r="C78" i="3"/>
  <c r="A77" i="3"/>
  <c r="L71" i="3"/>
  <c r="G71" i="3"/>
  <c r="C71" i="3"/>
  <c r="B71" i="3"/>
  <c r="A71" i="3"/>
  <c r="C70" i="3"/>
  <c r="B69" i="3"/>
  <c r="G68" i="3"/>
  <c r="C68" i="3"/>
  <c r="G66" i="3"/>
  <c r="C66" i="3"/>
  <c r="G65" i="3"/>
  <c r="C65" i="3"/>
  <c r="B64" i="3"/>
  <c r="M61" i="3"/>
  <c r="L61" i="3"/>
  <c r="G61" i="3"/>
  <c r="C60" i="3"/>
  <c r="G58" i="3"/>
  <c r="C58" i="3"/>
  <c r="B58" i="3"/>
  <c r="C57" i="3"/>
  <c r="G56" i="3"/>
  <c r="C56" i="3"/>
  <c r="G55" i="3"/>
  <c r="C55" i="3"/>
  <c r="B55" i="3"/>
  <c r="G51" i="3"/>
  <c r="G50" i="3"/>
  <c r="C50" i="3"/>
  <c r="C47" i="3"/>
  <c r="B47" i="3"/>
  <c r="A47" i="3"/>
  <c r="C46" i="3"/>
  <c r="B46" i="3"/>
  <c r="G45" i="3"/>
  <c r="C45" i="3"/>
  <c r="B45" i="3"/>
  <c r="M37" i="3"/>
  <c r="L37" i="3"/>
  <c r="J37" i="3"/>
  <c r="I37" i="3"/>
  <c r="H37" i="3"/>
  <c r="G37" i="3"/>
  <c r="F37" i="3"/>
  <c r="E37" i="3"/>
  <c r="D37" i="3"/>
  <c r="C37" i="3"/>
  <c r="B37" i="3"/>
  <c r="A37" i="3"/>
  <c r="I36" i="3"/>
  <c r="H36" i="3"/>
  <c r="G36" i="3"/>
  <c r="F36" i="3"/>
  <c r="E36" i="3"/>
  <c r="D36" i="3"/>
  <c r="AB105" i="3" s="1"/>
  <c r="C36" i="3"/>
  <c r="C105" i="3" s="1"/>
  <c r="B36" i="3"/>
  <c r="A36" i="3"/>
  <c r="L35" i="3"/>
  <c r="J35" i="3"/>
  <c r="I35" i="3"/>
  <c r="H35" i="3"/>
  <c r="G35" i="3"/>
  <c r="F35" i="3"/>
  <c r="E35" i="3"/>
  <c r="D35" i="3"/>
  <c r="Z104" i="3" s="1"/>
  <c r="C35" i="3"/>
  <c r="B35" i="3"/>
  <c r="A35" i="3"/>
  <c r="I34" i="3"/>
  <c r="H34" i="3"/>
  <c r="G34" i="3"/>
  <c r="F34" i="3"/>
  <c r="E34" i="3"/>
  <c r="D34" i="3"/>
  <c r="AC103" i="3" s="1"/>
  <c r="C34" i="3"/>
  <c r="B34" i="3"/>
  <c r="A34" i="3"/>
  <c r="J33" i="3"/>
  <c r="I33" i="3"/>
  <c r="H33" i="3"/>
  <c r="G33" i="3"/>
  <c r="F33" i="3"/>
  <c r="E33" i="3"/>
  <c r="D33" i="3"/>
  <c r="C33" i="3"/>
  <c r="B33" i="3"/>
  <c r="A33" i="3"/>
  <c r="J32" i="3"/>
  <c r="I32" i="3"/>
  <c r="H32" i="3"/>
  <c r="G32" i="3"/>
  <c r="F32" i="3"/>
  <c r="E32" i="3"/>
  <c r="D32" i="3"/>
  <c r="C32" i="3"/>
  <c r="B32" i="3"/>
  <c r="AD31" i="3"/>
  <c r="AD65" i="3" s="1"/>
  <c r="AC31" i="3"/>
  <c r="AC65" i="3" s="1"/>
  <c r="AB31" i="3"/>
  <c r="AB65" i="3" s="1"/>
  <c r="I31" i="3"/>
  <c r="H31" i="3"/>
  <c r="G31" i="3"/>
  <c r="F31" i="3"/>
  <c r="E31" i="3"/>
  <c r="D31" i="3"/>
  <c r="C31" i="3"/>
  <c r="B31" i="3"/>
  <c r="AE30" i="3"/>
  <c r="AE64" i="3" s="1"/>
  <c r="AC30" i="3"/>
  <c r="AC64" i="3" s="1"/>
  <c r="AB30" i="3"/>
  <c r="AB64" i="3" s="1"/>
  <c r="AA30" i="3"/>
  <c r="AA64" i="3" s="1"/>
  <c r="Z30" i="3"/>
  <c r="Z64" i="3" s="1"/>
  <c r="S30" i="3"/>
  <c r="M31" i="2" s="1"/>
  <c r="R30" i="3"/>
  <c r="R64" i="3" s="1"/>
  <c r="Q30" i="3"/>
  <c r="Q64" i="3" s="1"/>
  <c r="P30" i="3"/>
  <c r="P64" i="3" s="1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O97" i="3" s="1"/>
  <c r="C28" i="3"/>
  <c r="B28" i="3"/>
  <c r="A28" i="3"/>
  <c r="M27" i="3"/>
  <c r="L27" i="3"/>
  <c r="J27" i="3"/>
  <c r="I27" i="3"/>
  <c r="H27" i="3"/>
  <c r="G27" i="3"/>
  <c r="F27" i="3"/>
  <c r="E27" i="3"/>
  <c r="D27" i="3"/>
  <c r="C27" i="3"/>
  <c r="C61" i="3" s="1"/>
  <c r="B27" i="3"/>
  <c r="A27" i="3"/>
  <c r="I26" i="3"/>
  <c r="H26" i="3"/>
  <c r="G26" i="3"/>
  <c r="F26" i="3"/>
  <c r="E26" i="3"/>
  <c r="D26" i="3"/>
  <c r="C26" i="3"/>
  <c r="B26" i="3"/>
  <c r="L25" i="3"/>
  <c r="J25" i="3"/>
  <c r="I25" i="3"/>
  <c r="H25" i="3"/>
  <c r="G25" i="3"/>
  <c r="F25" i="3"/>
  <c r="E25" i="3"/>
  <c r="D25" i="3"/>
  <c r="O94" i="3" s="1"/>
  <c r="C25" i="3"/>
  <c r="B25" i="3"/>
  <c r="I24" i="3"/>
  <c r="H24" i="3"/>
  <c r="G24" i="3"/>
  <c r="F24" i="3"/>
  <c r="E24" i="3"/>
  <c r="D24" i="3"/>
  <c r="C24" i="3"/>
  <c r="C93" i="3" s="1"/>
  <c r="B24" i="3"/>
  <c r="A24" i="3"/>
  <c r="A58" i="3" s="1"/>
  <c r="L23" i="3"/>
  <c r="J23" i="3"/>
  <c r="I23" i="3"/>
  <c r="H23" i="3"/>
  <c r="G23" i="3"/>
  <c r="F23" i="3"/>
  <c r="E23" i="3"/>
  <c r="D23" i="3"/>
  <c r="C23" i="3"/>
  <c r="C92" i="3" s="1"/>
  <c r="B23" i="3"/>
  <c r="A23" i="3"/>
  <c r="I22" i="3"/>
  <c r="H22" i="3"/>
  <c r="G22" i="3"/>
  <c r="F22" i="3"/>
  <c r="E22" i="3"/>
  <c r="D22" i="3"/>
  <c r="C22" i="3"/>
  <c r="C91" i="3" s="1"/>
  <c r="B22" i="3"/>
  <c r="M21" i="3"/>
  <c r="M55" i="3" s="1"/>
  <c r="L21" i="3"/>
  <c r="J21" i="3"/>
  <c r="I21" i="3"/>
  <c r="H21" i="3"/>
  <c r="G21" i="3"/>
  <c r="F21" i="3"/>
  <c r="E21" i="3"/>
  <c r="D21" i="3"/>
  <c r="P90" i="3" s="1"/>
  <c r="C21" i="3"/>
  <c r="B21" i="3"/>
  <c r="J20" i="3"/>
  <c r="I20" i="3"/>
  <c r="H20" i="3"/>
  <c r="G20" i="3"/>
  <c r="F20" i="3"/>
  <c r="E20" i="3"/>
  <c r="D20" i="3"/>
  <c r="C20" i="3"/>
  <c r="B20" i="3"/>
  <c r="N19" i="3"/>
  <c r="M19" i="3"/>
  <c r="M53" i="3" s="1"/>
  <c r="L19" i="3"/>
  <c r="L53" i="3" s="1"/>
  <c r="J19" i="3"/>
  <c r="I19" i="3"/>
  <c r="H19" i="3"/>
  <c r="G19" i="3"/>
  <c r="G88" i="3" s="1"/>
  <c r="F19" i="3"/>
  <c r="E19" i="3"/>
  <c r="D19" i="3"/>
  <c r="C19" i="3"/>
  <c r="C88" i="3" s="1"/>
  <c r="B19" i="3"/>
  <c r="A19" i="3"/>
  <c r="J18" i="3"/>
  <c r="I18" i="3"/>
  <c r="H18" i="3"/>
  <c r="G18" i="3"/>
  <c r="F18" i="3"/>
  <c r="E18" i="3"/>
  <c r="D18" i="3"/>
  <c r="C18" i="3"/>
  <c r="B18" i="3"/>
  <c r="M17" i="3"/>
  <c r="M51" i="3" s="1"/>
  <c r="L17" i="3"/>
  <c r="J17" i="3"/>
  <c r="I17" i="3"/>
  <c r="H17" i="3"/>
  <c r="G17" i="3"/>
  <c r="F17" i="3"/>
  <c r="E17" i="3"/>
  <c r="D17" i="3"/>
  <c r="C17" i="3"/>
  <c r="C51" i="3" s="1"/>
  <c r="B17" i="3"/>
  <c r="M16" i="3"/>
  <c r="M50" i="3" s="1"/>
  <c r="L16" i="3"/>
  <c r="J16" i="3"/>
  <c r="I16" i="3"/>
  <c r="H16" i="3"/>
  <c r="G16" i="3"/>
  <c r="F16" i="3"/>
  <c r="E16" i="3"/>
  <c r="D16" i="3"/>
  <c r="C16" i="3"/>
  <c r="B16" i="3"/>
  <c r="B85" i="3" s="1"/>
  <c r="L15" i="3"/>
  <c r="J15" i="3"/>
  <c r="I15" i="3"/>
  <c r="H15" i="3"/>
  <c r="G15" i="3"/>
  <c r="F15" i="3"/>
  <c r="E15" i="3"/>
  <c r="D15" i="3"/>
  <c r="M84" i="3" s="1"/>
  <c r="C15" i="3"/>
  <c r="B15" i="3"/>
  <c r="I14" i="3"/>
  <c r="H14" i="3"/>
  <c r="G14" i="3"/>
  <c r="F14" i="3"/>
  <c r="E14" i="3"/>
  <c r="D14" i="3"/>
  <c r="C14" i="3"/>
  <c r="C83" i="3" s="1"/>
  <c r="B14" i="3"/>
  <c r="A14" i="3"/>
  <c r="L13" i="3"/>
  <c r="J13" i="3"/>
  <c r="I13" i="3"/>
  <c r="H13" i="3"/>
  <c r="G13" i="3"/>
  <c r="F13" i="3"/>
  <c r="E13" i="3"/>
  <c r="D13" i="3"/>
  <c r="C13" i="3"/>
  <c r="C82" i="3" s="1"/>
  <c r="B13" i="3"/>
  <c r="A13" i="3"/>
  <c r="I12" i="3"/>
  <c r="H12" i="3"/>
  <c r="G12" i="3"/>
  <c r="F12" i="3"/>
  <c r="E12" i="3"/>
  <c r="D12" i="3"/>
  <c r="C12" i="3"/>
  <c r="B12" i="3"/>
  <c r="M11" i="3"/>
  <c r="M45" i="3" s="1"/>
  <c r="M80" i="3" s="1"/>
  <c r="L11" i="3"/>
  <c r="J11" i="3"/>
  <c r="I11" i="3"/>
  <c r="H11" i="3"/>
  <c r="G11" i="3"/>
  <c r="F11" i="3"/>
  <c r="E11" i="3"/>
  <c r="D11" i="3"/>
  <c r="C11" i="3"/>
  <c r="B11" i="3"/>
  <c r="B80" i="3" s="1"/>
  <c r="L10" i="3"/>
  <c r="J10" i="3"/>
  <c r="I10" i="3"/>
  <c r="H10" i="3"/>
  <c r="G10" i="3"/>
  <c r="F10" i="3"/>
  <c r="E10" i="3"/>
  <c r="D10" i="3"/>
  <c r="C10" i="3"/>
  <c r="B10" i="3"/>
  <c r="N9" i="3"/>
  <c r="M9" i="3"/>
  <c r="L9" i="3"/>
  <c r="L43" i="3" s="1"/>
  <c r="J9" i="3"/>
  <c r="I9" i="3"/>
  <c r="H9" i="3"/>
  <c r="G9" i="3"/>
  <c r="F9" i="3"/>
  <c r="E9" i="3"/>
  <c r="D9" i="3"/>
  <c r="C9" i="3"/>
  <c r="C43" i="3" s="1"/>
  <c r="B9" i="3"/>
  <c r="J8" i="3"/>
  <c r="I8" i="3"/>
  <c r="H8" i="3"/>
  <c r="G8" i="3"/>
  <c r="F8" i="3"/>
  <c r="E8" i="3"/>
  <c r="D8" i="3"/>
  <c r="C8" i="3"/>
  <c r="B8" i="3"/>
  <c r="A8" i="3"/>
  <c r="G39" i="2"/>
  <c r="A39" i="2"/>
  <c r="AB38" i="2"/>
  <c r="AA38" i="2"/>
  <c r="Z38" i="2"/>
  <c r="Y38" i="2"/>
  <c r="X38" i="2"/>
  <c r="W38" i="2"/>
  <c r="T38" i="2"/>
  <c r="S38" i="2"/>
  <c r="R38" i="2"/>
  <c r="Q38" i="2"/>
  <c r="P38" i="2"/>
  <c r="O38" i="2"/>
  <c r="N38" i="2"/>
  <c r="M38" i="2"/>
  <c r="L38" i="2"/>
  <c r="H38" i="2"/>
  <c r="A38" i="2"/>
  <c r="AB37" i="2"/>
  <c r="AA37" i="2"/>
  <c r="Z37" i="2"/>
  <c r="Y37" i="2"/>
  <c r="X37" i="2"/>
  <c r="W37" i="2"/>
  <c r="T37" i="2"/>
  <c r="S37" i="2"/>
  <c r="R37" i="2"/>
  <c r="Q37" i="2"/>
  <c r="P37" i="2"/>
  <c r="O37" i="2"/>
  <c r="N37" i="2"/>
  <c r="M37" i="2"/>
  <c r="L37" i="2"/>
  <c r="H37" i="2"/>
  <c r="A37" i="2"/>
  <c r="AB36" i="2"/>
  <c r="AA36" i="2"/>
  <c r="Z36" i="2"/>
  <c r="Y36" i="2"/>
  <c r="X36" i="2"/>
  <c r="W36" i="2"/>
  <c r="T36" i="2"/>
  <c r="S36" i="2"/>
  <c r="R36" i="2"/>
  <c r="Q36" i="2"/>
  <c r="P36" i="2"/>
  <c r="O36" i="2"/>
  <c r="N36" i="2"/>
  <c r="M36" i="2"/>
  <c r="L36" i="2"/>
  <c r="H36" i="2"/>
  <c r="A36" i="2"/>
  <c r="AB35" i="2"/>
  <c r="AA35" i="2"/>
  <c r="Z35" i="2"/>
  <c r="Y35" i="2"/>
  <c r="X35" i="2"/>
  <c r="W35" i="2"/>
  <c r="T35" i="2"/>
  <c r="S35" i="2"/>
  <c r="R35" i="2"/>
  <c r="Q35" i="2"/>
  <c r="P35" i="2"/>
  <c r="O35" i="2"/>
  <c r="N35" i="2"/>
  <c r="M35" i="2"/>
  <c r="L35" i="2"/>
  <c r="H35" i="2"/>
  <c r="A35" i="2"/>
  <c r="AB34" i="2"/>
  <c r="AA34" i="2"/>
  <c r="Z34" i="2"/>
  <c r="Y34" i="2"/>
  <c r="X34" i="2"/>
  <c r="W34" i="2"/>
  <c r="T34" i="2"/>
  <c r="S34" i="2"/>
  <c r="R34" i="2"/>
  <c r="Q34" i="2"/>
  <c r="P34" i="2"/>
  <c r="O34" i="2"/>
  <c r="N34" i="2"/>
  <c r="M34" i="2"/>
  <c r="L34" i="2"/>
  <c r="H34" i="2"/>
  <c r="A34" i="2"/>
  <c r="AB33" i="2"/>
  <c r="Y33" i="2"/>
  <c r="Z33" i="2" s="1"/>
  <c r="X33" i="2"/>
  <c r="W33" i="2"/>
  <c r="T33" i="2"/>
  <c r="L33" i="2"/>
  <c r="H33" i="2"/>
  <c r="A33" i="2"/>
  <c r="A32" i="3" s="1"/>
  <c r="Z32" i="2"/>
  <c r="Y32" i="2"/>
  <c r="AB32" i="2" s="1"/>
  <c r="X32" i="2"/>
  <c r="W32" i="2"/>
  <c r="T32" i="2"/>
  <c r="L32" i="2"/>
  <c r="H32" i="2"/>
  <c r="A32" i="2"/>
  <c r="A31" i="3" s="1"/>
  <c r="AB31" i="2"/>
  <c r="Y31" i="2"/>
  <c r="E24" i="1" s="1"/>
  <c r="X31" i="2"/>
  <c r="W31" i="2"/>
  <c r="T31" i="2"/>
  <c r="L31" i="2"/>
  <c r="H31" i="2"/>
  <c r="A31" i="2"/>
  <c r="A30" i="3" s="1"/>
  <c r="AB30" i="2"/>
  <c r="Y30" i="2"/>
  <c r="X30" i="2"/>
  <c r="W30" i="2"/>
  <c r="Z30" i="2" s="1"/>
  <c r="T30" i="2"/>
  <c r="L30" i="2"/>
  <c r="H30" i="2"/>
  <c r="A30" i="2"/>
  <c r="A29" i="3" s="1"/>
  <c r="Y29" i="2"/>
  <c r="AB29" i="2" s="1"/>
  <c r="X29" i="2"/>
  <c r="W29" i="2"/>
  <c r="Z29" i="2" s="1"/>
  <c r="T29" i="2"/>
  <c r="L29" i="2"/>
  <c r="H29" i="2"/>
  <c r="A29" i="2"/>
  <c r="AB28" i="2"/>
  <c r="Z28" i="2"/>
  <c r="Y28" i="2"/>
  <c r="X28" i="2"/>
  <c r="W28" i="2"/>
  <c r="T28" i="2"/>
  <c r="L28" i="2"/>
  <c r="H28" i="2"/>
  <c r="A28" i="2"/>
  <c r="Y27" i="2"/>
  <c r="AB27" i="2" s="1"/>
  <c r="X27" i="2"/>
  <c r="W27" i="2"/>
  <c r="T27" i="2"/>
  <c r="L27" i="2"/>
  <c r="H27" i="2"/>
  <c r="A27" i="2"/>
  <c r="A26" i="3" s="1"/>
  <c r="AB26" i="2"/>
  <c r="Y26" i="2"/>
  <c r="X26" i="2"/>
  <c r="W26" i="2"/>
  <c r="Z26" i="2" s="1"/>
  <c r="L26" i="2"/>
  <c r="H26" i="2"/>
  <c r="A26" i="2"/>
  <c r="A25" i="3" s="1"/>
  <c r="Y25" i="2"/>
  <c r="AB25" i="2" s="1"/>
  <c r="X25" i="2"/>
  <c r="Z25" i="2" s="1"/>
  <c r="W25" i="2"/>
  <c r="L25" i="2"/>
  <c r="H25" i="2"/>
  <c r="A25" i="2"/>
  <c r="Y24" i="2"/>
  <c r="AB24" i="2" s="1"/>
  <c r="X24" i="2"/>
  <c r="W24" i="2"/>
  <c r="Z24" i="2" s="1"/>
  <c r="L24" i="2"/>
  <c r="H24" i="2"/>
  <c r="A24" i="2"/>
  <c r="Y23" i="2"/>
  <c r="AB23" i="2" s="1"/>
  <c r="X23" i="2"/>
  <c r="Z23" i="2" s="1"/>
  <c r="W23" i="2"/>
  <c r="L23" i="2"/>
  <c r="H23" i="2"/>
  <c r="A23" i="2"/>
  <c r="A22" i="3" s="1"/>
  <c r="A91" i="3" s="1"/>
  <c r="AB22" i="2"/>
  <c r="Y22" i="2"/>
  <c r="X22" i="2"/>
  <c r="W22" i="2"/>
  <c r="Z22" i="2" s="1"/>
  <c r="L22" i="2"/>
  <c r="H22" i="2"/>
  <c r="A22" i="2"/>
  <c r="A21" i="3" s="1"/>
  <c r="Y21" i="2"/>
  <c r="AB21" i="2" s="1"/>
  <c r="X21" i="2"/>
  <c r="W21" i="2"/>
  <c r="Z21" i="2" s="1"/>
  <c r="L21" i="2"/>
  <c r="H21" i="2"/>
  <c r="A21" i="2"/>
  <c r="A20" i="3" s="1"/>
  <c r="Y20" i="2"/>
  <c r="AB20" i="2" s="1"/>
  <c r="X20" i="2"/>
  <c r="D24" i="1" s="1"/>
  <c r="W20" i="2"/>
  <c r="L20" i="2"/>
  <c r="H20" i="2"/>
  <c r="A20" i="2"/>
  <c r="X19" i="2"/>
  <c r="Y19" i="2" s="1"/>
  <c r="W19" i="2"/>
  <c r="T19" i="2"/>
  <c r="L19" i="2"/>
  <c r="H19" i="2"/>
  <c r="A19" i="2"/>
  <c r="A18" i="3" s="1"/>
  <c r="Y18" i="2"/>
  <c r="AB18" i="2" s="1"/>
  <c r="X18" i="2"/>
  <c r="W18" i="2"/>
  <c r="L18" i="2"/>
  <c r="H18" i="2"/>
  <c r="A18" i="2"/>
  <c r="A17" i="3" s="1"/>
  <c r="Y17" i="2"/>
  <c r="AB17" i="2" s="1"/>
  <c r="X17" i="2"/>
  <c r="D17" i="1" s="1"/>
  <c r="W17" i="2"/>
  <c r="L17" i="2"/>
  <c r="H17" i="2"/>
  <c r="A17" i="2"/>
  <c r="A16" i="3" s="1"/>
  <c r="Y16" i="2"/>
  <c r="AB16" i="2" s="1"/>
  <c r="X16" i="2"/>
  <c r="W16" i="2"/>
  <c r="Z16" i="2" s="1"/>
  <c r="L16" i="2"/>
  <c r="H16" i="2"/>
  <c r="A16" i="2"/>
  <c r="A15" i="3" s="1"/>
  <c r="Y15" i="2"/>
  <c r="AB15" i="2" s="1"/>
  <c r="X15" i="2"/>
  <c r="W15" i="2"/>
  <c r="Z15" i="2" s="1"/>
  <c r="L15" i="2"/>
  <c r="H15" i="2"/>
  <c r="A15" i="2"/>
  <c r="Y14" i="2"/>
  <c r="AB14" i="2" s="1"/>
  <c r="X14" i="2"/>
  <c r="D22" i="1" s="1"/>
  <c r="W14" i="2"/>
  <c r="L14" i="2"/>
  <c r="H14" i="2"/>
  <c r="A14" i="2"/>
  <c r="AB13" i="2"/>
  <c r="Y13" i="2"/>
  <c r="X13" i="2"/>
  <c r="W13" i="2"/>
  <c r="Z13" i="2" s="1"/>
  <c r="L13" i="2"/>
  <c r="H13" i="2"/>
  <c r="A13" i="2"/>
  <c r="A12" i="3" s="1"/>
  <c r="A81" i="3" s="1"/>
  <c r="AB12" i="2"/>
  <c r="Y12" i="2"/>
  <c r="Z12" i="2" s="1"/>
  <c r="X12" i="2"/>
  <c r="W12" i="2"/>
  <c r="L12" i="2"/>
  <c r="H12" i="2"/>
  <c r="A12" i="2"/>
  <c r="A11" i="3" s="1"/>
  <c r="AB11" i="2"/>
  <c r="Y11" i="2"/>
  <c r="X11" i="2"/>
  <c r="W11" i="2"/>
  <c r="Z11" i="2" s="1"/>
  <c r="L11" i="2"/>
  <c r="H11" i="2"/>
  <c r="A11" i="2"/>
  <c r="A10" i="3" s="1"/>
  <c r="Y10" i="2"/>
  <c r="AB10" i="2" s="1"/>
  <c r="X10" i="2"/>
  <c r="W10" i="2"/>
  <c r="Z10" i="2" s="1"/>
  <c r="L10" i="2"/>
  <c r="H10" i="2"/>
  <c r="R28" i="1" s="1"/>
  <c r="S28" i="1" s="1"/>
  <c r="A10" i="2"/>
  <c r="A9" i="3" s="1"/>
  <c r="Y9" i="2"/>
  <c r="X9" i="2"/>
  <c r="W9" i="2"/>
  <c r="L9" i="2"/>
  <c r="H9" i="2"/>
  <c r="A9" i="2"/>
  <c r="T3" i="2"/>
  <c r="R3" i="2"/>
  <c r="Q3" i="2"/>
  <c r="R27" i="1"/>
  <c r="S27" i="1" s="1"/>
  <c r="H27" i="1"/>
  <c r="F27" i="1"/>
  <c r="E27" i="1"/>
  <c r="D27" i="1"/>
  <c r="C27" i="1"/>
  <c r="B27" i="1"/>
  <c r="S26" i="1"/>
  <c r="R26" i="1"/>
  <c r="B26" i="1"/>
  <c r="S25" i="1"/>
  <c r="R25" i="1"/>
  <c r="B25" i="1"/>
  <c r="D25" i="1" s="1"/>
  <c r="R24" i="1"/>
  <c r="S24" i="1" s="1"/>
  <c r="L24" i="1"/>
  <c r="B24" i="1"/>
  <c r="L23" i="1"/>
  <c r="F23" i="1"/>
  <c r="E23" i="1"/>
  <c r="D23" i="1"/>
  <c r="B23" i="1"/>
  <c r="L22" i="1"/>
  <c r="C22" i="1"/>
  <c r="B22" i="1"/>
  <c r="L21" i="1"/>
  <c r="F21" i="1"/>
  <c r="E21" i="1"/>
  <c r="B21" i="1"/>
  <c r="D21" i="1" s="1"/>
  <c r="E20" i="1"/>
  <c r="D20" i="1"/>
  <c r="B20" i="1"/>
  <c r="E19" i="1"/>
  <c r="D19" i="1"/>
  <c r="C19" i="1"/>
  <c r="B19" i="1"/>
  <c r="P18" i="1"/>
  <c r="O18" i="1"/>
  <c r="E18" i="1"/>
  <c r="B18" i="1"/>
  <c r="P17" i="1"/>
  <c r="O17" i="1"/>
  <c r="L17" i="1"/>
  <c r="E17" i="1"/>
  <c r="B17" i="1"/>
  <c r="P16" i="1"/>
  <c r="O16" i="1"/>
  <c r="L16" i="1"/>
  <c r="B16" i="1"/>
  <c r="P15" i="1"/>
  <c r="O15" i="1"/>
  <c r="B15" i="1"/>
  <c r="B10" i="1"/>
  <c r="R3" i="1"/>
  <c r="P3" i="1"/>
  <c r="L15" i="1" l="1"/>
  <c r="L49" i="3"/>
  <c r="L44" i="3"/>
  <c r="Z17" i="2"/>
  <c r="C17" i="1"/>
  <c r="L89" i="3"/>
  <c r="P89" i="3"/>
  <c r="O89" i="3"/>
  <c r="N89" i="3"/>
  <c r="M89" i="3"/>
  <c r="C15" i="1"/>
  <c r="C28" i="1" s="1"/>
  <c r="T87" i="3"/>
  <c r="S87" i="3"/>
  <c r="Q19" i="2" s="1"/>
  <c r="S19" i="2" s="1"/>
  <c r="AE87" i="3"/>
  <c r="AD87" i="3"/>
  <c r="AC87" i="3"/>
  <c r="AB87" i="3"/>
  <c r="AA87" i="3"/>
  <c r="V87" i="3"/>
  <c r="U87" i="3"/>
  <c r="O87" i="3"/>
  <c r="X87" i="3"/>
  <c r="Z87" i="3"/>
  <c r="Y87" i="3"/>
  <c r="N87" i="3"/>
  <c r="W87" i="3"/>
  <c r="M87" i="3"/>
  <c r="C89" i="3"/>
  <c r="C54" i="3"/>
  <c r="L20" i="3"/>
  <c r="L54" i="3" s="1"/>
  <c r="M20" i="3"/>
  <c r="M25" i="3"/>
  <c r="M81" i="3"/>
  <c r="L81" i="3"/>
  <c r="G91" i="3"/>
  <c r="L22" i="3"/>
  <c r="L56" i="3" s="1"/>
  <c r="J22" i="3"/>
  <c r="M22" i="3"/>
  <c r="P93" i="3"/>
  <c r="O93" i="3"/>
  <c r="N93" i="3"/>
  <c r="L93" i="3"/>
  <c r="Q93" i="3"/>
  <c r="M93" i="3"/>
  <c r="A92" i="3"/>
  <c r="L28" i="3"/>
  <c r="L62" i="3" s="1"/>
  <c r="L87" i="3"/>
  <c r="L26" i="1"/>
  <c r="F26" i="1"/>
  <c r="D26" i="1"/>
  <c r="E26" i="1"/>
  <c r="C26" i="1"/>
  <c r="B51" i="3"/>
  <c r="A51" i="3"/>
  <c r="B86" i="3"/>
  <c r="A86" i="3"/>
  <c r="E15" i="1"/>
  <c r="L59" i="3"/>
  <c r="M15" i="3"/>
  <c r="M10" i="3"/>
  <c r="A101" i="3"/>
  <c r="B101" i="3"/>
  <c r="B66" i="3"/>
  <c r="A66" i="3"/>
  <c r="C87" i="3"/>
  <c r="C52" i="3"/>
  <c r="L18" i="3"/>
  <c r="L52" i="3" s="1"/>
  <c r="D15" i="1"/>
  <c r="S64" i="3"/>
  <c r="P31" i="2" s="1"/>
  <c r="A89" i="3"/>
  <c r="A54" i="3"/>
  <c r="B89" i="3"/>
  <c r="B54" i="3"/>
  <c r="L36" i="3"/>
  <c r="L70" i="3" s="1"/>
  <c r="M36" i="3"/>
  <c r="G105" i="3"/>
  <c r="J36" i="3"/>
  <c r="G70" i="3"/>
  <c r="G83" i="3"/>
  <c r="L14" i="3"/>
  <c r="J14" i="3"/>
  <c r="G48" i="3"/>
  <c r="C42" i="3"/>
  <c r="C77" i="3"/>
  <c r="M8" i="3"/>
  <c r="L8" i="3"/>
  <c r="L42" i="3" s="1"/>
  <c r="L50" i="3"/>
  <c r="G46" i="3"/>
  <c r="O9" i="3"/>
  <c r="M13" i="3"/>
  <c r="Z19" i="2"/>
  <c r="AA19" i="2" s="1"/>
  <c r="Z31" i="2"/>
  <c r="N21" i="3"/>
  <c r="P19" i="1"/>
  <c r="I27" i="1"/>
  <c r="G27" i="1"/>
  <c r="M12" i="3"/>
  <c r="M46" i="3" s="1"/>
  <c r="G81" i="3"/>
  <c r="V31" i="3"/>
  <c r="V65" i="3" s="1"/>
  <c r="T31" i="3"/>
  <c r="T65" i="3" s="1"/>
  <c r="Q31" i="3"/>
  <c r="Q65" i="3" s="1"/>
  <c r="P31" i="3"/>
  <c r="P65" i="3" s="1"/>
  <c r="O31" i="3"/>
  <c r="O65" i="3" s="1"/>
  <c r="N31" i="3"/>
  <c r="N65" i="3" s="1"/>
  <c r="M31" i="3"/>
  <c r="M65" i="3" s="1"/>
  <c r="L31" i="3"/>
  <c r="L65" i="3" s="1"/>
  <c r="S31" i="3"/>
  <c r="R31" i="3"/>
  <c r="R65" i="3" s="1"/>
  <c r="J31" i="3"/>
  <c r="AE31" i="3"/>
  <c r="AE65" i="3" s="1"/>
  <c r="X31" i="3"/>
  <c r="X65" i="3" s="1"/>
  <c r="W31" i="3"/>
  <c r="W65" i="3" s="1"/>
  <c r="U31" i="3"/>
  <c r="U65" i="3" s="1"/>
  <c r="L79" i="3"/>
  <c r="P19" i="3"/>
  <c r="P53" i="3" s="1"/>
  <c r="B56" i="3"/>
  <c r="A56" i="3"/>
  <c r="B91" i="3"/>
  <c r="A94" i="3"/>
  <c r="A59" i="3"/>
  <c r="B59" i="3"/>
  <c r="G60" i="3"/>
  <c r="B68" i="3"/>
  <c r="B103" i="3"/>
  <c r="A68" i="3"/>
  <c r="A103" i="3"/>
  <c r="A84" i="3"/>
  <c r="A49" i="3"/>
  <c r="B49" i="3"/>
  <c r="B84" i="3"/>
  <c r="E22" i="1"/>
  <c r="C25" i="1"/>
  <c r="X39" i="2"/>
  <c r="Q10" i="1" s="1"/>
  <c r="Z14" i="2"/>
  <c r="A78" i="3"/>
  <c r="Q19" i="3"/>
  <c r="Q53" i="3" s="1"/>
  <c r="Q88" i="3" s="1"/>
  <c r="N23" i="3"/>
  <c r="N57" i="3" s="1"/>
  <c r="L57" i="3"/>
  <c r="B63" i="3"/>
  <c r="A63" i="3"/>
  <c r="B98" i="3"/>
  <c r="A98" i="3"/>
  <c r="A105" i="3"/>
  <c r="A70" i="3"/>
  <c r="B70" i="3"/>
  <c r="B105" i="3"/>
  <c r="N12" i="3"/>
  <c r="O12" i="3" s="1"/>
  <c r="L12" i="3"/>
  <c r="L46" i="3" s="1"/>
  <c r="J12" i="3"/>
  <c r="C79" i="3"/>
  <c r="C44" i="3"/>
  <c r="J27" i="1"/>
  <c r="L27" i="1"/>
  <c r="Y39" i="2"/>
  <c r="AB9" i="2"/>
  <c r="Z18" i="2"/>
  <c r="O11" i="3"/>
  <c r="L45" i="3"/>
  <c r="O17" i="3"/>
  <c r="R19" i="3"/>
  <c r="R53" i="3" s="1"/>
  <c r="M23" i="3"/>
  <c r="Y31" i="3"/>
  <c r="Y65" i="3" s="1"/>
  <c r="B92" i="3"/>
  <c r="B57" i="3"/>
  <c r="A57" i="3"/>
  <c r="D16" i="1"/>
  <c r="F25" i="1"/>
  <c r="E25" i="1"/>
  <c r="L25" i="1"/>
  <c r="J26" i="3"/>
  <c r="Z31" i="3"/>
  <c r="Z65" i="3" s="1"/>
  <c r="B102" i="3"/>
  <c r="A102" i="3"/>
  <c r="B67" i="3"/>
  <c r="A67" i="3"/>
  <c r="M71" i="3"/>
  <c r="L47" i="3"/>
  <c r="R100" i="3"/>
  <c r="Q100" i="3"/>
  <c r="O100" i="3"/>
  <c r="N100" i="3"/>
  <c r="M100" i="3"/>
  <c r="L100" i="3"/>
  <c r="A79" i="3"/>
  <c r="A44" i="3"/>
  <c r="B44" i="3"/>
  <c r="N53" i="3"/>
  <c r="O19" i="3"/>
  <c r="L69" i="3"/>
  <c r="M35" i="3"/>
  <c r="M69" i="3" s="1"/>
  <c r="L18" i="1"/>
  <c r="F18" i="1"/>
  <c r="D18" i="1"/>
  <c r="J20" i="1"/>
  <c r="L20" i="1"/>
  <c r="G20" i="1"/>
  <c r="F20" i="1"/>
  <c r="C18" i="1"/>
  <c r="C20" i="1"/>
  <c r="C23" i="1"/>
  <c r="C24" i="1"/>
  <c r="Z20" i="2"/>
  <c r="Z27" i="2"/>
  <c r="N11" i="3"/>
  <c r="L26" i="3"/>
  <c r="AA31" i="3"/>
  <c r="AA65" i="3" s="1"/>
  <c r="C102" i="3"/>
  <c r="C67" i="3"/>
  <c r="L33" i="3"/>
  <c r="G100" i="3"/>
  <c r="T102" i="3"/>
  <c r="S102" i="3"/>
  <c r="R102" i="3"/>
  <c r="P102" i="3"/>
  <c r="AE102" i="3"/>
  <c r="AD102" i="3"/>
  <c r="AC102" i="3"/>
  <c r="N102" i="3"/>
  <c r="M102" i="3"/>
  <c r="L102" i="3"/>
  <c r="Q102" i="3"/>
  <c r="O102" i="3"/>
  <c r="V102" i="3"/>
  <c r="O19" i="1"/>
  <c r="B87" i="3"/>
  <c r="B52" i="3"/>
  <c r="A52" i="3"/>
  <c r="A87" i="3"/>
  <c r="O91" i="3"/>
  <c r="N91" i="3"/>
  <c r="M91" i="3"/>
  <c r="L91" i="3"/>
  <c r="G93" i="3"/>
  <c r="L24" i="3"/>
  <c r="L58" i="3" s="1"/>
  <c r="J24" i="3"/>
  <c r="G104" i="3"/>
  <c r="G69" i="3"/>
  <c r="W102" i="3"/>
  <c r="A82" i="3"/>
  <c r="C63" i="3"/>
  <c r="C98" i="3"/>
  <c r="P98" i="3"/>
  <c r="O98" i="3"/>
  <c r="N98" i="3"/>
  <c r="L98" i="3"/>
  <c r="R98" i="3"/>
  <c r="Q98" i="3"/>
  <c r="M98" i="3"/>
  <c r="N83" i="3"/>
  <c r="L83" i="3"/>
  <c r="M83" i="3"/>
  <c r="B97" i="3"/>
  <c r="A97" i="3"/>
  <c r="B62" i="3"/>
  <c r="A62" i="3"/>
  <c r="G99" i="3"/>
  <c r="G64" i="3"/>
  <c r="L30" i="3"/>
  <c r="L64" i="3" s="1"/>
  <c r="N31" i="2" s="1"/>
  <c r="AD30" i="3"/>
  <c r="AD64" i="3" s="1"/>
  <c r="Y30" i="3"/>
  <c r="Y64" i="3" s="1"/>
  <c r="X30" i="3"/>
  <c r="X64" i="3" s="1"/>
  <c r="W30" i="3"/>
  <c r="W64" i="3" s="1"/>
  <c r="V30" i="3"/>
  <c r="V64" i="3" s="1"/>
  <c r="U30" i="3"/>
  <c r="U64" i="3" s="1"/>
  <c r="T30" i="3"/>
  <c r="T64" i="3" s="1"/>
  <c r="O30" i="3"/>
  <c r="O64" i="3" s="1"/>
  <c r="N30" i="3"/>
  <c r="N64" i="3" s="1"/>
  <c r="M30" i="3"/>
  <c r="M64" i="3" s="1"/>
  <c r="J30" i="3"/>
  <c r="A46" i="3"/>
  <c r="N16" i="3"/>
  <c r="O16" i="3" s="1"/>
  <c r="G85" i="3"/>
  <c r="C97" i="3"/>
  <c r="C62" i="3"/>
  <c r="C16" i="1"/>
  <c r="E16" i="1"/>
  <c r="F16" i="1"/>
  <c r="L19" i="1"/>
  <c r="F19" i="1"/>
  <c r="W39" i="2"/>
  <c r="Z9" i="2"/>
  <c r="B42" i="3"/>
  <c r="A42" i="3"/>
  <c r="B77" i="3"/>
  <c r="B43" i="3"/>
  <c r="A43" i="3"/>
  <c r="L55" i="3"/>
  <c r="O21" i="3"/>
  <c r="O55" i="3" s="1"/>
  <c r="B61" i="3"/>
  <c r="A61" i="3"/>
  <c r="B96" i="3"/>
  <c r="A96" i="3"/>
  <c r="R97" i="3"/>
  <c r="P97" i="3"/>
  <c r="L97" i="3"/>
  <c r="B78" i="3"/>
  <c r="B83" i="3"/>
  <c r="A83" i="3"/>
  <c r="B93" i="3"/>
  <c r="A93" i="3"/>
  <c r="G97" i="3"/>
  <c r="G62" i="3"/>
  <c r="A100" i="3"/>
  <c r="A65" i="3"/>
  <c r="B88" i="3"/>
  <c r="A88" i="3"/>
  <c r="B53" i="3"/>
  <c r="A53" i="3"/>
  <c r="G77" i="3"/>
  <c r="G42" i="3"/>
  <c r="N8" i="3"/>
  <c r="G87" i="3"/>
  <c r="G52" i="3"/>
  <c r="L99" i="3"/>
  <c r="R99" i="3"/>
  <c r="Q99" i="3"/>
  <c r="C103" i="3"/>
  <c r="N17" i="3"/>
  <c r="N27" i="3"/>
  <c r="J28" i="3"/>
  <c r="N37" i="3"/>
  <c r="B65" i="3"/>
  <c r="V103" i="3"/>
  <c r="L51" i="3"/>
  <c r="A80" i="3"/>
  <c r="A45" i="3"/>
  <c r="A85" i="3"/>
  <c r="A50" i="3"/>
  <c r="B50" i="3"/>
  <c r="A90" i="3"/>
  <c r="A55" i="3"/>
  <c r="A95" i="3"/>
  <c r="A60" i="3"/>
  <c r="B60" i="3"/>
  <c r="P103" i="3"/>
  <c r="O103" i="3"/>
  <c r="N103" i="3"/>
  <c r="L103" i="3"/>
  <c r="AA103" i="3"/>
  <c r="Z103" i="3"/>
  <c r="Y103" i="3"/>
  <c r="U103" i="3"/>
  <c r="T103" i="3"/>
  <c r="S103" i="3"/>
  <c r="R103" i="3"/>
  <c r="Q103" i="3"/>
  <c r="M103" i="3"/>
  <c r="A48" i="3"/>
  <c r="AD103" i="3"/>
  <c r="C21" i="1"/>
  <c r="G79" i="3"/>
  <c r="G44" i="3"/>
  <c r="G89" i="3"/>
  <c r="G54" i="3"/>
  <c r="N20" i="3"/>
  <c r="N54" i="3" s="1"/>
  <c r="G102" i="3"/>
  <c r="G67" i="3"/>
  <c r="B48" i="3"/>
  <c r="AE103" i="3"/>
  <c r="M43" i="3"/>
  <c r="O85" i="3"/>
  <c r="R95" i="3"/>
  <c r="Q95" i="3"/>
  <c r="C48" i="3"/>
  <c r="B95" i="3"/>
  <c r="C84" i="3"/>
  <c r="C49" i="3"/>
  <c r="C94" i="3"/>
  <c r="C59" i="3"/>
  <c r="L34" i="3"/>
  <c r="X106" i="3"/>
  <c r="W106" i="3"/>
  <c r="V106" i="3"/>
  <c r="T106" i="3"/>
  <c r="O106" i="3"/>
  <c r="N106" i="3"/>
  <c r="M106" i="3"/>
  <c r="S104" i="3"/>
  <c r="L78" i="3"/>
  <c r="L84" i="3"/>
  <c r="O86" i="3"/>
  <c r="N86" i="3"/>
  <c r="M86" i="3"/>
  <c r="P88" i="3"/>
  <c r="O88" i="3"/>
  <c r="N88" i="3"/>
  <c r="L88" i="3"/>
  <c r="P92" i="3"/>
  <c r="L94" i="3"/>
  <c r="O96" i="3"/>
  <c r="N96" i="3"/>
  <c r="M96" i="3"/>
  <c r="O101" i="3"/>
  <c r="N101" i="3"/>
  <c r="M101" i="3"/>
  <c r="N84" i="3"/>
  <c r="P94" i="3"/>
  <c r="G98" i="3"/>
  <c r="T104" i="3"/>
  <c r="C53" i="3"/>
  <c r="Q94" i="3"/>
  <c r="X104" i="3"/>
  <c r="J34" i="3"/>
  <c r="A104" i="3"/>
  <c r="A69" i="3"/>
  <c r="O37" i="3"/>
  <c r="G43" i="3"/>
  <c r="G53" i="3"/>
  <c r="G63" i="3"/>
  <c r="Y104" i="3"/>
  <c r="G82" i="3"/>
  <c r="G47" i="3"/>
  <c r="G84" i="3"/>
  <c r="G49" i="3"/>
  <c r="G92" i="3"/>
  <c r="G57" i="3"/>
  <c r="G94" i="3"/>
  <c r="G59" i="3"/>
  <c r="J29" i="3"/>
  <c r="A99" i="3"/>
  <c r="A64" i="3"/>
  <c r="L32" i="3"/>
  <c r="M34" i="3"/>
  <c r="M68" i="3" s="1"/>
  <c r="C104" i="3"/>
  <c r="C69" i="3"/>
  <c r="L29" i="3"/>
  <c r="C99" i="3"/>
  <c r="C64" i="3"/>
  <c r="L104" i="3"/>
  <c r="AE104" i="3"/>
  <c r="AD104" i="3"/>
  <c r="AB104" i="3"/>
  <c r="W104" i="3"/>
  <c r="V104" i="3"/>
  <c r="U104" i="3"/>
  <c r="AA104" i="3"/>
  <c r="Q105" i="3"/>
  <c r="R105" i="3"/>
  <c r="S105" i="3"/>
  <c r="X105" i="3"/>
  <c r="Z105" i="3"/>
  <c r="AA105" i="3"/>
  <c r="O46" i="3" l="1"/>
  <c r="N14" i="3"/>
  <c r="N48" i="3" s="1"/>
  <c r="O50" i="3"/>
  <c r="R31" i="2"/>
  <c r="O31" i="2"/>
  <c r="L67" i="3"/>
  <c r="M33" i="3"/>
  <c r="M67" i="3" s="1"/>
  <c r="M56" i="3"/>
  <c r="O20" i="3"/>
  <c r="O54" i="3" s="1"/>
  <c r="N46" i="3"/>
  <c r="N81" i="3" s="1"/>
  <c r="Q12" i="3"/>
  <c r="R12" i="3" s="1"/>
  <c r="P9" i="3"/>
  <c r="M49" i="3"/>
  <c r="N15" i="3"/>
  <c r="N49" i="3" s="1"/>
  <c r="M57" i="3"/>
  <c r="N20" i="2"/>
  <c r="N50" i="3"/>
  <c r="Q16" i="3"/>
  <c r="Q50" i="3" s="1"/>
  <c r="M14" i="3"/>
  <c r="Z39" i="2"/>
  <c r="E10" i="1" s="1"/>
  <c r="F15" i="1"/>
  <c r="M54" i="3"/>
  <c r="L48" i="3"/>
  <c r="P12" i="3"/>
  <c r="P16" i="3"/>
  <c r="P50" i="3" s="1"/>
  <c r="P85" i="3" s="1"/>
  <c r="O8" i="3"/>
  <c r="O71" i="3"/>
  <c r="P37" i="3"/>
  <c r="M42" i="3"/>
  <c r="S99" i="3"/>
  <c r="M70" i="3"/>
  <c r="N36" i="3"/>
  <c r="M44" i="3"/>
  <c r="M79" i="3" s="1"/>
  <c r="N10" i="3"/>
  <c r="O23" i="3"/>
  <c r="O51" i="3"/>
  <c r="M47" i="3"/>
  <c r="N13" i="3"/>
  <c r="D28" i="1"/>
  <c r="P17" i="3"/>
  <c r="P51" i="3" s="1"/>
  <c r="P86" i="3" s="1"/>
  <c r="P8" i="3"/>
  <c r="M78" i="3"/>
  <c r="M59" i="3"/>
  <c r="N25" i="3"/>
  <c r="M32" i="3"/>
  <c r="L66" i="3"/>
  <c r="N61" i="3"/>
  <c r="P27" i="3"/>
  <c r="P61" i="3" s="1"/>
  <c r="O27" i="3"/>
  <c r="S65" i="3"/>
  <c r="M32" i="2"/>
  <c r="N55" i="3"/>
  <c r="L72" i="3"/>
  <c r="AI8" i="1" s="1"/>
  <c r="R88" i="3"/>
  <c r="N32" i="2"/>
  <c r="N22" i="3"/>
  <c r="N56" i="3" s="1"/>
  <c r="M28" i="3"/>
  <c r="N71" i="3"/>
  <c r="Q37" i="3"/>
  <c r="Q71" i="3" s="1"/>
  <c r="P11" i="3"/>
  <c r="Q11" i="3" s="1"/>
  <c r="M18" i="3"/>
  <c r="L63" i="3"/>
  <c r="M29" i="3"/>
  <c r="L68" i="3"/>
  <c r="O34" i="3"/>
  <c r="O68" i="3" s="1"/>
  <c r="N45" i="3"/>
  <c r="N80" i="3" s="1"/>
  <c r="L60" i="3"/>
  <c r="M26" i="3"/>
  <c r="N26" i="3" s="1"/>
  <c r="N35" i="3"/>
  <c r="M24" i="3"/>
  <c r="O53" i="3"/>
  <c r="AA31" i="2"/>
  <c r="L77" i="3"/>
  <c r="O45" i="3"/>
  <c r="N34" i="3"/>
  <c r="P34" i="3" s="1"/>
  <c r="F22" i="1"/>
  <c r="F17" i="1"/>
  <c r="O35" i="3"/>
  <c r="O69" i="3" s="1"/>
  <c r="F24" i="1"/>
  <c r="E28" i="1"/>
  <c r="L28" i="1"/>
  <c r="P21" i="3"/>
  <c r="N51" i="3"/>
  <c r="S19" i="3"/>
  <c r="N60" i="3" l="1"/>
  <c r="O26" i="3"/>
  <c r="O60" i="3" s="1"/>
  <c r="T12" i="3"/>
  <c r="S12" i="3"/>
  <c r="P68" i="3"/>
  <c r="M20" i="2"/>
  <c r="S53" i="3"/>
  <c r="P20" i="2" s="1"/>
  <c r="I24" i="1" s="1"/>
  <c r="O80" i="3"/>
  <c r="Q9" i="3"/>
  <c r="O20" i="2"/>
  <c r="H24" i="1" s="1"/>
  <c r="R20" i="2"/>
  <c r="Q8" i="3"/>
  <c r="V19" i="3"/>
  <c r="M66" i="3"/>
  <c r="O57" i="3"/>
  <c r="O36" i="3"/>
  <c r="O61" i="3"/>
  <c r="N32" i="3"/>
  <c r="F28" i="1"/>
  <c r="P55" i="3"/>
  <c r="Q21" i="3"/>
  <c r="P32" i="3"/>
  <c r="P66" i="3" s="1"/>
  <c r="O81" i="3"/>
  <c r="M52" i="3"/>
  <c r="P32" i="2"/>
  <c r="Q18" i="1" s="1"/>
  <c r="S100" i="3"/>
  <c r="M63" i="3"/>
  <c r="O29" i="3"/>
  <c r="O63" i="3" s="1"/>
  <c r="O15" i="3"/>
  <c r="N47" i="3"/>
  <c r="N82" i="3" s="1"/>
  <c r="P23" i="3"/>
  <c r="N44" i="3"/>
  <c r="M48" i="3"/>
  <c r="M72" i="3" s="1"/>
  <c r="AI9" i="1" s="1"/>
  <c r="N43" i="3"/>
  <c r="N78" i="3"/>
  <c r="R11" i="3"/>
  <c r="M58" i="3"/>
  <c r="N24" i="3"/>
  <c r="R34" i="3"/>
  <c r="R68" i="3" s="1"/>
  <c r="P10" i="3"/>
  <c r="N59" i="3"/>
  <c r="O25" i="3"/>
  <c r="S11" i="3"/>
  <c r="P71" i="3"/>
  <c r="S37" i="3"/>
  <c r="S71" i="3" s="1"/>
  <c r="R37" i="3"/>
  <c r="R71" i="3" s="1"/>
  <c r="M62" i="3"/>
  <c r="N70" i="3"/>
  <c r="O32" i="2"/>
  <c r="Q85" i="3"/>
  <c r="N69" i="3"/>
  <c r="P35" i="3"/>
  <c r="P69" i="3" s="1"/>
  <c r="O10" i="3"/>
  <c r="Q31" i="2"/>
  <c r="T99" i="3"/>
  <c r="U99" i="3" s="1"/>
  <c r="V99" i="3" s="1"/>
  <c r="W99" i="3" s="1"/>
  <c r="X99" i="3" s="1"/>
  <c r="Y99" i="3" s="1"/>
  <c r="Z99" i="3" s="1"/>
  <c r="AA99" i="3" s="1"/>
  <c r="AB99" i="3" s="1"/>
  <c r="AC99" i="3" s="1"/>
  <c r="AD99" i="3" s="1"/>
  <c r="AE99" i="3" s="1"/>
  <c r="R16" i="3"/>
  <c r="S16" i="3"/>
  <c r="N79" i="3"/>
  <c r="M60" i="3"/>
  <c r="N27" i="2" s="1"/>
  <c r="P26" i="3"/>
  <c r="P60" i="3" s="1"/>
  <c r="Q26" i="3"/>
  <c r="Q60" i="3" s="1"/>
  <c r="R26" i="3"/>
  <c r="R60" i="3" s="1"/>
  <c r="O28" i="3"/>
  <c r="O62" i="3" s="1"/>
  <c r="O32" i="3"/>
  <c r="O66" i="3" s="1"/>
  <c r="R21" i="3"/>
  <c r="Q27" i="3"/>
  <c r="U19" i="3"/>
  <c r="N33" i="3"/>
  <c r="Q34" i="3"/>
  <c r="Q68" i="3" s="1"/>
  <c r="N68" i="3"/>
  <c r="S34" i="3"/>
  <c r="S68" i="3" s="1"/>
  <c r="N18" i="3"/>
  <c r="P20" i="3"/>
  <c r="L107" i="3"/>
  <c r="AJ8" i="1" s="1"/>
  <c r="M77" i="3"/>
  <c r="T19" i="3"/>
  <c r="N29" i="3"/>
  <c r="N63" i="3" s="1"/>
  <c r="N28" i="3"/>
  <c r="O14" i="3"/>
  <c r="S88" i="3"/>
  <c r="Q17" i="3"/>
  <c r="O13" i="3"/>
  <c r="O22" i="3"/>
  <c r="P15" i="3"/>
  <c r="O27" i="2" l="1"/>
  <c r="R23" i="3"/>
  <c r="R57" i="3" s="1"/>
  <c r="R92" i="3" s="1"/>
  <c r="O47" i="3"/>
  <c r="O44" i="3"/>
  <c r="M12" i="2"/>
  <c r="P13" i="3"/>
  <c r="R13" i="3" s="1"/>
  <c r="O78" i="3"/>
  <c r="O43" i="3"/>
  <c r="P25" i="3"/>
  <c r="S27" i="3"/>
  <c r="T34" i="3"/>
  <c r="T68" i="3" s="1"/>
  <c r="T11" i="3"/>
  <c r="M13" i="2"/>
  <c r="Q32" i="3"/>
  <c r="Q66" i="3" s="1"/>
  <c r="M107" i="3"/>
  <c r="AJ9" i="1" s="1"/>
  <c r="N42" i="3"/>
  <c r="N77" i="3" s="1"/>
  <c r="U37" i="3"/>
  <c r="U71" i="3" s="1"/>
  <c r="V12" i="3"/>
  <c r="O70" i="3"/>
  <c r="P36" i="3"/>
  <c r="N66" i="3"/>
  <c r="R32" i="3"/>
  <c r="R66" i="3" s="1"/>
  <c r="R28" i="3"/>
  <c r="R62" i="3" s="1"/>
  <c r="R27" i="3"/>
  <c r="R61" i="3" s="1"/>
  <c r="S31" i="2"/>
  <c r="R18" i="1"/>
  <c r="Q61" i="3"/>
  <c r="N28" i="2" s="1"/>
  <c r="Q51" i="3"/>
  <c r="Y19" i="3"/>
  <c r="Y53" i="3" s="1"/>
  <c r="O48" i="3"/>
  <c r="Q14" i="3"/>
  <c r="R14" i="3"/>
  <c r="R48" i="3" s="1"/>
  <c r="Q55" i="3"/>
  <c r="Q90" i="3" s="1"/>
  <c r="S21" i="3"/>
  <c r="P54" i="3"/>
  <c r="Q20" i="3"/>
  <c r="Q54" i="3" s="1"/>
  <c r="Q89" i="3" s="1"/>
  <c r="Q32" i="2"/>
  <c r="S32" i="2" s="1"/>
  <c r="T100" i="3"/>
  <c r="U100" i="3" s="1"/>
  <c r="V100" i="3" s="1"/>
  <c r="W100" i="3" s="1"/>
  <c r="X100" i="3" s="1"/>
  <c r="Y100" i="3" s="1"/>
  <c r="Z100" i="3" s="1"/>
  <c r="AA100" i="3" s="1"/>
  <c r="AB100" i="3" s="1"/>
  <c r="AC100" i="3" s="1"/>
  <c r="AD100" i="3" s="1"/>
  <c r="AE100" i="3" s="1"/>
  <c r="M17" i="2"/>
  <c r="X19" i="3"/>
  <c r="X53" i="3" s="1"/>
  <c r="S26" i="3"/>
  <c r="V37" i="3"/>
  <c r="V71" i="3" s="1"/>
  <c r="R8" i="3"/>
  <c r="Q23" i="3"/>
  <c r="P28" i="3"/>
  <c r="T37" i="3"/>
  <c r="T71" i="3" s="1"/>
  <c r="O49" i="3"/>
  <c r="Q15" i="3"/>
  <c r="T27" i="3"/>
  <c r="N58" i="3"/>
  <c r="O24" i="3"/>
  <c r="P57" i="3"/>
  <c r="R15" i="3"/>
  <c r="O82" i="3"/>
  <c r="R9" i="3"/>
  <c r="N67" i="3"/>
  <c r="P18" i="3"/>
  <c r="P52" i="3" s="1"/>
  <c r="P87" i="3" s="1"/>
  <c r="P14" i="3"/>
  <c r="O56" i="3"/>
  <c r="P22" i="3"/>
  <c r="Q22" i="3"/>
  <c r="Q56" i="3" s="1"/>
  <c r="R22" i="3"/>
  <c r="R56" i="3" s="1"/>
  <c r="R91" i="3" s="1"/>
  <c r="T53" i="3"/>
  <c r="T88" i="3" s="1"/>
  <c r="Q13" i="3"/>
  <c r="R50" i="3"/>
  <c r="N17" i="2" s="1"/>
  <c r="O18" i="3"/>
  <c r="R55" i="3"/>
  <c r="W19" i="3"/>
  <c r="U34" i="3"/>
  <c r="U68" i="3" s="1"/>
  <c r="O59" i="3"/>
  <c r="Q20" i="2"/>
  <c r="N62" i="3"/>
  <c r="Q28" i="3"/>
  <c r="Q62" i="3" s="1"/>
  <c r="P46" i="3"/>
  <c r="P81" i="3" s="1"/>
  <c r="Q10" i="3"/>
  <c r="S9" i="3"/>
  <c r="R32" i="2"/>
  <c r="AA20" i="2"/>
  <c r="G24" i="1" s="1"/>
  <c r="R17" i="3"/>
  <c r="P45" i="3"/>
  <c r="N52" i="3"/>
  <c r="U12" i="3"/>
  <c r="Q25" i="3"/>
  <c r="Q59" i="3" s="1"/>
  <c r="AA32" i="2"/>
  <c r="T16" i="3"/>
  <c r="P29" i="3"/>
  <c r="P63" i="3" s="1"/>
  <c r="O33" i="3"/>
  <c r="Q35" i="3"/>
  <c r="N107" i="3" l="1"/>
  <c r="AJ10" i="1" s="1"/>
  <c r="O42" i="3"/>
  <c r="Q46" i="3"/>
  <c r="Q81" i="3" s="1"/>
  <c r="N29" i="2"/>
  <c r="S13" i="3"/>
  <c r="T13" i="3" s="1"/>
  <c r="U53" i="3"/>
  <c r="U88" i="3" s="1"/>
  <c r="O67" i="3"/>
  <c r="P33" i="3"/>
  <c r="M10" i="2"/>
  <c r="S61" i="3"/>
  <c r="M28" i="2"/>
  <c r="T23" i="3"/>
  <c r="T17" i="3"/>
  <c r="X37" i="3"/>
  <c r="X71" i="3" s="1"/>
  <c r="S22" i="3"/>
  <c r="N33" i="2"/>
  <c r="S20" i="2"/>
  <c r="J24" i="1"/>
  <c r="T20" i="2"/>
  <c r="P62" i="3"/>
  <c r="S28" i="3"/>
  <c r="P24" i="3"/>
  <c r="R90" i="3"/>
  <c r="S23" i="3"/>
  <c r="P59" i="3"/>
  <c r="U16" i="3"/>
  <c r="S60" i="3"/>
  <c r="M27" i="2"/>
  <c r="T26" i="3"/>
  <c r="W53" i="3"/>
  <c r="U23" i="3"/>
  <c r="Q36" i="3"/>
  <c r="S32" i="3"/>
  <c r="O58" i="3"/>
  <c r="S17" i="3"/>
  <c r="Q57" i="3"/>
  <c r="N24" i="2" s="1"/>
  <c r="R85" i="3"/>
  <c r="U27" i="3"/>
  <c r="S15" i="3"/>
  <c r="T50" i="3"/>
  <c r="P56" i="3"/>
  <c r="O83" i="3"/>
  <c r="P48" i="3"/>
  <c r="O17" i="2"/>
  <c r="H17" i="1" s="1"/>
  <c r="P82" i="3"/>
  <c r="Y37" i="3"/>
  <c r="Y71" i="3" s="1"/>
  <c r="U11" i="3"/>
  <c r="P43" i="3"/>
  <c r="R10" i="3"/>
  <c r="Q86" i="3"/>
  <c r="O84" i="3"/>
  <c r="R25" i="3"/>
  <c r="R59" i="3" s="1"/>
  <c r="R94" i="3" s="1"/>
  <c r="N72" i="3"/>
  <c r="AI10" i="1" s="1"/>
  <c r="O52" i="3"/>
  <c r="O79" i="3"/>
  <c r="O28" i="2"/>
  <c r="Q29" i="3"/>
  <c r="S55" i="3"/>
  <c r="P22" i="2" s="1"/>
  <c r="M22" i="2"/>
  <c r="Z19" i="3"/>
  <c r="W12" i="3"/>
  <c r="T21" i="3"/>
  <c r="U26" i="3"/>
  <c r="Q18" i="3"/>
  <c r="Q52" i="3" s="1"/>
  <c r="Q87" i="3" s="1"/>
  <c r="S20" i="3"/>
  <c r="T9" i="3"/>
  <c r="U9" i="3" s="1"/>
  <c r="P70" i="3"/>
  <c r="R36" i="3"/>
  <c r="R70" i="3" s="1"/>
  <c r="S36" i="3"/>
  <c r="S70" i="3" s="1"/>
  <c r="P80" i="3"/>
  <c r="T32" i="3"/>
  <c r="S14" i="3"/>
  <c r="V34" i="3"/>
  <c r="Q69" i="3"/>
  <c r="R35" i="3"/>
  <c r="R69" i="3" s="1"/>
  <c r="S35" i="3"/>
  <c r="S69" i="3" s="1"/>
  <c r="W37" i="3"/>
  <c r="W71" i="3" s="1"/>
  <c r="S8" i="3"/>
  <c r="T8" i="3"/>
  <c r="R20" i="3"/>
  <c r="P47" i="3"/>
  <c r="V53" i="3" l="1"/>
  <c r="V88" i="3" s="1"/>
  <c r="W88" i="3" s="1"/>
  <c r="X88" i="3" s="1"/>
  <c r="Y88" i="3" s="1"/>
  <c r="Z88" i="3" s="1"/>
  <c r="R46" i="3"/>
  <c r="R81" i="3" s="1"/>
  <c r="U13" i="3"/>
  <c r="P58" i="3"/>
  <c r="V68" i="3"/>
  <c r="P67" i="3"/>
  <c r="Q63" i="3"/>
  <c r="R29" i="3"/>
  <c r="R18" i="3"/>
  <c r="S25" i="3"/>
  <c r="P27" i="2"/>
  <c r="S95" i="3"/>
  <c r="S56" i="3"/>
  <c r="M23" i="2"/>
  <c r="T22" i="3"/>
  <c r="T60" i="3"/>
  <c r="S96" i="3"/>
  <c r="P28" i="2"/>
  <c r="Z53" i="3"/>
  <c r="AA19" i="3"/>
  <c r="S62" i="3"/>
  <c r="M29" i="2"/>
  <c r="T28" i="3"/>
  <c r="V23" i="3"/>
  <c r="U17" i="3"/>
  <c r="U25" i="3"/>
  <c r="S48" i="3"/>
  <c r="P15" i="2" s="1"/>
  <c r="M15" i="2"/>
  <c r="T14" i="3"/>
  <c r="M9" i="2"/>
  <c r="U8" i="3"/>
  <c r="Q24" i="3"/>
  <c r="O24" i="2"/>
  <c r="U50" i="3"/>
  <c r="V16" i="3"/>
  <c r="O72" i="3"/>
  <c r="AI11" i="1" s="1"/>
  <c r="W34" i="3"/>
  <c r="O33" i="2"/>
  <c r="M21" i="2"/>
  <c r="V28" i="3"/>
  <c r="V62" i="3" s="1"/>
  <c r="U36" i="3"/>
  <c r="U70" i="3" s="1"/>
  <c r="R86" i="3"/>
  <c r="W26" i="3"/>
  <c r="S66" i="3"/>
  <c r="M33" i="2"/>
  <c r="U32" i="3"/>
  <c r="T55" i="3"/>
  <c r="U21" i="3"/>
  <c r="S29" i="3"/>
  <c r="X12" i="3"/>
  <c r="P78" i="3"/>
  <c r="Q70" i="3"/>
  <c r="S57" i="3"/>
  <c r="M24" i="2"/>
  <c r="O77" i="3"/>
  <c r="O29" i="2"/>
  <c r="Q33" i="3"/>
  <c r="R33" i="3"/>
  <c r="R67" i="3" s="1"/>
  <c r="Z37" i="3"/>
  <c r="R51" i="3"/>
  <c r="V26" i="3"/>
  <c r="T36" i="3"/>
  <c r="T70" i="3" s="1"/>
  <c r="M14" i="2"/>
  <c r="U35" i="3"/>
  <c r="U69" i="3" s="1"/>
  <c r="Q45" i="3"/>
  <c r="Q80" i="3" s="1"/>
  <c r="V27" i="3"/>
  <c r="Q47" i="3"/>
  <c r="Q82" i="3" s="1"/>
  <c r="V9" i="3"/>
  <c r="M18" i="2"/>
  <c r="S51" i="3"/>
  <c r="P18" i="2" s="1"/>
  <c r="U28" i="3"/>
  <c r="U62" i="3" s="1"/>
  <c r="P49" i="3"/>
  <c r="P84" i="3" s="1"/>
  <c r="T35" i="3"/>
  <c r="S85" i="3"/>
  <c r="S50" i="3"/>
  <c r="P17" i="2" s="1"/>
  <c r="R54" i="3"/>
  <c r="T20" i="3"/>
  <c r="P83" i="3"/>
  <c r="P44" i="3"/>
  <c r="P79" i="3" s="1"/>
  <c r="T25" i="3"/>
  <c r="S10" i="3"/>
  <c r="V11" i="3"/>
  <c r="M16" i="2"/>
  <c r="S49" i="3"/>
  <c r="P16" i="2" s="1"/>
  <c r="T15" i="3"/>
  <c r="S90" i="3"/>
  <c r="Q44" i="3" l="1"/>
  <c r="Q79" i="3" s="1"/>
  <c r="Q49" i="3"/>
  <c r="Q84" i="3" s="1"/>
  <c r="R47" i="3"/>
  <c r="R82" i="3" s="1"/>
  <c r="S46" i="3"/>
  <c r="P13" i="2" s="1"/>
  <c r="I21" i="1" s="1"/>
  <c r="R45" i="3"/>
  <c r="R80" i="3" s="1"/>
  <c r="AA88" i="3"/>
  <c r="T48" i="3"/>
  <c r="U14" i="3"/>
  <c r="U48" i="3" s="1"/>
  <c r="Q48" i="3"/>
  <c r="Q83" i="3" s="1"/>
  <c r="R83" i="3" s="1"/>
  <c r="S83" i="3" s="1"/>
  <c r="W9" i="3"/>
  <c r="R63" i="3"/>
  <c r="T29" i="3"/>
  <c r="T63" i="3" s="1"/>
  <c r="U29" i="3"/>
  <c r="U63" i="3" s="1"/>
  <c r="T49" i="3"/>
  <c r="U15" i="3"/>
  <c r="V13" i="3"/>
  <c r="N21" i="2"/>
  <c r="R89" i="3"/>
  <c r="Q27" i="2"/>
  <c r="S27" i="2" s="1"/>
  <c r="T95" i="3"/>
  <c r="Q43" i="3"/>
  <c r="Q78" i="3" s="1"/>
  <c r="P29" i="2"/>
  <c r="S97" i="3"/>
  <c r="AA28" i="2"/>
  <c r="R28" i="2"/>
  <c r="V45" i="3"/>
  <c r="W11" i="3"/>
  <c r="X11" i="3" s="1"/>
  <c r="I16" i="1"/>
  <c r="V8" i="3"/>
  <c r="O107" i="3"/>
  <c r="AJ11" i="1" s="1"/>
  <c r="P42" i="3"/>
  <c r="P23" i="2"/>
  <c r="I23" i="1" s="1"/>
  <c r="S91" i="3"/>
  <c r="W27" i="3"/>
  <c r="AA27" i="2"/>
  <c r="R27" i="2"/>
  <c r="S33" i="3"/>
  <c r="R52" i="3"/>
  <c r="R87" i="3" s="1"/>
  <c r="S18" i="3"/>
  <c r="X46" i="3"/>
  <c r="Y12" i="3"/>
  <c r="S86" i="3"/>
  <c r="Q28" i="2"/>
  <c r="S28" i="2" s="1"/>
  <c r="T61" i="3"/>
  <c r="T96" i="3" s="1"/>
  <c r="S63" i="3"/>
  <c r="M30" i="2"/>
  <c r="V21" i="3"/>
  <c r="Q22" i="2"/>
  <c r="T90" i="3"/>
  <c r="I17" i="1"/>
  <c r="R17" i="2"/>
  <c r="AA17" i="2"/>
  <c r="G17" i="1" s="1"/>
  <c r="V17" i="3"/>
  <c r="V60" i="3"/>
  <c r="Y26" i="3"/>
  <c r="W68" i="3"/>
  <c r="X34" i="3"/>
  <c r="T62" i="3"/>
  <c r="W28" i="3"/>
  <c r="S59" i="3"/>
  <c r="M26" i="2"/>
  <c r="AA53" i="3"/>
  <c r="AB19" i="3"/>
  <c r="Q67" i="3"/>
  <c r="Q58" i="3"/>
  <c r="R24" i="3"/>
  <c r="T56" i="3"/>
  <c r="U22" i="3"/>
  <c r="U20" i="3"/>
  <c r="V20" i="3" s="1"/>
  <c r="M11" i="2"/>
  <c r="V25" i="3"/>
  <c r="Q17" i="2"/>
  <c r="T85" i="3"/>
  <c r="U85" i="3" s="1"/>
  <c r="V85" i="3" s="1"/>
  <c r="W85" i="3" s="1"/>
  <c r="X85" i="3" s="1"/>
  <c r="Y85" i="3" s="1"/>
  <c r="W60" i="3"/>
  <c r="X26" i="3"/>
  <c r="X60" i="3" s="1"/>
  <c r="Z71" i="3"/>
  <c r="AA37" i="3"/>
  <c r="V29" i="3"/>
  <c r="V63" i="3" s="1"/>
  <c r="V36" i="3"/>
  <c r="T10" i="3"/>
  <c r="W23" i="3"/>
  <c r="P24" i="2"/>
  <c r="S92" i="3"/>
  <c r="V32" i="3"/>
  <c r="W32" i="3" s="1"/>
  <c r="T69" i="3"/>
  <c r="V35" i="3"/>
  <c r="S101" i="3"/>
  <c r="P33" i="2"/>
  <c r="V50" i="3"/>
  <c r="W16" i="3"/>
  <c r="W50" i="3" s="1"/>
  <c r="X16" i="3"/>
  <c r="X50" i="3" s="1"/>
  <c r="Y16" i="3"/>
  <c r="Y50" i="3" s="1"/>
  <c r="S45" i="3" l="1"/>
  <c r="P12" i="2" s="1"/>
  <c r="X32" i="3"/>
  <c r="U61" i="3"/>
  <c r="U96" i="3" s="1"/>
  <c r="X45" i="3"/>
  <c r="Y11" i="3"/>
  <c r="Y45" i="3" s="1"/>
  <c r="S47" i="3"/>
  <c r="P14" i="2" s="1"/>
  <c r="W20" i="3"/>
  <c r="R49" i="3"/>
  <c r="R84" i="3" s="1"/>
  <c r="S84" i="3" s="1"/>
  <c r="Q15" i="2"/>
  <c r="T83" i="3"/>
  <c r="U83" i="3" s="1"/>
  <c r="R43" i="3"/>
  <c r="R78" i="3" s="1"/>
  <c r="R44" i="3"/>
  <c r="R79" i="3" s="1"/>
  <c r="W62" i="3"/>
  <c r="X28" i="3"/>
  <c r="O21" i="2"/>
  <c r="H25" i="1" s="1"/>
  <c r="X68" i="3"/>
  <c r="Y34" i="3"/>
  <c r="W29" i="3"/>
  <c r="Y60" i="3"/>
  <c r="Z26" i="3"/>
  <c r="W17" i="3"/>
  <c r="Z16" i="3"/>
  <c r="U49" i="3"/>
  <c r="V15" i="3"/>
  <c r="Y46" i="3"/>
  <c r="Z12" i="3"/>
  <c r="R58" i="3"/>
  <c r="R93" i="3" s="1"/>
  <c r="S24" i="3"/>
  <c r="X9" i="3"/>
  <c r="P26" i="2"/>
  <c r="I26" i="1" s="1"/>
  <c r="S94" i="3"/>
  <c r="V69" i="3"/>
  <c r="P72" i="3"/>
  <c r="AI12" i="1" s="1"/>
  <c r="X35" i="3"/>
  <c r="P77" i="3"/>
  <c r="U56" i="3"/>
  <c r="V22" i="3"/>
  <c r="U90" i="3"/>
  <c r="Q24" i="2"/>
  <c r="T57" i="3"/>
  <c r="T92" i="3" s="1"/>
  <c r="AB53" i="3"/>
  <c r="AC19" i="3"/>
  <c r="Q17" i="1"/>
  <c r="R29" i="2"/>
  <c r="AA29" i="2"/>
  <c r="W8" i="3"/>
  <c r="W45" i="3"/>
  <c r="Z11" i="3"/>
  <c r="J17" i="1"/>
  <c r="T17" i="2"/>
  <c r="S17" i="2"/>
  <c r="S67" i="3"/>
  <c r="T33" i="3"/>
  <c r="R24" i="2"/>
  <c r="AA24" i="2"/>
  <c r="X23" i="3"/>
  <c r="X21" i="3"/>
  <c r="P30" i="2"/>
  <c r="I19" i="1" s="1"/>
  <c r="S98" i="3"/>
  <c r="W35" i="3"/>
  <c r="W69" i="3" s="1"/>
  <c r="AA71" i="3"/>
  <c r="AB37" i="3"/>
  <c r="S52" i="3"/>
  <c r="P19" i="2" s="1"/>
  <c r="I20" i="1" s="1"/>
  <c r="M19" i="2"/>
  <c r="T18" i="3"/>
  <c r="S81" i="3"/>
  <c r="T22" i="2"/>
  <c r="S22" i="2"/>
  <c r="R33" i="2"/>
  <c r="AA33" i="2"/>
  <c r="W21" i="3"/>
  <c r="W55" i="3" s="1"/>
  <c r="W61" i="3"/>
  <c r="X27" i="3"/>
  <c r="S54" i="3"/>
  <c r="P21" i="2" s="1"/>
  <c r="I25" i="1" s="1"/>
  <c r="V70" i="3"/>
  <c r="W36" i="3"/>
  <c r="W13" i="3"/>
  <c r="AB88" i="3"/>
  <c r="Q18" i="2"/>
  <c r="T51" i="3"/>
  <c r="T86" i="3" s="1"/>
  <c r="W25" i="3"/>
  <c r="V14" i="3"/>
  <c r="Q29" i="2"/>
  <c r="T97" i="3"/>
  <c r="U97" i="3" s="1"/>
  <c r="V97" i="3" s="1"/>
  <c r="W97" i="3" s="1"/>
  <c r="Q33" i="2"/>
  <c r="S33" i="2" s="1"/>
  <c r="T66" i="3"/>
  <c r="T101" i="3" s="1"/>
  <c r="U10" i="3"/>
  <c r="V10" i="3"/>
  <c r="U55" i="3"/>
  <c r="Q23" i="2"/>
  <c r="T91" i="3"/>
  <c r="U95" i="3"/>
  <c r="V95" i="3" s="1"/>
  <c r="W95" i="3" s="1"/>
  <c r="X95" i="3" s="1"/>
  <c r="Y95" i="3" s="1"/>
  <c r="U60" i="3"/>
  <c r="S43" i="3" l="1"/>
  <c r="P10" i="2" s="1"/>
  <c r="U57" i="3"/>
  <c r="U92" i="3" s="1"/>
  <c r="U66" i="3"/>
  <c r="U101" i="3" s="1"/>
  <c r="U51" i="3"/>
  <c r="U86" i="3" s="1"/>
  <c r="V61" i="3"/>
  <c r="V96" i="3" s="1"/>
  <c r="W96" i="3" s="1"/>
  <c r="X96" i="3" s="1"/>
  <c r="Q16" i="2"/>
  <c r="T84" i="3"/>
  <c r="U84" i="3" s="1"/>
  <c r="V84" i="3" s="1"/>
  <c r="S44" i="3"/>
  <c r="P11" i="2" s="1"/>
  <c r="I18" i="1" s="1"/>
  <c r="V90" i="3"/>
  <c r="W90" i="3" s="1"/>
  <c r="T15" i="2"/>
  <c r="S15" i="2"/>
  <c r="J16" i="1"/>
  <c r="W47" i="3"/>
  <c r="X13" i="3"/>
  <c r="P107" i="3"/>
  <c r="AJ12" i="1" s="1"/>
  <c r="Q77" i="3"/>
  <c r="Q42" i="3"/>
  <c r="X69" i="3"/>
  <c r="Y35" i="3"/>
  <c r="X8" i="3"/>
  <c r="V49" i="3"/>
  <c r="W15" i="3"/>
  <c r="AA21" i="2"/>
  <c r="G25" i="1" s="1"/>
  <c r="S24" i="2"/>
  <c r="T24" i="2"/>
  <c r="V83" i="3"/>
  <c r="X20" i="3"/>
  <c r="X97" i="3"/>
  <c r="AC53" i="3"/>
  <c r="AC88" i="3" s="1"/>
  <c r="AD19" i="3"/>
  <c r="R21" i="2"/>
  <c r="Y32" i="3"/>
  <c r="Z46" i="3"/>
  <c r="AA12" i="3"/>
  <c r="T67" i="3"/>
  <c r="U33" i="3"/>
  <c r="Q13" i="2"/>
  <c r="T46" i="3"/>
  <c r="T81" i="3" s="1"/>
  <c r="T52" i="3"/>
  <c r="U18" i="3"/>
  <c r="U91" i="3"/>
  <c r="Z50" i="3"/>
  <c r="Z85" i="3" s="1"/>
  <c r="AA16" i="3"/>
  <c r="S23" i="2"/>
  <c r="T23" i="2"/>
  <c r="J23" i="1"/>
  <c r="W70" i="3"/>
  <c r="X36" i="3"/>
  <c r="Z45" i="3"/>
  <c r="AA11" i="3"/>
  <c r="AB71" i="3"/>
  <c r="AC37" i="3"/>
  <c r="S89" i="3"/>
  <c r="S82" i="3"/>
  <c r="Q26" i="2"/>
  <c r="T59" i="3"/>
  <c r="T94" i="3" s="1"/>
  <c r="W63" i="3"/>
  <c r="X29" i="3"/>
  <c r="Y68" i="3"/>
  <c r="Z34" i="3"/>
  <c r="Q30" i="2"/>
  <c r="T98" i="3"/>
  <c r="U98" i="3" s="1"/>
  <c r="V98" i="3" s="1"/>
  <c r="W98" i="3" s="1"/>
  <c r="Y9" i="3"/>
  <c r="T18" i="2"/>
  <c r="S18" i="2"/>
  <c r="W22" i="3"/>
  <c r="X17" i="3"/>
  <c r="V44" i="3"/>
  <c r="W10" i="3"/>
  <c r="Z60" i="3"/>
  <c r="Z95" i="3" s="1"/>
  <c r="AA26" i="3"/>
  <c r="R17" i="1"/>
  <c r="S29" i="2"/>
  <c r="X55" i="3"/>
  <c r="Y21" i="3"/>
  <c r="X62" i="3"/>
  <c r="Y28" i="3"/>
  <c r="S58" i="3"/>
  <c r="P25" i="2" s="1"/>
  <c r="Q16" i="1" s="1"/>
  <c r="M25" i="2"/>
  <c r="T24" i="3"/>
  <c r="X61" i="3"/>
  <c r="Y27" i="3"/>
  <c r="V48" i="3"/>
  <c r="W14" i="3"/>
  <c r="V55" i="3"/>
  <c r="X25" i="3"/>
  <c r="Y23" i="3"/>
  <c r="S80" i="3"/>
  <c r="V51" i="3" l="1"/>
  <c r="V86" i="3" s="1"/>
  <c r="U59" i="3"/>
  <c r="U94" i="3" s="1"/>
  <c r="V66" i="3"/>
  <c r="V101" i="3" s="1"/>
  <c r="AD88" i="3"/>
  <c r="AE88" i="3" s="1"/>
  <c r="V57" i="3"/>
  <c r="V92" i="3" s="1"/>
  <c r="U46" i="3"/>
  <c r="U81" i="3" s="1"/>
  <c r="Y96" i="3"/>
  <c r="T58" i="3"/>
  <c r="U24" i="3"/>
  <c r="X47" i="3"/>
  <c r="Y13" i="3"/>
  <c r="X98" i="3"/>
  <c r="W84" i="3"/>
  <c r="Z23" i="3"/>
  <c r="T26" i="2"/>
  <c r="S26" i="2"/>
  <c r="J26" i="1"/>
  <c r="AA46" i="3"/>
  <c r="AB12" i="3"/>
  <c r="Y69" i="3"/>
  <c r="Z35" i="3"/>
  <c r="AA50" i="3"/>
  <c r="AB16" i="3"/>
  <c r="AA85" i="3"/>
  <c r="Z68" i="3"/>
  <c r="AA34" i="3"/>
  <c r="Q12" i="2"/>
  <c r="T45" i="3"/>
  <c r="T80" i="3" s="1"/>
  <c r="AA60" i="3"/>
  <c r="AA95" i="3" s="1"/>
  <c r="AB26" i="3"/>
  <c r="S16" i="2"/>
  <c r="T16" i="2"/>
  <c r="Y25" i="3"/>
  <c r="Q21" i="2"/>
  <c r="T54" i="3"/>
  <c r="T89" i="3" s="1"/>
  <c r="Y17" i="3"/>
  <c r="AA45" i="3"/>
  <c r="AB11" i="3"/>
  <c r="X22" i="3"/>
  <c r="Z32" i="3"/>
  <c r="Y62" i="3"/>
  <c r="Y97" i="3" s="1"/>
  <c r="Z28" i="3"/>
  <c r="V91" i="3"/>
  <c r="W56" i="3" s="1"/>
  <c r="Y55" i="3"/>
  <c r="Z21" i="3"/>
  <c r="S13" i="2"/>
  <c r="J21" i="1"/>
  <c r="T13" i="2"/>
  <c r="W49" i="3"/>
  <c r="X15" i="3"/>
  <c r="U67" i="3"/>
  <c r="V33" i="3"/>
  <c r="Y8" i="3"/>
  <c r="W48" i="3"/>
  <c r="W83" i="3" s="1"/>
  <c r="X14" i="3"/>
  <c r="Y61" i="3"/>
  <c r="Z27" i="3"/>
  <c r="V56" i="3"/>
  <c r="X70" i="3"/>
  <c r="Y36" i="3"/>
  <c r="Q72" i="3"/>
  <c r="AI13" i="1" s="1"/>
  <c r="N9" i="2"/>
  <c r="S30" i="2"/>
  <c r="J19" i="1"/>
  <c r="U52" i="3"/>
  <c r="V18" i="3"/>
  <c r="X90" i="3"/>
  <c r="X63" i="3"/>
  <c r="Y29" i="3"/>
  <c r="S93" i="3"/>
  <c r="S79" i="3"/>
  <c r="Q14" i="2"/>
  <c r="T47" i="3"/>
  <c r="T82" i="3" s="1"/>
  <c r="AC71" i="3"/>
  <c r="AD37" i="3"/>
  <c r="I22" i="1"/>
  <c r="Q107" i="3"/>
  <c r="AJ13" i="1" s="1"/>
  <c r="R42" i="3"/>
  <c r="R72" i="3" s="1"/>
  <c r="AI14" i="1" s="1"/>
  <c r="Z9" i="3"/>
  <c r="Y20" i="3"/>
  <c r="W44" i="3"/>
  <c r="X10" i="3"/>
  <c r="AD53" i="3"/>
  <c r="AE19" i="3"/>
  <c r="AE53" i="3" s="1"/>
  <c r="S78" i="3"/>
  <c r="W57" i="3" l="1"/>
  <c r="W92" i="3" s="1"/>
  <c r="U47" i="3"/>
  <c r="U82" i="3" s="1"/>
  <c r="W66" i="3"/>
  <c r="W101" i="3" s="1"/>
  <c r="X83" i="3"/>
  <c r="U45" i="3"/>
  <c r="U80" i="3" s="1"/>
  <c r="V80" i="3" s="1"/>
  <c r="W80" i="3" s="1"/>
  <c r="X80" i="3" s="1"/>
  <c r="Y80" i="3" s="1"/>
  <c r="Z80" i="3" s="1"/>
  <c r="AA80" i="3" s="1"/>
  <c r="AB80" i="3" s="1"/>
  <c r="V59" i="3"/>
  <c r="V94" i="3" s="1"/>
  <c r="U54" i="3"/>
  <c r="U89" i="3" s="1"/>
  <c r="V46" i="3"/>
  <c r="V81" i="3" s="1"/>
  <c r="Z97" i="3"/>
  <c r="W51" i="3"/>
  <c r="W86" i="3" s="1"/>
  <c r="O9" i="2"/>
  <c r="R77" i="3"/>
  <c r="AA32" i="3"/>
  <c r="Z96" i="3"/>
  <c r="AB45" i="3"/>
  <c r="AC11" i="3"/>
  <c r="Q25" i="2"/>
  <c r="T93" i="3"/>
  <c r="Z43" i="3"/>
  <c r="AA9" i="3"/>
  <c r="Y47" i="3"/>
  <c r="Z13" i="3"/>
  <c r="AA68" i="3"/>
  <c r="AB34" i="3"/>
  <c r="AB50" i="3"/>
  <c r="AB85" i="3" s="1"/>
  <c r="AC16" i="3"/>
  <c r="V24" i="3"/>
  <c r="Z61" i="3"/>
  <c r="AA27" i="3"/>
  <c r="X48" i="3"/>
  <c r="Y14" i="3"/>
  <c r="Z8" i="3"/>
  <c r="V67" i="3"/>
  <c r="W33" i="3"/>
  <c r="Q10" i="2"/>
  <c r="T43" i="3"/>
  <c r="T78" i="3" s="1"/>
  <c r="T21" i="2"/>
  <c r="S21" i="2"/>
  <c r="J25" i="1"/>
  <c r="AB60" i="3"/>
  <c r="AB95" i="3" s="1"/>
  <c r="AC26" i="3"/>
  <c r="T12" i="2"/>
  <c r="S12" i="2"/>
  <c r="AD71" i="3"/>
  <c r="AE37" i="3"/>
  <c r="AE71" i="3" s="1"/>
  <c r="Y51" i="3"/>
  <c r="Z17" i="3"/>
  <c r="Y63" i="3"/>
  <c r="Y98" i="3" s="1"/>
  <c r="Z29" i="3"/>
  <c r="Y90" i="3"/>
  <c r="Z25" i="3"/>
  <c r="Z20" i="3"/>
  <c r="X56" i="3"/>
  <c r="Y22" i="3"/>
  <c r="X49" i="3"/>
  <c r="X84" i="3" s="1"/>
  <c r="Y15" i="3"/>
  <c r="X44" i="3"/>
  <c r="Y10" i="3"/>
  <c r="Z55" i="3"/>
  <c r="AA21" i="3"/>
  <c r="W91" i="3"/>
  <c r="Z62" i="3"/>
  <c r="AA28" i="3"/>
  <c r="Y70" i="3"/>
  <c r="Z36" i="3"/>
  <c r="S14" i="2"/>
  <c r="T14" i="2"/>
  <c r="Z69" i="3"/>
  <c r="AA35" i="3"/>
  <c r="Q11" i="2"/>
  <c r="T44" i="3"/>
  <c r="T79" i="3" s="1"/>
  <c r="AB46" i="3"/>
  <c r="AC12" i="3"/>
  <c r="V52" i="3"/>
  <c r="W18" i="3"/>
  <c r="AA23" i="3"/>
  <c r="U44" i="3" l="1"/>
  <c r="U79" i="3" s="1"/>
  <c r="V79" i="3" s="1"/>
  <c r="W79" i="3" s="1"/>
  <c r="X79" i="3" s="1"/>
  <c r="Y79" i="3" s="1"/>
  <c r="W46" i="3"/>
  <c r="W81" i="3" s="1"/>
  <c r="X81" i="3" s="1"/>
  <c r="Y81" i="3" s="1"/>
  <c r="Z81" i="3" s="1"/>
  <c r="AA81" i="3" s="1"/>
  <c r="AB81" i="3" s="1"/>
  <c r="AC81" i="3" s="1"/>
  <c r="U43" i="3"/>
  <c r="U78" i="3" s="1"/>
  <c r="X51" i="3"/>
  <c r="X86" i="3" s="1"/>
  <c r="Y86" i="3" s="1"/>
  <c r="Z86" i="3" s="1"/>
  <c r="V54" i="3"/>
  <c r="V89" i="3" s="1"/>
  <c r="X66" i="3"/>
  <c r="X101" i="3" s="1"/>
  <c r="Z98" i="3"/>
  <c r="W59" i="3"/>
  <c r="W94" i="3" s="1"/>
  <c r="V47" i="3"/>
  <c r="V82" i="3" s="1"/>
  <c r="W82" i="3" s="1"/>
  <c r="X82" i="3" s="1"/>
  <c r="Y82" i="3" s="1"/>
  <c r="Z82" i="3" s="1"/>
  <c r="AC95" i="3"/>
  <c r="X57" i="3"/>
  <c r="X92" i="3" s="1"/>
  <c r="AA57" i="3"/>
  <c r="AB23" i="3"/>
  <c r="Y44" i="3"/>
  <c r="Z10" i="3"/>
  <c r="Y49" i="3"/>
  <c r="Y84" i="3" s="1"/>
  <c r="Z15" i="3"/>
  <c r="W67" i="3"/>
  <c r="X33" i="3"/>
  <c r="AA55" i="3"/>
  <c r="AB21" i="3"/>
  <c r="AB68" i="3"/>
  <c r="AC34" i="3"/>
  <c r="AA43" i="3"/>
  <c r="AB9" i="3"/>
  <c r="T10" i="2"/>
  <c r="S10" i="2"/>
  <c r="AA25" i="3"/>
  <c r="Y48" i="3"/>
  <c r="Z14" i="3"/>
  <c r="Z70" i="3"/>
  <c r="AA36" i="3"/>
  <c r="Z51" i="3"/>
  <c r="AA17" i="3"/>
  <c r="AA62" i="3"/>
  <c r="AA97" i="3" s="1"/>
  <c r="AB28" i="3"/>
  <c r="R107" i="3"/>
  <c r="AJ14" i="1" s="1"/>
  <c r="S42" i="3"/>
  <c r="AC60" i="3"/>
  <c r="AD26" i="3"/>
  <c r="W52" i="3"/>
  <c r="X18" i="3"/>
  <c r="Z47" i="3"/>
  <c r="AA13" i="3"/>
  <c r="U93" i="3"/>
  <c r="V58" i="3" s="1"/>
  <c r="T25" i="2"/>
  <c r="S25" i="2"/>
  <c r="R16" i="1"/>
  <c r="Z42" i="3"/>
  <c r="AA8" i="3"/>
  <c r="Z90" i="3"/>
  <c r="Z63" i="3"/>
  <c r="AA29" i="3"/>
  <c r="Y83" i="3"/>
  <c r="AA61" i="3"/>
  <c r="AB27" i="3"/>
  <c r="W24" i="3"/>
  <c r="AC46" i="3"/>
  <c r="AD12" i="3"/>
  <c r="Y56" i="3"/>
  <c r="Z22" i="3"/>
  <c r="S11" i="2"/>
  <c r="T11" i="2"/>
  <c r="J18" i="1"/>
  <c r="J22" i="1"/>
  <c r="X91" i="3"/>
  <c r="U58" i="3"/>
  <c r="AC50" i="3"/>
  <c r="AC85" i="3" s="1"/>
  <c r="AD16" i="3"/>
  <c r="AA20" i="3"/>
  <c r="AA69" i="3"/>
  <c r="AB35" i="3"/>
  <c r="AC45" i="3"/>
  <c r="AC80" i="3" s="1"/>
  <c r="AD11" i="3"/>
  <c r="AA96" i="3"/>
  <c r="AB32" i="3"/>
  <c r="W54" i="3" l="1"/>
  <c r="W89" i="3" s="1"/>
  <c r="X59" i="3"/>
  <c r="X94" i="3" s="1"/>
  <c r="Y66" i="3"/>
  <c r="Y101" i="3" s="1"/>
  <c r="V43" i="3"/>
  <c r="V78" i="3" s="1"/>
  <c r="AB97" i="3"/>
  <c r="Y57" i="3"/>
  <c r="Y92" i="3" s="1"/>
  <c r="AD85" i="3"/>
  <c r="AD81" i="3"/>
  <c r="AE81" i="3" s="1"/>
  <c r="Z84" i="3"/>
  <c r="Z79" i="3"/>
  <c r="X52" i="3"/>
  <c r="Y18" i="3"/>
  <c r="AD46" i="3"/>
  <c r="AE12" i="3"/>
  <c r="AE46" i="3" s="1"/>
  <c r="N13" i="2" s="1"/>
  <c r="AB55" i="3"/>
  <c r="AC21" i="3"/>
  <c r="Z49" i="3"/>
  <c r="AA15" i="3"/>
  <c r="AB57" i="3"/>
  <c r="AC23" i="3"/>
  <c r="AD95" i="3"/>
  <c r="AE95" i="3" s="1"/>
  <c r="AB66" i="3"/>
  <c r="AC32" i="3"/>
  <c r="AC68" i="3"/>
  <c r="AD34" i="3"/>
  <c r="AD45" i="3"/>
  <c r="AD80" i="3" s="1"/>
  <c r="AE80" i="3" s="1"/>
  <c r="AE11" i="3"/>
  <c r="AE45" i="3" s="1"/>
  <c r="N12" i="2" s="1"/>
  <c r="P9" i="2"/>
  <c r="S72" i="3"/>
  <c r="AI15" i="1" s="1"/>
  <c r="S77" i="3"/>
  <c r="AB61" i="3"/>
  <c r="AC27" i="3"/>
  <c r="AB20" i="3"/>
  <c r="AA42" i="3"/>
  <c r="AB8" i="3"/>
  <c r="V93" i="3"/>
  <c r="AA47" i="3"/>
  <c r="AA82" i="3" s="1"/>
  <c r="AB13" i="3"/>
  <c r="AB62" i="3"/>
  <c r="AC28" i="3"/>
  <c r="AA51" i="3"/>
  <c r="AA86" i="3" s="1"/>
  <c r="AB17" i="3"/>
  <c r="AD50" i="3"/>
  <c r="AE16" i="3"/>
  <c r="AE50" i="3" s="1"/>
  <c r="AA70" i="3"/>
  <c r="AB36" i="3"/>
  <c r="Z48" i="3"/>
  <c r="Z83" i="3" s="1"/>
  <c r="AA14" i="3"/>
  <c r="AA22" i="3"/>
  <c r="AD60" i="3"/>
  <c r="AE26" i="3"/>
  <c r="AE60" i="3" s="1"/>
  <c r="AB69" i="3"/>
  <c r="AC35" i="3"/>
  <c r="Z44" i="3"/>
  <c r="AA10" i="3"/>
  <c r="AB43" i="3"/>
  <c r="AC9" i="3"/>
  <c r="AB96" i="3"/>
  <c r="W58" i="3"/>
  <c r="X24" i="3"/>
  <c r="X67" i="3"/>
  <c r="Y33" i="3"/>
  <c r="AA63" i="3"/>
  <c r="AA98" i="3" s="1"/>
  <c r="AB29" i="3"/>
  <c r="AA90" i="3"/>
  <c r="AB90" i="3" s="1"/>
  <c r="Y91" i="3"/>
  <c r="AB25" i="3"/>
  <c r="W43" i="3" l="1"/>
  <c r="W78" i="3" s="1"/>
  <c r="Z66" i="3"/>
  <c r="Z101" i="3" s="1"/>
  <c r="Z57" i="3"/>
  <c r="Z92" i="3" s="1"/>
  <c r="AA92" i="3" s="1"/>
  <c r="AB92" i="3" s="1"/>
  <c r="AC92" i="3" s="1"/>
  <c r="Y59" i="3"/>
  <c r="Y94" i="3" s="1"/>
  <c r="X54" i="3"/>
  <c r="X89" i="3" s="1"/>
  <c r="AA48" i="3"/>
  <c r="AA83" i="3" s="1"/>
  <c r="AB14" i="3"/>
  <c r="AA84" i="3"/>
  <c r="Y67" i="3"/>
  <c r="Z33" i="3"/>
  <c r="AA79" i="3"/>
  <c r="AC43" i="3"/>
  <c r="AD9" i="3"/>
  <c r="S107" i="3"/>
  <c r="AJ15" i="1" s="1"/>
  <c r="Q9" i="2"/>
  <c r="T42" i="3"/>
  <c r="T72" i="3" s="1"/>
  <c r="AI16" i="1" s="1"/>
  <c r="P39" i="2"/>
  <c r="K10" i="1" s="1"/>
  <c r="Q15" i="1"/>
  <c r="Q19" i="1" s="1"/>
  <c r="I15" i="1"/>
  <c r="I28" i="1" s="1"/>
  <c r="R9" i="2"/>
  <c r="AA9" i="2"/>
  <c r="AD68" i="3"/>
  <c r="AE34" i="3"/>
  <c r="AE68" i="3" s="1"/>
  <c r="AC57" i="3"/>
  <c r="AD23" i="3"/>
  <c r="AA44" i="3"/>
  <c r="AB10" i="3"/>
  <c r="AC20" i="3"/>
  <c r="AC55" i="3"/>
  <c r="AD21" i="3"/>
  <c r="AB70" i="3"/>
  <c r="AC36" i="3"/>
  <c r="AE85" i="3"/>
  <c r="Y24" i="3"/>
  <c r="AC62" i="3"/>
  <c r="AD28" i="3"/>
  <c r="W93" i="3"/>
  <c r="AB42" i="3"/>
  <c r="AC8" i="3"/>
  <c r="O12" i="2"/>
  <c r="R12" i="2"/>
  <c r="AA12" i="2"/>
  <c r="AB51" i="3"/>
  <c r="AB86" i="3" s="1"/>
  <c r="AC17" i="3"/>
  <c r="AC97" i="3"/>
  <c r="AA49" i="3"/>
  <c r="AB15" i="3"/>
  <c r="R13" i="2"/>
  <c r="O13" i="2"/>
  <c r="H21" i="1" s="1"/>
  <c r="AA13" i="2"/>
  <c r="G21" i="1" s="1"/>
  <c r="Y52" i="3"/>
  <c r="Z18" i="3"/>
  <c r="AC90" i="3"/>
  <c r="AB63" i="3"/>
  <c r="AB98" i="3" s="1"/>
  <c r="AC29" i="3"/>
  <c r="AC66" i="3"/>
  <c r="AD32" i="3"/>
  <c r="AB47" i="3"/>
  <c r="AB82" i="3" s="1"/>
  <c r="AC13" i="3"/>
  <c r="AC69" i="3"/>
  <c r="AD35" i="3"/>
  <c r="AA56" i="3"/>
  <c r="AB22" i="3"/>
  <c r="AC61" i="3"/>
  <c r="AC96" i="3" s="1"/>
  <c r="AD27" i="3"/>
  <c r="AC25" i="3"/>
  <c r="Z56" i="3"/>
  <c r="Z91" i="3" s="1"/>
  <c r="AA91" i="3" s="1"/>
  <c r="Y54" i="3" l="1"/>
  <c r="Y89" i="3" s="1"/>
  <c r="Z59" i="3"/>
  <c r="Z94" i="3" s="1"/>
  <c r="AD92" i="3"/>
  <c r="AE92" i="3" s="1"/>
  <c r="AA66" i="3"/>
  <c r="AA101" i="3" s="1"/>
  <c r="AB101" i="3" s="1"/>
  <c r="AC101" i="3" s="1"/>
  <c r="AD101" i="3" s="1"/>
  <c r="AE101" i="3" s="1"/>
  <c r="AB83" i="3"/>
  <c r="AC86" i="3"/>
  <c r="X43" i="3"/>
  <c r="X78" i="3" s="1"/>
  <c r="AB56" i="3"/>
  <c r="AB91" i="3" s="1"/>
  <c r="AC22" i="3"/>
  <c r="AB44" i="3"/>
  <c r="AB79" i="3" s="1"/>
  <c r="AC10" i="3"/>
  <c r="AC51" i="3"/>
  <c r="AD17" i="3"/>
  <c r="AC63" i="3"/>
  <c r="AC98" i="3" s="1"/>
  <c r="AD29" i="3"/>
  <c r="AC70" i="3"/>
  <c r="AD36" i="3"/>
  <c r="T77" i="3"/>
  <c r="AB48" i="3"/>
  <c r="AC14" i="3"/>
  <c r="Z52" i="3"/>
  <c r="AA18" i="3"/>
  <c r="Q39" i="2"/>
  <c r="N10" i="1" s="1"/>
  <c r="T9" i="2"/>
  <c r="S9" i="2"/>
  <c r="R15" i="1"/>
  <c r="R19" i="1" s="1"/>
  <c r="R29" i="1"/>
  <c r="S29" i="1" s="1"/>
  <c r="J15" i="1"/>
  <c r="J28" i="1" s="1"/>
  <c r="AC54" i="3"/>
  <c r="AD20" i="3"/>
  <c r="Z67" i="3"/>
  <c r="AA33" i="3"/>
  <c r="AD69" i="3"/>
  <c r="AE35" i="3"/>
  <c r="AE69" i="3" s="1"/>
  <c r="S18" i="1"/>
  <c r="S15" i="1"/>
  <c r="S17" i="1"/>
  <c r="S16" i="1"/>
  <c r="AC47" i="3"/>
  <c r="AC82" i="3" s="1"/>
  <c r="AD13" i="3"/>
  <c r="Z24" i="3"/>
  <c r="X58" i="3"/>
  <c r="X93" i="3" s="1"/>
  <c r="AD55" i="3"/>
  <c r="AD90" i="3" s="1"/>
  <c r="AE90" i="3" s="1"/>
  <c r="AE21" i="3"/>
  <c r="AE55" i="3" s="1"/>
  <c r="N22" i="2" s="1"/>
  <c r="AD43" i="3"/>
  <c r="AE9" i="3"/>
  <c r="AE43" i="3" s="1"/>
  <c r="N10" i="2" s="1"/>
  <c r="AD57" i="3"/>
  <c r="AE23" i="3"/>
  <c r="AE57" i="3" s="1"/>
  <c r="AC42" i="3"/>
  <c r="AD8" i="3"/>
  <c r="AD66" i="3"/>
  <c r="AE32" i="3"/>
  <c r="AE66" i="3" s="1"/>
  <c r="AD62" i="3"/>
  <c r="AD97" i="3" s="1"/>
  <c r="AE97" i="3" s="1"/>
  <c r="AE28" i="3"/>
  <c r="AE62" i="3" s="1"/>
  <c r="AC59" i="3"/>
  <c r="AD25" i="3"/>
  <c r="AB49" i="3"/>
  <c r="AB84" i="3" s="1"/>
  <c r="AC15" i="3"/>
  <c r="AD61" i="3"/>
  <c r="AD96" i="3" s="1"/>
  <c r="AE96" i="3" s="1"/>
  <c r="AE27" i="3"/>
  <c r="AE61" i="3" s="1"/>
  <c r="Y43" i="3" l="1"/>
  <c r="Y78" i="3" s="1"/>
  <c r="Z78" i="3" s="1"/>
  <c r="AA78" i="3" s="1"/>
  <c r="AB78" i="3" s="1"/>
  <c r="AC78" i="3" s="1"/>
  <c r="AD78" i="3" s="1"/>
  <c r="AE78" i="3" s="1"/>
  <c r="AA59" i="3"/>
  <c r="AA94" i="3" s="1"/>
  <c r="AC84" i="3"/>
  <c r="Y58" i="3"/>
  <c r="Y93" i="3" s="1"/>
  <c r="Z54" i="3"/>
  <c r="Z89" i="3" s="1"/>
  <c r="AD59" i="3"/>
  <c r="AE25" i="3"/>
  <c r="AE59" i="3" s="1"/>
  <c r="N26" i="2" s="1"/>
  <c r="AC83" i="3"/>
  <c r="AC44" i="3"/>
  <c r="AC79" i="3" s="1"/>
  <c r="AD10" i="3"/>
  <c r="AC56" i="3"/>
  <c r="AC91" i="3" s="1"/>
  <c r="AD22" i="3"/>
  <c r="AC49" i="3"/>
  <c r="AD15" i="3"/>
  <c r="AD47" i="3"/>
  <c r="AD82" i="3" s="1"/>
  <c r="AE82" i="3" s="1"/>
  <c r="AE13" i="3"/>
  <c r="AE47" i="3" s="1"/>
  <c r="N14" i="2" s="1"/>
  <c r="AC48" i="3"/>
  <c r="AD14" i="3"/>
  <c r="T107" i="3"/>
  <c r="AJ16" i="1" s="1"/>
  <c r="U42" i="3"/>
  <c r="U72" i="3" s="1"/>
  <c r="AI17" i="1" s="1"/>
  <c r="S19" i="1"/>
  <c r="AD42" i="3"/>
  <c r="AE8" i="3"/>
  <c r="AE42" i="3" s="1"/>
  <c r="AA24" i="3"/>
  <c r="AA52" i="3"/>
  <c r="AB18" i="3"/>
  <c r="AD70" i="3"/>
  <c r="AE36" i="3"/>
  <c r="AE70" i="3" s="1"/>
  <c r="AA67" i="3"/>
  <c r="AB33" i="3"/>
  <c r="AD54" i="3"/>
  <c r="AE20" i="3"/>
  <c r="AE54" i="3" s="1"/>
  <c r="AD51" i="3"/>
  <c r="AE17" i="3"/>
  <c r="AE51" i="3" s="1"/>
  <c r="N18" i="2" s="1"/>
  <c r="R22" i="2"/>
  <c r="O22" i="2"/>
  <c r="AA22" i="2"/>
  <c r="AD63" i="3"/>
  <c r="AD98" i="3" s="1"/>
  <c r="AE98" i="3" s="1"/>
  <c r="AE29" i="3"/>
  <c r="AE63" i="3" s="1"/>
  <c r="N30" i="2" s="1"/>
  <c r="AD86" i="3"/>
  <c r="AE86" i="3" s="1"/>
  <c r="O10" i="2"/>
  <c r="R10" i="2"/>
  <c r="AA10" i="2"/>
  <c r="K22" i="1"/>
  <c r="K17" i="1"/>
  <c r="K26" i="1"/>
  <c r="K27" i="1"/>
  <c r="K23" i="1"/>
  <c r="K24" i="1"/>
  <c r="K20" i="1"/>
  <c r="K16" i="1"/>
  <c r="K15" i="1"/>
  <c r="K19" i="1"/>
  <c r="K21" i="1"/>
  <c r="K25" i="1"/>
  <c r="K18" i="1"/>
  <c r="Z58" i="3" l="1"/>
  <c r="Z72" i="3" s="1"/>
  <c r="AI22" i="1" s="1"/>
  <c r="AA54" i="3"/>
  <c r="AA89" i="3" s="1"/>
  <c r="AB59" i="3"/>
  <c r="AB94" i="3" s="1"/>
  <c r="AC94" i="3" s="1"/>
  <c r="AD94" i="3" s="1"/>
  <c r="AE94" i="3" s="1"/>
  <c r="AA58" i="3"/>
  <c r="AB24" i="3"/>
  <c r="O30" i="2"/>
  <c r="R30" i="2"/>
  <c r="AA30" i="2"/>
  <c r="G19" i="1" s="1"/>
  <c r="G15" i="1"/>
  <c r="H19" i="1"/>
  <c r="AD48" i="3"/>
  <c r="AD83" i="3" s="1"/>
  <c r="AE83" i="3" s="1"/>
  <c r="AE14" i="3"/>
  <c r="AE48" i="3" s="1"/>
  <c r="N15" i="2" s="1"/>
  <c r="K28" i="1"/>
  <c r="O26" i="2"/>
  <c r="H26" i="1" s="1"/>
  <c r="AA26" i="2"/>
  <c r="G26" i="1" s="1"/>
  <c r="R26" i="2"/>
  <c r="U77" i="3"/>
  <c r="R18" i="2"/>
  <c r="O18" i="2"/>
  <c r="AA18" i="2"/>
  <c r="AD49" i="3"/>
  <c r="AD84" i="3" s="1"/>
  <c r="AE84" i="3" s="1"/>
  <c r="AE15" i="3"/>
  <c r="AE49" i="3" s="1"/>
  <c r="N16" i="2" s="1"/>
  <c r="AB67" i="3"/>
  <c r="AC33" i="3"/>
  <c r="AD44" i="3"/>
  <c r="AD79" i="3" s="1"/>
  <c r="AE79" i="3" s="1"/>
  <c r="AE10" i="3"/>
  <c r="AE44" i="3" s="1"/>
  <c r="N11" i="2" s="1"/>
  <c r="AB52" i="3"/>
  <c r="AC18" i="3"/>
  <c r="AA72" i="3"/>
  <c r="AI23" i="1" s="1"/>
  <c r="H15" i="1"/>
  <c r="R14" i="2"/>
  <c r="O14" i="2"/>
  <c r="AA14" i="2"/>
  <c r="AD56" i="3"/>
  <c r="AD91" i="3" s="1"/>
  <c r="AE91" i="3" s="1"/>
  <c r="AE22" i="3"/>
  <c r="AE56" i="3" s="1"/>
  <c r="N23" i="2" s="1"/>
  <c r="AB54" i="3" l="1"/>
  <c r="AB89" i="3" s="1"/>
  <c r="AC89" i="3" s="1"/>
  <c r="AD89" i="3" s="1"/>
  <c r="AE89" i="3" s="1"/>
  <c r="AB58" i="3"/>
  <c r="AC24" i="3"/>
  <c r="AC52" i="3"/>
  <c r="AD18" i="3"/>
  <c r="AB72" i="3"/>
  <c r="AI24" i="1" s="1"/>
  <c r="R11" i="2"/>
  <c r="O11" i="2"/>
  <c r="AA11" i="2"/>
  <c r="AC67" i="3"/>
  <c r="AD33" i="3"/>
  <c r="Z93" i="3"/>
  <c r="AA93" i="3" s="1"/>
  <c r="AB93" i="3" s="1"/>
  <c r="R16" i="2"/>
  <c r="O16" i="2"/>
  <c r="AA16" i="2"/>
  <c r="O23" i="2"/>
  <c r="H23" i="1" s="1"/>
  <c r="R23" i="2"/>
  <c r="AA23" i="2"/>
  <c r="G23" i="1" s="1"/>
  <c r="U107" i="3"/>
  <c r="AJ17" i="1" s="1"/>
  <c r="V42" i="3"/>
  <c r="V72" i="3" s="1"/>
  <c r="AI18" i="1" s="1"/>
  <c r="R15" i="2"/>
  <c r="O15" i="2"/>
  <c r="H16" i="1" s="1"/>
  <c r="AA15" i="2"/>
  <c r="G16" i="1" s="1"/>
  <c r="G18" i="1" l="1"/>
  <c r="H18" i="1"/>
  <c r="AD52" i="3"/>
  <c r="AE18" i="3"/>
  <c r="AE52" i="3" s="1"/>
  <c r="V77" i="3"/>
  <c r="AC72" i="3"/>
  <c r="AI25" i="1" s="1"/>
  <c r="AD67" i="3"/>
  <c r="AE33" i="3"/>
  <c r="AE67" i="3" s="1"/>
  <c r="AC58" i="3"/>
  <c r="AD24" i="3"/>
  <c r="AC93" i="3"/>
  <c r="V107" i="3" l="1"/>
  <c r="AJ18" i="1" s="1"/>
  <c r="W42" i="3"/>
  <c r="W72" i="3" s="1"/>
  <c r="AI19" i="1" s="1"/>
  <c r="AD58" i="3"/>
  <c r="AD93" i="3" s="1"/>
  <c r="AE93" i="3" s="1"/>
  <c r="AE24" i="3"/>
  <c r="AE58" i="3" s="1"/>
  <c r="N25" i="2" s="1"/>
  <c r="N19" i="2"/>
  <c r="AE72" i="3"/>
  <c r="AI27" i="1" s="1"/>
  <c r="AD72" i="3" l="1"/>
  <c r="AI26" i="1" s="1"/>
  <c r="R25" i="2"/>
  <c r="O25" i="2"/>
  <c r="H22" i="1" s="1"/>
  <c r="AA25" i="2"/>
  <c r="O19" i="2"/>
  <c r="R19" i="2"/>
  <c r="N39" i="2"/>
  <c r="R39" i="2" s="1"/>
  <c r="W77" i="3"/>
  <c r="W107" i="3" l="1"/>
  <c r="AJ19" i="1" s="1"/>
  <c r="X42" i="3"/>
  <c r="X72" i="3" s="1"/>
  <c r="AI20" i="1" s="1"/>
  <c r="AB19" i="2"/>
  <c r="AB39" i="2" s="1"/>
  <c r="J29" i="1" s="1"/>
  <c r="H20" i="1"/>
  <c r="H28" i="1" s="1"/>
  <c r="O39" i="2"/>
  <c r="H10" i="1" s="1"/>
  <c r="G22" i="1"/>
  <c r="G28" i="1" s="1"/>
  <c r="R23" i="1" s="1"/>
  <c r="S23" i="1" s="1"/>
  <c r="AA39" i="2"/>
  <c r="X77" i="3" l="1"/>
  <c r="X107" i="3" l="1"/>
  <c r="AJ20" i="1" s="1"/>
  <c r="Y42" i="3"/>
  <c r="Y72" i="3" s="1"/>
  <c r="AI21" i="1" s="1"/>
  <c r="Y77" i="3" l="1"/>
  <c r="Y107" i="3" l="1"/>
  <c r="AJ21" i="1" s="1"/>
  <c r="Z77" i="3"/>
  <c r="Z107" i="3" l="1"/>
  <c r="AJ22" i="1" s="1"/>
  <c r="AA77" i="3"/>
  <c r="AA107" i="3" l="1"/>
  <c r="AJ23" i="1" s="1"/>
  <c r="AB77" i="3"/>
  <c r="AB107" i="3" l="1"/>
  <c r="AJ24" i="1" s="1"/>
  <c r="AC77" i="3"/>
  <c r="AC107" i="3" l="1"/>
  <c r="AJ25" i="1" s="1"/>
  <c r="AD77" i="3"/>
  <c r="AD107" i="3" l="1"/>
  <c r="AJ26" i="1" s="1"/>
  <c r="AE77" i="3"/>
  <c r="AE107" i="3" s="1"/>
  <c r="AJ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9" authorId="0" shapeId="0" xr:uid="{00000000-0006-0000-0100-000001000000}">
      <text>
        <r>
          <rPr>
            <sz val="10"/>
            <rFont val="Arial"/>
            <family val="2"/>
          </rPr>
          <t>Anlagenklasse aus der Liste wählen. Die Nutzungsdauer wird daraufhin aus der AfA-Tabelle im Blatt „Stammdaten“ vorgeschlagen und kann in der Spalte „ND genutzt“ überschrieben werden.</t>
        </r>
      </text>
    </comment>
  </commentList>
</comments>
</file>

<file path=xl/sharedStrings.xml><?xml version="1.0" encoding="utf-8"?>
<sst xmlns="http://schemas.openxmlformats.org/spreadsheetml/2006/main" count="380" uniqueCount="241">
  <si>
    <t>ANLAGENSPIEGEL &amp; ABSCHREIBUNGSÜBERSICHT</t>
  </si>
  <si>
    <t>Auswertung des Anlagenvermögens zum Bilanzstichtag – alle Werte werden aus dem Anlagenverzeichnis abgeleitet</t>
  </si>
  <si>
    <t>Wirtschaftsjahr</t>
  </si>
  <si>
    <t>Unternehmen</t>
  </si>
  <si>
    <t>Hilfstabelle Diagramme</t>
  </si>
  <si>
    <t>01</t>
  </si>
  <si>
    <t>KENNZAHLEN ZUM BILANZSTICHTAG</t>
  </si>
  <si>
    <t>Jahr</t>
  </si>
  <si>
    <t>Jahres-AfA</t>
  </si>
  <si>
    <t>Restbuchwert</t>
  </si>
  <si>
    <t>WIRTSCHAFTSGÜTER IM BESTAND</t>
  </si>
  <si>
    <t>ANSCHAFFUNGSKOSTEN 31.12.</t>
  </si>
  <si>
    <t>BUCHWERT 01.01.</t>
  </si>
  <si>
    <t>ABSCHREIBUNG LFD. JAHR</t>
  </si>
  <si>
    <t>BUCHWERT 31.12.</t>
  </si>
  <si>
    <t>ZUGÄNGE IM WIRTSCHAFTSJAHR</t>
  </si>
  <si>
    <t>aktive und abgegangene Positionen</t>
  </si>
  <si>
    <t>Bruttowerte nach Zu- und Abgängen</t>
  </si>
  <si>
    <t>Restwert zu Beginn des Jahres</t>
  </si>
  <si>
    <t>AfA-Aufwand des Wirtschaftsjahres</t>
  </si>
  <si>
    <t>Restwert zum Bilanzstichtag</t>
  </si>
  <si>
    <t>Investitionen des laufenden Jahres</t>
  </si>
  <si>
    <t>02</t>
  </si>
  <si>
    <t>ANLAGENSPIEGEL NACH ANLAGENKLASSEN</t>
  </si>
  <si>
    <t>03</t>
  </si>
  <si>
    <t>VERTEILUNG NACH AFA-METHODE</t>
  </si>
  <si>
    <t>Anlagenklasse</t>
  </si>
  <si>
    <t>AK 01.01.</t>
  </si>
  <si>
    <t>Zugänge</t>
  </si>
  <si>
    <t>Abgänge</t>
  </si>
  <si>
    <t>AK 31.12.</t>
  </si>
  <si>
    <t>kum. AfA 31.12.</t>
  </si>
  <si>
    <t>Buchwert 01.01.</t>
  </si>
  <si>
    <t>AfA lfd. Jahr</t>
  </si>
  <si>
    <t>Buchwert 31.12.</t>
  </si>
  <si>
    <t>Anteil</t>
  </si>
  <si>
    <t>Anzahl</t>
  </si>
  <si>
    <t>AfA-Methode</t>
  </si>
  <si>
    <t>Anschaffungs-kosten</t>
  </si>
  <si>
    <t>Anteil AfA</t>
  </si>
  <si>
    <t>Linear</t>
  </si>
  <si>
    <t>Degressiv</t>
  </si>
  <si>
    <t>GWG</t>
  </si>
  <si>
    <t>Sammelposten</t>
  </si>
  <si>
    <t>GESAMT</t>
  </si>
  <si>
    <t>04</t>
  </si>
  <si>
    <t>PLAUSIBILITÄTSPRÜFUNGEN</t>
  </si>
  <si>
    <t>Prüfung</t>
  </si>
  <si>
    <t>Wert</t>
  </si>
  <si>
    <t>Status</t>
  </si>
  <si>
    <t>Buchwert 31.12. = AK 31.12. abzüglich kumulierter AfA</t>
  </si>
  <si>
    <t>GWG-Positionen oberhalb der GWG-Grenze</t>
  </si>
  <si>
    <t>Sammelposten außerhalb der Wertgrenzen</t>
  </si>
  <si>
    <t>Degressive AfA außerhalb des begünstigten Zeitraums</t>
  </si>
  <si>
    <t>Zeilen ohne Anschaffungsdatum oder Anschaffungskosten</t>
  </si>
  <si>
    <t>Zeilen ohne Anlagenklasse aus der AfA-Tabelle</t>
  </si>
  <si>
    <t>darunter: Restbuchwert der im Wirtschaftsjahr abgegangenen Wirtschaftsgüter (Buchwertabgang)</t>
  </si>
  <si>
    <t>Negative Buchwerte zum 31.12.</t>
  </si>
  <si>
    <t>05</t>
  </si>
  <si>
    <t>GRAFISCHE AUSWERTUNG</t>
  </si>
  <si>
    <t>Farblegende: sandfarbene Felder im Anlagenverzeichnis sind Eingaben, graue Felder rechnen automatisch. Der Status je Wirtschaftsgut wird farblich hervorgehoben (Zugang, Laufend, Abgeschrieben, Abgang).</t>
  </si>
  <si>
    <t>ANLAGENVERZEICHNIS UND AfA-BERECHNUNG</t>
  </si>
  <si>
    <t>Ein Wirtschaftsgut je Zeile – sandfarbene Felder ausfüllen, alle übrigen Spalten rechnen automatisch</t>
  </si>
  <si>
    <t>STAMMANGABEN ZUM WIRTSCHAFTSGUT</t>
  </si>
  <si>
    <t>ANSCHAFFUNG UND ABSCHREIBUNGSVORGABE</t>
  </si>
  <si>
    <t>BERECHNUNG WIRTSCHAFTSJAHR</t>
  </si>
  <si>
    <t>STATUS UND NOTIZEN</t>
  </si>
  <si>
    <t>HILFSSPALTEN (AUSSERHALB DES DRUCKBEREICHS)</t>
  </si>
  <si>
    <t>Nr.</t>
  </si>
  <si>
    <t>Bezeichnung des Wirtschaftsguts</t>
  </si>
  <si>
    <t>Inventar-Nr.</t>
  </si>
  <si>
    <t>Kostenstelle</t>
  </si>
  <si>
    <t>Anschaffungs-datum</t>
  </si>
  <si>
    <t>Anschaffungs-kosten (netto)</t>
  </si>
  <si>
    <t>ND lt. Tabelle</t>
  </si>
  <si>
    <t>ND genutzt</t>
  </si>
  <si>
    <t>Abgang am</t>
  </si>
  <si>
    <t>AfA-Satz</t>
  </si>
  <si>
    <t>AfA-Monate</t>
  </si>
  <si>
    <t>kum. AfA bis 31.12. Vorjahr</t>
  </si>
  <si>
    <t>Abschreibungs-grad</t>
  </si>
  <si>
    <t>Rest-ND (Monate)</t>
  </si>
  <si>
    <t>Bemerkung</t>
  </si>
  <si>
    <t>Abgänge (AK)</t>
  </si>
  <si>
    <t>RBW bei Abgang</t>
  </si>
  <si>
    <t>Bürodrehstühle (8 Stück)</t>
  </si>
  <si>
    <t>Büromöbel und Einrichtung</t>
  </si>
  <si>
    <t>INV-2019-014</t>
  </si>
  <si>
    <t>Verwaltung</t>
  </si>
  <si>
    <t>Besprechungstisch mit Sideboard</t>
  </si>
  <si>
    <t>INV-2019-021</t>
  </si>
  <si>
    <t>CNC-Fräsmaschine</t>
  </si>
  <si>
    <t>Maschinen und Anlagen</t>
  </si>
  <si>
    <t>INV-2020-007</t>
  </si>
  <si>
    <t>Produktion</t>
  </si>
  <si>
    <t>Wartungsvertrag bis 2029</t>
  </si>
  <si>
    <t>Kompressoranlage Halle 2</t>
  </si>
  <si>
    <t>INV-2020-011</t>
  </si>
  <si>
    <t>Transporter 3,5 t</t>
  </si>
  <si>
    <t>Nutzfahrzeuge</t>
  </si>
  <si>
    <t>INV-2021-003</t>
  </si>
  <si>
    <t>Lager</t>
  </si>
  <si>
    <t>Gabelstapler Diesel</t>
  </si>
  <si>
    <t>Lager- und Transporttechnik</t>
  </si>
  <si>
    <t>INV-2021-009</t>
  </si>
  <si>
    <t>Serverschrank mit Hardware</t>
  </si>
  <si>
    <t>EDV-Hardware</t>
  </si>
  <si>
    <t>INV-2022-002</t>
  </si>
  <si>
    <t>IT</t>
  </si>
  <si>
    <t>vollständig abgeschrieben</t>
  </si>
  <si>
    <t>Notebooks (5 Stück)</t>
  </si>
  <si>
    <t>INV-2022-015</t>
  </si>
  <si>
    <t>ERP-Softwarelizenz</t>
  </si>
  <si>
    <t>Software und Lizenzen</t>
  </si>
  <si>
    <t>INV-2023-004</t>
  </si>
  <si>
    <t>Regalanlage Lager Nord</t>
  </si>
  <si>
    <t>INV-2023-012</t>
  </si>
  <si>
    <t>Firmen-Pkw Kombi</t>
  </si>
  <si>
    <t>Pkw und Kombifahrzeuge</t>
  </si>
  <si>
    <t>INV-2023-018</t>
  </si>
  <si>
    <t>Vertrieb</t>
  </si>
  <si>
    <t>Verkauf im laufenden Jahr</t>
  </si>
  <si>
    <t>Telefon- und Konferenzanlage</t>
  </si>
  <si>
    <t>Kommunikationstechnik</t>
  </si>
  <si>
    <t>INV-2024-005</t>
  </si>
  <si>
    <t>Alarm- und Zutrittsanlage</t>
  </si>
  <si>
    <t>Sicherheits- und Alarmtechnik</t>
  </si>
  <si>
    <t>INV-2024-010</t>
  </si>
  <si>
    <t>Werkstattausstattung Montage</t>
  </si>
  <si>
    <t>Werkzeuge und Kleingeräte</t>
  </si>
  <si>
    <t>INV-2024-017</t>
  </si>
  <si>
    <t>Ausstellungseinrichtung Showroom</t>
  </si>
  <si>
    <t>Laden- und Ausstellungseinrichtung</t>
  </si>
  <si>
    <t>INV-2025-002</t>
  </si>
  <si>
    <t>Verpackungsmaschine</t>
  </si>
  <si>
    <t>INV-2025-011</t>
  </si>
  <si>
    <t>Anschaffung im begünstigten Zeitraum</t>
  </si>
  <si>
    <t>Elektro-Hubwagen</t>
  </si>
  <si>
    <t>INV-2025-016</t>
  </si>
  <si>
    <t>Klimatechnik Serverraum</t>
  </si>
  <si>
    <t>Gebäudeeinbauten und Klimatechnik</t>
  </si>
  <si>
    <t>INV-2025-020</t>
  </si>
  <si>
    <t>Monitore (6 Stück)</t>
  </si>
  <si>
    <t>INV-2026-001</t>
  </si>
  <si>
    <t>Notebook Außendienst</t>
  </si>
  <si>
    <t>INV-2026-004</t>
  </si>
  <si>
    <t>Multifunktionsdrucker</t>
  </si>
  <si>
    <t>INV-2026-006</t>
  </si>
  <si>
    <t>unter GWG-Grenze</t>
  </si>
  <si>
    <t>Werkzeugsatz Montagewagen</t>
  </si>
  <si>
    <t>INV-2026-009</t>
  </si>
  <si>
    <t>Diensthandys (4 Stück)</t>
  </si>
  <si>
    <t>INV-2026-012</t>
  </si>
  <si>
    <t>Poolabschreibung</t>
  </si>
  <si>
    <t>Rollregale Archiv</t>
  </si>
  <si>
    <t>INV-2026-015</t>
  </si>
  <si>
    <t>Fertigungsroboter Schweißzelle</t>
  </si>
  <si>
    <t>INV-2026-018</t>
  </si>
  <si>
    <t>SUMME / ANZAHL WIRTSCHAFTSGÜTER</t>
  </si>
  <si>
    <t>AfA-VERLAUF JE WIRTSCHAFTSGUT</t>
  </si>
  <si>
    <t>2019 – 2038</t>
  </si>
  <si>
    <t>Automatische Berechnung über 20 Jahre – Abschreibungsmonate, Jahres-AfA und Restbuchwerte. Keine Eingabe erforderlich.</t>
  </si>
  <si>
    <t>Planungszeitraum</t>
  </si>
  <si>
    <t>ABSCHREIBUNGSMONATE JE WIRTSCHAFTSJAHR</t>
  </si>
  <si>
    <t>Bezeichnung</t>
  </si>
  <si>
    <t>Monat</t>
  </si>
  <si>
    <t>ND</t>
  </si>
  <si>
    <t>Methode</t>
  </si>
  <si>
    <t>Abgangs-jahr</t>
  </si>
  <si>
    <t>Abgangs-monat</t>
  </si>
  <si>
    <t>deg. Satz</t>
  </si>
  <si>
    <t>JAHRES-AFA IN EURO</t>
  </si>
  <si>
    <t>SUMME ALLER WIRTSCHAFTSGÜTER</t>
  </si>
  <si>
    <t>RESTBUCHWERT ZUM 31.12. IN EURO</t>
  </si>
  <si>
    <t>Hinweis: Die Blöcke 01 bis 03 sind Zeile für Zeile mit dem Anlagenverzeichnis verknüpft (Zeile 1 des Verzeichnisses entspricht der ersten Datenzeile jedes Blocks). Bei der degressiven AfA wechselt die Berechnung automatisch auf die lineare Verteilung des Restbuchwerts, sobald diese den höheren Jahresbetrag ergibt.</t>
  </si>
  <si>
    <t>STAMMDATEN &amp; PARAMETER</t>
  </si>
  <si>
    <t>Zentrale Einstellungen der Abschreibungsvorlage – hier werden alle Grundwerte gepflegt</t>
  </si>
  <si>
    <t>UNTERNEHMENSDATEN</t>
  </si>
  <si>
    <t>ANLEITUNG IN SECHS SCHRITTEN</t>
  </si>
  <si>
    <t>Nordstern Betriebs- und Service GmbH</t>
  </si>
  <si>
    <t>Schritt 1</t>
  </si>
  <si>
    <t>Unternehmensdaten und Wirtschaftsjahr in Abschnitt 01/02 eintragen.</t>
  </si>
  <si>
    <t>Anschrift</t>
  </si>
  <si>
    <t>Industriestraße 24, 12345 Musterstadt</t>
  </si>
  <si>
    <t>Schritt 2</t>
  </si>
  <si>
    <t>AfA-Tabelle prüfen: Nutzungsdauern je Anlagenklasse an den eigenen Betrieb anpassen.</t>
  </si>
  <si>
    <t>Steuernummer</t>
  </si>
  <si>
    <t>123/456/78901</t>
  </si>
  <si>
    <t>Schritt 3</t>
  </si>
  <si>
    <t>Im Blatt „Anlagenverzeichnis“ jedes Wirtschaftsgut in einer Zeile erfassen (sandfarbene Felder). Alle grauen Spalten rechnen automatisch.</t>
  </si>
  <si>
    <t>Anlagenbuchhaltung</t>
  </si>
  <si>
    <t>M. Berger</t>
  </si>
  <si>
    <t>Schritt 4</t>
  </si>
  <si>
    <t>AfA-Methode je Zeile wählen. Die Vorlage schlägt die Nutzungsdauer aus der AfA-Tabelle vor; sie kann überschrieben werden.</t>
  </si>
  <si>
    <t>Erstellt am</t>
  </si>
  <si>
    <t>Schritt 5</t>
  </si>
  <si>
    <t>Blatt „AfA-Verlauf“ zeigt Monate, Jahres-AfA und Restbuchwerte je Wirtschaftsgut über 20 Jahre – dort ist keine Eingabe nötig.</t>
  </si>
  <si>
    <t>Schritt 6</t>
  </si>
  <si>
    <t>Blatt „Übersicht“ liefert Anlagenspiegel, Kennzahlen und Prüfhinweise für den Jahresabschluss.</t>
  </si>
  <si>
    <t>STEUERLICHE PARAMETER</t>
  </si>
  <si>
    <t>Jahr, das im Anlagenverzeichnis ausgewertet wird</t>
  </si>
  <si>
    <t>06</t>
  </si>
  <si>
    <t>LEGENDE UND RECHENLOGIK</t>
  </si>
  <si>
    <t>Erstes Planjahr</t>
  </si>
  <si>
    <t>Erste Spalte im AfA-Verlauf</t>
  </si>
  <si>
    <t xml:space="preserve">  </t>
  </si>
  <si>
    <t>Eingabefeld – Hier tragen Sie Ihre eigenen Werte ein.</t>
  </si>
  <si>
    <t>GWG-Grenze (netto)</t>
  </si>
  <si>
    <t>Sofortabschreibung im Anschaffungsjahr</t>
  </si>
  <si>
    <t>Berechnetes Feld – Formel – bitte nicht überschreiben.</t>
  </si>
  <si>
    <t>Sammelposten – Untergrenze</t>
  </si>
  <si>
    <t>Ab diesem Nettowert Aufzeichnungspflicht</t>
  </si>
  <si>
    <t>Prüfung in Ordnung – Plausibilitätskontrolle ohne Befund.</t>
  </si>
  <si>
    <t>Sammelposten – Obergrenze</t>
  </si>
  <si>
    <t>Obergrenze für den Sammelposten</t>
  </si>
  <si>
    <t>Prüfung offen – Bitte den betroffenen Datensatz kontrollieren.</t>
  </si>
  <si>
    <t>Sammelposten – Auflösung (Jahre)</t>
  </si>
  <si>
    <t>Gleichmäßige Auflösung über fünf Jahre</t>
  </si>
  <si>
    <t>Degressive AfA – Höchstsatz</t>
  </si>
  <si>
    <t>Höchstsatz vom Restbuchwert</t>
  </si>
  <si>
    <t>Rechenlogik der Methoden</t>
  </si>
  <si>
    <t>Degressive AfA – Faktor</t>
  </si>
  <si>
    <t>Maximal das Dreifache des linearen Satzes</t>
  </si>
  <si>
    <t>•</t>
  </si>
  <si>
    <t>Lineare AfA: Anschaffungskosten geteilt durch die Nutzungsdauer, im Zugangsjahr zeitanteilig (pro rata temporis) nach Monaten.</t>
  </si>
  <si>
    <t>Degressive AfA – Anschaffung ab</t>
  </si>
  <si>
    <t>Beginn des begünstigten Zeitraums</t>
  </si>
  <si>
    <t>Degressive AfA: fester Satz vom jeweiligen Restbuchwert, begrenzt auf den Höchstsatz und den Faktor der linearen AfA. Die Vorlage wechselt automatisch in die lineare Restwertverteilung, sobald diese den höheren Betrag ergibt.</t>
  </si>
  <si>
    <t>Degressive AfA – Anschaffung bis</t>
  </si>
  <si>
    <t>Ende des begünstigten Zeitraums</t>
  </si>
  <si>
    <t>GWG: vollständige Abschreibung im Anschaffungsjahr, sofern die Anschaffungskosten die GWG-Grenze nicht überschreiten.</t>
  </si>
  <si>
    <t>Sammelposten: gleichmäßige Auflösung über die eingestellte Anzahl Jahre, unabhängig von der Nutzungsdauer.</t>
  </si>
  <si>
    <t>AFA-TABELLE: ANLAGENKLASSEN UND NUTZUNGSDAUERN</t>
  </si>
  <si>
    <t>Abgänge: im Abgangsjahr wird die AfA zeitanteilig bis zum Abgangsmonat berücksichtigt; der verbleibende Restbuchwert wird ausgewiesen.</t>
  </si>
  <si>
    <t>Nutzungsdauer (Jahre)</t>
  </si>
  <si>
    <t>linearer AfA-Satz</t>
  </si>
  <si>
    <t>Hinweis: Diese Vorlage dient der betrieblichen Planung und Dokumentation. Sie ersetzt keine steuerliche Beratung; maßgeblich sind die jeweils geltenden gesetzlichen Vorschriften und die amtlichen AfA-Tabellen.</t>
  </si>
  <si>
    <t>Sonstige Betriebsausstattung</t>
  </si>
  <si>
    <t>AUSWAHLLISTEN</t>
  </si>
  <si>
    <t>Kostenstelle / Bereich</t>
  </si>
  <si>
    <t>Kundendienst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</si>
</sst>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&quot; €&quot;"/>
    <numFmt numFmtId="165" formatCode="#,##0&quot; €&quot;;\-#,##0&quot; €&quot;;&quot;&quot;"/>
    <numFmt numFmtId="166" formatCode="0.0%;\-0.0%;&quot;&quot;"/>
    <numFmt numFmtId="167" formatCode="#,##0;\-#,##0;&quot;&quot;"/>
    <numFmt numFmtId="168" formatCode="#,##0.00&quot; €&quot;"/>
    <numFmt numFmtId="169" formatCode="dd\.mm\.yyyy"/>
    <numFmt numFmtId="170" formatCode="#,##0.00&quot; €&quot;;\-#,##0.00&quot; €&quot;;&quot;&quot;"/>
    <numFmt numFmtId="171" formatCode="0;;&quot;&quot;"/>
    <numFmt numFmtId="172" formatCode="0.0%"/>
    <numFmt numFmtId="173" formatCode="0.0&quot; ×&quot;"/>
  </numFmts>
  <fonts count="29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b/>
      <sz val="12"/>
      <color rgb="FFFFFFFF"/>
      <name val="Calibri"/>
      <charset val="1"/>
    </font>
    <font>
      <sz val="9.5"/>
      <color rgb="FFB9C0C6"/>
      <name val="Calibri"/>
      <charset val="1"/>
    </font>
    <font>
      <sz val="8"/>
      <color rgb="FFF6C9A9"/>
      <name val="Calibri"/>
      <charset val="1"/>
    </font>
    <font>
      <b/>
      <sz val="9"/>
      <color rgb="FF6B7378"/>
      <name val="Calibri"/>
      <charset val="1"/>
    </font>
    <font>
      <b/>
      <sz val="11"/>
      <color rgb="FFDD5F1E"/>
      <name val="Calibri"/>
      <charset val="1"/>
    </font>
    <font>
      <b/>
      <sz val="10.5"/>
      <color rgb="FF1E2226"/>
      <name val="Calibri"/>
      <charset val="1"/>
    </font>
    <font>
      <b/>
      <sz val="9"/>
      <color rgb="FF1E2226"/>
      <name val="Calibri"/>
      <charset val="1"/>
    </font>
    <font>
      <b/>
      <sz val="8"/>
      <color rgb="FFDD5F1E"/>
      <name val="Calibri"/>
      <charset val="1"/>
    </font>
    <font>
      <b/>
      <sz val="15"/>
      <color rgb="FF1E2226"/>
      <name val="Calibri"/>
      <charset val="1"/>
    </font>
    <font>
      <i/>
      <sz val="8"/>
      <color rgb="FF6B7378"/>
      <name val="Calibri"/>
      <charset val="1"/>
    </font>
    <font>
      <b/>
      <sz val="9"/>
      <color rgb="FFFFFFFF"/>
      <name val="Calibri"/>
      <charset val="1"/>
    </font>
    <font>
      <sz val="9.5"/>
      <color rgb="FF1E2226"/>
      <name val="Calibri"/>
      <charset val="1"/>
    </font>
    <font>
      <b/>
      <sz val="9.5"/>
      <color rgb="FFFFFFFF"/>
      <name val="Calibri"/>
      <charset val="1"/>
    </font>
    <font>
      <sz val="9"/>
      <color rgb="FF1E2226"/>
      <name val="Calibri"/>
      <charset val="1"/>
    </font>
    <font>
      <i/>
      <sz val="9"/>
      <color rgb="FF6B7378"/>
      <name val="Calibri"/>
      <charset val="1"/>
    </font>
    <font>
      <b/>
      <sz val="9.5"/>
      <color rgb="FF1E2226"/>
      <name val="Calibri"/>
      <charset val="1"/>
    </font>
    <font>
      <b/>
      <sz val="8.5"/>
      <color rgb="FFFFFFFF"/>
      <name val="Calibri"/>
      <charset val="1"/>
    </font>
    <font>
      <b/>
      <sz val="8"/>
      <color rgb="FF6B7378"/>
      <name val="Calibri"/>
      <charset val="1"/>
    </font>
    <font>
      <b/>
      <sz val="8.5"/>
      <color rgb="FF6B7378"/>
      <name val="Calibri"/>
      <charset val="1"/>
    </font>
    <font>
      <sz val="8.5"/>
      <color rgb="FF6B7378"/>
      <name val="Calibri"/>
      <charset val="1"/>
    </font>
    <font>
      <b/>
      <sz val="10"/>
      <color rgb="FFFFFFFF"/>
      <name val="Calibri"/>
      <charset val="1"/>
    </font>
    <font>
      <sz val="10"/>
      <name val="Arial"/>
      <family val="2"/>
    </font>
    <font>
      <sz val="10"/>
      <color rgb="FF1E2226"/>
      <name val="Calibri"/>
      <charset val="1"/>
    </font>
    <font>
      <b/>
      <sz val="10"/>
      <color rgb="FF1E2226"/>
      <name val="Calibri"/>
      <charset val="1"/>
    </font>
    <font>
      <b/>
      <sz val="9.5"/>
      <color rgb="FFDD5F1E"/>
      <name val="Calibri"/>
      <charset val="1"/>
    </font>
    <font>
      <i/>
      <sz val="8.5"/>
      <color rgb="FF6B7378"/>
      <name val="Calibri"/>
      <charset val="1"/>
    </font>
    <font>
      <sz val="9.5"/>
      <color rgb="FFDD5F1E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DD5F1E"/>
        <bgColor rgb="FFB3341F"/>
      </patternFill>
    </fill>
    <fill>
      <patternFill patternType="solid">
        <fgColor rgb="FF1E2226"/>
        <bgColor rgb="FF003300"/>
      </patternFill>
    </fill>
    <fill>
      <patternFill patternType="solid">
        <fgColor rgb="FFFFFFFF"/>
        <bgColor rgb="FFFAFAFB"/>
      </patternFill>
    </fill>
    <fill>
      <patternFill patternType="solid">
        <fgColor rgb="FF39424A"/>
        <bgColor rgb="FF1F4E79"/>
      </patternFill>
    </fill>
    <fill>
      <patternFill patternType="solid">
        <fgColor rgb="FFF3F4F5"/>
        <bgColor rgb="FFF7F8F8"/>
      </patternFill>
    </fill>
    <fill>
      <patternFill patternType="solid">
        <fgColor rgb="FFDDE0E2"/>
        <bgColor rgb="FFD9D9D9"/>
      </patternFill>
    </fill>
    <fill>
      <patternFill patternType="solid">
        <fgColor rgb="FFFDF0E7"/>
        <bgColor rgb="FFFDF3DA"/>
      </patternFill>
    </fill>
    <fill>
      <patternFill patternType="solid">
        <fgColor rgb="FFF7F8F8"/>
        <bgColor rgb="FFFAFAFB"/>
      </patternFill>
    </fill>
    <fill>
      <patternFill patternType="solid">
        <fgColor rgb="FFFAFAFB"/>
        <bgColor rgb="FFF7F8F8"/>
      </patternFill>
    </fill>
    <fill>
      <patternFill patternType="solid">
        <fgColor rgb="FFE5F1E9"/>
        <bgColor rgb="FFE4EEF7"/>
      </patternFill>
    </fill>
    <fill>
      <patternFill patternType="solid">
        <fgColor rgb="FFFBE7E2"/>
        <bgColor rgb="FFFBE3D3"/>
      </patternFill>
    </fill>
  </fills>
  <borders count="9">
    <border>
      <left/>
      <right/>
      <top/>
      <bottom/>
      <diagonal/>
    </border>
    <border>
      <left/>
      <right/>
      <top/>
      <bottom style="thin">
        <color rgb="FF8C949B"/>
      </bottom>
      <diagonal/>
    </border>
    <border>
      <left style="thin">
        <color rgb="FFC9CDD1"/>
      </left>
      <right style="thin">
        <color rgb="FFC9CDD1"/>
      </right>
      <top style="medium">
        <color rgb="FFDD5F1E"/>
      </top>
      <bottom/>
      <diagonal/>
    </border>
    <border>
      <left style="thin">
        <color rgb="FFC9CDD1"/>
      </left>
      <right style="thin">
        <color rgb="FFC9CDD1"/>
      </right>
      <top/>
      <bottom/>
      <diagonal/>
    </border>
    <border>
      <left style="thin">
        <color rgb="FFC9CDD1"/>
      </left>
      <right style="thin">
        <color rgb="FFC9CDD1"/>
      </right>
      <top/>
      <bottom style="thin">
        <color rgb="FFC9CDD1"/>
      </bottom>
      <diagonal/>
    </border>
    <border>
      <left style="thin">
        <color rgb="FF39424A"/>
      </left>
      <right style="thin">
        <color rgb="FF39424A"/>
      </right>
      <top style="thin">
        <color rgb="FF39424A"/>
      </top>
      <bottom style="medium">
        <color rgb="FFDD5F1E"/>
      </bottom>
      <diagonal/>
    </border>
    <border>
      <left style="thin">
        <color rgb="FFC9CDD1"/>
      </left>
      <right style="thin">
        <color rgb="FFC9CDD1"/>
      </right>
      <top style="thin">
        <color rgb="FFC9CDD1"/>
      </top>
      <bottom style="thin">
        <color rgb="FFC9CDD1"/>
      </bottom>
      <diagonal/>
    </border>
    <border>
      <left/>
      <right/>
      <top style="medium">
        <color rgb="FFDD5F1E"/>
      </top>
      <bottom/>
      <diagonal/>
    </border>
    <border>
      <left/>
      <right/>
      <top/>
      <bottom style="medium">
        <color rgb="FFDD5F1E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5" fillId="8" borderId="6" xfId="0" applyFont="1" applyFill="1" applyBorder="1" applyAlignment="1">
      <alignment horizontal="left"/>
    </xf>
    <xf numFmtId="0" fontId="16" fillId="0" borderId="0" xfId="0" applyFont="1" applyAlignment="1">
      <alignment vertical="top" wrapText="1"/>
    </xf>
    <xf numFmtId="0" fontId="19" fillId="0" borderId="0" xfId="0" applyFont="1"/>
    <xf numFmtId="0" fontId="18" fillId="2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6" fillId="0" borderId="0" xfId="0" applyFont="1"/>
    <xf numFmtId="0" fontId="16" fillId="6" borderId="6" xfId="0" applyFont="1" applyFill="1" applyBorder="1" applyAlignment="1">
      <alignment vertical="center" indent="1"/>
    </xf>
    <xf numFmtId="0" fontId="15" fillId="4" borderId="6" xfId="0" applyFont="1" applyFill="1" applyBorder="1" applyAlignment="1">
      <alignment vertical="center" inden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top" indent="1"/>
    </xf>
    <xf numFmtId="164" fontId="10" fillId="4" borderId="3" xfId="0" applyNumberFormat="1" applyFont="1" applyFill="1" applyBorder="1" applyAlignment="1">
      <alignment horizontal="left" vertical="center" indent="1"/>
    </xf>
    <xf numFmtId="3" fontId="10" fillId="4" borderId="3" xfId="0" applyNumberFormat="1" applyFont="1" applyFill="1" applyBorder="1" applyAlignment="1">
      <alignment horizontal="left" vertical="center" indent="1"/>
    </xf>
    <xf numFmtId="0" fontId="9" fillId="4" borderId="2" xfId="0" applyFont="1" applyFill="1" applyBorder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vertical="center"/>
    </xf>
    <xf numFmtId="1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horizontal="right" vertical="top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8" fillId="0" borderId="0" xfId="0" applyFont="1"/>
    <xf numFmtId="1" fontId="0" fillId="0" borderId="0" xfId="0" applyNumberFormat="1"/>
    <xf numFmtId="164" fontId="0" fillId="0" borderId="0" xfId="0" applyNumberFormat="1"/>
    <xf numFmtId="0" fontId="12" fillId="5" borderId="5" xfId="0" applyFont="1" applyFill="1" applyBorder="1" applyAlignment="1">
      <alignment horizontal="center" vertical="center" wrapText="1"/>
    </xf>
    <xf numFmtId="0" fontId="13" fillId="4" borderId="6" xfId="0" applyFont="1" applyFill="1" applyBorder="1"/>
    <xf numFmtId="165" fontId="13" fillId="4" borderId="6" xfId="0" applyNumberFormat="1" applyFont="1" applyFill="1" applyBorder="1"/>
    <xf numFmtId="166" fontId="13" fillId="4" borderId="6" xfId="0" applyNumberFormat="1" applyFont="1" applyFill="1" applyBorder="1" applyAlignment="1">
      <alignment horizontal="center"/>
    </xf>
    <xf numFmtId="167" fontId="13" fillId="4" borderId="6" xfId="0" applyNumberFormat="1" applyFont="1" applyFill="1" applyBorder="1" applyAlignment="1">
      <alignment horizontal="center"/>
    </xf>
    <xf numFmtId="0" fontId="14" fillId="5" borderId="7" xfId="0" applyFont="1" applyFill="1" applyBorder="1"/>
    <xf numFmtId="167" fontId="14" fillId="5" borderId="7" xfId="0" applyNumberFormat="1" applyFont="1" applyFill="1" applyBorder="1" applyAlignment="1">
      <alignment horizontal="center"/>
    </xf>
    <xf numFmtId="165" fontId="14" fillId="5" borderId="7" xfId="0" applyNumberFormat="1" applyFont="1" applyFill="1" applyBorder="1"/>
    <xf numFmtId="166" fontId="14" fillId="5" borderId="7" xfId="0" applyNumberFormat="1" applyFont="1" applyFill="1" applyBorder="1" applyAlignment="1">
      <alignment horizontal="center"/>
    </xf>
    <xf numFmtId="168" fontId="8" fillId="4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3" fontId="8" fillId="4" borderId="6" xfId="0" applyNumberFormat="1" applyFont="1" applyFill="1" applyBorder="1" applyAlignment="1">
      <alignment horizontal="center"/>
    </xf>
    <xf numFmtId="0" fontId="14" fillId="3" borderId="7" xfId="0" applyFont="1" applyFill="1" applyBorder="1"/>
    <xf numFmtId="165" fontId="14" fillId="3" borderId="7" xfId="0" applyNumberFormat="1" applyFont="1" applyFill="1" applyBorder="1"/>
    <xf numFmtId="166" fontId="14" fillId="3" borderId="7" xfId="0" applyNumberFormat="1" applyFont="1" applyFill="1" applyBorder="1" applyAlignment="1">
      <alignment horizontal="center"/>
    </xf>
    <xf numFmtId="167" fontId="14" fillId="3" borderId="7" xfId="0" applyNumberFormat="1" applyFont="1" applyFill="1" applyBorder="1" applyAlignment="1">
      <alignment horizontal="center"/>
    </xf>
    <xf numFmtId="165" fontId="17" fillId="6" borderId="6" xfId="0" applyNumberFormat="1" applyFont="1" applyFill="1" applyBorder="1"/>
    <xf numFmtId="0" fontId="0" fillId="6" borderId="6" xfId="0" applyFill="1" applyBorder="1"/>
    <xf numFmtId="0" fontId="20" fillId="7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/>
    </xf>
    <xf numFmtId="0" fontId="13" fillId="8" borderId="6" xfId="0" applyFont="1" applyFill="1" applyBorder="1"/>
    <xf numFmtId="0" fontId="13" fillId="8" borderId="6" xfId="0" applyFont="1" applyFill="1" applyBorder="1" applyAlignment="1">
      <alignment horizontal="center"/>
    </xf>
    <xf numFmtId="169" fontId="13" fillId="8" borderId="6" xfId="0" applyNumberFormat="1" applyFont="1" applyFill="1" applyBorder="1" applyAlignment="1">
      <alignment horizontal="center"/>
    </xf>
    <xf numFmtId="170" fontId="13" fillId="8" borderId="6" xfId="0" applyNumberFormat="1" applyFont="1" applyFill="1" applyBorder="1"/>
    <xf numFmtId="167" fontId="13" fillId="6" borderId="6" xfId="0" applyNumberFormat="1" applyFont="1" applyFill="1" applyBorder="1" applyAlignment="1">
      <alignment horizontal="center"/>
    </xf>
    <xf numFmtId="167" fontId="13" fillId="8" borderId="6" xfId="0" applyNumberFormat="1" applyFont="1" applyFill="1" applyBorder="1" applyAlignment="1">
      <alignment horizontal="center"/>
    </xf>
    <xf numFmtId="166" fontId="13" fillId="6" borderId="6" xfId="0" applyNumberFormat="1" applyFont="1" applyFill="1" applyBorder="1" applyAlignment="1">
      <alignment horizontal="center"/>
    </xf>
    <xf numFmtId="170" fontId="13" fillId="6" borderId="6" xfId="0" applyNumberFormat="1" applyFont="1" applyFill="1" applyBorder="1"/>
    <xf numFmtId="166" fontId="13" fillId="6" borderId="6" xfId="0" applyNumberFormat="1" applyFont="1" applyFill="1" applyBorder="1"/>
    <xf numFmtId="0" fontId="16" fillId="8" borderId="6" xfId="0" applyFont="1" applyFill="1" applyBorder="1"/>
    <xf numFmtId="170" fontId="21" fillId="9" borderId="6" xfId="0" applyNumberFormat="1" applyFont="1" applyFill="1" applyBorder="1"/>
    <xf numFmtId="0" fontId="22" fillId="3" borderId="7" xfId="0" applyFont="1" applyFill="1" applyBorder="1" applyAlignment="1">
      <alignment horizontal="center"/>
    </xf>
    <xf numFmtId="0" fontId="22" fillId="3" borderId="7" xfId="0" applyFont="1" applyFill="1" applyBorder="1"/>
    <xf numFmtId="170" fontId="22" fillId="3" borderId="7" xfId="0" applyNumberFormat="1" applyFont="1" applyFill="1" applyBorder="1"/>
    <xf numFmtId="166" fontId="22" fillId="3" borderId="7" xfId="0" applyNumberFormat="1" applyFont="1" applyFill="1" applyBorder="1"/>
    <xf numFmtId="170" fontId="8" fillId="7" borderId="6" xfId="0" applyNumberFormat="1" applyFont="1" applyFill="1" applyBorder="1"/>
    <xf numFmtId="1" fontId="12" fillId="5" borderId="8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70" fontId="15" fillId="4" borderId="6" xfId="0" applyNumberFormat="1" applyFont="1" applyFill="1" applyBorder="1"/>
    <xf numFmtId="171" fontId="15" fillId="4" borderId="6" xfId="0" applyNumberFormat="1" applyFont="1" applyFill="1" applyBorder="1" applyAlignment="1">
      <alignment horizontal="center"/>
    </xf>
    <xf numFmtId="166" fontId="15" fillId="4" borderId="6" xfId="0" applyNumberFormat="1" applyFont="1" applyFill="1" applyBorder="1" applyAlignment="1">
      <alignment horizontal="center"/>
    </xf>
    <xf numFmtId="167" fontId="15" fillId="6" borderId="6" xfId="0" applyNumberFormat="1" applyFont="1" applyFill="1" applyBorder="1"/>
    <xf numFmtId="170" fontId="15" fillId="6" borderId="6" xfId="0" applyNumberFormat="1" applyFont="1" applyFill="1" applyBorder="1"/>
    <xf numFmtId="165" fontId="12" fillId="3" borderId="7" xfId="0" applyNumberFormat="1" applyFont="1" applyFill="1" applyBorder="1"/>
    <xf numFmtId="170" fontId="15" fillId="10" borderId="6" xfId="0" applyNumberFormat="1" applyFont="1" applyFill="1" applyBorder="1"/>
    <xf numFmtId="0" fontId="24" fillId="0" borderId="0" xfId="0" applyFont="1"/>
    <xf numFmtId="0" fontId="26" fillId="0" borderId="0" xfId="0" applyFont="1" applyAlignment="1">
      <alignment vertical="top"/>
    </xf>
    <xf numFmtId="1" fontId="25" fillId="8" borderId="6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0" fillId="8" borderId="6" xfId="0" applyFill="1" applyBorder="1"/>
    <xf numFmtId="164" fontId="25" fillId="8" borderId="6" xfId="0" applyNumberFormat="1" applyFont="1" applyFill="1" applyBorder="1" applyAlignment="1">
      <alignment horizontal="center"/>
    </xf>
    <xf numFmtId="0" fontId="0" fillId="11" borderId="6" xfId="0" applyFill="1" applyBorder="1"/>
    <xf numFmtId="0" fontId="0" fillId="12" borderId="6" xfId="0" applyFill="1" applyBorder="1"/>
    <xf numFmtId="172" fontId="25" fillId="8" borderId="6" xfId="0" applyNumberFormat="1" applyFont="1" applyFill="1" applyBorder="1" applyAlignment="1">
      <alignment horizontal="center"/>
    </xf>
    <xf numFmtId="0" fontId="25" fillId="0" borderId="0" xfId="0" applyFont="1"/>
    <xf numFmtId="173" fontId="25" fillId="8" borderId="6" xfId="0" applyNumberFormat="1" applyFont="1" applyFill="1" applyBorder="1" applyAlignment="1">
      <alignment horizontal="center"/>
    </xf>
    <xf numFmtId="0" fontId="28" fillId="0" borderId="0" xfId="0" applyFont="1" applyAlignment="1">
      <alignment horizontal="center" vertical="top"/>
    </xf>
    <xf numFmtId="169" fontId="25" fillId="8" borderId="6" xfId="0" applyNumberFormat="1" applyFont="1" applyFill="1" applyBorder="1" applyAlignment="1">
      <alignment horizontal="center"/>
    </xf>
    <xf numFmtId="0" fontId="24" fillId="0" borderId="6" xfId="0" applyFont="1" applyBorder="1"/>
    <xf numFmtId="0" fontId="25" fillId="8" borderId="6" xfId="0" applyFont="1" applyFill="1" applyBorder="1" applyAlignment="1">
      <alignment horizontal="center"/>
    </xf>
    <xf numFmtId="172" fontId="0" fillId="6" borderId="6" xfId="0" applyNumberFormat="1" applyFill="1" applyBorder="1" applyAlignment="1">
      <alignment horizontal="center"/>
    </xf>
    <xf numFmtId="0" fontId="24" fillId="8" borderId="6" xfId="0" applyFont="1" applyFill="1" applyBorder="1"/>
    <xf numFmtId="0" fontId="13" fillId="0" borderId="0" xfId="0" applyFont="1" applyAlignment="1">
      <alignment vertical="top" wrapText="1"/>
    </xf>
    <xf numFmtId="169" fontId="25" fillId="8" borderId="6" xfId="0" applyNumberFormat="1" applyFont="1" applyFill="1" applyBorder="1" applyAlignment="1">
      <alignment horizontal="left"/>
    </xf>
    <xf numFmtId="0" fontId="13" fillId="0" borderId="0" xfId="0" applyFont="1"/>
    <xf numFmtId="0" fontId="27" fillId="0" borderId="0" xfId="0" applyFont="1" applyAlignment="1">
      <alignment vertical="top" wrapText="1"/>
    </xf>
  </cellXfs>
  <cellStyles count="1">
    <cellStyle name="Standard" xfId="0" builtinId="0"/>
  </cellStyles>
  <dxfs count="13">
    <dxf>
      <fill>
        <patternFill>
          <bgColor rgb="FFFBE3D3"/>
        </patternFill>
      </fill>
    </dxf>
    <dxf>
      <fill>
        <patternFill>
          <bgColor rgb="FFFBE3D3"/>
        </patternFill>
      </fill>
    </dxf>
    <dxf>
      <fill>
        <patternFill>
          <bgColor rgb="FFFBE3D3"/>
        </patternFill>
      </fill>
    </dxf>
    <dxf>
      <font>
        <b/>
        <sz val="9"/>
        <color rgb="FF8A5A0B"/>
        <name val="Calibri"/>
        <charset val="1"/>
      </font>
      <fill>
        <patternFill>
          <bgColor rgb="FFFDF3DA"/>
        </patternFill>
      </fill>
    </dxf>
    <dxf>
      <font>
        <b/>
        <sz val="9"/>
        <color rgb="FF6B7378"/>
        <name val="Calibri"/>
        <charset val="1"/>
      </font>
      <fill>
        <patternFill>
          <bgColor rgb="FFEDEDED"/>
        </patternFill>
      </fill>
    </dxf>
    <dxf>
      <font>
        <b/>
        <sz val="9"/>
        <color rgb="FF2F7D53"/>
        <name val="Calibri"/>
        <charset val="1"/>
      </font>
      <fill>
        <patternFill>
          <bgColor rgb="FFE5F1E9"/>
        </patternFill>
      </fill>
    </dxf>
    <dxf>
      <font>
        <b/>
        <sz val="9"/>
        <color rgb="FF1F4E79"/>
        <name val="Calibri"/>
        <charset val="1"/>
      </font>
      <fill>
        <patternFill>
          <bgColor rgb="FFE4EEF7"/>
        </patternFill>
      </fill>
    </dxf>
    <dxf>
      <font>
        <b/>
        <sz val="9"/>
        <color rgb="FFB3341F"/>
        <name val="Calibri"/>
        <charset val="1"/>
      </font>
      <fill>
        <patternFill>
          <bgColor rgb="FFFBE7E2"/>
        </patternFill>
      </fill>
    </dxf>
    <dxf>
      <font>
        <b/>
        <sz val="9"/>
        <color rgb="FFB3341F"/>
        <name val="Calibri"/>
        <charset val="1"/>
      </font>
      <fill>
        <patternFill>
          <bgColor rgb="FFFBE7E2"/>
        </patternFill>
      </fill>
    </dxf>
    <dxf>
      <font>
        <b/>
        <sz val="9"/>
        <color rgb="FFB3341F"/>
        <name val="Calibri"/>
        <charset val="1"/>
      </font>
      <fill>
        <patternFill>
          <bgColor rgb="FFFBE7E2"/>
        </patternFill>
      </fill>
    </dxf>
    <dxf>
      <fill>
        <patternFill>
          <bgColor rgb="FFFAFAFB"/>
        </patternFill>
      </fill>
    </dxf>
    <dxf>
      <font>
        <b/>
        <sz val="9"/>
        <color rgb="FFB3341F"/>
        <name val="Calibri"/>
        <charset val="1"/>
      </font>
      <fill>
        <patternFill>
          <bgColor rgb="FFFBE7E2"/>
        </patternFill>
      </fill>
    </dxf>
    <dxf>
      <font>
        <b/>
        <sz val="9"/>
        <color rgb="FF2F7D53"/>
        <name val="Calibri"/>
        <charset val="1"/>
      </font>
      <fill>
        <patternFill>
          <bgColor rgb="FFE5F1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BE7E2"/>
      <rgbColor rgb="FFFF00FF"/>
      <rgbColor rgb="FF00FFFF"/>
      <rgbColor rgb="FF800000"/>
      <rgbColor rgb="FF008000"/>
      <rgbColor rgb="FF000080"/>
      <rgbColor rgb="FF8A5A0B"/>
      <rgbColor rgb="FF800080"/>
      <rgbColor rgb="FF008080"/>
      <rgbColor rgb="FFB9C0C6"/>
      <rgbColor rgb="FF878787"/>
      <rgbColor rgb="FFFAFAFB"/>
      <rgbColor rgb="FF993366"/>
      <rgbColor rgb="FFFDF3DA"/>
      <rgbColor rgb="FFE4EEF7"/>
      <rgbColor rgb="FF660066"/>
      <rgbColor rgb="FFFF8080"/>
      <rgbColor rgb="FF0066CC"/>
      <rgbColor rgb="FFC9CDD1"/>
      <rgbColor rgb="FF000080"/>
      <rgbColor rgb="FFFF00FF"/>
      <rgbColor rgb="FFF3F4F5"/>
      <rgbColor rgb="FF00FFFF"/>
      <rgbColor rgb="FF800080"/>
      <rgbColor rgb="FF800000"/>
      <rgbColor rgb="FF008080"/>
      <rgbColor rgb="FF0000FF"/>
      <rgbColor rgb="FF00CCFF"/>
      <rgbColor rgb="FFE5F1E9"/>
      <rgbColor rgb="FFEDEDED"/>
      <rgbColor rgb="FFFDF0E7"/>
      <rgbColor rgb="FFD9D9D9"/>
      <rgbColor rgb="FFFBE3D3"/>
      <rgbColor rgb="FFDDE0E2"/>
      <rgbColor rgb="FFF6C9A9"/>
      <rgbColor rgb="FF3366FF"/>
      <rgbColor rgb="FF33CCCC"/>
      <rgbColor rgb="FF99CC00"/>
      <rgbColor rgb="FFF7F8F8"/>
      <rgbColor rgb="FFFF9900"/>
      <rgbColor rgb="FFDD5F1E"/>
      <rgbColor rgb="FF6B7378"/>
      <rgbColor rgb="FF8C949B"/>
      <rgbColor rgb="FF003366"/>
      <rgbColor rgb="FF2F7D53"/>
      <rgbColor rgb="FF003300"/>
      <rgbColor rgb="FF1E2226"/>
      <rgbColor rgb="FFB3341F"/>
      <rgbColor rgb="FF993366"/>
      <rgbColor rgb="FF1F4E79"/>
      <rgbColor rgb="FF3942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Buchwert 31.12. je Anlagenklasse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Übersicht!$J$14</c:f>
              <c:strCache>
                <c:ptCount val="1"/>
                <c:pt idx="0">
                  <c:v>Buchwert 31.12.</c:v>
                </c:pt>
              </c:strCache>
            </c:strRef>
          </c:tx>
          <c:spPr>
            <a:solidFill>
              <a:srgbClr val="DD5F1E"/>
            </a:solidFill>
            <a:ln w="0">
              <a:solidFill>
                <a:srgbClr val="DD5F1E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Übersicht!$B$15:$B$27</c:f>
              <c:strCache>
                <c:ptCount val="13"/>
                <c:pt idx="0">
                  <c:v>Büromöbel und Einrichtung</c:v>
                </c:pt>
                <c:pt idx="1">
                  <c:v>EDV-Hardware</c:v>
                </c:pt>
                <c:pt idx="2">
                  <c:v>Software und Lizenzen</c:v>
                </c:pt>
                <c:pt idx="3">
                  <c:v>Maschinen und Anlagen</c:v>
                </c:pt>
                <c:pt idx="4">
                  <c:v>Werkzeuge und Kleingeräte</c:v>
                </c:pt>
                <c:pt idx="5">
                  <c:v>Pkw und Kombifahrzeuge</c:v>
                </c:pt>
                <c:pt idx="6">
                  <c:v>Nutzfahrzeuge</c:v>
                </c:pt>
                <c:pt idx="7">
                  <c:v>Lager- und Transporttechnik</c:v>
                </c:pt>
                <c:pt idx="8">
                  <c:v>Laden- und Ausstellungseinrichtung</c:v>
                </c:pt>
                <c:pt idx="9">
                  <c:v>Kommunikationstechnik</c:v>
                </c:pt>
                <c:pt idx="10">
                  <c:v>Sicherheits- und Alarmtechnik</c:v>
                </c:pt>
                <c:pt idx="11">
                  <c:v>Gebäudeeinbauten und Klimatechnik</c:v>
                </c:pt>
                <c:pt idx="12">
                  <c:v>Sonstige Betriebsausstattung</c:v>
                </c:pt>
              </c:strCache>
            </c:strRef>
          </c:cat>
          <c:val>
            <c:numRef>
              <c:f>Übersicht!$J$15:$J$27</c:f>
              <c:numCache>
                <c:formatCode>#,##0" €";\-#,##0" €";""</c:formatCode>
                <c:ptCount val="13"/>
                <c:pt idx="0">
                  <c:v>4700.923076923078</c:v>
                </c:pt>
                <c:pt idx="1">
                  <c:v>3196.1111111111113</c:v>
                </c:pt>
                <c:pt idx="2">
                  <c:v>0</c:v>
                </c:pt>
                <c:pt idx="3">
                  <c:v>148731.25</c:v>
                </c:pt>
                <c:pt idx="4">
                  <c:v>4666.666666666667</c:v>
                </c:pt>
                <c:pt idx="5">
                  <c:v>0</c:v>
                </c:pt>
                <c:pt idx="6">
                  <c:v>13155.555555555551</c:v>
                </c:pt>
                <c:pt idx="7">
                  <c:v>24438.583333333336</c:v>
                </c:pt>
                <c:pt idx="8">
                  <c:v>16572.916666666668</c:v>
                </c:pt>
                <c:pt idx="9">
                  <c:v>4784.666666666667</c:v>
                </c:pt>
                <c:pt idx="10">
                  <c:v>10757.575757575756</c:v>
                </c:pt>
                <c:pt idx="11">
                  <c:v>11836.666666666666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1-4FC1-BC13-8E5F3ED88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51921614"/>
        <c:axId val="11479507"/>
      </c:barChart>
      <c:catAx>
        <c:axId val="5192161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1479507"/>
        <c:crosses val="autoZero"/>
        <c:auto val="1"/>
        <c:lblAlgn val="ctr"/>
        <c:lblOffset val="100"/>
        <c:noMultiLvlLbl val="0"/>
      </c:catAx>
      <c:valAx>
        <c:axId val="1147950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\-#,##0&quot; €&quot;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192161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Jahres-AfA und Restbuchwert im Zeitverlauf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Übersicht!$AI$7</c:f>
              <c:strCache>
                <c:ptCount val="1"/>
                <c:pt idx="0">
                  <c:v>Jahres-AfA</c:v>
                </c:pt>
              </c:strCache>
            </c:strRef>
          </c:tx>
          <c:spPr>
            <a:ln w="21960">
              <a:solidFill>
                <a:srgbClr val="DD5F1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Übersicht!$AH$8:$AH$27</c:f>
              <c:numCache>
                <c:formatCode>0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Übersicht!$AI$8:$AI$27</c:f>
              <c:numCache>
                <c:formatCode>#,##0" €"</c:formatCode>
                <c:ptCount val="20"/>
                <c:pt idx="0">
                  <c:v>489.23076923076923</c:v>
                </c:pt>
                <c:pt idx="1">
                  <c:v>13703.942307692309</c:v>
                </c:pt>
                <c:pt idx="2">
                  <c:v>28255.678418803422</c:v>
                </c:pt>
                <c:pt idx="3">
                  <c:v>35459.49786324786</c:v>
                </c:pt>
                <c:pt idx="4">
                  <c:v>44771.650641025641</c:v>
                </c:pt>
                <c:pt idx="5">
                  <c:v>54156.881701631712</c:v>
                </c:pt>
                <c:pt idx="6">
                  <c:v>61718.545843045846</c:v>
                </c:pt>
                <c:pt idx="7">
                  <c:v>83933.656954156962</c:v>
                </c:pt>
                <c:pt idx="8">
                  <c:v>80721.176398601398</c:v>
                </c:pt>
                <c:pt idx="9">
                  <c:v>56488.578898601409</c:v>
                </c:pt>
                <c:pt idx="10">
                  <c:v>34079.955093045843</c:v>
                </c:pt>
                <c:pt idx="11">
                  <c:v>21719.78092915695</c:v>
                </c:pt>
                <c:pt idx="12">
                  <c:v>16851.756479662006</c:v>
                </c:pt>
                <c:pt idx="13">
                  <c:v>15315.826398649626</c:v>
                </c:pt>
                <c:pt idx="14">
                  <c:v>11178.984433672937</c:v>
                </c:pt>
                <c:pt idx="15">
                  <c:v>4937.8871728056429</c:v>
                </c:pt>
                <c:pt idx="16">
                  <c:v>1546.9696969696934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AC-421F-821E-248AB5D1805D}"/>
            </c:ext>
          </c:extLst>
        </c:ser>
        <c:ser>
          <c:idx val="1"/>
          <c:order val="1"/>
          <c:tx>
            <c:strRef>
              <c:f>Übersicht!$AJ$7</c:f>
              <c:strCache>
                <c:ptCount val="1"/>
                <c:pt idx="0">
                  <c:v>Restbuchwert</c:v>
                </c:pt>
              </c:strCache>
            </c:strRef>
          </c:tx>
          <c:spPr>
            <a:ln w="21960">
              <a:solidFill>
                <a:srgbClr val="39424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Übersicht!$AH$8:$AH$27</c:f>
              <c:numCache>
                <c:formatCode>0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Übersicht!$AJ$8:$AJ$27</c:f>
              <c:numCache>
                <c:formatCode>#,##0" €"</c:formatCode>
                <c:ptCount val="20"/>
                <c:pt idx="0">
                  <c:v>9230.7692307692305</c:v>
                </c:pt>
                <c:pt idx="1">
                  <c:v>171926.82692307694</c:v>
                </c:pt>
                <c:pt idx="2">
                  <c:v>206821.1485042735</c:v>
                </c:pt>
                <c:pt idx="3">
                  <c:v>191611.65064102566</c:v>
                </c:pt>
                <c:pt idx="4">
                  <c:v>216240</c:v>
                </c:pt>
                <c:pt idx="5">
                  <c:v>194673.1182983683</c:v>
                </c:pt>
                <c:pt idx="6">
                  <c:v>241754.5724553224</c:v>
                </c:pt>
                <c:pt idx="7">
                  <c:v>242840.91550116552</c:v>
                </c:pt>
                <c:pt idx="8">
                  <c:v>162119.73910256411</c:v>
                </c:pt>
                <c:pt idx="9">
                  <c:v>105631.16020396269</c:v>
                </c:pt>
                <c:pt idx="10">
                  <c:v>71551.205110916853</c:v>
                </c:pt>
                <c:pt idx="11">
                  <c:v>49831.424181759903</c:v>
                </c:pt>
                <c:pt idx="12">
                  <c:v>32979.667702097897</c:v>
                </c:pt>
                <c:pt idx="13">
                  <c:v>17663.841303448276</c:v>
                </c:pt>
                <c:pt idx="14">
                  <c:v>6484.8568697753399</c:v>
                </c:pt>
                <c:pt idx="15">
                  <c:v>1546.9696969696965</c:v>
                </c:pt>
                <c:pt idx="16">
                  <c:v>3.2116531656356528E-12</c:v>
                </c:pt>
                <c:pt idx="17">
                  <c:v>3.2116531656356528E-12</c:v>
                </c:pt>
                <c:pt idx="18">
                  <c:v>3.2116531656356528E-12</c:v>
                </c:pt>
                <c:pt idx="19">
                  <c:v>3.2116531656356528E-12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2AC-421F-821E-248AB5D1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887919"/>
        <c:axId val="36939356"/>
      </c:lineChart>
      <c:catAx>
        <c:axId val="128879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6939356"/>
        <c:crosses val="autoZero"/>
        <c:auto val="1"/>
        <c:lblAlgn val="ctr"/>
        <c:lblOffset val="100"/>
        <c:noMultiLvlLbl val="0"/>
      </c:catAx>
      <c:valAx>
        <c:axId val="369393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288791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32</xdr:row>
      <xdr:rowOff>0</xdr:rowOff>
    </xdr:from>
    <xdr:to>
      <xdr:col>8</xdr:col>
      <xdr:colOff>209550</xdr:colOff>
      <xdr:row>49</xdr:row>
      <xdr:rowOff>181080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361950</xdr:colOff>
      <xdr:row>32</xdr:row>
      <xdr:rowOff>0</xdr:rowOff>
    </xdr:from>
    <xdr:to>
      <xdr:col>17</xdr:col>
      <xdr:colOff>692280</xdr:colOff>
      <xdr:row>49</xdr:row>
      <xdr:rowOff>181080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zoomScaleNormal="100" workbookViewId="0"/>
  </sheetViews>
  <sheetFormatPr baseColWidth="10" defaultColWidth="8.7109375" defaultRowHeight="15" x14ac:dyDescent="0.25"/>
  <cols>
    <col min="1" max="1" width="2.42578125" customWidth="1"/>
    <col min="2" max="2" width="30" customWidth="1"/>
    <col min="3" max="10" width="13.42578125" customWidth="1"/>
    <col min="11" max="11" width="10" customWidth="1"/>
    <col min="12" max="12" width="8" customWidth="1"/>
    <col min="13" max="13" width="3" customWidth="1"/>
    <col min="14" max="14" width="20" customWidth="1"/>
    <col min="15" max="19" width="12" customWidth="1"/>
    <col min="34" max="38" width="14" customWidth="1"/>
  </cols>
  <sheetData>
    <row r="1" spans="1:36" ht="4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36" ht="7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36" ht="25.5" customHeight="1" x14ac:dyDescent="0.25">
      <c r="A3" s="16"/>
      <c r="B3" s="17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8">
        <f>Wirtschaftsjahr</f>
        <v>2026</v>
      </c>
      <c r="Q3" s="16"/>
      <c r="R3" s="19" t="str">
        <f>Stammdaten!C8</f>
        <v>Nordstern Betriebs- und Service GmbH</v>
      </c>
      <c r="S3" s="16"/>
    </row>
    <row r="4" spans="1:36" ht="15.75" customHeight="1" x14ac:dyDescent="0.25">
      <c r="A4" s="16"/>
      <c r="B4" s="20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21" t="s">
        <v>2</v>
      </c>
      <c r="Q4" s="16"/>
      <c r="R4" s="21" t="s">
        <v>3</v>
      </c>
      <c r="S4" s="16"/>
    </row>
    <row r="5" spans="1:36" ht="6" customHeight="1" x14ac:dyDescent="0.25"/>
    <row r="6" spans="1:36" x14ac:dyDescent="0.25">
      <c r="AH6" s="22" t="s">
        <v>4</v>
      </c>
    </row>
    <row r="7" spans="1:36" ht="19.5" customHeight="1" x14ac:dyDescent="0.25">
      <c r="B7" s="23" t="s">
        <v>5</v>
      </c>
      <c r="C7" s="24" t="s">
        <v>6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AH7" s="26" t="s">
        <v>7</v>
      </c>
      <c r="AI7" s="26" t="s">
        <v>8</v>
      </c>
      <c r="AJ7" s="26" t="s">
        <v>9</v>
      </c>
    </row>
    <row r="8" spans="1:36" x14ac:dyDescent="0.25">
      <c r="AH8" s="27">
        <v>2019</v>
      </c>
      <c r="AI8" s="28">
        <f>'AfA-Verlauf'!L72</f>
        <v>489.23076923076923</v>
      </c>
      <c r="AJ8" s="28">
        <f>'AfA-Verlauf'!L107</f>
        <v>9230.7692307692305</v>
      </c>
    </row>
    <row r="9" spans="1:36" ht="15" customHeight="1" x14ac:dyDescent="0.25">
      <c r="B9" s="14" t="s">
        <v>10</v>
      </c>
      <c r="C9" s="14"/>
      <c r="D9" s="14"/>
      <c r="E9" s="14" t="s">
        <v>11</v>
      </c>
      <c r="F9" s="14"/>
      <c r="G9" s="14"/>
      <c r="H9" s="14" t="s">
        <v>12</v>
      </c>
      <c r="I9" s="14"/>
      <c r="J9" s="14"/>
      <c r="K9" s="14" t="s">
        <v>13</v>
      </c>
      <c r="L9" s="14"/>
      <c r="M9" s="14"/>
      <c r="N9" s="14" t="s">
        <v>14</v>
      </c>
      <c r="O9" s="14"/>
      <c r="P9" s="14"/>
      <c r="Q9" s="14" t="s">
        <v>15</v>
      </c>
      <c r="R9" s="14"/>
      <c r="S9" s="14"/>
      <c r="AH9" s="27">
        <v>2020</v>
      </c>
      <c r="AI9" s="28">
        <f>'AfA-Verlauf'!M72</f>
        <v>13703.942307692309</v>
      </c>
      <c r="AJ9" s="28">
        <f>'AfA-Verlauf'!M107</f>
        <v>171926.82692307694</v>
      </c>
    </row>
    <row r="10" spans="1:36" ht="24" customHeight="1" x14ac:dyDescent="0.25">
      <c r="B10" s="13">
        <f>COUNTA(Anlagenverzeichnis!$B$9:$B$38)</f>
        <v>25</v>
      </c>
      <c r="C10" s="13"/>
      <c r="D10" s="13"/>
      <c r="E10" s="12">
        <f>Anlagenverzeichnis!$Z$39</f>
        <v>550605</v>
      </c>
      <c r="F10" s="12"/>
      <c r="G10" s="12"/>
      <c r="H10" s="12">
        <f>Anlagenverzeichnis!$O$39</f>
        <v>346249.57245532237</v>
      </c>
      <c r="I10" s="12"/>
      <c r="J10" s="12"/>
      <c r="K10" s="12">
        <f>Anlagenverzeichnis!$P$39</f>
        <v>83933.656954156962</v>
      </c>
      <c r="L10" s="12"/>
      <c r="M10" s="12"/>
      <c r="N10" s="12">
        <f>Anlagenverzeichnis!$Q$39</f>
        <v>242840.91550116552</v>
      </c>
      <c r="O10" s="12"/>
      <c r="P10" s="12"/>
      <c r="Q10" s="12">
        <f>Anlagenverzeichnis!$X$39</f>
        <v>104495</v>
      </c>
      <c r="R10" s="12"/>
      <c r="S10" s="12"/>
      <c r="AH10" s="27">
        <v>2021</v>
      </c>
      <c r="AI10" s="28">
        <f>'AfA-Verlauf'!N72</f>
        <v>28255.678418803422</v>
      </c>
      <c r="AJ10" s="28">
        <f>'AfA-Verlauf'!N107</f>
        <v>206821.1485042735</v>
      </c>
    </row>
    <row r="11" spans="1:36" ht="13.5" customHeight="1" x14ac:dyDescent="0.25">
      <c r="B11" s="11" t="s">
        <v>16</v>
      </c>
      <c r="C11" s="11"/>
      <c r="D11" s="11"/>
      <c r="E11" s="11" t="s">
        <v>17</v>
      </c>
      <c r="F11" s="11"/>
      <c r="G11" s="11"/>
      <c r="H11" s="11" t="s">
        <v>18</v>
      </c>
      <c r="I11" s="11"/>
      <c r="J11" s="11"/>
      <c r="K11" s="11" t="s">
        <v>19</v>
      </c>
      <c r="L11" s="11"/>
      <c r="M11" s="11"/>
      <c r="N11" s="11" t="s">
        <v>20</v>
      </c>
      <c r="O11" s="11"/>
      <c r="P11" s="11"/>
      <c r="Q11" s="11" t="s">
        <v>21</v>
      </c>
      <c r="R11" s="11"/>
      <c r="S11" s="11"/>
      <c r="AH11" s="27">
        <v>2022</v>
      </c>
      <c r="AI11" s="28">
        <f>'AfA-Verlauf'!O72</f>
        <v>35459.49786324786</v>
      </c>
      <c r="AJ11" s="28">
        <f>'AfA-Verlauf'!O107</f>
        <v>191611.65064102566</v>
      </c>
    </row>
    <row r="12" spans="1:36" x14ac:dyDescent="0.25">
      <c r="AH12" s="27">
        <v>2023</v>
      </c>
      <c r="AI12" s="28">
        <f>'AfA-Verlauf'!P72</f>
        <v>44771.650641025641</v>
      </c>
      <c r="AJ12" s="28">
        <f>'AfA-Verlauf'!P107</f>
        <v>216240</v>
      </c>
    </row>
    <row r="13" spans="1:36" ht="19.5" customHeight="1" x14ac:dyDescent="0.25">
      <c r="B13" s="23" t="s">
        <v>22</v>
      </c>
      <c r="C13" s="24" t="s">
        <v>23</v>
      </c>
      <c r="D13" s="25"/>
      <c r="E13" s="25"/>
      <c r="F13" s="25"/>
      <c r="G13" s="25"/>
      <c r="H13" s="25"/>
      <c r="I13" s="25"/>
      <c r="J13" s="25"/>
      <c r="K13" s="25"/>
      <c r="L13" s="25"/>
      <c r="N13" s="23" t="s">
        <v>24</v>
      </c>
      <c r="O13" s="24" t="s">
        <v>25</v>
      </c>
      <c r="P13" s="25"/>
      <c r="Q13" s="25"/>
      <c r="R13" s="25"/>
      <c r="S13" s="25"/>
      <c r="AH13" s="27">
        <v>2024</v>
      </c>
      <c r="AI13" s="28">
        <f>'AfA-Verlauf'!Q72</f>
        <v>54156.881701631712</v>
      </c>
      <c r="AJ13" s="28">
        <f>'AfA-Verlauf'!Q107</f>
        <v>194673.1182983683</v>
      </c>
    </row>
    <row r="14" spans="1:36" ht="30" customHeight="1" x14ac:dyDescent="0.25">
      <c r="B14" s="29" t="s">
        <v>26</v>
      </c>
      <c r="C14" s="29" t="s">
        <v>27</v>
      </c>
      <c r="D14" s="29" t="s">
        <v>28</v>
      </c>
      <c r="E14" s="29" t="s">
        <v>29</v>
      </c>
      <c r="F14" s="29" t="s">
        <v>30</v>
      </c>
      <c r="G14" s="29" t="s">
        <v>31</v>
      </c>
      <c r="H14" s="29" t="s">
        <v>32</v>
      </c>
      <c r="I14" s="29" t="s">
        <v>33</v>
      </c>
      <c r="J14" s="29" t="s">
        <v>34</v>
      </c>
      <c r="K14" s="29" t="s">
        <v>35</v>
      </c>
      <c r="L14" s="29" t="s">
        <v>36</v>
      </c>
      <c r="N14" s="29" t="s">
        <v>37</v>
      </c>
      <c r="O14" s="29" t="s">
        <v>36</v>
      </c>
      <c r="P14" s="29" t="s">
        <v>38</v>
      </c>
      <c r="Q14" s="29" t="s">
        <v>33</v>
      </c>
      <c r="R14" s="29" t="s">
        <v>34</v>
      </c>
      <c r="S14" s="29" t="s">
        <v>39</v>
      </c>
      <c r="AH14" s="27">
        <v>2025</v>
      </c>
      <c r="AI14" s="28">
        <f>'AfA-Verlauf'!R72</f>
        <v>61718.545843045846</v>
      </c>
      <c r="AJ14" s="28">
        <f>'AfA-Verlauf'!R107</f>
        <v>241754.5724553224</v>
      </c>
    </row>
    <row r="15" spans="1:36" ht="15.75" customHeight="1" x14ac:dyDescent="0.25">
      <c r="B15" s="30" t="str">
        <f>Stammdaten!$B$28</f>
        <v>Büromöbel und Einrichtung</v>
      </c>
      <c r="C15" s="31">
        <f>SUMIFS(Anlagenverzeichnis!$W$9:$W$38,Anlagenverzeichnis!$C$9:$C$38,$B15)</f>
        <v>9720</v>
      </c>
      <c r="D15" s="31">
        <f>SUMIFS(Anlagenverzeichnis!$X$9:$X$38,Anlagenverzeichnis!$C$9:$C$38,$B15)</f>
        <v>1570</v>
      </c>
      <c r="E15" s="31">
        <f>SUMIFS(Anlagenverzeichnis!$Y$9:$Y$38,Anlagenverzeichnis!$C$9:$C$38,$B15)</f>
        <v>0</v>
      </c>
      <c r="F15" s="31">
        <f>SUMIFS(Anlagenverzeichnis!$Z$9:$Z$38,Anlagenverzeichnis!$C$9:$C$38,$B15)</f>
        <v>11290</v>
      </c>
      <c r="G15" s="31">
        <f>SUMIFS(Anlagenverzeichnis!$AA$9:$AA$38,Anlagenverzeichnis!$C$9:$C$38,$B15)</f>
        <v>6589.0769230769229</v>
      </c>
      <c r="H15" s="31">
        <f>SUMIFS(Anlagenverzeichnis!$O$9:$O$38,Anlagenverzeichnis!$C$9:$C$38,$B15)</f>
        <v>6314.6153846153848</v>
      </c>
      <c r="I15" s="31">
        <f>SUMIFS(Anlagenverzeichnis!$P$9:$P$38,Anlagenverzeichnis!$C$9:$C$38,$B15)</f>
        <v>1613.6923076923076</v>
      </c>
      <c r="J15" s="31">
        <f>SUMIFS(Anlagenverzeichnis!$Q$9:$Q$38,Anlagenverzeichnis!$C$9:$C$38,$B15)</f>
        <v>4700.923076923078</v>
      </c>
      <c r="K15" s="32">
        <f t="shared" ref="K15:K27" si="0">IF($J$28=0,0,$J15/$J$28)</f>
        <v>1.9358035556823278E-2</v>
      </c>
      <c r="L15" s="33">
        <f>COUNTIFS(Anlagenverzeichnis!$C$9:$C$38,$B15)</f>
        <v>4</v>
      </c>
      <c r="N15" s="30" t="s">
        <v>40</v>
      </c>
      <c r="O15" s="33">
        <f>COUNTIFS(Anlagenverzeichnis!$J$9:$J$38,$N15)</f>
        <v>17</v>
      </c>
      <c r="P15" s="31">
        <f>SUMIFS(Anlagenverzeichnis!$G$9:$G$38,Anlagenverzeichnis!$J$9:$J$38,$N15)</f>
        <v>409350</v>
      </c>
      <c r="Q15" s="31">
        <f>SUMIFS(Anlagenverzeichnis!$P$9:$P$38,Anlagenverzeichnis!$J$9:$J$38,$N15)</f>
        <v>45122.018065268065</v>
      </c>
      <c r="R15" s="31">
        <f>SUMIFS(Anlagenverzeichnis!$Q$9:$Q$38,Anlagenverzeichnis!$J$9:$J$38,$N15)</f>
        <v>114840.0543900544</v>
      </c>
      <c r="S15" s="32">
        <f>IF($Q$19=0,0,$Q15/$Q$19)</f>
        <v>0.53759147048618283</v>
      </c>
      <c r="AH15" s="27">
        <v>2026</v>
      </c>
      <c r="AI15" s="28">
        <f>'AfA-Verlauf'!S72</f>
        <v>83933.656954156962</v>
      </c>
      <c r="AJ15" s="28">
        <f>'AfA-Verlauf'!S107</f>
        <v>242840.91550116552</v>
      </c>
    </row>
    <row r="16" spans="1:36" ht="15.75" customHeight="1" x14ac:dyDescent="0.25">
      <c r="B16" s="30" t="str">
        <f>Stammdaten!$B$29</f>
        <v>EDV-Hardware</v>
      </c>
      <c r="C16" s="31">
        <f>SUMIFS(Anlagenverzeichnis!$W$9:$W$38,Anlagenverzeichnis!$C$9:$C$38,$B16)</f>
        <v>20250</v>
      </c>
      <c r="D16" s="31">
        <f>SUMIFS(Anlagenverzeichnis!$X$9:$X$38,Anlagenverzeichnis!$C$9:$C$38,$B16)</f>
        <v>4720</v>
      </c>
      <c r="E16" s="31">
        <f>SUMIFS(Anlagenverzeichnis!$Y$9:$Y$38,Anlagenverzeichnis!$C$9:$C$38,$B16)</f>
        <v>0</v>
      </c>
      <c r="F16" s="31">
        <f>SUMIFS(Anlagenverzeichnis!$Z$9:$Z$38,Anlagenverzeichnis!$C$9:$C$38,$B16)</f>
        <v>24970</v>
      </c>
      <c r="G16" s="31">
        <f>SUMIFS(Anlagenverzeichnis!$AA$9:$AA$38,Anlagenverzeichnis!$C$9:$C$38,$B16)</f>
        <v>21773.888888888891</v>
      </c>
      <c r="H16" s="31">
        <f>SUMIFS(Anlagenverzeichnis!$O$9:$O$38,Anlagenverzeichnis!$C$9:$C$38,$B16)</f>
        <v>4720.0000000000009</v>
      </c>
      <c r="I16" s="31">
        <f>SUMIFS(Anlagenverzeichnis!$P$9:$P$38,Anlagenverzeichnis!$C$9:$C$38,$B16)</f>
        <v>1523.8888888888889</v>
      </c>
      <c r="J16" s="31">
        <f>SUMIFS(Anlagenverzeichnis!$Q$9:$Q$38,Anlagenverzeichnis!$C$9:$C$38,$B16)</f>
        <v>3196.1111111111113</v>
      </c>
      <c r="K16" s="32">
        <f t="shared" si="0"/>
        <v>1.3161336937455963E-2</v>
      </c>
      <c r="L16" s="33">
        <f>COUNTIFS(Anlagenverzeichnis!$C$9:$C$38,$B16)</f>
        <v>4</v>
      </c>
      <c r="N16" s="30" t="s">
        <v>41</v>
      </c>
      <c r="O16" s="33">
        <f>COUNTIFS(Anlagenverzeichnis!$J$9:$J$38,$N16)</f>
        <v>4</v>
      </c>
      <c r="P16" s="31">
        <f>SUMIFS(Anlagenverzeichnis!$G$9:$G$38,Anlagenverzeichnis!$J$9:$J$38,$N16)</f>
        <v>172180</v>
      </c>
      <c r="Q16" s="31">
        <f>SUMIFS(Anlagenverzeichnis!$P$9:$P$38,Anlagenverzeichnis!$J$9:$J$38,$N16)</f>
        <v>37008.638888888891</v>
      </c>
      <c r="R16" s="31">
        <f>SUMIFS(Anlagenverzeichnis!$Q$9:$Q$38,Anlagenverzeichnis!$J$9:$J$38,$N16)</f>
        <v>126528.86111111111</v>
      </c>
      <c r="S16" s="32">
        <f>IF($Q$19=0,0,$Q16/$Q$19)</f>
        <v>0.44092727794646591</v>
      </c>
      <c r="AH16" s="27">
        <v>2027</v>
      </c>
      <c r="AI16" s="28">
        <f>'AfA-Verlauf'!T72</f>
        <v>80721.176398601398</v>
      </c>
      <c r="AJ16" s="28">
        <f>'AfA-Verlauf'!T107</f>
        <v>162119.73910256411</v>
      </c>
    </row>
    <row r="17" spans="2:36" ht="15.75" customHeight="1" x14ac:dyDescent="0.25">
      <c r="B17" s="30" t="str">
        <f>Stammdaten!$B$30</f>
        <v>Software und Lizenzen</v>
      </c>
      <c r="C17" s="31">
        <f>SUMIFS(Anlagenverzeichnis!$W$9:$W$38,Anlagenverzeichnis!$C$9:$C$38,$B17)</f>
        <v>18900</v>
      </c>
      <c r="D17" s="31">
        <f>SUMIFS(Anlagenverzeichnis!$X$9:$X$38,Anlagenverzeichnis!$C$9:$C$38,$B17)</f>
        <v>0</v>
      </c>
      <c r="E17" s="31">
        <f>SUMIFS(Anlagenverzeichnis!$Y$9:$Y$38,Anlagenverzeichnis!$C$9:$C$38,$B17)</f>
        <v>0</v>
      </c>
      <c r="F17" s="31">
        <f>SUMIFS(Anlagenverzeichnis!$Z$9:$Z$38,Anlagenverzeichnis!$C$9:$C$38,$B17)</f>
        <v>18900</v>
      </c>
      <c r="G17" s="31">
        <f>SUMIFS(Anlagenverzeichnis!$AA$9:$AA$38,Anlagenverzeichnis!$C$9:$C$38,$B17)</f>
        <v>18900</v>
      </c>
      <c r="H17" s="31">
        <f>SUMIFS(Anlagenverzeichnis!$O$9:$O$38,Anlagenverzeichnis!$C$9:$C$38,$B17)</f>
        <v>1050</v>
      </c>
      <c r="I17" s="31">
        <f>SUMIFS(Anlagenverzeichnis!$P$9:$P$38,Anlagenverzeichnis!$C$9:$C$38,$B17)</f>
        <v>1050</v>
      </c>
      <c r="J17" s="31">
        <f>SUMIFS(Anlagenverzeichnis!$Q$9:$Q$38,Anlagenverzeichnis!$C$9:$C$38,$B17)</f>
        <v>0</v>
      </c>
      <c r="K17" s="32">
        <f t="shared" si="0"/>
        <v>0</v>
      </c>
      <c r="L17" s="33">
        <f>COUNTIFS(Anlagenverzeichnis!$C$9:$C$38,$B17)</f>
        <v>1</v>
      </c>
      <c r="N17" s="30" t="s">
        <v>42</v>
      </c>
      <c r="O17" s="33">
        <f>COUNTIFS(Anlagenverzeichnis!$J$9:$J$38,$N17)</f>
        <v>2</v>
      </c>
      <c r="P17" s="31">
        <f>SUMIFS(Anlagenverzeichnis!$G$9:$G$38,Anlagenverzeichnis!$J$9:$J$38,$N17)</f>
        <v>1435</v>
      </c>
      <c r="Q17" s="31">
        <f>SUMIFS(Anlagenverzeichnis!$P$9:$P$38,Anlagenverzeichnis!$J$9:$J$38,$N17)</f>
        <v>1435</v>
      </c>
      <c r="R17" s="31">
        <f>SUMIFS(Anlagenverzeichnis!$Q$9:$Q$38,Anlagenverzeichnis!$J$9:$J$38,$N17)</f>
        <v>0</v>
      </c>
      <c r="S17" s="32">
        <f>IF($Q$19=0,0,$Q17/$Q$19)</f>
        <v>1.7096836383332741E-2</v>
      </c>
      <c r="AH17" s="27">
        <v>2028</v>
      </c>
      <c r="AI17" s="28">
        <f>'AfA-Verlauf'!U72</f>
        <v>56488.578898601409</v>
      </c>
      <c r="AJ17" s="28">
        <f>'AfA-Verlauf'!U107</f>
        <v>105631.16020396269</v>
      </c>
    </row>
    <row r="18" spans="2:36" ht="15.75" customHeight="1" x14ac:dyDescent="0.25">
      <c r="B18" s="30" t="str">
        <f>Stammdaten!$B$31</f>
        <v>Maschinen und Anlagen</v>
      </c>
      <c r="C18" s="31">
        <f>SUMIFS(Anlagenverzeichnis!$W$9:$W$38,Anlagenverzeichnis!$C$9:$C$38,$B18)</f>
        <v>238400</v>
      </c>
      <c r="D18" s="31">
        <f>SUMIFS(Anlagenverzeichnis!$X$9:$X$38,Anlagenverzeichnis!$C$9:$C$38,$B18)</f>
        <v>96500</v>
      </c>
      <c r="E18" s="31">
        <f>SUMIFS(Anlagenverzeichnis!$Y$9:$Y$38,Anlagenverzeichnis!$C$9:$C$38,$B18)</f>
        <v>0</v>
      </c>
      <c r="F18" s="31">
        <f>SUMIFS(Anlagenverzeichnis!$Z$9:$Z$38,Anlagenverzeichnis!$C$9:$C$38,$B18)</f>
        <v>334900</v>
      </c>
      <c r="G18" s="31">
        <f>SUMIFS(Anlagenverzeichnis!$AA$9:$AA$38,Anlagenverzeichnis!$C$9:$C$38,$B18)</f>
        <v>186168.75</v>
      </c>
      <c r="H18" s="31">
        <f>SUMIFS(Anlagenverzeichnis!$O$9:$O$38,Anlagenverzeichnis!$C$9:$C$38,$B18)</f>
        <v>203943.75</v>
      </c>
      <c r="I18" s="31">
        <f>SUMIFS(Anlagenverzeichnis!$P$9:$P$38,Anlagenverzeichnis!$C$9:$C$38,$B18)</f>
        <v>55212.5</v>
      </c>
      <c r="J18" s="31">
        <f>SUMIFS(Anlagenverzeichnis!$Q$9:$Q$38,Anlagenverzeichnis!$C$9:$C$38,$B18)</f>
        <v>148731.25</v>
      </c>
      <c r="K18" s="32">
        <f t="shared" si="0"/>
        <v>0.61246371803966537</v>
      </c>
      <c r="L18" s="33">
        <f>COUNTIFS(Anlagenverzeichnis!$C$9:$C$38,$B18)</f>
        <v>4</v>
      </c>
      <c r="N18" s="30" t="s">
        <v>43</v>
      </c>
      <c r="O18" s="33">
        <f>COUNTIFS(Anlagenverzeichnis!$J$9:$J$38,$N18)</f>
        <v>2</v>
      </c>
      <c r="P18" s="31">
        <f>SUMIFS(Anlagenverzeichnis!$G$9:$G$38,Anlagenverzeichnis!$J$9:$J$38,$N18)</f>
        <v>1840</v>
      </c>
      <c r="Q18" s="31">
        <f>SUMIFS(Anlagenverzeichnis!$P$9:$P$38,Anlagenverzeichnis!$J$9:$J$38,$N18)</f>
        <v>368</v>
      </c>
      <c r="R18" s="31">
        <f>SUMIFS(Anlagenverzeichnis!$Q$9:$Q$38,Anlagenverzeichnis!$J$9:$J$38,$N18)</f>
        <v>1472</v>
      </c>
      <c r="S18" s="32">
        <f>IF($Q$19=0,0,$Q18/$Q$19)</f>
        <v>4.3844151840184316E-3</v>
      </c>
      <c r="AH18" s="27">
        <v>2029</v>
      </c>
      <c r="AI18" s="28">
        <f>'AfA-Verlauf'!V72</f>
        <v>34079.955093045843</v>
      </c>
      <c r="AJ18" s="28">
        <f>'AfA-Verlauf'!V107</f>
        <v>71551.205110916853</v>
      </c>
    </row>
    <row r="19" spans="2:36" ht="15.75" customHeight="1" x14ac:dyDescent="0.25">
      <c r="B19" s="30" t="str">
        <f>Stammdaten!$B$32</f>
        <v>Werkzeuge und Kleingeräte</v>
      </c>
      <c r="C19" s="31">
        <f>SUMIFS(Anlagenverzeichnis!$W$9:$W$38,Anlagenverzeichnis!$C$9:$C$38,$B19)</f>
        <v>8750</v>
      </c>
      <c r="D19" s="31">
        <f>SUMIFS(Anlagenverzeichnis!$X$9:$X$38,Anlagenverzeichnis!$C$9:$C$38,$B19)</f>
        <v>745</v>
      </c>
      <c r="E19" s="31">
        <f>SUMIFS(Anlagenverzeichnis!$Y$9:$Y$38,Anlagenverzeichnis!$C$9:$C$38,$B19)</f>
        <v>0</v>
      </c>
      <c r="F19" s="31">
        <f>SUMIFS(Anlagenverzeichnis!$Z$9:$Z$38,Anlagenverzeichnis!$C$9:$C$38,$B19)</f>
        <v>9495</v>
      </c>
      <c r="G19" s="31">
        <f>SUMIFS(Anlagenverzeichnis!$AA$9:$AA$38,Anlagenverzeichnis!$C$9:$C$38,$B19)</f>
        <v>4828.3333333333339</v>
      </c>
      <c r="H19" s="31">
        <f>SUMIFS(Anlagenverzeichnis!$O$9:$O$38,Anlagenverzeichnis!$C$9:$C$38,$B19)</f>
        <v>7161.6666666666661</v>
      </c>
      <c r="I19" s="31">
        <f>SUMIFS(Anlagenverzeichnis!$P$9:$P$38,Anlagenverzeichnis!$C$9:$C$38,$B19)</f>
        <v>2495</v>
      </c>
      <c r="J19" s="31">
        <f>SUMIFS(Anlagenverzeichnis!$Q$9:$Q$38,Anlagenverzeichnis!$C$9:$C$38,$B19)</f>
        <v>4666.666666666667</v>
      </c>
      <c r="K19" s="32">
        <f t="shared" si="0"/>
        <v>1.9216970324114391E-2</v>
      </c>
      <c r="L19" s="33">
        <f>COUNTIFS(Anlagenverzeichnis!$C$9:$C$38,$B19)</f>
        <v>2</v>
      </c>
      <c r="N19" s="34" t="s">
        <v>44</v>
      </c>
      <c r="O19" s="35">
        <f>SUM(O15:O18)</f>
        <v>25</v>
      </c>
      <c r="P19" s="36">
        <f>SUM(P15:P18)</f>
        <v>584805</v>
      </c>
      <c r="Q19" s="36">
        <f>SUM(Q15:Q18)</f>
        <v>83933.656954156962</v>
      </c>
      <c r="R19" s="36">
        <f>SUM(R15:R18)</f>
        <v>242840.91550116549</v>
      </c>
      <c r="S19" s="37">
        <f>SUM(S15:S18)</f>
        <v>0.99999999999999989</v>
      </c>
      <c r="AH19" s="27">
        <v>2030</v>
      </c>
      <c r="AI19" s="28">
        <f>'AfA-Verlauf'!W72</f>
        <v>21719.78092915695</v>
      </c>
      <c r="AJ19" s="28">
        <f>'AfA-Verlauf'!W107</f>
        <v>49831.424181759903</v>
      </c>
    </row>
    <row r="20" spans="2:36" ht="15.75" customHeight="1" x14ac:dyDescent="0.25">
      <c r="B20" s="30" t="str">
        <f>Stammdaten!$B$33</f>
        <v>Pkw und Kombifahrzeuge</v>
      </c>
      <c r="C20" s="31">
        <f>SUMIFS(Anlagenverzeichnis!$W$9:$W$38,Anlagenverzeichnis!$C$9:$C$38,$B20)</f>
        <v>34200</v>
      </c>
      <c r="D20" s="31">
        <f>SUMIFS(Anlagenverzeichnis!$X$9:$X$38,Anlagenverzeichnis!$C$9:$C$38,$B20)</f>
        <v>0</v>
      </c>
      <c r="E20" s="31">
        <f>SUMIFS(Anlagenverzeichnis!$Y$9:$Y$38,Anlagenverzeichnis!$C$9:$C$38,$B20)</f>
        <v>34200</v>
      </c>
      <c r="F20" s="31">
        <f>SUMIFS(Anlagenverzeichnis!$Z$9:$Z$38,Anlagenverzeichnis!$C$9:$C$38,$B20)</f>
        <v>0</v>
      </c>
      <c r="G20" s="31">
        <f>SUMIFS(Anlagenverzeichnis!$AA$9:$AA$38,Anlagenverzeichnis!$C$9:$C$38,$B20)</f>
        <v>0</v>
      </c>
      <c r="H20" s="31">
        <f>SUMIFS(Anlagenverzeichnis!$O$9:$O$38,Anlagenverzeichnis!$C$9:$C$38,$B20)</f>
        <v>21375</v>
      </c>
      <c r="I20" s="31">
        <f>SUMIFS(Anlagenverzeichnis!$P$9:$P$38,Anlagenverzeichnis!$C$9:$C$38,$B20)</f>
        <v>1900</v>
      </c>
      <c r="J20" s="31">
        <f>SUMIFS(Anlagenverzeichnis!$Q$9:$Q$38,Anlagenverzeichnis!$C$9:$C$38,$B20)</f>
        <v>0</v>
      </c>
      <c r="K20" s="32">
        <f t="shared" si="0"/>
        <v>0</v>
      </c>
      <c r="L20" s="33">
        <f>COUNTIFS(Anlagenverzeichnis!$C$9:$C$38,$B20)</f>
        <v>1</v>
      </c>
      <c r="AH20" s="27">
        <v>2031</v>
      </c>
      <c r="AI20" s="28">
        <f>'AfA-Verlauf'!X72</f>
        <v>16851.756479662006</v>
      </c>
      <c r="AJ20" s="28">
        <f>'AfA-Verlauf'!X107</f>
        <v>32979.667702097897</v>
      </c>
    </row>
    <row r="21" spans="2:36" ht="19.5" customHeight="1" x14ac:dyDescent="0.25">
      <c r="B21" s="30" t="str">
        <f>Stammdaten!$B$34</f>
        <v>Nutzfahrzeuge</v>
      </c>
      <c r="C21" s="31">
        <f>SUMIFS(Anlagenverzeichnis!$W$9:$W$38,Anlagenverzeichnis!$C$9:$C$38,$B21)</f>
        <v>38400</v>
      </c>
      <c r="D21" s="31">
        <f>SUMIFS(Anlagenverzeichnis!$X$9:$X$38,Anlagenverzeichnis!$C$9:$C$38,$B21)</f>
        <v>0</v>
      </c>
      <c r="E21" s="31">
        <f>SUMIFS(Anlagenverzeichnis!$Y$9:$Y$38,Anlagenverzeichnis!$C$9:$C$38,$B21)</f>
        <v>0</v>
      </c>
      <c r="F21" s="31">
        <f>SUMIFS(Anlagenverzeichnis!$Z$9:$Z$38,Anlagenverzeichnis!$C$9:$C$38,$B21)</f>
        <v>38400</v>
      </c>
      <c r="G21" s="31">
        <f>SUMIFS(Anlagenverzeichnis!$AA$9:$AA$38,Anlagenverzeichnis!$C$9:$C$38,$B21)</f>
        <v>25244.444444444449</v>
      </c>
      <c r="H21" s="31">
        <f>SUMIFS(Anlagenverzeichnis!$O$9:$O$38,Anlagenverzeichnis!$C$9:$C$38,$B21)</f>
        <v>17422.222222222219</v>
      </c>
      <c r="I21" s="31">
        <f>SUMIFS(Anlagenverzeichnis!$P$9:$P$38,Anlagenverzeichnis!$C$9:$C$38,$B21)</f>
        <v>4266.666666666667</v>
      </c>
      <c r="J21" s="31">
        <f>SUMIFS(Anlagenverzeichnis!$Q$9:$Q$38,Anlagenverzeichnis!$C$9:$C$38,$B21)</f>
        <v>13155.555555555551</v>
      </c>
      <c r="K21" s="32">
        <f t="shared" si="0"/>
        <v>5.41735544375034E-2</v>
      </c>
      <c r="L21" s="33">
        <f>COUNTIFS(Anlagenverzeichnis!$C$9:$C$38,$B21)</f>
        <v>1</v>
      </c>
      <c r="N21" s="23" t="s">
        <v>45</v>
      </c>
      <c r="O21" s="24" t="s">
        <v>46</v>
      </c>
      <c r="P21" s="25"/>
      <c r="Q21" s="25"/>
      <c r="R21" s="25"/>
      <c r="S21" s="25"/>
      <c r="AH21" s="27">
        <v>2032</v>
      </c>
      <c r="AI21" s="28">
        <f>'AfA-Verlauf'!Y72</f>
        <v>15315.826398649626</v>
      </c>
      <c r="AJ21" s="28">
        <f>'AfA-Verlauf'!Y107</f>
        <v>17663.841303448276</v>
      </c>
    </row>
    <row r="22" spans="2:36" ht="18" customHeight="1" x14ac:dyDescent="0.25">
      <c r="B22" s="30" t="str">
        <f>Stammdaten!$B$35</f>
        <v>Lager- und Transporttechnik</v>
      </c>
      <c r="C22" s="31">
        <f>SUMIFS(Anlagenverzeichnis!$W$9:$W$38,Anlagenverzeichnis!$C$9:$C$38,$B22)</f>
        <v>52950</v>
      </c>
      <c r="D22" s="31">
        <f>SUMIFS(Anlagenverzeichnis!$X$9:$X$38,Anlagenverzeichnis!$C$9:$C$38,$B22)</f>
        <v>0</v>
      </c>
      <c r="E22" s="31">
        <f>SUMIFS(Anlagenverzeichnis!$Y$9:$Y$38,Anlagenverzeichnis!$C$9:$C$38,$B22)</f>
        <v>0</v>
      </c>
      <c r="F22" s="31">
        <f>SUMIFS(Anlagenverzeichnis!$Z$9:$Z$38,Anlagenverzeichnis!$C$9:$C$38,$B22)</f>
        <v>52950</v>
      </c>
      <c r="G22" s="31">
        <f>SUMIFS(Anlagenverzeichnis!$AA$9:$AA$38,Anlagenverzeichnis!$C$9:$C$38,$B22)</f>
        <v>28511.416666666668</v>
      </c>
      <c r="H22" s="31">
        <f>SUMIFS(Anlagenverzeichnis!$O$9:$O$38,Anlagenverzeichnis!$C$9:$C$38,$B22)</f>
        <v>32872.083333333328</v>
      </c>
      <c r="I22" s="31">
        <f>SUMIFS(Anlagenverzeichnis!$P$9:$P$38,Anlagenverzeichnis!$C$9:$C$38,$B22)</f>
        <v>8433.5</v>
      </c>
      <c r="J22" s="31">
        <f>SUMIFS(Anlagenverzeichnis!$Q$9:$Q$38,Anlagenverzeichnis!$C$9:$C$38,$B22)</f>
        <v>24438.583333333336</v>
      </c>
      <c r="K22" s="32">
        <f t="shared" si="0"/>
        <v>0.10063618514572784</v>
      </c>
      <c r="L22" s="33">
        <f>COUNTIFS(Anlagenverzeichnis!$C$9:$C$38,$B22)</f>
        <v>3</v>
      </c>
      <c r="N22" s="10" t="s">
        <v>47</v>
      </c>
      <c r="O22" s="10"/>
      <c r="P22" s="10"/>
      <c r="Q22" s="10"/>
      <c r="R22" s="29" t="s">
        <v>48</v>
      </c>
      <c r="S22" s="29" t="s">
        <v>49</v>
      </c>
      <c r="AH22" s="27">
        <v>2033</v>
      </c>
      <c r="AI22" s="28">
        <f>'AfA-Verlauf'!Z72</f>
        <v>11178.984433672937</v>
      </c>
      <c r="AJ22" s="28">
        <f>'AfA-Verlauf'!Z107</f>
        <v>6484.8568697753399</v>
      </c>
    </row>
    <row r="23" spans="2:36" ht="15.75" customHeight="1" x14ac:dyDescent="0.25">
      <c r="B23" s="30" t="str">
        <f>Stammdaten!$B$36</f>
        <v>Laden- und Ausstellungseinrichtung</v>
      </c>
      <c r="C23" s="31">
        <f>SUMIFS(Anlagenverzeichnis!$W$9:$W$38,Anlagenverzeichnis!$C$9:$C$38,$B23)</f>
        <v>21500</v>
      </c>
      <c r="D23" s="31">
        <f>SUMIFS(Anlagenverzeichnis!$X$9:$X$38,Anlagenverzeichnis!$C$9:$C$38,$B23)</f>
        <v>0</v>
      </c>
      <c r="E23" s="31">
        <f>SUMIFS(Anlagenverzeichnis!$Y$9:$Y$38,Anlagenverzeichnis!$C$9:$C$38,$B23)</f>
        <v>0</v>
      </c>
      <c r="F23" s="31">
        <f>SUMIFS(Anlagenverzeichnis!$Z$9:$Z$38,Anlagenverzeichnis!$C$9:$C$38,$B23)</f>
        <v>21500</v>
      </c>
      <c r="G23" s="31">
        <f>SUMIFS(Anlagenverzeichnis!$AA$9:$AA$38,Anlagenverzeichnis!$C$9:$C$38,$B23)</f>
        <v>4927.0833333333339</v>
      </c>
      <c r="H23" s="31">
        <f>SUMIFS(Anlagenverzeichnis!$O$9:$O$38,Anlagenverzeichnis!$C$9:$C$38,$B23)</f>
        <v>19260.416666666668</v>
      </c>
      <c r="I23" s="31">
        <f>SUMIFS(Anlagenverzeichnis!$P$9:$P$38,Anlagenverzeichnis!$C$9:$C$38,$B23)</f>
        <v>2687.5</v>
      </c>
      <c r="J23" s="31">
        <f>SUMIFS(Anlagenverzeichnis!$Q$9:$Q$38,Anlagenverzeichnis!$C$9:$C$38,$B23)</f>
        <v>16572.916666666668</v>
      </c>
      <c r="K23" s="32">
        <f t="shared" si="0"/>
        <v>6.824598166443302E-2</v>
      </c>
      <c r="L23" s="33">
        <f>COUNTIFS(Anlagenverzeichnis!$C$9:$C$38,$B23)</f>
        <v>1</v>
      </c>
      <c r="N23" s="9" t="s">
        <v>50</v>
      </c>
      <c r="O23" s="9"/>
      <c r="P23" s="9"/>
      <c r="Q23" s="9"/>
      <c r="R23" s="38">
        <f>ROUND($F$28-$G$28-$J$28,2)</f>
        <v>0</v>
      </c>
      <c r="S23" s="39" t="str">
        <f>IF(ABS($R23)&lt;0.01,"OK","PRÜFEN")</f>
        <v>OK</v>
      </c>
      <c r="AH23" s="27">
        <v>2034</v>
      </c>
      <c r="AI23" s="28">
        <f>'AfA-Verlauf'!AA72</f>
        <v>4937.8871728056429</v>
      </c>
      <c r="AJ23" s="28">
        <f>'AfA-Verlauf'!AA107</f>
        <v>1546.9696969696965</v>
      </c>
    </row>
    <row r="24" spans="2:36" ht="15.75" customHeight="1" x14ac:dyDescent="0.25">
      <c r="B24" s="30" t="str">
        <f>Stammdaten!$B$37</f>
        <v>Kommunikationstechnik</v>
      </c>
      <c r="C24" s="31">
        <f>SUMIFS(Anlagenverzeichnis!$W$9:$W$38,Anlagenverzeichnis!$C$9:$C$38,$B24)</f>
        <v>9640</v>
      </c>
      <c r="D24" s="31">
        <f>SUMIFS(Anlagenverzeichnis!$X$9:$X$38,Anlagenverzeichnis!$C$9:$C$38,$B24)</f>
        <v>960</v>
      </c>
      <c r="E24" s="31">
        <f>SUMIFS(Anlagenverzeichnis!$Y$9:$Y$38,Anlagenverzeichnis!$C$9:$C$38,$B24)</f>
        <v>0</v>
      </c>
      <c r="F24" s="31">
        <f>SUMIFS(Anlagenverzeichnis!$Z$9:$Z$38,Anlagenverzeichnis!$C$9:$C$38,$B24)</f>
        <v>10600</v>
      </c>
      <c r="G24" s="31">
        <f>SUMIFS(Anlagenverzeichnis!$AA$9:$AA$38,Anlagenverzeichnis!$C$9:$C$38,$B24)</f>
        <v>5815.333333333333</v>
      </c>
      <c r="H24" s="31">
        <f>SUMIFS(Anlagenverzeichnis!$O$9:$O$38,Anlagenverzeichnis!$C$9:$C$38,$B24)</f>
        <v>6904.666666666667</v>
      </c>
      <c r="I24" s="31">
        <f>SUMIFS(Anlagenverzeichnis!$P$9:$P$38,Anlagenverzeichnis!$C$9:$C$38,$B24)</f>
        <v>2120</v>
      </c>
      <c r="J24" s="31">
        <f>SUMIFS(Anlagenverzeichnis!$Q$9:$Q$38,Anlagenverzeichnis!$C$9:$C$38,$B24)</f>
        <v>4784.666666666667</v>
      </c>
      <c r="K24" s="32">
        <f t="shared" si="0"/>
        <v>1.9702885145166996E-2</v>
      </c>
      <c r="L24" s="33">
        <f>COUNTIFS(Anlagenverzeichnis!$C$9:$C$38,$B24)</f>
        <v>2</v>
      </c>
      <c r="N24" s="9" t="s">
        <v>51</v>
      </c>
      <c r="O24" s="9"/>
      <c r="P24" s="9"/>
      <c r="Q24" s="9"/>
      <c r="R24" s="40">
        <f>COUNTIFS(Anlagenverzeichnis!$J$9:$J$38,"GWG",Anlagenverzeichnis!$G$9:$G$38,"&gt;"&amp;GWG_Grenze)</f>
        <v>0</v>
      </c>
      <c r="S24" s="39" t="str">
        <f t="shared" ref="S24:S29" si="1">IF($R24=0,"OK","PRÜFEN")</f>
        <v>OK</v>
      </c>
      <c r="AH24" s="27">
        <v>2035</v>
      </c>
      <c r="AI24" s="28">
        <f>'AfA-Verlauf'!AB72</f>
        <v>1546.9696969696934</v>
      </c>
      <c r="AJ24" s="28">
        <f>'AfA-Verlauf'!AB107</f>
        <v>3.2116531656356528E-12</v>
      </c>
    </row>
    <row r="25" spans="2:36" ht="15.75" customHeight="1" x14ac:dyDescent="0.25">
      <c r="B25" s="30" t="str">
        <f>Stammdaten!$B$38</f>
        <v>Sicherheits- und Alarmtechnik</v>
      </c>
      <c r="C25" s="31">
        <f>SUMIFS(Anlagenverzeichnis!$W$9:$W$38,Anlagenverzeichnis!$C$9:$C$38,$B25)</f>
        <v>14200</v>
      </c>
      <c r="D25" s="31">
        <f>SUMIFS(Anlagenverzeichnis!$X$9:$X$38,Anlagenverzeichnis!$C$9:$C$38,$B25)</f>
        <v>0</v>
      </c>
      <c r="E25" s="31">
        <f>SUMIFS(Anlagenverzeichnis!$Y$9:$Y$38,Anlagenverzeichnis!$C$9:$C$38,$B25)</f>
        <v>0</v>
      </c>
      <c r="F25" s="31">
        <f>SUMIFS(Anlagenverzeichnis!$Z$9:$Z$38,Anlagenverzeichnis!$C$9:$C$38,$B25)</f>
        <v>14200</v>
      </c>
      <c r="G25" s="31">
        <f>SUMIFS(Anlagenverzeichnis!$AA$9:$AA$38,Anlagenverzeichnis!$C$9:$C$38,$B25)</f>
        <v>3442.4242424242425</v>
      </c>
      <c r="H25" s="31">
        <f>SUMIFS(Anlagenverzeichnis!$O$9:$O$38,Anlagenverzeichnis!$C$9:$C$38,$B25)</f>
        <v>12048.484848484848</v>
      </c>
      <c r="I25" s="31">
        <f>SUMIFS(Anlagenverzeichnis!$P$9:$P$38,Anlagenverzeichnis!$C$9:$C$38,$B25)</f>
        <v>1290.909090909091</v>
      </c>
      <c r="J25" s="31">
        <f>SUMIFS(Anlagenverzeichnis!$Q$9:$Q$38,Anlagenverzeichnis!$C$9:$C$38,$B25)</f>
        <v>10757.575757575756</v>
      </c>
      <c r="K25" s="32">
        <f t="shared" si="0"/>
        <v>4.4298860162731213E-2</v>
      </c>
      <c r="L25" s="33">
        <f>COUNTIFS(Anlagenverzeichnis!$C$9:$C$38,$B25)</f>
        <v>1</v>
      </c>
      <c r="N25" s="9" t="s">
        <v>52</v>
      </c>
      <c r="O25" s="9"/>
      <c r="P25" s="9"/>
      <c r="Q25" s="9"/>
      <c r="R25" s="40">
        <f>COUNTIFS(Anlagenverzeichnis!$J$9:$J$38,"Sammelposten",Anlagenverzeichnis!$G$9:$G$38,"&gt;"&amp;SP_Max)+COUNTIFS(Anlagenverzeichnis!$J$9:$J$38,"Sammelposten",Anlagenverzeichnis!$G$9:$G$38,"&lt;"&amp;SP_Min)</f>
        <v>0</v>
      </c>
      <c r="S25" s="39" t="str">
        <f t="shared" si="1"/>
        <v>OK</v>
      </c>
      <c r="AH25" s="27">
        <v>2036</v>
      </c>
      <c r="AI25" s="28">
        <f>'AfA-Verlauf'!AC72</f>
        <v>0</v>
      </c>
      <c r="AJ25" s="28">
        <f>'AfA-Verlauf'!AC107</f>
        <v>3.2116531656356528E-12</v>
      </c>
    </row>
    <row r="26" spans="2:36" ht="15.75" customHeight="1" x14ac:dyDescent="0.25">
      <c r="B26" s="30" t="str">
        <f>Stammdaten!$B$39</f>
        <v>Gebäudeeinbauten und Klimatechnik</v>
      </c>
      <c r="C26" s="31">
        <f>SUMIFS(Anlagenverzeichnis!$W$9:$W$38,Anlagenverzeichnis!$C$9:$C$38,$B26)</f>
        <v>13400</v>
      </c>
      <c r="D26" s="31">
        <f>SUMIFS(Anlagenverzeichnis!$X$9:$X$38,Anlagenverzeichnis!$C$9:$C$38,$B26)</f>
        <v>0</v>
      </c>
      <c r="E26" s="31">
        <f>SUMIFS(Anlagenverzeichnis!$Y$9:$Y$38,Anlagenverzeichnis!$C$9:$C$38,$B26)</f>
        <v>0</v>
      </c>
      <c r="F26" s="31">
        <f>SUMIFS(Anlagenverzeichnis!$Z$9:$Z$38,Anlagenverzeichnis!$C$9:$C$38,$B26)</f>
        <v>13400</v>
      </c>
      <c r="G26" s="31">
        <f>SUMIFS(Anlagenverzeichnis!$AA$9:$AA$38,Anlagenverzeichnis!$C$9:$C$38,$B26)</f>
        <v>1563.3333333333333</v>
      </c>
      <c r="H26" s="31">
        <f>SUMIFS(Anlagenverzeichnis!$O$9:$O$38,Anlagenverzeichnis!$C$9:$C$38,$B26)</f>
        <v>13176.666666666666</v>
      </c>
      <c r="I26" s="31">
        <f>SUMIFS(Anlagenverzeichnis!$P$9:$P$38,Anlagenverzeichnis!$C$9:$C$38,$B26)</f>
        <v>1340</v>
      </c>
      <c r="J26" s="31">
        <f>SUMIFS(Anlagenverzeichnis!$Q$9:$Q$38,Anlagenverzeichnis!$C$9:$C$38,$B26)</f>
        <v>11836.666666666666</v>
      </c>
      <c r="K26" s="32">
        <f t="shared" si="0"/>
        <v>4.8742472586378711E-2</v>
      </c>
      <c r="L26" s="33">
        <f>COUNTIFS(Anlagenverzeichnis!$C$9:$C$38,$B26)</f>
        <v>1</v>
      </c>
      <c r="N26" s="9" t="s">
        <v>53</v>
      </c>
      <c r="O26" s="9"/>
      <c r="P26" s="9"/>
      <c r="Q26" s="9"/>
      <c r="R26" s="40">
        <f>COUNTIFS(Anlagenverzeichnis!$J$9:$J$38,"Degressiv",Anlagenverzeichnis!$F$9:$F$38,"&lt;"&amp;Deg_ab)+COUNTIFS(Anlagenverzeichnis!$J$9:$J$38,"Degressiv",Anlagenverzeichnis!$F$9:$F$38,"&gt;"&amp;Deg_bis)</f>
        <v>0</v>
      </c>
      <c r="S26" s="39" t="str">
        <f t="shared" si="1"/>
        <v>OK</v>
      </c>
      <c r="AH26" s="27">
        <v>2037</v>
      </c>
      <c r="AI26" s="28">
        <f>'AfA-Verlauf'!AD72</f>
        <v>0</v>
      </c>
      <c r="AJ26" s="28">
        <f>'AfA-Verlauf'!AD107</f>
        <v>3.2116531656356528E-12</v>
      </c>
    </row>
    <row r="27" spans="2:36" ht="15.75" customHeight="1" x14ac:dyDescent="0.25">
      <c r="B27" s="30" t="str">
        <f>Stammdaten!$B$40</f>
        <v>Sonstige Betriebsausstattung</v>
      </c>
      <c r="C27" s="31">
        <f>SUMIFS(Anlagenverzeichnis!$W$9:$W$38,Anlagenverzeichnis!$C$9:$C$38,$B27)</f>
        <v>0</v>
      </c>
      <c r="D27" s="31">
        <f>SUMIFS(Anlagenverzeichnis!$X$9:$X$38,Anlagenverzeichnis!$C$9:$C$38,$B27)</f>
        <v>0</v>
      </c>
      <c r="E27" s="31">
        <f>SUMIFS(Anlagenverzeichnis!$Y$9:$Y$38,Anlagenverzeichnis!$C$9:$C$38,$B27)</f>
        <v>0</v>
      </c>
      <c r="F27" s="31">
        <f>SUMIFS(Anlagenverzeichnis!$Z$9:$Z$38,Anlagenverzeichnis!$C$9:$C$38,$B27)</f>
        <v>0</v>
      </c>
      <c r="G27" s="31">
        <f>SUMIFS(Anlagenverzeichnis!$AA$9:$AA$38,Anlagenverzeichnis!$C$9:$C$38,$B27)</f>
        <v>0</v>
      </c>
      <c r="H27" s="31">
        <f>SUMIFS(Anlagenverzeichnis!$O$9:$O$38,Anlagenverzeichnis!$C$9:$C$38,$B27)</f>
        <v>0</v>
      </c>
      <c r="I27" s="31">
        <f>SUMIFS(Anlagenverzeichnis!$P$9:$P$38,Anlagenverzeichnis!$C$9:$C$38,$B27)</f>
        <v>0</v>
      </c>
      <c r="J27" s="31">
        <f>SUMIFS(Anlagenverzeichnis!$Q$9:$Q$38,Anlagenverzeichnis!$C$9:$C$38,$B27)</f>
        <v>0</v>
      </c>
      <c r="K27" s="32">
        <f t="shared" si="0"/>
        <v>0</v>
      </c>
      <c r="L27" s="33">
        <f>COUNTIFS(Anlagenverzeichnis!$C$9:$C$38,$B27)</f>
        <v>0</v>
      </c>
      <c r="N27" s="9" t="s">
        <v>54</v>
      </c>
      <c r="O27" s="9"/>
      <c r="P27" s="9"/>
      <c r="Q27" s="9"/>
      <c r="R27" s="40">
        <f>COUNTIFS(Anlagenverzeichnis!$B$9:$B$38,"&lt;&gt;",Anlagenverzeichnis!$F$9:$F$38,"")+COUNTIFS(Anlagenverzeichnis!$B$9:$B$38,"&lt;&gt;",Anlagenverzeichnis!$G$9:$G$38,"")</f>
        <v>0</v>
      </c>
      <c r="S27" s="39" t="str">
        <f t="shared" si="1"/>
        <v>OK</v>
      </c>
      <c r="AH27" s="27">
        <v>2038</v>
      </c>
      <c r="AI27" s="28">
        <f>'AfA-Verlauf'!AE72</f>
        <v>0</v>
      </c>
      <c r="AJ27" s="28">
        <f>'AfA-Verlauf'!AE107</f>
        <v>3.2116531656356528E-12</v>
      </c>
    </row>
    <row r="28" spans="2:36" ht="15.75" customHeight="1" x14ac:dyDescent="0.25">
      <c r="B28" s="41" t="s">
        <v>44</v>
      </c>
      <c r="C28" s="42">
        <f t="shared" ref="C28:L28" si="2">SUM(C15:C27)</f>
        <v>480310</v>
      </c>
      <c r="D28" s="42">
        <f t="shared" si="2"/>
        <v>104495</v>
      </c>
      <c r="E28" s="42">
        <f t="shared" si="2"/>
        <v>34200</v>
      </c>
      <c r="F28" s="42">
        <f t="shared" si="2"/>
        <v>550605</v>
      </c>
      <c r="G28" s="42">
        <f t="shared" si="2"/>
        <v>307764.08449883451</v>
      </c>
      <c r="H28" s="42">
        <f t="shared" si="2"/>
        <v>346249.57245532249</v>
      </c>
      <c r="I28" s="42">
        <f t="shared" si="2"/>
        <v>83933.656954156948</v>
      </c>
      <c r="J28" s="42">
        <f t="shared" si="2"/>
        <v>242840.91550116547</v>
      </c>
      <c r="K28" s="43">
        <f t="shared" si="2"/>
        <v>1.0000000000000002</v>
      </c>
      <c r="L28" s="44">
        <f t="shared" si="2"/>
        <v>25</v>
      </c>
      <c r="N28" s="9" t="s">
        <v>55</v>
      </c>
      <c r="O28" s="9"/>
      <c r="P28" s="9"/>
      <c r="Q28" s="9"/>
      <c r="R28" s="40">
        <f>COUNTIFS(Anlagenverzeichnis!$B$9:$B$38,"&lt;&gt;",Anlagenverzeichnis!$H$9:$H$38,"")</f>
        <v>0</v>
      </c>
      <c r="S28" s="39" t="str">
        <f t="shared" si="1"/>
        <v>OK</v>
      </c>
    </row>
    <row r="29" spans="2:36" ht="15.75" customHeight="1" x14ac:dyDescent="0.25">
      <c r="B29" s="8" t="s">
        <v>56</v>
      </c>
      <c r="C29" s="8"/>
      <c r="D29" s="8"/>
      <c r="E29" s="8"/>
      <c r="F29" s="8"/>
      <c r="G29" s="8"/>
      <c r="H29" s="8"/>
      <c r="I29" s="8"/>
      <c r="J29" s="45">
        <f>Anlagenverzeichnis!$AB$39</f>
        <v>19475</v>
      </c>
      <c r="K29" s="46"/>
      <c r="L29" s="46"/>
      <c r="N29" s="9" t="s">
        <v>57</v>
      </c>
      <c r="O29" s="9"/>
      <c r="P29" s="9"/>
      <c r="Q29" s="9"/>
      <c r="R29" s="40">
        <f>COUNTIF(Anlagenverzeichnis!$Q$9:$Q$38,"&lt;0")</f>
        <v>0</v>
      </c>
      <c r="S29" s="39" t="str">
        <f t="shared" si="1"/>
        <v>OK</v>
      </c>
    </row>
    <row r="32" spans="2:36" ht="19.5" customHeight="1" x14ac:dyDescent="0.25">
      <c r="B32" s="23" t="s">
        <v>58</v>
      </c>
      <c r="C32" s="24" t="s">
        <v>59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54" spans="2:12" x14ac:dyDescent="0.25">
      <c r="B54" s="7" t="s">
        <v>60</v>
      </c>
      <c r="C54" s="7"/>
      <c r="D54" s="7"/>
      <c r="E54" s="7"/>
      <c r="F54" s="7"/>
      <c r="G54" s="7"/>
      <c r="H54" s="7"/>
      <c r="I54" s="7"/>
      <c r="J54" s="7"/>
      <c r="K54" s="7"/>
      <c r="L54" s="7"/>
    </row>
  </sheetData>
  <mergeCells count="28">
    <mergeCell ref="B54:L54"/>
    <mergeCell ref="N26:Q26"/>
    <mergeCell ref="N27:Q27"/>
    <mergeCell ref="N28:Q28"/>
    <mergeCell ref="B29:I29"/>
    <mergeCell ref="N29:Q29"/>
    <mergeCell ref="Q11:S11"/>
    <mergeCell ref="N22:Q22"/>
    <mergeCell ref="N23:Q23"/>
    <mergeCell ref="N24:Q24"/>
    <mergeCell ref="N25:Q25"/>
    <mergeCell ref="B11:D11"/>
    <mergeCell ref="E11:G11"/>
    <mergeCell ref="H11:J11"/>
    <mergeCell ref="K11:M11"/>
    <mergeCell ref="N11:P11"/>
    <mergeCell ref="Q9:S9"/>
    <mergeCell ref="B10:D10"/>
    <mergeCell ref="E10:G10"/>
    <mergeCell ref="H10:J10"/>
    <mergeCell ref="K10:M10"/>
    <mergeCell ref="N10:P10"/>
    <mergeCell ref="Q10:S10"/>
    <mergeCell ref="B9:D9"/>
    <mergeCell ref="E9:G9"/>
    <mergeCell ref="H9:J9"/>
    <mergeCell ref="K9:M9"/>
    <mergeCell ref="N9:P9"/>
  </mergeCells>
  <conditionalFormatting sqref="S23:S29">
    <cfRule type="cellIs" dxfId="12" priority="2" operator="equal">
      <formula>"OK"</formula>
    </cfRule>
    <cfRule type="cellIs" dxfId="11" priority="3" operator="equal">
      <formula>"PRÜFEN"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9"/>
  <sheetViews>
    <sheetView showGridLines="0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5" customWidth="1"/>
    <col min="2" max="2" width="34" customWidth="1"/>
    <col min="3" max="3" width="26" customWidth="1"/>
    <col min="4" max="6" width="13" customWidth="1"/>
    <col min="7" max="7" width="15" customWidth="1"/>
    <col min="8" max="9" width="9" customWidth="1"/>
    <col min="10" max="10" width="13" customWidth="1"/>
    <col min="11" max="11" width="12" customWidth="1"/>
    <col min="12" max="12" width="9" customWidth="1"/>
    <col min="13" max="13" width="8" customWidth="1"/>
    <col min="14" max="17" width="14" customWidth="1"/>
    <col min="18" max="18" width="12" customWidth="1"/>
    <col min="19" max="19" width="9" customWidth="1"/>
    <col min="20" max="20" width="14" customWidth="1"/>
    <col min="21" max="21" width="26" customWidth="1"/>
    <col min="22" max="22" width="2" customWidth="1"/>
    <col min="23" max="28" width="13" customWidth="1"/>
  </cols>
  <sheetData>
    <row r="1" spans="1:28" ht="4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8" ht="7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8" ht="25.5" customHeight="1" x14ac:dyDescent="0.25">
      <c r="A3" s="16"/>
      <c r="B3" s="17" t="s">
        <v>61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8">
        <f>Wirtschaftsjahr</f>
        <v>2026</v>
      </c>
      <c r="R3" s="18">
        <f>Wirtschaftsjahr</f>
        <v>2026</v>
      </c>
      <c r="S3" s="16"/>
      <c r="T3" s="19" t="str">
        <f>Stammdaten!C8</f>
        <v>Nordstern Betriebs- und Service GmbH</v>
      </c>
      <c r="U3" s="16"/>
    </row>
    <row r="4" spans="1:28" ht="15.75" customHeight="1" x14ac:dyDescent="0.25">
      <c r="A4" s="16"/>
      <c r="B4" s="20" t="s">
        <v>62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21" t="s">
        <v>2</v>
      </c>
      <c r="S4" s="16"/>
      <c r="T4" s="21" t="s">
        <v>3</v>
      </c>
      <c r="U4" s="16"/>
    </row>
    <row r="5" spans="1:28" ht="6" customHeight="1" x14ac:dyDescent="0.25"/>
    <row r="7" spans="1:28" ht="15.75" customHeight="1" x14ac:dyDescent="0.25">
      <c r="B7" s="6" t="s">
        <v>63</v>
      </c>
      <c r="C7" s="6"/>
      <c r="D7" s="6"/>
      <c r="E7" s="6"/>
      <c r="F7" s="5" t="s">
        <v>64</v>
      </c>
      <c r="G7" s="5"/>
      <c r="H7" s="5"/>
      <c r="I7" s="5"/>
      <c r="J7" s="5"/>
      <c r="K7" s="5"/>
      <c r="L7" s="4" t="s">
        <v>65</v>
      </c>
      <c r="M7" s="4"/>
      <c r="N7" s="4"/>
      <c r="O7" s="4"/>
      <c r="P7" s="4"/>
      <c r="Q7" s="4"/>
      <c r="R7" s="5" t="s">
        <v>66</v>
      </c>
      <c r="S7" s="5"/>
      <c r="T7" s="5"/>
      <c r="U7" s="5"/>
      <c r="W7" s="3" t="s">
        <v>67</v>
      </c>
      <c r="X7" s="3"/>
      <c r="Y7" s="3"/>
      <c r="Z7" s="3"/>
      <c r="AA7" s="3"/>
      <c r="AB7" s="3"/>
    </row>
    <row r="8" spans="1:28" ht="33.75" customHeight="1" x14ac:dyDescent="0.25">
      <c r="A8" s="29" t="s">
        <v>68</v>
      </c>
      <c r="B8" s="29" t="s">
        <v>69</v>
      </c>
      <c r="C8" s="29" t="s">
        <v>26</v>
      </c>
      <c r="D8" s="29" t="s">
        <v>70</v>
      </c>
      <c r="E8" s="29" t="s">
        <v>71</v>
      </c>
      <c r="F8" s="29" t="s">
        <v>72</v>
      </c>
      <c r="G8" s="29" t="s">
        <v>73</v>
      </c>
      <c r="H8" s="29" t="s">
        <v>74</v>
      </c>
      <c r="I8" s="29" t="s">
        <v>75</v>
      </c>
      <c r="J8" s="29" t="s">
        <v>37</v>
      </c>
      <c r="K8" s="29" t="s">
        <v>76</v>
      </c>
      <c r="L8" s="29" t="s">
        <v>77</v>
      </c>
      <c r="M8" s="29" t="s">
        <v>78</v>
      </c>
      <c r="N8" s="29" t="s">
        <v>79</v>
      </c>
      <c r="O8" s="29" t="s">
        <v>32</v>
      </c>
      <c r="P8" s="29" t="s">
        <v>33</v>
      </c>
      <c r="Q8" s="29" t="s">
        <v>34</v>
      </c>
      <c r="R8" s="29" t="s">
        <v>80</v>
      </c>
      <c r="S8" s="29" t="s">
        <v>81</v>
      </c>
      <c r="T8" s="29" t="s">
        <v>49</v>
      </c>
      <c r="U8" s="29" t="s">
        <v>82</v>
      </c>
      <c r="W8" s="47" t="s">
        <v>27</v>
      </c>
      <c r="X8" s="47" t="s">
        <v>28</v>
      </c>
      <c r="Y8" s="47" t="s">
        <v>83</v>
      </c>
      <c r="Z8" s="47" t="s">
        <v>30</v>
      </c>
      <c r="AA8" s="47" t="s">
        <v>31</v>
      </c>
      <c r="AB8" s="47" t="s">
        <v>84</v>
      </c>
    </row>
    <row r="9" spans="1:28" ht="16.5" customHeight="1" x14ac:dyDescent="0.25">
      <c r="A9" s="48">
        <f>IF($B9="","",COUNTA($B$9:$B9))</f>
        <v>1</v>
      </c>
      <c r="B9" s="49" t="s">
        <v>85</v>
      </c>
      <c r="C9" s="49" t="s">
        <v>86</v>
      </c>
      <c r="D9" s="50" t="s">
        <v>87</v>
      </c>
      <c r="E9" s="50" t="s">
        <v>88</v>
      </c>
      <c r="F9" s="51">
        <v>43536</v>
      </c>
      <c r="G9" s="52">
        <v>6240</v>
      </c>
      <c r="H9" s="53">
        <f t="shared" ref="H9:H38" si="0">IF($C9="","",IFERROR(VLOOKUP($C9,AfA_Tabelle,2,FALSE()),""))</f>
        <v>13</v>
      </c>
      <c r="I9" s="54">
        <v>13</v>
      </c>
      <c r="J9" s="50" t="s">
        <v>40</v>
      </c>
      <c r="K9" s="51"/>
      <c r="L9" s="55">
        <f t="shared" ref="L9:L38" si="1">IF($G9="","",IF($J9="GWG",1,IF($J9="Sammelposten",1/SP_Jahre,IF($J9="Degressiv",MIN(Hoechstsatz_deg,Faktor_deg/MAX($I9,1)),1/MAX($I9,1)))))</f>
        <v>7.6923076923076927E-2</v>
      </c>
      <c r="M9" s="53">
        <f>IF($B9="","",INDEX('AfA-Verlauf'!$L8:$AE8,MATCH(Wirtschaftsjahr,'AfA-Verlauf'!$L$7:$AE$7,0)))</f>
        <v>12</v>
      </c>
      <c r="N9" s="56">
        <f>IF($B9="","",SUMIF('AfA-Verlauf'!$L$41:$AE$41,"&lt;"&amp;Wirtschaftsjahr,'AfA-Verlauf'!$L42:$AE42))</f>
        <v>3280</v>
      </c>
      <c r="O9" s="56">
        <f t="shared" ref="O9:O38" si="2">IF($B9="","",MAX(0,$G9-$N9))</f>
        <v>2960</v>
      </c>
      <c r="P9" s="56">
        <f>IF($B9="","",INDEX('AfA-Verlauf'!$L42:$AE42,MATCH(Wirtschaftsjahr,'AfA-Verlauf'!$L$41:$AE$41,0)))</f>
        <v>480</v>
      </c>
      <c r="Q9" s="56">
        <f>IF($B9="","",INDEX('AfA-Verlauf'!$L77:$AE77,MATCH(Wirtschaftsjahr,'AfA-Verlauf'!$L$76:$AE$76,0)))</f>
        <v>2480</v>
      </c>
      <c r="R9" s="57">
        <f t="shared" ref="R9:R38" si="3">IF($B9="","",IF($G9=0,0,MIN(1,($N9+$P9)/$G9)))</f>
        <v>0.60256410256410253</v>
      </c>
      <c r="S9" s="53">
        <f>IF($B9="","",IF($Q9&lt;=0,0,MAX(0,$I9*12-SUMIF('AfA-Verlauf'!$L$7:$AE$7,"&lt;="&amp;Wirtschaftsjahr,'AfA-Verlauf'!$L8:$AE8))))</f>
        <v>62</v>
      </c>
      <c r="T9" s="48" t="str">
        <f t="shared" ref="T9:T38" si="4">IF($B9="","",IF($K9&lt;&gt;"","Abgang",IF($F9="","offen",IF(YEAR($F9)=Wirtschaftsjahr,"Zugang",IF($Q9&lt;=0,"Abgeschrieben","Laufend")))))</f>
        <v>Laufend</v>
      </c>
      <c r="U9" s="58"/>
      <c r="W9" s="59">
        <f t="shared" ref="W9:W38" si="5">IF($G9="","",IF($F9="",0,IF(YEAR($F9)&lt;Wirtschaftsjahr,$G9,0)))</f>
        <v>6240</v>
      </c>
      <c r="X9" s="59">
        <f t="shared" ref="X9:X38" si="6">IF($G9="","",IF($F9="",0,IF(YEAR($F9)=Wirtschaftsjahr,$G9,0)))</f>
        <v>0</v>
      </c>
      <c r="Y9" s="59">
        <f t="shared" ref="Y9:Y38" si="7">IF($G9="","",IF($K9="",0,IF(YEAR($K9)=Wirtschaftsjahr,$W9+$X9,0)))</f>
        <v>0</v>
      </c>
      <c r="Z9" s="59">
        <f t="shared" ref="Z9:Z38" si="8">IF($G9="","",$W9+$X9-$Y9)</f>
        <v>6240</v>
      </c>
      <c r="AA9" s="59">
        <f t="shared" ref="AA9:AA38" si="9">IF($G9="","",IF($Z9=0,0,$N9+$P9))</f>
        <v>3760</v>
      </c>
      <c r="AB9" s="59">
        <f t="shared" ref="AB9:AB38" si="10">IF($G9="","",IF($Y9=0,0,MAX(0,$O9-$P9)))</f>
        <v>0</v>
      </c>
    </row>
    <row r="10" spans="1:28" ht="16.5" customHeight="1" x14ac:dyDescent="0.25">
      <c r="A10" s="48">
        <f>IF($B10="","",COUNTA($B$9:$B10))</f>
        <v>2</v>
      </c>
      <c r="B10" s="49" t="s">
        <v>89</v>
      </c>
      <c r="C10" s="49" t="s">
        <v>86</v>
      </c>
      <c r="D10" s="50" t="s">
        <v>90</v>
      </c>
      <c r="E10" s="50" t="s">
        <v>88</v>
      </c>
      <c r="F10" s="51">
        <v>43709</v>
      </c>
      <c r="G10" s="52">
        <v>3480</v>
      </c>
      <c r="H10" s="53">
        <f t="shared" si="0"/>
        <v>13</v>
      </c>
      <c r="I10" s="54">
        <v>13</v>
      </c>
      <c r="J10" s="50" t="s">
        <v>40</v>
      </c>
      <c r="K10" s="51"/>
      <c r="L10" s="55">
        <f t="shared" si="1"/>
        <v>7.6923076923076927E-2</v>
      </c>
      <c r="M10" s="53">
        <f>IF($B10="","",INDEX('AfA-Verlauf'!$L9:$AE9,MATCH(Wirtschaftsjahr,'AfA-Verlauf'!$L$7:$AE$7,0)))</f>
        <v>12</v>
      </c>
      <c r="N10" s="56">
        <f>IF($B10="","",SUMIF('AfA-Verlauf'!$L$41:$AE$41,"&lt;"&amp;Wirtschaftsjahr,'AfA-Verlauf'!$L43:$AE43))</f>
        <v>1695.384615384615</v>
      </c>
      <c r="O10" s="56">
        <f t="shared" si="2"/>
        <v>1784.615384615385</v>
      </c>
      <c r="P10" s="56">
        <f>IF($B10="","",INDEX('AfA-Verlauf'!$L43:$AE43,MATCH(Wirtschaftsjahr,'AfA-Verlauf'!$L$41:$AE$41,0)))</f>
        <v>267.69230769230768</v>
      </c>
      <c r="Q10" s="56">
        <f>IF($B10="","",INDEX('AfA-Verlauf'!$L78:$AE78,MATCH(Wirtschaftsjahr,'AfA-Verlauf'!$L$76:$AE$76,0)))</f>
        <v>1516.9230769230776</v>
      </c>
      <c r="R10" s="57">
        <f t="shared" si="3"/>
        <v>0.56410256410256399</v>
      </c>
      <c r="S10" s="53">
        <f>IF($B10="","",IF($Q10&lt;=0,0,MAX(0,$I10*12-SUMIF('AfA-Verlauf'!$L$7:$AE$7,"&lt;="&amp;Wirtschaftsjahr,'AfA-Verlauf'!$L9:$AE9))))</f>
        <v>68</v>
      </c>
      <c r="T10" s="48" t="str">
        <f t="shared" si="4"/>
        <v>Laufend</v>
      </c>
      <c r="U10" s="58"/>
      <c r="W10" s="59">
        <f t="shared" si="5"/>
        <v>3480</v>
      </c>
      <c r="X10" s="59">
        <f t="shared" si="6"/>
        <v>0</v>
      </c>
      <c r="Y10" s="59">
        <f t="shared" si="7"/>
        <v>0</v>
      </c>
      <c r="Z10" s="59">
        <f t="shared" si="8"/>
        <v>3480</v>
      </c>
      <c r="AA10" s="59">
        <f t="shared" si="9"/>
        <v>1963.0769230769226</v>
      </c>
      <c r="AB10" s="59">
        <f t="shared" si="10"/>
        <v>0</v>
      </c>
    </row>
    <row r="11" spans="1:28" ht="16.5" customHeight="1" x14ac:dyDescent="0.25">
      <c r="A11" s="48">
        <f>IF($B11="","",COUNTA($B$9:$B11))</f>
        <v>3</v>
      </c>
      <c r="B11" s="49" t="s">
        <v>91</v>
      </c>
      <c r="C11" s="49" t="s">
        <v>92</v>
      </c>
      <c r="D11" s="50" t="s">
        <v>93</v>
      </c>
      <c r="E11" s="50" t="s">
        <v>94</v>
      </c>
      <c r="F11" s="51">
        <v>43969</v>
      </c>
      <c r="G11" s="52">
        <v>148500</v>
      </c>
      <c r="H11" s="53">
        <f t="shared" si="0"/>
        <v>8</v>
      </c>
      <c r="I11" s="54">
        <v>8</v>
      </c>
      <c r="J11" s="50" t="s">
        <v>40</v>
      </c>
      <c r="K11" s="51"/>
      <c r="L11" s="55">
        <f t="shared" si="1"/>
        <v>0.125</v>
      </c>
      <c r="M11" s="53">
        <f>IF($B11="","",INDEX('AfA-Verlauf'!$L10:$AE10,MATCH(Wirtschaftsjahr,'AfA-Verlauf'!$L$7:$AE$7,0)))</f>
        <v>12</v>
      </c>
      <c r="N11" s="56">
        <f>IF($B11="","",SUMIF('AfA-Verlauf'!$L$41:$AE$41,"&lt;"&amp;Wirtschaftsjahr,'AfA-Verlauf'!$L44:$AE44))</f>
        <v>105187.5</v>
      </c>
      <c r="O11" s="56">
        <f t="shared" si="2"/>
        <v>43312.5</v>
      </c>
      <c r="P11" s="56">
        <f>IF($B11="","",INDEX('AfA-Verlauf'!$L44:$AE44,MATCH(Wirtschaftsjahr,'AfA-Verlauf'!$L$41:$AE$41,0)))</f>
        <v>18562.5</v>
      </c>
      <c r="Q11" s="56">
        <f>IF($B11="","",INDEX('AfA-Verlauf'!$L79:$AE79,MATCH(Wirtschaftsjahr,'AfA-Verlauf'!$L$76:$AE$76,0)))</f>
        <v>24750</v>
      </c>
      <c r="R11" s="57">
        <f t="shared" si="3"/>
        <v>0.83333333333333337</v>
      </c>
      <c r="S11" s="53">
        <f>IF($B11="","",IF($Q11&lt;=0,0,MAX(0,$I11*12-SUMIF('AfA-Verlauf'!$L$7:$AE$7,"&lt;="&amp;Wirtschaftsjahr,'AfA-Verlauf'!$L10:$AE10))))</f>
        <v>16</v>
      </c>
      <c r="T11" s="48" t="str">
        <f t="shared" si="4"/>
        <v>Laufend</v>
      </c>
      <c r="U11" s="58" t="s">
        <v>95</v>
      </c>
      <c r="W11" s="59">
        <f t="shared" si="5"/>
        <v>148500</v>
      </c>
      <c r="X11" s="59">
        <f t="shared" si="6"/>
        <v>0</v>
      </c>
      <c r="Y11" s="59">
        <f t="shared" si="7"/>
        <v>0</v>
      </c>
      <c r="Z11" s="59">
        <f t="shared" si="8"/>
        <v>148500</v>
      </c>
      <c r="AA11" s="59">
        <f t="shared" si="9"/>
        <v>123750</v>
      </c>
      <c r="AB11" s="59">
        <f t="shared" si="10"/>
        <v>0</v>
      </c>
    </row>
    <row r="12" spans="1:28" ht="16.5" customHeight="1" x14ac:dyDescent="0.25">
      <c r="A12" s="48">
        <f>IF($B12="","",COUNTA($B$9:$B12))</f>
        <v>4</v>
      </c>
      <c r="B12" s="49" t="s">
        <v>96</v>
      </c>
      <c r="C12" s="49" t="s">
        <v>92</v>
      </c>
      <c r="D12" s="50" t="s">
        <v>97</v>
      </c>
      <c r="E12" s="50" t="s">
        <v>94</v>
      </c>
      <c r="F12" s="51">
        <v>44137</v>
      </c>
      <c r="G12" s="52">
        <v>27900</v>
      </c>
      <c r="H12" s="53">
        <f t="shared" si="0"/>
        <v>8</v>
      </c>
      <c r="I12" s="54">
        <v>8</v>
      </c>
      <c r="J12" s="50" t="s">
        <v>40</v>
      </c>
      <c r="K12" s="51"/>
      <c r="L12" s="55">
        <f t="shared" si="1"/>
        <v>0.125</v>
      </c>
      <c r="M12" s="53">
        <f>IF($B12="","",INDEX('AfA-Verlauf'!$L11:$AE11,MATCH(Wirtschaftsjahr,'AfA-Verlauf'!$L$7:$AE$7,0)))</f>
        <v>12</v>
      </c>
      <c r="N12" s="56">
        <f>IF($B12="","",SUMIF('AfA-Verlauf'!$L$41:$AE$41,"&lt;"&amp;Wirtschaftsjahr,'AfA-Verlauf'!$L45:$AE45))</f>
        <v>18018.75</v>
      </c>
      <c r="O12" s="56">
        <f t="shared" si="2"/>
        <v>9881.25</v>
      </c>
      <c r="P12" s="56">
        <f>IF($B12="","",INDEX('AfA-Verlauf'!$L45:$AE45,MATCH(Wirtschaftsjahr,'AfA-Verlauf'!$L$41:$AE$41,0)))</f>
        <v>3487.5</v>
      </c>
      <c r="Q12" s="56">
        <f>IF($B12="","",INDEX('AfA-Verlauf'!$L80:$AE80,MATCH(Wirtschaftsjahr,'AfA-Verlauf'!$L$76:$AE$76,0)))</f>
        <v>6393.75</v>
      </c>
      <c r="R12" s="57">
        <f t="shared" si="3"/>
        <v>0.77083333333333337</v>
      </c>
      <c r="S12" s="53">
        <f>IF($B12="","",IF($Q12&lt;=0,0,MAX(0,$I12*12-SUMIF('AfA-Verlauf'!$L$7:$AE$7,"&lt;="&amp;Wirtschaftsjahr,'AfA-Verlauf'!$L11:$AE11))))</f>
        <v>22</v>
      </c>
      <c r="T12" s="48" t="str">
        <f t="shared" si="4"/>
        <v>Laufend</v>
      </c>
      <c r="U12" s="58"/>
      <c r="W12" s="59">
        <f t="shared" si="5"/>
        <v>27900</v>
      </c>
      <c r="X12" s="59">
        <f t="shared" si="6"/>
        <v>0</v>
      </c>
      <c r="Y12" s="59">
        <f t="shared" si="7"/>
        <v>0</v>
      </c>
      <c r="Z12" s="59">
        <f t="shared" si="8"/>
        <v>27900</v>
      </c>
      <c r="AA12" s="59">
        <f t="shared" si="9"/>
        <v>21506.25</v>
      </c>
      <c r="AB12" s="59">
        <f t="shared" si="10"/>
        <v>0</v>
      </c>
    </row>
    <row r="13" spans="1:28" ht="16.5" customHeight="1" x14ac:dyDescent="0.25">
      <c r="A13" s="48">
        <f>IF($B13="","",COUNTA($B$9:$B13))</f>
        <v>5</v>
      </c>
      <c r="B13" s="49" t="s">
        <v>98</v>
      </c>
      <c r="C13" s="49" t="s">
        <v>99</v>
      </c>
      <c r="D13" s="50" t="s">
        <v>100</v>
      </c>
      <c r="E13" s="50" t="s">
        <v>101</v>
      </c>
      <c r="F13" s="51">
        <v>44242</v>
      </c>
      <c r="G13" s="52">
        <v>38400</v>
      </c>
      <c r="H13" s="53">
        <f t="shared" si="0"/>
        <v>9</v>
      </c>
      <c r="I13" s="54">
        <v>9</v>
      </c>
      <c r="J13" s="50" t="s">
        <v>40</v>
      </c>
      <c r="K13" s="51"/>
      <c r="L13" s="55">
        <f t="shared" si="1"/>
        <v>0.1111111111111111</v>
      </c>
      <c r="M13" s="53">
        <f>IF($B13="","",INDEX('AfA-Verlauf'!$L12:$AE12,MATCH(Wirtschaftsjahr,'AfA-Verlauf'!$L$7:$AE$7,0)))</f>
        <v>12</v>
      </c>
      <c r="N13" s="56">
        <f>IF($B13="","",SUMIF('AfA-Verlauf'!$L$41:$AE$41,"&lt;"&amp;Wirtschaftsjahr,'AfA-Verlauf'!$L46:$AE46))</f>
        <v>20977.777777777781</v>
      </c>
      <c r="O13" s="56">
        <f t="shared" si="2"/>
        <v>17422.222222222219</v>
      </c>
      <c r="P13" s="56">
        <f>IF($B13="","",INDEX('AfA-Verlauf'!$L46:$AE46,MATCH(Wirtschaftsjahr,'AfA-Verlauf'!$L$41:$AE$41,0)))</f>
        <v>4266.666666666667</v>
      </c>
      <c r="Q13" s="56">
        <f>IF($B13="","",INDEX('AfA-Verlauf'!$L81:$AE81,MATCH(Wirtschaftsjahr,'AfA-Verlauf'!$L$76:$AE$76,0)))</f>
        <v>13155.555555555551</v>
      </c>
      <c r="R13" s="57">
        <f t="shared" si="3"/>
        <v>0.65740740740740755</v>
      </c>
      <c r="S13" s="53">
        <f>IF($B13="","",IF($Q13&lt;=0,0,MAX(0,$I13*12-SUMIF('AfA-Verlauf'!$L$7:$AE$7,"&lt;="&amp;Wirtschaftsjahr,'AfA-Verlauf'!$L12:$AE12))))</f>
        <v>37</v>
      </c>
      <c r="T13" s="48" t="str">
        <f t="shared" si="4"/>
        <v>Laufend</v>
      </c>
      <c r="U13" s="58"/>
      <c r="W13" s="59">
        <f t="shared" si="5"/>
        <v>38400</v>
      </c>
      <c r="X13" s="59">
        <f t="shared" si="6"/>
        <v>0</v>
      </c>
      <c r="Y13" s="59">
        <f t="shared" si="7"/>
        <v>0</v>
      </c>
      <c r="Z13" s="59">
        <f t="shared" si="8"/>
        <v>38400</v>
      </c>
      <c r="AA13" s="59">
        <f t="shared" si="9"/>
        <v>25244.444444444449</v>
      </c>
      <c r="AB13" s="59">
        <f t="shared" si="10"/>
        <v>0</v>
      </c>
    </row>
    <row r="14" spans="1:28" ht="16.5" customHeight="1" x14ac:dyDescent="0.25">
      <c r="A14" s="48">
        <f>IF($B14="","",COUNTA($B$9:$B14))</f>
        <v>6</v>
      </c>
      <c r="B14" s="49" t="s">
        <v>102</v>
      </c>
      <c r="C14" s="49" t="s">
        <v>103</v>
      </c>
      <c r="D14" s="50" t="s">
        <v>104</v>
      </c>
      <c r="E14" s="50" t="s">
        <v>101</v>
      </c>
      <c r="F14" s="51">
        <v>44383</v>
      </c>
      <c r="G14" s="52">
        <v>24750</v>
      </c>
      <c r="H14" s="53">
        <f t="shared" si="0"/>
        <v>8</v>
      </c>
      <c r="I14" s="54">
        <v>8</v>
      </c>
      <c r="J14" s="50" t="s">
        <v>40</v>
      </c>
      <c r="K14" s="51"/>
      <c r="L14" s="55">
        <f t="shared" si="1"/>
        <v>0.125</v>
      </c>
      <c r="M14" s="53">
        <f>IF($B14="","",INDEX('AfA-Verlauf'!$L13:$AE13,MATCH(Wirtschaftsjahr,'AfA-Verlauf'!$L$7:$AE$7,0)))</f>
        <v>12</v>
      </c>
      <c r="N14" s="56">
        <f>IF($B14="","",SUMIF('AfA-Verlauf'!$L$41:$AE$41,"&lt;"&amp;Wirtschaftsjahr,'AfA-Verlauf'!$L47:$AE47))</f>
        <v>13921.875</v>
      </c>
      <c r="O14" s="56">
        <f t="shared" si="2"/>
        <v>10828.125</v>
      </c>
      <c r="P14" s="56">
        <f>IF($B14="","",INDEX('AfA-Verlauf'!$L47:$AE47,MATCH(Wirtschaftsjahr,'AfA-Verlauf'!$L$41:$AE$41,0)))</f>
        <v>3093.75</v>
      </c>
      <c r="Q14" s="56">
        <f>IF($B14="","",INDEX('AfA-Verlauf'!$L82:$AE82,MATCH(Wirtschaftsjahr,'AfA-Verlauf'!$L$76:$AE$76,0)))</f>
        <v>7734.375</v>
      </c>
      <c r="R14" s="57">
        <f t="shared" si="3"/>
        <v>0.6875</v>
      </c>
      <c r="S14" s="53">
        <f>IF($B14="","",IF($Q14&lt;=0,0,MAX(0,$I14*12-SUMIF('AfA-Verlauf'!$L$7:$AE$7,"&lt;="&amp;Wirtschaftsjahr,'AfA-Verlauf'!$L13:$AE13))))</f>
        <v>30</v>
      </c>
      <c r="T14" s="48" t="str">
        <f t="shared" si="4"/>
        <v>Laufend</v>
      </c>
      <c r="U14" s="58"/>
      <c r="W14" s="59">
        <f t="shared" si="5"/>
        <v>24750</v>
      </c>
      <c r="X14" s="59">
        <f t="shared" si="6"/>
        <v>0</v>
      </c>
      <c r="Y14" s="59">
        <f t="shared" si="7"/>
        <v>0</v>
      </c>
      <c r="Z14" s="59">
        <f t="shared" si="8"/>
        <v>24750</v>
      </c>
      <c r="AA14" s="59">
        <f t="shared" si="9"/>
        <v>17015.625</v>
      </c>
      <c r="AB14" s="59">
        <f t="shared" si="10"/>
        <v>0</v>
      </c>
    </row>
    <row r="15" spans="1:28" ht="16.5" customHeight="1" x14ac:dyDescent="0.25">
      <c r="A15" s="48">
        <f>IF($B15="","",COUNTA($B$9:$B15))</f>
        <v>7</v>
      </c>
      <c r="B15" s="49" t="s">
        <v>105</v>
      </c>
      <c r="C15" s="49" t="s">
        <v>106</v>
      </c>
      <c r="D15" s="50" t="s">
        <v>107</v>
      </c>
      <c r="E15" s="50" t="s">
        <v>108</v>
      </c>
      <c r="F15" s="51">
        <v>44581</v>
      </c>
      <c r="G15" s="52">
        <v>12800</v>
      </c>
      <c r="H15" s="53">
        <f t="shared" si="0"/>
        <v>3</v>
      </c>
      <c r="I15" s="54">
        <v>3</v>
      </c>
      <c r="J15" s="50" t="s">
        <v>40</v>
      </c>
      <c r="K15" s="51"/>
      <c r="L15" s="55">
        <f t="shared" si="1"/>
        <v>0.33333333333333331</v>
      </c>
      <c r="M15" s="53">
        <f>IF($B15="","",INDEX('AfA-Verlauf'!$L14:$AE14,MATCH(Wirtschaftsjahr,'AfA-Verlauf'!$L$7:$AE$7,0)))</f>
        <v>0</v>
      </c>
      <c r="N15" s="56">
        <f>IF($B15="","",SUMIF('AfA-Verlauf'!$L$41:$AE$41,"&lt;"&amp;Wirtschaftsjahr,'AfA-Verlauf'!$L48:$AE48))</f>
        <v>12800</v>
      </c>
      <c r="O15" s="56">
        <f t="shared" si="2"/>
        <v>0</v>
      </c>
      <c r="P15" s="56">
        <f>IF($B15="","",INDEX('AfA-Verlauf'!$L48:$AE48,MATCH(Wirtschaftsjahr,'AfA-Verlauf'!$L$41:$AE$41,0)))</f>
        <v>0</v>
      </c>
      <c r="Q15" s="56">
        <f>IF($B15="","",INDEX('AfA-Verlauf'!$L83:$AE83,MATCH(Wirtschaftsjahr,'AfA-Verlauf'!$L$76:$AE$76,0)))</f>
        <v>0</v>
      </c>
      <c r="R15" s="57">
        <f t="shared" si="3"/>
        <v>1</v>
      </c>
      <c r="S15" s="53">
        <f>IF($B15="","",IF($Q15&lt;=0,0,MAX(0,$I15*12-SUMIF('AfA-Verlauf'!$L$7:$AE$7,"&lt;="&amp;Wirtschaftsjahr,'AfA-Verlauf'!$L14:$AE14))))</f>
        <v>0</v>
      </c>
      <c r="T15" s="48" t="str">
        <f t="shared" si="4"/>
        <v>Abgeschrieben</v>
      </c>
      <c r="U15" s="58" t="s">
        <v>109</v>
      </c>
      <c r="W15" s="59">
        <f t="shared" si="5"/>
        <v>12800</v>
      </c>
      <c r="X15" s="59">
        <f t="shared" si="6"/>
        <v>0</v>
      </c>
      <c r="Y15" s="59">
        <f t="shared" si="7"/>
        <v>0</v>
      </c>
      <c r="Z15" s="59">
        <f t="shared" si="8"/>
        <v>12800</v>
      </c>
      <c r="AA15" s="59">
        <f t="shared" si="9"/>
        <v>12800</v>
      </c>
      <c r="AB15" s="59">
        <f t="shared" si="10"/>
        <v>0</v>
      </c>
    </row>
    <row r="16" spans="1:28" ht="16.5" customHeight="1" x14ac:dyDescent="0.25">
      <c r="A16" s="48">
        <f>IF($B16="","",COUNTA($B$9:$B16))</f>
        <v>8</v>
      </c>
      <c r="B16" s="49" t="s">
        <v>110</v>
      </c>
      <c r="C16" s="49" t="s">
        <v>106</v>
      </c>
      <c r="D16" s="50" t="s">
        <v>111</v>
      </c>
      <c r="E16" s="50" t="s">
        <v>88</v>
      </c>
      <c r="F16" s="51">
        <v>44784</v>
      </c>
      <c r="G16" s="52">
        <v>7450</v>
      </c>
      <c r="H16" s="53">
        <f t="shared" si="0"/>
        <v>3</v>
      </c>
      <c r="I16" s="54">
        <v>3</v>
      </c>
      <c r="J16" s="50" t="s">
        <v>40</v>
      </c>
      <c r="K16" s="51"/>
      <c r="L16" s="55">
        <f t="shared" si="1"/>
        <v>0.33333333333333331</v>
      </c>
      <c r="M16" s="53">
        <f>IF($B16="","",INDEX('AfA-Verlauf'!$L15:$AE15,MATCH(Wirtschaftsjahr,'AfA-Verlauf'!$L$7:$AE$7,0)))</f>
        <v>0</v>
      </c>
      <c r="N16" s="56">
        <f>IF($B16="","",SUMIF('AfA-Verlauf'!$L$41:$AE$41,"&lt;"&amp;Wirtschaftsjahr,'AfA-Verlauf'!$L49:$AE49))</f>
        <v>7449.9999999999991</v>
      </c>
      <c r="O16" s="56">
        <f t="shared" si="2"/>
        <v>9.0949470177292824E-13</v>
      </c>
      <c r="P16" s="56">
        <f>IF($B16="","",INDEX('AfA-Verlauf'!$L49:$AE49,MATCH(Wirtschaftsjahr,'AfA-Verlauf'!$L$41:$AE$41,0)))</f>
        <v>0</v>
      </c>
      <c r="Q16" s="56">
        <f>IF($B16="","",INDEX('AfA-Verlauf'!$L84:$AE84,MATCH(Wirtschaftsjahr,'AfA-Verlauf'!$L$76:$AE$76,0)))</f>
        <v>0</v>
      </c>
      <c r="R16" s="57">
        <f t="shared" si="3"/>
        <v>0.99999999999999989</v>
      </c>
      <c r="S16" s="53">
        <f>IF($B16="","",IF($Q16&lt;=0,0,MAX(0,$I16*12-SUMIF('AfA-Verlauf'!$L$7:$AE$7,"&lt;="&amp;Wirtschaftsjahr,'AfA-Verlauf'!$L15:$AE15))))</f>
        <v>0</v>
      </c>
      <c r="T16" s="48" t="str">
        <f t="shared" si="4"/>
        <v>Abgeschrieben</v>
      </c>
      <c r="U16" s="58"/>
      <c r="W16" s="59">
        <f t="shared" si="5"/>
        <v>7450</v>
      </c>
      <c r="X16" s="59">
        <f t="shared" si="6"/>
        <v>0</v>
      </c>
      <c r="Y16" s="59">
        <f t="shared" si="7"/>
        <v>0</v>
      </c>
      <c r="Z16" s="59">
        <f t="shared" si="8"/>
        <v>7450</v>
      </c>
      <c r="AA16" s="59">
        <f t="shared" si="9"/>
        <v>7449.9999999999991</v>
      </c>
      <c r="AB16" s="59">
        <f t="shared" si="10"/>
        <v>0</v>
      </c>
    </row>
    <row r="17" spans="1:28" ht="16.5" customHeight="1" x14ac:dyDescent="0.25">
      <c r="A17" s="48">
        <f>IF($B17="","",COUNTA($B$9:$B17))</f>
        <v>9</v>
      </c>
      <c r="B17" s="49" t="s">
        <v>112</v>
      </c>
      <c r="C17" s="49" t="s">
        <v>113</v>
      </c>
      <c r="D17" s="50" t="s">
        <v>114</v>
      </c>
      <c r="E17" s="50" t="s">
        <v>108</v>
      </c>
      <c r="F17" s="51">
        <v>44986</v>
      </c>
      <c r="G17" s="52">
        <v>18900</v>
      </c>
      <c r="H17" s="53">
        <f t="shared" si="0"/>
        <v>3</v>
      </c>
      <c r="I17" s="54">
        <v>3</v>
      </c>
      <c r="J17" s="50" t="s">
        <v>40</v>
      </c>
      <c r="K17" s="51"/>
      <c r="L17" s="55">
        <f t="shared" si="1"/>
        <v>0.33333333333333331</v>
      </c>
      <c r="M17" s="53">
        <f>IF($B17="","",INDEX('AfA-Verlauf'!$L16:$AE16,MATCH(Wirtschaftsjahr,'AfA-Verlauf'!$L$7:$AE$7,0)))</f>
        <v>2</v>
      </c>
      <c r="N17" s="56">
        <f>IF($B17="","",SUMIF('AfA-Verlauf'!$L$41:$AE$41,"&lt;"&amp;Wirtschaftsjahr,'AfA-Verlauf'!$L50:$AE50))</f>
        <v>17850</v>
      </c>
      <c r="O17" s="56">
        <f t="shared" si="2"/>
        <v>1050</v>
      </c>
      <c r="P17" s="56">
        <f>IF($B17="","",INDEX('AfA-Verlauf'!$L50:$AE50,MATCH(Wirtschaftsjahr,'AfA-Verlauf'!$L$41:$AE$41,0)))</f>
        <v>1050</v>
      </c>
      <c r="Q17" s="56">
        <f>IF($B17="","",INDEX('AfA-Verlauf'!$L85:$AE85,MATCH(Wirtschaftsjahr,'AfA-Verlauf'!$L$76:$AE$76,0)))</f>
        <v>0</v>
      </c>
      <c r="R17" s="57">
        <f t="shared" si="3"/>
        <v>1</v>
      </c>
      <c r="S17" s="53">
        <f>IF($B17="","",IF($Q17&lt;=0,0,MAX(0,$I17*12-SUMIF('AfA-Verlauf'!$L$7:$AE$7,"&lt;="&amp;Wirtschaftsjahr,'AfA-Verlauf'!$L16:$AE16))))</f>
        <v>0</v>
      </c>
      <c r="T17" s="48" t="str">
        <f t="shared" si="4"/>
        <v>Abgeschrieben</v>
      </c>
      <c r="U17" s="58"/>
      <c r="W17" s="59">
        <f t="shared" si="5"/>
        <v>18900</v>
      </c>
      <c r="X17" s="59">
        <f t="shared" si="6"/>
        <v>0</v>
      </c>
      <c r="Y17" s="59">
        <f t="shared" si="7"/>
        <v>0</v>
      </c>
      <c r="Z17" s="59">
        <f t="shared" si="8"/>
        <v>18900</v>
      </c>
      <c r="AA17" s="59">
        <f t="shared" si="9"/>
        <v>18900</v>
      </c>
      <c r="AB17" s="59">
        <f t="shared" si="10"/>
        <v>0</v>
      </c>
    </row>
    <row r="18" spans="1:28" ht="16.5" customHeight="1" x14ac:dyDescent="0.25">
      <c r="A18" s="48">
        <f>IF($B18="","",COUNTA($B$9:$B18))</f>
        <v>10</v>
      </c>
      <c r="B18" s="49" t="s">
        <v>115</v>
      </c>
      <c r="C18" s="49" t="s">
        <v>103</v>
      </c>
      <c r="D18" s="50" t="s">
        <v>116</v>
      </c>
      <c r="E18" s="50" t="s">
        <v>101</v>
      </c>
      <c r="F18" s="51">
        <v>45092</v>
      </c>
      <c r="G18" s="52">
        <v>16300</v>
      </c>
      <c r="H18" s="53">
        <f t="shared" si="0"/>
        <v>8</v>
      </c>
      <c r="I18" s="54">
        <v>8</v>
      </c>
      <c r="J18" s="50" t="s">
        <v>40</v>
      </c>
      <c r="K18" s="51"/>
      <c r="L18" s="55">
        <f t="shared" si="1"/>
        <v>0.125</v>
      </c>
      <c r="M18" s="53">
        <f>IF($B18="","",INDEX('AfA-Verlauf'!$L17:$AE17,MATCH(Wirtschaftsjahr,'AfA-Verlauf'!$L$7:$AE$7,0)))</f>
        <v>12</v>
      </c>
      <c r="N18" s="56">
        <f>IF($B18="","",SUMIF('AfA-Verlauf'!$L$41:$AE$41,"&lt;"&amp;Wirtschaftsjahr,'AfA-Verlauf'!$L51:$AE51))</f>
        <v>5263.541666666667</v>
      </c>
      <c r="O18" s="56">
        <f t="shared" si="2"/>
        <v>11036.458333333332</v>
      </c>
      <c r="P18" s="56">
        <f>IF($B18="","",INDEX('AfA-Verlauf'!$L51:$AE51,MATCH(Wirtschaftsjahr,'AfA-Verlauf'!$L$41:$AE$41,0)))</f>
        <v>2037.5</v>
      </c>
      <c r="Q18" s="56">
        <f>IF($B18="","",INDEX('AfA-Verlauf'!$L86:$AE86,MATCH(Wirtschaftsjahr,'AfA-Verlauf'!$L$76:$AE$76,0)))</f>
        <v>8998.9583333333339</v>
      </c>
      <c r="R18" s="57">
        <f t="shared" si="3"/>
        <v>0.44791666666666669</v>
      </c>
      <c r="S18" s="53">
        <f>IF($B18="","",IF($Q18&lt;=0,0,MAX(0,$I18*12-SUMIF('AfA-Verlauf'!$L$7:$AE$7,"&lt;="&amp;Wirtschaftsjahr,'AfA-Verlauf'!$L17:$AE17))))</f>
        <v>53</v>
      </c>
      <c r="T18" s="48" t="str">
        <f t="shared" si="4"/>
        <v>Laufend</v>
      </c>
      <c r="U18" s="58"/>
      <c r="W18" s="59">
        <f t="shared" si="5"/>
        <v>16300</v>
      </c>
      <c r="X18" s="59">
        <f t="shared" si="6"/>
        <v>0</v>
      </c>
      <c r="Y18" s="59">
        <f t="shared" si="7"/>
        <v>0</v>
      </c>
      <c r="Z18" s="59">
        <f t="shared" si="8"/>
        <v>16300</v>
      </c>
      <c r="AA18" s="59">
        <f t="shared" si="9"/>
        <v>7301.041666666667</v>
      </c>
      <c r="AB18" s="59">
        <f t="shared" si="10"/>
        <v>0</v>
      </c>
    </row>
    <row r="19" spans="1:28" ht="16.5" customHeight="1" x14ac:dyDescent="0.25">
      <c r="A19" s="48">
        <f>IF($B19="","",COUNTA($B$9:$B19))</f>
        <v>11</v>
      </c>
      <c r="B19" s="49" t="s">
        <v>117</v>
      </c>
      <c r="C19" s="49" t="s">
        <v>118</v>
      </c>
      <c r="D19" s="50" t="s">
        <v>119</v>
      </c>
      <c r="E19" s="50" t="s">
        <v>120</v>
      </c>
      <c r="F19" s="51">
        <v>45204</v>
      </c>
      <c r="G19" s="52">
        <v>34200</v>
      </c>
      <c r="H19" s="53">
        <f t="shared" si="0"/>
        <v>6</v>
      </c>
      <c r="I19" s="54">
        <v>6</v>
      </c>
      <c r="J19" s="50" t="s">
        <v>40</v>
      </c>
      <c r="K19" s="51">
        <v>46142</v>
      </c>
      <c r="L19" s="55">
        <f t="shared" si="1"/>
        <v>0.16666666666666666</v>
      </c>
      <c r="M19" s="53">
        <f>IF($B19="","",INDEX('AfA-Verlauf'!$L18:$AE18,MATCH(Wirtschaftsjahr,'AfA-Verlauf'!$L$7:$AE$7,0)))</f>
        <v>4</v>
      </c>
      <c r="N19" s="56">
        <f>IF($B19="","",SUMIF('AfA-Verlauf'!$L$41:$AE$41,"&lt;"&amp;Wirtschaftsjahr,'AfA-Verlauf'!$L52:$AE52))</f>
        <v>12825</v>
      </c>
      <c r="O19" s="56">
        <f t="shared" si="2"/>
        <v>21375</v>
      </c>
      <c r="P19" s="56">
        <f>IF($B19="","",INDEX('AfA-Verlauf'!$L52:$AE52,MATCH(Wirtschaftsjahr,'AfA-Verlauf'!$L$41:$AE$41,0)))</f>
        <v>1900</v>
      </c>
      <c r="Q19" s="56">
        <f>IF($B19="","",INDEX('AfA-Verlauf'!$L87:$AE87,MATCH(Wirtschaftsjahr,'AfA-Verlauf'!$L$76:$AE$76,0)))</f>
        <v>0</v>
      </c>
      <c r="R19" s="57">
        <f t="shared" si="3"/>
        <v>0.43055555555555558</v>
      </c>
      <c r="S19" s="53">
        <f>IF($B19="","",IF($Q19&lt;=0,0,MAX(0,$I19*12-SUMIF('AfA-Verlauf'!$L$7:$AE$7,"&lt;="&amp;Wirtschaftsjahr,'AfA-Verlauf'!$L18:$AE18))))</f>
        <v>0</v>
      </c>
      <c r="T19" s="48" t="str">
        <f t="shared" si="4"/>
        <v>Abgang</v>
      </c>
      <c r="U19" s="58" t="s">
        <v>121</v>
      </c>
      <c r="W19" s="59">
        <f t="shared" si="5"/>
        <v>34200</v>
      </c>
      <c r="X19" s="59">
        <f t="shared" si="6"/>
        <v>0</v>
      </c>
      <c r="Y19" s="59">
        <f t="shared" si="7"/>
        <v>34200</v>
      </c>
      <c r="Z19" s="59">
        <f t="shared" si="8"/>
        <v>0</v>
      </c>
      <c r="AA19" s="59">
        <f t="shared" si="9"/>
        <v>0</v>
      </c>
      <c r="AB19" s="59">
        <f t="shared" si="10"/>
        <v>19475</v>
      </c>
    </row>
    <row r="20" spans="1:28" ht="16.5" customHeight="1" x14ac:dyDescent="0.25">
      <c r="A20" s="48">
        <f>IF($B20="","",COUNTA($B$9:$B20))</f>
        <v>12</v>
      </c>
      <c r="B20" s="49" t="s">
        <v>122</v>
      </c>
      <c r="C20" s="49" t="s">
        <v>123</v>
      </c>
      <c r="D20" s="50" t="s">
        <v>124</v>
      </c>
      <c r="E20" s="50" t="s">
        <v>88</v>
      </c>
      <c r="F20" s="51">
        <v>45334</v>
      </c>
      <c r="G20" s="52">
        <v>9640</v>
      </c>
      <c r="H20" s="53">
        <f t="shared" si="0"/>
        <v>5</v>
      </c>
      <c r="I20" s="54">
        <v>5</v>
      </c>
      <c r="J20" s="50" t="s">
        <v>40</v>
      </c>
      <c r="K20" s="51"/>
      <c r="L20" s="55">
        <f t="shared" si="1"/>
        <v>0.2</v>
      </c>
      <c r="M20" s="53">
        <f>IF($B20="","",INDEX('AfA-Verlauf'!$L19:$AE19,MATCH(Wirtschaftsjahr,'AfA-Verlauf'!$L$7:$AE$7,0)))</f>
        <v>12</v>
      </c>
      <c r="N20" s="56">
        <f>IF($B20="","",SUMIF('AfA-Verlauf'!$L$41:$AE$41,"&lt;"&amp;Wirtschaftsjahr,'AfA-Verlauf'!$L53:$AE53))</f>
        <v>3695.333333333333</v>
      </c>
      <c r="O20" s="56">
        <f t="shared" si="2"/>
        <v>5944.666666666667</v>
      </c>
      <c r="P20" s="56">
        <f>IF($B20="","",INDEX('AfA-Verlauf'!$L53:$AE53,MATCH(Wirtschaftsjahr,'AfA-Verlauf'!$L$41:$AE$41,0)))</f>
        <v>1928</v>
      </c>
      <c r="Q20" s="56">
        <f>IF($B20="","",INDEX('AfA-Verlauf'!$L88:$AE88,MATCH(Wirtschaftsjahr,'AfA-Verlauf'!$L$76:$AE$76,0)))</f>
        <v>4016.666666666667</v>
      </c>
      <c r="R20" s="57">
        <f t="shared" si="3"/>
        <v>0.58333333333333326</v>
      </c>
      <c r="S20" s="53">
        <f>IF($B20="","",IF($Q20&lt;=0,0,MAX(0,$I20*12-SUMIF('AfA-Verlauf'!$L$7:$AE$7,"&lt;="&amp;Wirtschaftsjahr,'AfA-Verlauf'!$L19:$AE19))))</f>
        <v>25</v>
      </c>
      <c r="T20" s="48" t="str">
        <f t="shared" si="4"/>
        <v>Laufend</v>
      </c>
      <c r="U20" s="58"/>
      <c r="W20" s="59">
        <f t="shared" si="5"/>
        <v>9640</v>
      </c>
      <c r="X20" s="59">
        <f t="shared" si="6"/>
        <v>0</v>
      </c>
      <c r="Y20" s="59">
        <f t="shared" si="7"/>
        <v>0</v>
      </c>
      <c r="Z20" s="59">
        <f t="shared" si="8"/>
        <v>9640</v>
      </c>
      <c r="AA20" s="59">
        <f t="shared" si="9"/>
        <v>5623.333333333333</v>
      </c>
      <c r="AB20" s="59">
        <f t="shared" si="10"/>
        <v>0</v>
      </c>
    </row>
    <row r="21" spans="1:28" ht="16.5" customHeight="1" x14ac:dyDescent="0.25">
      <c r="A21" s="48">
        <f>IF($B21="","",COUNTA($B$9:$B21))</f>
        <v>13</v>
      </c>
      <c r="B21" s="49" t="s">
        <v>125</v>
      </c>
      <c r="C21" s="49" t="s">
        <v>126</v>
      </c>
      <c r="D21" s="50" t="s">
        <v>127</v>
      </c>
      <c r="E21" s="50" t="s">
        <v>88</v>
      </c>
      <c r="F21" s="51">
        <v>45432</v>
      </c>
      <c r="G21" s="52">
        <v>14200</v>
      </c>
      <c r="H21" s="53">
        <f t="shared" si="0"/>
        <v>11</v>
      </c>
      <c r="I21" s="54">
        <v>11</v>
      </c>
      <c r="J21" s="50" t="s">
        <v>40</v>
      </c>
      <c r="K21" s="51"/>
      <c r="L21" s="55">
        <f t="shared" si="1"/>
        <v>9.0909090909090912E-2</v>
      </c>
      <c r="M21" s="53">
        <f>IF($B21="","",INDEX('AfA-Verlauf'!$L20:$AE20,MATCH(Wirtschaftsjahr,'AfA-Verlauf'!$L$7:$AE$7,0)))</f>
        <v>12</v>
      </c>
      <c r="N21" s="56">
        <f>IF($B21="","",SUMIF('AfA-Verlauf'!$L$41:$AE$41,"&lt;"&amp;Wirtschaftsjahr,'AfA-Verlauf'!$L54:$AE54))</f>
        <v>2151.5151515151515</v>
      </c>
      <c r="O21" s="56">
        <f t="shared" si="2"/>
        <v>12048.484848484848</v>
      </c>
      <c r="P21" s="56">
        <f>IF($B21="","",INDEX('AfA-Verlauf'!$L54:$AE54,MATCH(Wirtschaftsjahr,'AfA-Verlauf'!$L$41:$AE$41,0)))</f>
        <v>1290.909090909091</v>
      </c>
      <c r="Q21" s="56">
        <f>IF($B21="","",INDEX('AfA-Verlauf'!$L89:$AE89,MATCH(Wirtschaftsjahr,'AfA-Verlauf'!$L$76:$AE$76,0)))</f>
        <v>10757.575757575756</v>
      </c>
      <c r="R21" s="57">
        <f t="shared" si="3"/>
        <v>0.24242424242424243</v>
      </c>
      <c r="S21" s="53">
        <f>IF($B21="","",IF($Q21&lt;=0,0,MAX(0,$I21*12-SUMIF('AfA-Verlauf'!$L$7:$AE$7,"&lt;="&amp;Wirtschaftsjahr,'AfA-Verlauf'!$L20:$AE20))))</f>
        <v>100</v>
      </c>
      <c r="T21" s="48" t="str">
        <f t="shared" si="4"/>
        <v>Laufend</v>
      </c>
      <c r="U21" s="58"/>
      <c r="W21" s="59">
        <f t="shared" si="5"/>
        <v>14200</v>
      </c>
      <c r="X21" s="59">
        <f t="shared" si="6"/>
        <v>0</v>
      </c>
      <c r="Y21" s="59">
        <f t="shared" si="7"/>
        <v>0</v>
      </c>
      <c r="Z21" s="59">
        <f t="shared" si="8"/>
        <v>14200</v>
      </c>
      <c r="AA21" s="59">
        <f t="shared" si="9"/>
        <v>3442.4242424242425</v>
      </c>
      <c r="AB21" s="59">
        <f t="shared" si="10"/>
        <v>0</v>
      </c>
    </row>
    <row r="22" spans="1:28" ht="16.5" customHeight="1" x14ac:dyDescent="0.25">
      <c r="A22" s="48">
        <f>IF($B22="","",COUNTA($B$9:$B22))</f>
        <v>14</v>
      </c>
      <c r="B22" s="49" t="s">
        <v>128</v>
      </c>
      <c r="C22" s="49" t="s">
        <v>129</v>
      </c>
      <c r="D22" s="50" t="s">
        <v>130</v>
      </c>
      <c r="E22" s="50" t="s">
        <v>94</v>
      </c>
      <c r="F22" s="51">
        <v>45544</v>
      </c>
      <c r="G22" s="52">
        <v>8750</v>
      </c>
      <c r="H22" s="53">
        <f t="shared" si="0"/>
        <v>5</v>
      </c>
      <c r="I22" s="54">
        <v>5</v>
      </c>
      <c r="J22" s="50" t="s">
        <v>40</v>
      </c>
      <c r="K22" s="51"/>
      <c r="L22" s="55">
        <f t="shared" si="1"/>
        <v>0.2</v>
      </c>
      <c r="M22" s="53">
        <f>IF($B22="","",INDEX('AfA-Verlauf'!$L21:$AE21,MATCH(Wirtschaftsjahr,'AfA-Verlauf'!$L$7:$AE$7,0)))</f>
        <v>12</v>
      </c>
      <c r="N22" s="56">
        <f>IF($B22="","",SUMIF('AfA-Verlauf'!$L$41:$AE$41,"&lt;"&amp;Wirtschaftsjahr,'AfA-Verlauf'!$L55:$AE55))</f>
        <v>2333.3333333333335</v>
      </c>
      <c r="O22" s="56">
        <f t="shared" si="2"/>
        <v>6416.6666666666661</v>
      </c>
      <c r="P22" s="56">
        <f>IF($B22="","",INDEX('AfA-Verlauf'!$L55:$AE55,MATCH(Wirtschaftsjahr,'AfA-Verlauf'!$L$41:$AE$41,0)))</f>
        <v>1750</v>
      </c>
      <c r="Q22" s="56">
        <f>IF($B22="","",INDEX('AfA-Verlauf'!$L90:$AE90,MATCH(Wirtschaftsjahr,'AfA-Verlauf'!$L$76:$AE$76,0)))</f>
        <v>4666.666666666667</v>
      </c>
      <c r="R22" s="57">
        <f t="shared" si="3"/>
        <v>0.46666666666666667</v>
      </c>
      <c r="S22" s="53">
        <f>IF($B22="","",IF($Q22&lt;=0,0,MAX(0,$I22*12-SUMIF('AfA-Verlauf'!$L$7:$AE$7,"&lt;="&amp;Wirtschaftsjahr,'AfA-Verlauf'!$L21:$AE21))))</f>
        <v>32</v>
      </c>
      <c r="T22" s="48" t="str">
        <f t="shared" si="4"/>
        <v>Laufend</v>
      </c>
      <c r="U22" s="58"/>
      <c r="W22" s="59">
        <f t="shared" si="5"/>
        <v>8750</v>
      </c>
      <c r="X22" s="59">
        <f t="shared" si="6"/>
        <v>0</v>
      </c>
      <c r="Y22" s="59">
        <f t="shared" si="7"/>
        <v>0</v>
      </c>
      <c r="Z22" s="59">
        <f t="shared" si="8"/>
        <v>8750</v>
      </c>
      <c r="AA22" s="59">
        <f t="shared" si="9"/>
        <v>4083.3333333333335</v>
      </c>
      <c r="AB22" s="59">
        <f t="shared" si="10"/>
        <v>0</v>
      </c>
    </row>
    <row r="23" spans="1:28" ht="16.5" customHeight="1" x14ac:dyDescent="0.25">
      <c r="A23" s="48">
        <f>IF($B23="","",COUNTA($B$9:$B23))</f>
        <v>15</v>
      </c>
      <c r="B23" s="49" t="s">
        <v>131</v>
      </c>
      <c r="C23" s="49" t="s">
        <v>132</v>
      </c>
      <c r="D23" s="50" t="s">
        <v>133</v>
      </c>
      <c r="E23" s="50" t="s">
        <v>120</v>
      </c>
      <c r="F23" s="51">
        <v>45719</v>
      </c>
      <c r="G23" s="52">
        <v>21500</v>
      </c>
      <c r="H23" s="53">
        <f t="shared" si="0"/>
        <v>8</v>
      </c>
      <c r="I23" s="54">
        <v>8</v>
      </c>
      <c r="J23" s="50" t="s">
        <v>40</v>
      </c>
      <c r="K23" s="51"/>
      <c r="L23" s="55">
        <f t="shared" si="1"/>
        <v>0.125</v>
      </c>
      <c r="M23" s="53">
        <f>IF($B23="","",INDEX('AfA-Verlauf'!$L22:$AE22,MATCH(Wirtschaftsjahr,'AfA-Verlauf'!$L$7:$AE$7,0)))</f>
        <v>12</v>
      </c>
      <c r="N23" s="56">
        <f>IF($B23="","",SUMIF('AfA-Verlauf'!$L$41:$AE$41,"&lt;"&amp;Wirtschaftsjahr,'AfA-Verlauf'!$L56:$AE56))</f>
        <v>2239.5833333333335</v>
      </c>
      <c r="O23" s="56">
        <f t="shared" si="2"/>
        <v>19260.416666666668</v>
      </c>
      <c r="P23" s="56">
        <f>IF($B23="","",INDEX('AfA-Verlauf'!$L56:$AE56,MATCH(Wirtschaftsjahr,'AfA-Verlauf'!$L$41:$AE$41,0)))</f>
        <v>2687.5</v>
      </c>
      <c r="Q23" s="56">
        <f>IF($B23="","",INDEX('AfA-Verlauf'!$L91:$AE91,MATCH(Wirtschaftsjahr,'AfA-Verlauf'!$L$76:$AE$76,0)))</f>
        <v>16572.916666666668</v>
      </c>
      <c r="R23" s="57">
        <f t="shared" si="3"/>
        <v>0.22916666666666669</v>
      </c>
      <c r="S23" s="53">
        <f>IF($B23="","",IF($Q23&lt;=0,0,MAX(0,$I23*12-SUMIF('AfA-Verlauf'!$L$7:$AE$7,"&lt;="&amp;Wirtschaftsjahr,'AfA-Verlauf'!$L22:$AE22))))</f>
        <v>74</v>
      </c>
      <c r="T23" s="48" t="str">
        <f t="shared" si="4"/>
        <v>Laufend</v>
      </c>
      <c r="U23" s="58"/>
      <c r="W23" s="59">
        <f t="shared" si="5"/>
        <v>21500</v>
      </c>
      <c r="X23" s="59">
        <f t="shared" si="6"/>
        <v>0</v>
      </c>
      <c r="Y23" s="59">
        <f t="shared" si="7"/>
        <v>0</v>
      </c>
      <c r="Z23" s="59">
        <f t="shared" si="8"/>
        <v>21500</v>
      </c>
      <c r="AA23" s="59">
        <f t="shared" si="9"/>
        <v>4927.0833333333339</v>
      </c>
      <c r="AB23" s="59">
        <f t="shared" si="10"/>
        <v>0</v>
      </c>
    </row>
    <row r="24" spans="1:28" ht="16.5" customHeight="1" x14ac:dyDescent="0.25">
      <c r="A24" s="48">
        <f>IF($B24="","",COUNTA($B$9:$B24))</f>
        <v>16</v>
      </c>
      <c r="B24" s="49" t="s">
        <v>134</v>
      </c>
      <c r="C24" s="49" t="s">
        <v>92</v>
      </c>
      <c r="D24" s="50" t="s">
        <v>135</v>
      </c>
      <c r="E24" s="50" t="s">
        <v>94</v>
      </c>
      <c r="F24" s="51">
        <v>45883</v>
      </c>
      <c r="G24" s="52">
        <v>62000</v>
      </c>
      <c r="H24" s="53">
        <f t="shared" si="0"/>
        <v>8</v>
      </c>
      <c r="I24" s="54">
        <v>8</v>
      </c>
      <c r="J24" s="50" t="s">
        <v>41</v>
      </c>
      <c r="K24" s="51"/>
      <c r="L24" s="55">
        <f t="shared" si="1"/>
        <v>0.3</v>
      </c>
      <c r="M24" s="53">
        <f>IF($B24="","",INDEX('AfA-Verlauf'!$L23:$AE23,MATCH(Wirtschaftsjahr,'AfA-Verlauf'!$L$7:$AE$7,0)))</f>
        <v>12</v>
      </c>
      <c r="N24" s="56">
        <f>IF($B24="","",SUMIF('AfA-Verlauf'!$L$41:$AE$41,"&lt;"&amp;Wirtschaftsjahr,'AfA-Verlauf'!$L57:$AE57))</f>
        <v>7750</v>
      </c>
      <c r="O24" s="56">
        <f t="shared" si="2"/>
        <v>54250</v>
      </c>
      <c r="P24" s="56">
        <f>IF($B24="","",INDEX('AfA-Verlauf'!$L57:$AE57,MATCH(Wirtschaftsjahr,'AfA-Verlauf'!$L$41:$AE$41,0)))</f>
        <v>16275</v>
      </c>
      <c r="Q24" s="56">
        <f>IF($B24="","",INDEX('AfA-Verlauf'!$L92:$AE92,MATCH(Wirtschaftsjahr,'AfA-Verlauf'!$L$76:$AE$76,0)))</f>
        <v>37975</v>
      </c>
      <c r="R24" s="57">
        <f t="shared" si="3"/>
        <v>0.38750000000000001</v>
      </c>
      <c r="S24" s="53">
        <f>IF($B24="","",IF($Q24&lt;=0,0,MAX(0,$I24*12-SUMIF('AfA-Verlauf'!$L$7:$AE$7,"&lt;="&amp;Wirtschaftsjahr,'AfA-Verlauf'!$L23:$AE23))))</f>
        <v>79</v>
      </c>
      <c r="T24" s="48" t="str">
        <f t="shared" si="4"/>
        <v>Laufend</v>
      </c>
      <c r="U24" s="58" t="s">
        <v>136</v>
      </c>
      <c r="W24" s="59">
        <f t="shared" si="5"/>
        <v>62000</v>
      </c>
      <c r="X24" s="59">
        <f t="shared" si="6"/>
        <v>0</v>
      </c>
      <c r="Y24" s="59">
        <f t="shared" si="7"/>
        <v>0</v>
      </c>
      <c r="Z24" s="59">
        <f t="shared" si="8"/>
        <v>62000</v>
      </c>
      <c r="AA24" s="59">
        <f t="shared" si="9"/>
        <v>24025</v>
      </c>
      <c r="AB24" s="59">
        <f t="shared" si="10"/>
        <v>0</v>
      </c>
    </row>
    <row r="25" spans="1:28" ht="16.5" customHeight="1" x14ac:dyDescent="0.25">
      <c r="A25" s="48">
        <f>IF($B25="","",COUNTA($B$9:$B25))</f>
        <v>17</v>
      </c>
      <c r="B25" s="49" t="s">
        <v>137</v>
      </c>
      <c r="C25" s="49" t="s">
        <v>103</v>
      </c>
      <c r="D25" s="50" t="s">
        <v>138</v>
      </c>
      <c r="E25" s="50" t="s">
        <v>101</v>
      </c>
      <c r="F25" s="51">
        <v>45931</v>
      </c>
      <c r="G25" s="52">
        <v>11900</v>
      </c>
      <c r="H25" s="53">
        <f t="shared" si="0"/>
        <v>8</v>
      </c>
      <c r="I25" s="54">
        <v>8</v>
      </c>
      <c r="J25" s="50" t="s">
        <v>41</v>
      </c>
      <c r="K25" s="51"/>
      <c r="L25" s="55">
        <f t="shared" si="1"/>
        <v>0.3</v>
      </c>
      <c r="M25" s="53">
        <f>IF($B25="","",INDEX('AfA-Verlauf'!$L24:$AE24,MATCH(Wirtschaftsjahr,'AfA-Verlauf'!$L$7:$AE$7,0)))</f>
        <v>12</v>
      </c>
      <c r="N25" s="56">
        <f>IF($B25="","",SUMIF('AfA-Verlauf'!$L$41:$AE$41,"&lt;"&amp;Wirtschaftsjahr,'AfA-Verlauf'!$L58:$AE58))</f>
        <v>892.5</v>
      </c>
      <c r="O25" s="56">
        <f t="shared" si="2"/>
        <v>11007.5</v>
      </c>
      <c r="P25" s="56">
        <f>IF($B25="","",INDEX('AfA-Verlauf'!$L58:$AE58,MATCH(Wirtschaftsjahr,'AfA-Verlauf'!$L$41:$AE$41,0)))</f>
        <v>3302.25</v>
      </c>
      <c r="Q25" s="56">
        <f>IF($B25="","",INDEX('AfA-Verlauf'!$L93:$AE93,MATCH(Wirtschaftsjahr,'AfA-Verlauf'!$L$76:$AE$76,0)))</f>
        <v>7705.25</v>
      </c>
      <c r="R25" s="57">
        <f t="shared" si="3"/>
        <v>0.35249999999999998</v>
      </c>
      <c r="S25" s="53">
        <f>IF($B25="","",IF($Q25&lt;=0,0,MAX(0,$I25*12-SUMIF('AfA-Verlauf'!$L$7:$AE$7,"&lt;="&amp;Wirtschaftsjahr,'AfA-Verlauf'!$L24:$AE24))))</f>
        <v>81</v>
      </c>
      <c r="T25" s="48" t="str">
        <f t="shared" si="4"/>
        <v>Laufend</v>
      </c>
      <c r="U25" s="58"/>
      <c r="W25" s="59">
        <f t="shared" si="5"/>
        <v>11900</v>
      </c>
      <c r="X25" s="59">
        <f t="shared" si="6"/>
        <v>0</v>
      </c>
      <c r="Y25" s="59">
        <f t="shared" si="7"/>
        <v>0</v>
      </c>
      <c r="Z25" s="59">
        <f t="shared" si="8"/>
        <v>11900</v>
      </c>
      <c r="AA25" s="59">
        <f t="shared" si="9"/>
        <v>4194.75</v>
      </c>
      <c r="AB25" s="59">
        <f t="shared" si="10"/>
        <v>0</v>
      </c>
    </row>
    <row r="26" spans="1:28" ht="16.5" customHeight="1" x14ac:dyDescent="0.25">
      <c r="A26" s="48">
        <f>IF($B26="","",COUNTA($B$9:$B26))</f>
        <v>18</v>
      </c>
      <c r="B26" s="49" t="s">
        <v>139</v>
      </c>
      <c r="C26" s="49" t="s">
        <v>140</v>
      </c>
      <c r="D26" s="50" t="s">
        <v>141</v>
      </c>
      <c r="E26" s="50" t="s">
        <v>108</v>
      </c>
      <c r="F26" s="51">
        <v>45973</v>
      </c>
      <c r="G26" s="52">
        <v>13400</v>
      </c>
      <c r="H26" s="53">
        <f t="shared" si="0"/>
        <v>10</v>
      </c>
      <c r="I26" s="54">
        <v>10</v>
      </c>
      <c r="J26" s="50" t="s">
        <v>40</v>
      </c>
      <c r="K26" s="51"/>
      <c r="L26" s="55">
        <f t="shared" si="1"/>
        <v>0.1</v>
      </c>
      <c r="M26" s="53">
        <f>IF($B26="","",INDEX('AfA-Verlauf'!$L25:$AE25,MATCH(Wirtschaftsjahr,'AfA-Verlauf'!$L$7:$AE$7,0)))</f>
        <v>12</v>
      </c>
      <c r="N26" s="56">
        <f>IF($B26="","",SUMIF('AfA-Verlauf'!$L$41:$AE$41,"&lt;"&amp;Wirtschaftsjahr,'AfA-Verlauf'!$L59:$AE59))</f>
        <v>223.33333333333334</v>
      </c>
      <c r="O26" s="56">
        <f t="shared" si="2"/>
        <v>13176.666666666666</v>
      </c>
      <c r="P26" s="56">
        <f>IF($B26="","",INDEX('AfA-Verlauf'!$L59:$AE59,MATCH(Wirtschaftsjahr,'AfA-Verlauf'!$L$41:$AE$41,0)))</f>
        <v>1340</v>
      </c>
      <c r="Q26" s="56">
        <f>IF($B26="","",INDEX('AfA-Verlauf'!$L94:$AE94,MATCH(Wirtschaftsjahr,'AfA-Verlauf'!$L$76:$AE$76,0)))</f>
        <v>11836.666666666666</v>
      </c>
      <c r="R26" s="57">
        <f t="shared" si="3"/>
        <v>0.11666666666666665</v>
      </c>
      <c r="S26" s="53">
        <f>IF($B26="","",IF($Q26&lt;=0,0,MAX(0,$I26*12-SUMIF('AfA-Verlauf'!$L$7:$AE$7,"&lt;="&amp;Wirtschaftsjahr,'AfA-Verlauf'!$L25:$AE25))))</f>
        <v>106</v>
      </c>
      <c r="T26" s="48" t="str">
        <f t="shared" si="4"/>
        <v>Laufend</v>
      </c>
      <c r="U26" s="58"/>
      <c r="W26" s="59">
        <f t="shared" si="5"/>
        <v>13400</v>
      </c>
      <c r="X26" s="59">
        <f t="shared" si="6"/>
        <v>0</v>
      </c>
      <c r="Y26" s="59">
        <f t="shared" si="7"/>
        <v>0</v>
      </c>
      <c r="Z26" s="59">
        <f t="shared" si="8"/>
        <v>13400</v>
      </c>
      <c r="AA26" s="59">
        <f t="shared" si="9"/>
        <v>1563.3333333333333</v>
      </c>
      <c r="AB26" s="59">
        <f t="shared" si="10"/>
        <v>0</v>
      </c>
    </row>
    <row r="27" spans="1:28" ht="16.5" customHeight="1" x14ac:dyDescent="0.25">
      <c r="A27" s="48">
        <f>IF($B27="","",COUNTA($B$9:$B27))</f>
        <v>19</v>
      </c>
      <c r="B27" s="49" t="s">
        <v>142</v>
      </c>
      <c r="C27" s="49" t="s">
        <v>106</v>
      </c>
      <c r="D27" s="50" t="s">
        <v>143</v>
      </c>
      <c r="E27" s="50" t="s">
        <v>88</v>
      </c>
      <c r="F27" s="51">
        <v>46037</v>
      </c>
      <c r="G27" s="52">
        <v>2940</v>
      </c>
      <c r="H27" s="53">
        <f t="shared" si="0"/>
        <v>3</v>
      </c>
      <c r="I27" s="54">
        <v>3</v>
      </c>
      <c r="J27" s="50" t="s">
        <v>40</v>
      </c>
      <c r="K27" s="51"/>
      <c r="L27" s="55">
        <f t="shared" si="1"/>
        <v>0.33333333333333331</v>
      </c>
      <c r="M27" s="53">
        <f>IF($B27="","",INDEX('AfA-Verlauf'!$L26:$AE26,MATCH(Wirtschaftsjahr,'AfA-Verlauf'!$L$7:$AE$7,0)))</f>
        <v>12</v>
      </c>
      <c r="N27" s="56">
        <f>IF($B27="","",SUMIF('AfA-Verlauf'!$L$41:$AE$41,"&lt;"&amp;Wirtschaftsjahr,'AfA-Verlauf'!$L60:$AE60))</f>
        <v>0</v>
      </c>
      <c r="O27" s="56">
        <f t="shared" si="2"/>
        <v>2940</v>
      </c>
      <c r="P27" s="56">
        <f>IF($B27="","",INDEX('AfA-Verlauf'!$L60:$AE60,MATCH(Wirtschaftsjahr,'AfA-Verlauf'!$L$41:$AE$41,0)))</f>
        <v>980</v>
      </c>
      <c r="Q27" s="56">
        <f>IF($B27="","",INDEX('AfA-Verlauf'!$L95:$AE95,MATCH(Wirtschaftsjahr,'AfA-Verlauf'!$L$76:$AE$76,0)))</f>
        <v>1960</v>
      </c>
      <c r="R27" s="57">
        <f t="shared" si="3"/>
        <v>0.33333333333333331</v>
      </c>
      <c r="S27" s="53">
        <f>IF($B27="","",IF($Q27&lt;=0,0,MAX(0,$I27*12-SUMIF('AfA-Verlauf'!$L$7:$AE$7,"&lt;="&amp;Wirtschaftsjahr,'AfA-Verlauf'!$L26:$AE26))))</f>
        <v>24</v>
      </c>
      <c r="T27" s="48" t="str">
        <f t="shared" si="4"/>
        <v>Zugang</v>
      </c>
      <c r="U27" s="58"/>
      <c r="W27" s="59">
        <f t="shared" si="5"/>
        <v>0</v>
      </c>
      <c r="X27" s="59">
        <f t="shared" si="6"/>
        <v>2940</v>
      </c>
      <c r="Y27" s="59">
        <f t="shared" si="7"/>
        <v>0</v>
      </c>
      <c r="Z27" s="59">
        <f t="shared" si="8"/>
        <v>2940</v>
      </c>
      <c r="AA27" s="59">
        <f t="shared" si="9"/>
        <v>980</v>
      </c>
      <c r="AB27" s="59">
        <f t="shared" si="10"/>
        <v>0</v>
      </c>
    </row>
    <row r="28" spans="1:28" ht="16.5" customHeight="1" x14ac:dyDescent="0.25">
      <c r="A28" s="48">
        <f>IF($B28="","",COUNTA($B$9:$B28))</f>
        <v>20</v>
      </c>
      <c r="B28" s="49" t="s">
        <v>144</v>
      </c>
      <c r="C28" s="49" t="s">
        <v>106</v>
      </c>
      <c r="D28" s="50" t="s">
        <v>145</v>
      </c>
      <c r="E28" s="50" t="s">
        <v>120</v>
      </c>
      <c r="F28" s="51">
        <v>46055</v>
      </c>
      <c r="G28" s="52">
        <v>1780</v>
      </c>
      <c r="H28" s="53">
        <f t="shared" si="0"/>
        <v>3</v>
      </c>
      <c r="I28" s="54">
        <v>3</v>
      </c>
      <c r="J28" s="50" t="s">
        <v>41</v>
      </c>
      <c r="K28" s="51"/>
      <c r="L28" s="55">
        <f t="shared" si="1"/>
        <v>0.3</v>
      </c>
      <c r="M28" s="53">
        <f>IF($B28="","",INDEX('AfA-Verlauf'!$L27:$AE27,MATCH(Wirtschaftsjahr,'AfA-Verlauf'!$L$7:$AE$7,0)))</f>
        <v>11</v>
      </c>
      <c r="N28" s="56">
        <f>IF($B28="","",SUMIF('AfA-Verlauf'!$L$41:$AE$41,"&lt;"&amp;Wirtschaftsjahr,'AfA-Verlauf'!$L61:$AE61))</f>
        <v>0</v>
      </c>
      <c r="O28" s="56">
        <f t="shared" si="2"/>
        <v>1780</v>
      </c>
      <c r="P28" s="56">
        <f>IF($B28="","",INDEX('AfA-Verlauf'!$L61:$AE61,MATCH(Wirtschaftsjahr,'AfA-Verlauf'!$L$41:$AE$41,0)))</f>
        <v>543.88888888888891</v>
      </c>
      <c r="Q28" s="56">
        <f>IF($B28="","",INDEX('AfA-Verlauf'!$L96:$AE96,MATCH(Wirtschaftsjahr,'AfA-Verlauf'!$L$76:$AE$76,0)))</f>
        <v>1236.1111111111111</v>
      </c>
      <c r="R28" s="57">
        <f t="shared" si="3"/>
        <v>0.30555555555555558</v>
      </c>
      <c r="S28" s="53">
        <f>IF($B28="","",IF($Q28&lt;=0,0,MAX(0,$I28*12-SUMIF('AfA-Verlauf'!$L$7:$AE$7,"&lt;="&amp;Wirtschaftsjahr,'AfA-Verlauf'!$L27:$AE27))))</f>
        <v>25</v>
      </c>
      <c r="T28" s="48" t="str">
        <f t="shared" si="4"/>
        <v>Zugang</v>
      </c>
      <c r="U28" s="58"/>
      <c r="W28" s="59">
        <f t="shared" si="5"/>
        <v>0</v>
      </c>
      <c r="X28" s="59">
        <f t="shared" si="6"/>
        <v>1780</v>
      </c>
      <c r="Y28" s="59">
        <f t="shared" si="7"/>
        <v>0</v>
      </c>
      <c r="Z28" s="59">
        <f t="shared" si="8"/>
        <v>1780</v>
      </c>
      <c r="AA28" s="59">
        <f t="shared" si="9"/>
        <v>543.88888888888891</v>
      </c>
      <c r="AB28" s="59">
        <f t="shared" si="10"/>
        <v>0</v>
      </c>
    </row>
    <row r="29" spans="1:28" ht="16.5" customHeight="1" x14ac:dyDescent="0.25">
      <c r="A29" s="48">
        <f>IF($B29="","",COUNTA($B$9:$B29))</f>
        <v>21</v>
      </c>
      <c r="B29" s="49" t="s">
        <v>146</v>
      </c>
      <c r="C29" s="49" t="s">
        <v>86</v>
      </c>
      <c r="D29" s="50" t="s">
        <v>147</v>
      </c>
      <c r="E29" s="50" t="s">
        <v>88</v>
      </c>
      <c r="F29" s="51">
        <v>46071</v>
      </c>
      <c r="G29" s="52">
        <v>690</v>
      </c>
      <c r="H29" s="53">
        <f t="shared" si="0"/>
        <v>13</v>
      </c>
      <c r="I29" s="54">
        <v>3</v>
      </c>
      <c r="J29" s="50" t="s">
        <v>42</v>
      </c>
      <c r="K29" s="51"/>
      <c r="L29" s="55">
        <f t="shared" si="1"/>
        <v>1</v>
      </c>
      <c r="M29" s="53">
        <f>IF($B29="","",INDEX('AfA-Verlauf'!$L28:$AE28,MATCH(Wirtschaftsjahr,'AfA-Verlauf'!$L$7:$AE$7,0)))</f>
        <v>11</v>
      </c>
      <c r="N29" s="56">
        <f>IF($B29="","",SUMIF('AfA-Verlauf'!$L$41:$AE$41,"&lt;"&amp;Wirtschaftsjahr,'AfA-Verlauf'!$L62:$AE62))</f>
        <v>0</v>
      </c>
      <c r="O29" s="56">
        <f t="shared" si="2"/>
        <v>690</v>
      </c>
      <c r="P29" s="56">
        <f>IF($B29="","",INDEX('AfA-Verlauf'!$L62:$AE62,MATCH(Wirtschaftsjahr,'AfA-Verlauf'!$L$41:$AE$41,0)))</f>
        <v>690</v>
      </c>
      <c r="Q29" s="56">
        <f>IF($B29="","",INDEX('AfA-Verlauf'!$L97:$AE97,MATCH(Wirtschaftsjahr,'AfA-Verlauf'!$L$76:$AE$76,0)))</f>
        <v>0</v>
      </c>
      <c r="R29" s="57">
        <f t="shared" si="3"/>
        <v>1</v>
      </c>
      <c r="S29" s="53">
        <f>IF($B29="","",IF($Q29&lt;=0,0,MAX(0,$I29*12-SUMIF('AfA-Verlauf'!$L$7:$AE$7,"&lt;="&amp;Wirtschaftsjahr,'AfA-Verlauf'!$L28:$AE28))))</f>
        <v>0</v>
      </c>
      <c r="T29" s="48" t="str">
        <f t="shared" si="4"/>
        <v>Zugang</v>
      </c>
      <c r="U29" s="58" t="s">
        <v>148</v>
      </c>
      <c r="W29" s="59">
        <f t="shared" si="5"/>
        <v>0</v>
      </c>
      <c r="X29" s="59">
        <f t="shared" si="6"/>
        <v>690</v>
      </c>
      <c r="Y29" s="59">
        <f t="shared" si="7"/>
        <v>0</v>
      </c>
      <c r="Z29" s="59">
        <f t="shared" si="8"/>
        <v>690</v>
      </c>
      <c r="AA29" s="59">
        <f t="shared" si="9"/>
        <v>690</v>
      </c>
      <c r="AB29" s="59">
        <f t="shared" si="10"/>
        <v>0</v>
      </c>
    </row>
    <row r="30" spans="1:28" ht="16.5" customHeight="1" x14ac:dyDescent="0.25">
      <c r="A30" s="48">
        <f>IF($B30="","",COUNTA($B$9:$B30))</f>
        <v>22</v>
      </c>
      <c r="B30" s="49" t="s">
        <v>149</v>
      </c>
      <c r="C30" s="49" t="s">
        <v>129</v>
      </c>
      <c r="D30" s="50" t="s">
        <v>150</v>
      </c>
      <c r="E30" s="50" t="s">
        <v>94</v>
      </c>
      <c r="F30" s="51">
        <v>46091</v>
      </c>
      <c r="G30" s="52">
        <v>745</v>
      </c>
      <c r="H30" s="53">
        <f t="shared" si="0"/>
        <v>5</v>
      </c>
      <c r="I30" s="54">
        <v>5</v>
      </c>
      <c r="J30" s="50" t="s">
        <v>42</v>
      </c>
      <c r="K30" s="51"/>
      <c r="L30" s="55">
        <f t="shared" si="1"/>
        <v>1</v>
      </c>
      <c r="M30" s="53">
        <f>IF($B30="","",INDEX('AfA-Verlauf'!$L29:$AE29,MATCH(Wirtschaftsjahr,'AfA-Verlauf'!$L$7:$AE$7,0)))</f>
        <v>10</v>
      </c>
      <c r="N30" s="56">
        <f>IF($B30="","",SUMIF('AfA-Verlauf'!$L$41:$AE$41,"&lt;"&amp;Wirtschaftsjahr,'AfA-Verlauf'!$L63:$AE63))</f>
        <v>0</v>
      </c>
      <c r="O30" s="56">
        <f t="shared" si="2"/>
        <v>745</v>
      </c>
      <c r="P30" s="56">
        <f>IF($B30="","",INDEX('AfA-Verlauf'!$L63:$AE63,MATCH(Wirtschaftsjahr,'AfA-Verlauf'!$L$41:$AE$41,0)))</f>
        <v>745</v>
      </c>
      <c r="Q30" s="56">
        <f>IF($B30="","",INDEX('AfA-Verlauf'!$L98:$AE98,MATCH(Wirtschaftsjahr,'AfA-Verlauf'!$L$76:$AE$76,0)))</f>
        <v>0</v>
      </c>
      <c r="R30" s="57">
        <f t="shared" si="3"/>
        <v>1</v>
      </c>
      <c r="S30" s="53">
        <f>IF($B30="","",IF($Q30&lt;=0,0,MAX(0,$I30*12-SUMIF('AfA-Verlauf'!$L$7:$AE$7,"&lt;="&amp;Wirtschaftsjahr,'AfA-Verlauf'!$L29:$AE29))))</f>
        <v>0</v>
      </c>
      <c r="T30" s="48" t="str">
        <f t="shared" si="4"/>
        <v>Zugang</v>
      </c>
      <c r="U30" s="58"/>
      <c r="W30" s="59">
        <f t="shared" si="5"/>
        <v>0</v>
      </c>
      <c r="X30" s="59">
        <f t="shared" si="6"/>
        <v>745</v>
      </c>
      <c r="Y30" s="59">
        <f t="shared" si="7"/>
        <v>0</v>
      </c>
      <c r="Z30" s="59">
        <f t="shared" si="8"/>
        <v>745</v>
      </c>
      <c r="AA30" s="59">
        <f t="shared" si="9"/>
        <v>745</v>
      </c>
      <c r="AB30" s="59">
        <f t="shared" si="10"/>
        <v>0</v>
      </c>
    </row>
    <row r="31" spans="1:28" ht="16.5" customHeight="1" x14ac:dyDescent="0.25">
      <c r="A31" s="48">
        <f>IF($B31="","",COUNTA($B$9:$B31))</f>
        <v>23</v>
      </c>
      <c r="B31" s="49" t="s">
        <v>151</v>
      </c>
      <c r="C31" s="49" t="s">
        <v>123</v>
      </c>
      <c r="D31" s="50" t="s">
        <v>152</v>
      </c>
      <c r="E31" s="50" t="s">
        <v>120</v>
      </c>
      <c r="F31" s="51">
        <v>46120</v>
      </c>
      <c r="G31" s="52">
        <v>960</v>
      </c>
      <c r="H31" s="53">
        <f t="shared" si="0"/>
        <v>5</v>
      </c>
      <c r="I31" s="54">
        <v>5</v>
      </c>
      <c r="J31" s="50" t="s">
        <v>43</v>
      </c>
      <c r="K31" s="51"/>
      <c r="L31" s="55">
        <f t="shared" si="1"/>
        <v>0.2</v>
      </c>
      <c r="M31" s="53">
        <f>IF($B31="","",INDEX('AfA-Verlauf'!$L30:$AE30,MATCH(Wirtschaftsjahr,'AfA-Verlauf'!$L$7:$AE$7,0)))</f>
        <v>9</v>
      </c>
      <c r="N31" s="56">
        <f>IF($B31="","",SUMIF('AfA-Verlauf'!$L$41:$AE$41,"&lt;"&amp;Wirtschaftsjahr,'AfA-Verlauf'!$L64:$AE64))</f>
        <v>0</v>
      </c>
      <c r="O31" s="56">
        <f t="shared" si="2"/>
        <v>960</v>
      </c>
      <c r="P31" s="56">
        <f>IF($B31="","",INDEX('AfA-Verlauf'!$L64:$AE64,MATCH(Wirtschaftsjahr,'AfA-Verlauf'!$L$41:$AE$41,0)))</f>
        <v>192</v>
      </c>
      <c r="Q31" s="56">
        <f>IF($B31="","",INDEX('AfA-Verlauf'!$L99:$AE99,MATCH(Wirtschaftsjahr,'AfA-Verlauf'!$L$76:$AE$76,0)))</f>
        <v>768</v>
      </c>
      <c r="R31" s="57">
        <f t="shared" si="3"/>
        <v>0.2</v>
      </c>
      <c r="S31" s="53">
        <f>IF($B31="","",IF($Q31&lt;=0,0,MAX(0,$I31*12-SUMIF('AfA-Verlauf'!$L$7:$AE$7,"&lt;="&amp;Wirtschaftsjahr,'AfA-Verlauf'!$L30:$AE30))))</f>
        <v>51</v>
      </c>
      <c r="T31" s="48" t="str">
        <f t="shared" si="4"/>
        <v>Zugang</v>
      </c>
      <c r="U31" s="58" t="s">
        <v>153</v>
      </c>
      <c r="W31" s="59">
        <f t="shared" si="5"/>
        <v>0</v>
      </c>
      <c r="X31" s="59">
        <f t="shared" si="6"/>
        <v>960</v>
      </c>
      <c r="Y31" s="59">
        <f t="shared" si="7"/>
        <v>0</v>
      </c>
      <c r="Z31" s="59">
        <f t="shared" si="8"/>
        <v>960</v>
      </c>
      <c r="AA31" s="59">
        <f t="shared" si="9"/>
        <v>192</v>
      </c>
      <c r="AB31" s="59">
        <f t="shared" si="10"/>
        <v>0</v>
      </c>
    </row>
    <row r="32" spans="1:28" ht="16.5" customHeight="1" x14ac:dyDescent="0.25">
      <c r="A32" s="48">
        <f>IF($B32="","",COUNTA($B$9:$B32))</f>
        <v>24</v>
      </c>
      <c r="B32" s="49" t="s">
        <v>154</v>
      </c>
      <c r="C32" s="49" t="s">
        <v>86</v>
      </c>
      <c r="D32" s="50" t="s">
        <v>155</v>
      </c>
      <c r="E32" s="50" t="s">
        <v>101</v>
      </c>
      <c r="F32" s="51">
        <v>46147</v>
      </c>
      <c r="G32" s="52">
        <v>880</v>
      </c>
      <c r="H32" s="53">
        <f t="shared" si="0"/>
        <v>13</v>
      </c>
      <c r="I32" s="54">
        <v>13</v>
      </c>
      <c r="J32" s="50" t="s">
        <v>43</v>
      </c>
      <c r="K32" s="51"/>
      <c r="L32" s="55">
        <f t="shared" si="1"/>
        <v>0.2</v>
      </c>
      <c r="M32" s="53">
        <f>IF($B32="","",INDEX('AfA-Verlauf'!$L31:$AE31,MATCH(Wirtschaftsjahr,'AfA-Verlauf'!$L$7:$AE$7,0)))</f>
        <v>8</v>
      </c>
      <c r="N32" s="56">
        <f>IF($B32="","",SUMIF('AfA-Verlauf'!$L$41:$AE$41,"&lt;"&amp;Wirtschaftsjahr,'AfA-Verlauf'!$L65:$AE65))</f>
        <v>0</v>
      </c>
      <c r="O32" s="56">
        <f t="shared" si="2"/>
        <v>880</v>
      </c>
      <c r="P32" s="56">
        <f>IF($B32="","",INDEX('AfA-Verlauf'!$L65:$AE65,MATCH(Wirtschaftsjahr,'AfA-Verlauf'!$L$41:$AE$41,0)))</f>
        <v>176</v>
      </c>
      <c r="Q32" s="56">
        <f>IF($B32="","",INDEX('AfA-Verlauf'!$L100:$AE100,MATCH(Wirtschaftsjahr,'AfA-Verlauf'!$L$76:$AE$76,0)))</f>
        <v>704</v>
      </c>
      <c r="R32" s="57">
        <f t="shared" si="3"/>
        <v>0.2</v>
      </c>
      <c r="S32" s="53">
        <f>IF($B32="","",IF($Q32&lt;=0,0,MAX(0,$I32*12-SUMIF('AfA-Verlauf'!$L$7:$AE$7,"&lt;="&amp;Wirtschaftsjahr,'AfA-Verlauf'!$L31:$AE31))))</f>
        <v>148</v>
      </c>
      <c r="T32" s="48" t="str">
        <f t="shared" si="4"/>
        <v>Zugang</v>
      </c>
      <c r="U32" s="58"/>
      <c r="W32" s="59">
        <f t="shared" si="5"/>
        <v>0</v>
      </c>
      <c r="X32" s="59">
        <f t="shared" si="6"/>
        <v>880</v>
      </c>
      <c r="Y32" s="59">
        <f t="shared" si="7"/>
        <v>0</v>
      </c>
      <c r="Z32" s="59">
        <f t="shared" si="8"/>
        <v>880</v>
      </c>
      <c r="AA32" s="59">
        <f t="shared" si="9"/>
        <v>176</v>
      </c>
      <c r="AB32" s="59">
        <f t="shared" si="10"/>
        <v>0</v>
      </c>
    </row>
    <row r="33" spans="1:28" ht="16.5" customHeight="1" x14ac:dyDescent="0.25">
      <c r="A33" s="48">
        <f>IF($B33="","",COUNTA($B$9:$B33))</f>
        <v>25</v>
      </c>
      <c r="B33" s="49" t="s">
        <v>156</v>
      </c>
      <c r="C33" s="49" t="s">
        <v>92</v>
      </c>
      <c r="D33" s="50" t="s">
        <v>157</v>
      </c>
      <c r="E33" s="50" t="s">
        <v>94</v>
      </c>
      <c r="F33" s="51">
        <v>46195</v>
      </c>
      <c r="G33" s="52">
        <v>96500</v>
      </c>
      <c r="H33" s="53">
        <f t="shared" si="0"/>
        <v>8</v>
      </c>
      <c r="I33" s="54">
        <v>8</v>
      </c>
      <c r="J33" s="50" t="s">
        <v>41</v>
      </c>
      <c r="K33" s="51"/>
      <c r="L33" s="55">
        <f t="shared" si="1"/>
        <v>0.3</v>
      </c>
      <c r="M33" s="53">
        <f>IF($B33="","",INDEX('AfA-Verlauf'!$L32:$AE32,MATCH(Wirtschaftsjahr,'AfA-Verlauf'!$L$7:$AE$7,0)))</f>
        <v>7</v>
      </c>
      <c r="N33" s="56">
        <f>IF($B33="","",SUMIF('AfA-Verlauf'!$L$41:$AE$41,"&lt;"&amp;Wirtschaftsjahr,'AfA-Verlauf'!$L66:$AE66))</f>
        <v>0</v>
      </c>
      <c r="O33" s="56">
        <f t="shared" si="2"/>
        <v>96500</v>
      </c>
      <c r="P33" s="56">
        <f>IF($B33="","",INDEX('AfA-Verlauf'!$L66:$AE66,MATCH(Wirtschaftsjahr,'AfA-Verlauf'!$L$41:$AE$41,0)))</f>
        <v>16887.5</v>
      </c>
      <c r="Q33" s="56">
        <f>IF($B33="","",INDEX('AfA-Verlauf'!$L101:$AE101,MATCH(Wirtschaftsjahr,'AfA-Verlauf'!$L$76:$AE$76,0)))</f>
        <v>79612.5</v>
      </c>
      <c r="R33" s="57">
        <f t="shared" si="3"/>
        <v>0.17499999999999999</v>
      </c>
      <c r="S33" s="53">
        <f>IF($B33="","",IF($Q33&lt;=0,0,MAX(0,$I33*12-SUMIF('AfA-Verlauf'!$L$7:$AE$7,"&lt;="&amp;Wirtschaftsjahr,'AfA-Verlauf'!$L32:$AE32))))</f>
        <v>89</v>
      </c>
      <c r="T33" s="48" t="str">
        <f t="shared" si="4"/>
        <v>Zugang</v>
      </c>
      <c r="U33" s="58"/>
      <c r="W33" s="59">
        <f t="shared" si="5"/>
        <v>0</v>
      </c>
      <c r="X33" s="59">
        <f t="shared" si="6"/>
        <v>96500</v>
      </c>
      <c r="Y33" s="59">
        <f t="shared" si="7"/>
        <v>0</v>
      </c>
      <c r="Z33" s="59">
        <f t="shared" si="8"/>
        <v>96500</v>
      </c>
      <c r="AA33" s="59">
        <f t="shared" si="9"/>
        <v>16887.5</v>
      </c>
      <c r="AB33" s="59">
        <f t="shared" si="10"/>
        <v>0</v>
      </c>
    </row>
    <row r="34" spans="1:28" ht="16.5" customHeight="1" x14ac:dyDescent="0.25">
      <c r="A34" s="48" t="str">
        <f>IF($B34="","",COUNTA($B$9:$B34))</f>
        <v/>
      </c>
      <c r="B34" s="49"/>
      <c r="C34" s="49"/>
      <c r="D34" s="50"/>
      <c r="E34" s="50"/>
      <c r="F34" s="51"/>
      <c r="G34" s="52"/>
      <c r="H34" s="53" t="str">
        <f t="shared" si="0"/>
        <v/>
      </c>
      <c r="I34" s="54"/>
      <c r="J34" s="50"/>
      <c r="K34" s="51"/>
      <c r="L34" s="55" t="str">
        <f t="shared" si="1"/>
        <v/>
      </c>
      <c r="M34" s="53" t="str">
        <f>IF($B34="","",INDEX('AfA-Verlauf'!$L33:$AE33,MATCH(Wirtschaftsjahr,'AfA-Verlauf'!$L$7:$AE$7,0)))</f>
        <v/>
      </c>
      <c r="N34" s="56" t="str">
        <f>IF($B34="","",SUMIF('AfA-Verlauf'!$L$41:$AE$41,"&lt;"&amp;Wirtschaftsjahr,'AfA-Verlauf'!$L67:$AE67))</f>
        <v/>
      </c>
      <c r="O34" s="56" t="str">
        <f t="shared" si="2"/>
        <v/>
      </c>
      <c r="P34" s="56" t="str">
        <f>IF($B34="","",INDEX('AfA-Verlauf'!$L67:$AE67,MATCH(Wirtschaftsjahr,'AfA-Verlauf'!$L$41:$AE$41,0)))</f>
        <v/>
      </c>
      <c r="Q34" s="56" t="str">
        <f>IF($B34="","",INDEX('AfA-Verlauf'!$L102:$AE102,MATCH(Wirtschaftsjahr,'AfA-Verlauf'!$L$76:$AE$76,0)))</f>
        <v/>
      </c>
      <c r="R34" s="57" t="str">
        <f t="shared" si="3"/>
        <v/>
      </c>
      <c r="S34" s="53" t="str">
        <f>IF($B34="","",IF($Q34&lt;=0,0,MAX(0,$I34*12-SUMIF('AfA-Verlauf'!$L$7:$AE$7,"&lt;="&amp;Wirtschaftsjahr,'AfA-Verlauf'!$L33:$AE33))))</f>
        <v/>
      </c>
      <c r="T34" s="48" t="str">
        <f t="shared" si="4"/>
        <v/>
      </c>
      <c r="U34" s="58"/>
      <c r="W34" s="59" t="str">
        <f t="shared" si="5"/>
        <v/>
      </c>
      <c r="X34" s="59" t="str">
        <f t="shared" si="6"/>
        <v/>
      </c>
      <c r="Y34" s="59" t="str">
        <f t="shared" si="7"/>
        <v/>
      </c>
      <c r="Z34" s="59" t="str">
        <f t="shared" si="8"/>
        <v/>
      </c>
      <c r="AA34" s="59" t="str">
        <f t="shared" si="9"/>
        <v/>
      </c>
      <c r="AB34" s="59" t="str">
        <f t="shared" si="10"/>
        <v/>
      </c>
    </row>
    <row r="35" spans="1:28" ht="16.5" customHeight="1" x14ac:dyDescent="0.25">
      <c r="A35" s="48" t="str">
        <f>IF($B35="","",COUNTA($B$9:$B35))</f>
        <v/>
      </c>
      <c r="B35" s="49"/>
      <c r="C35" s="49"/>
      <c r="D35" s="50"/>
      <c r="E35" s="50"/>
      <c r="F35" s="51"/>
      <c r="G35" s="52"/>
      <c r="H35" s="53" t="str">
        <f t="shared" si="0"/>
        <v/>
      </c>
      <c r="I35" s="54"/>
      <c r="J35" s="50"/>
      <c r="K35" s="51"/>
      <c r="L35" s="55" t="str">
        <f t="shared" si="1"/>
        <v/>
      </c>
      <c r="M35" s="53" t="str">
        <f>IF($B35="","",INDEX('AfA-Verlauf'!$L34:$AE34,MATCH(Wirtschaftsjahr,'AfA-Verlauf'!$L$7:$AE$7,0)))</f>
        <v/>
      </c>
      <c r="N35" s="56" t="str">
        <f>IF($B35="","",SUMIF('AfA-Verlauf'!$L$41:$AE$41,"&lt;"&amp;Wirtschaftsjahr,'AfA-Verlauf'!$L68:$AE68))</f>
        <v/>
      </c>
      <c r="O35" s="56" t="str">
        <f t="shared" si="2"/>
        <v/>
      </c>
      <c r="P35" s="56" t="str">
        <f>IF($B35="","",INDEX('AfA-Verlauf'!$L68:$AE68,MATCH(Wirtschaftsjahr,'AfA-Verlauf'!$L$41:$AE$41,0)))</f>
        <v/>
      </c>
      <c r="Q35" s="56" t="str">
        <f>IF($B35="","",INDEX('AfA-Verlauf'!$L103:$AE103,MATCH(Wirtschaftsjahr,'AfA-Verlauf'!$L$76:$AE$76,0)))</f>
        <v/>
      </c>
      <c r="R35" s="57" t="str">
        <f t="shared" si="3"/>
        <v/>
      </c>
      <c r="S35" s="53" t="str">
        <f>IF($B35="","",IF($Q35&lt;=0,0,MAX(0,$I35*12-SUMIF('AfA-Verlauf'!$L$7:$AE$7,"&lt;="&amp;Wirtschaftsjahr,'AfA-Verlauf'!$L34:$AE34))))</f>
        <v/>
      </c>
      <c r="T35" s="48" t="str">
        <f t="shared" si="4"/>
        <v/>
      </c>
      <c r="U35" s="58"/>
      <c r="W35" s="59" t="str">
        <f t="shared" si="5"/>
        <v/>
      </c>
      <c r="X35" s="59" t="str">
        <f t="shared" si="6"/>
        <v/>
      </c>
      <c r="Y35" s="59" t="str">
        <f t="shared" si="7"/>
        <v/>
      </c>
      <c r="Z35" s="59" t="str">
        <f t="shared" si="8"/>
        <v/>
      </c>
      <c r="AA35" s="59" t="str">
        <f t="shared" si="9"/>
        <v/>
      </c>
      <c r="AB35" s="59" t="str">
        <f t="shared" si="10"/>
        <v/>
      </c>
    </row>
    <row r="36" spans="1:28" ht="16.5" customHeight="1" x14ac:dyDescent="0.25">
      <c r="A36" s="48" t="str">
        <f>IF($B36="","",COUNTA($B$9:$B36))</f>
        <v/>
      </c>
      <c r="B36" s="49"/>
      <c r="C36" s="49"/>
      <c r="D36" s="50"/>
      <c r="E36" s="50"/>
      <c r="F36" s="51"/>
      <c r="G36" s="52"/>
      <c r="H36" s="53" t="str">
        <f t="shared" si="0"/>
        <v/>
      </c>
      <c r="I36" s="54"/>
      <c r="J36" s="50"/>
      <c r="K36" s="51"/>
      <c r="L36" s="55" t="str">
        <f t="shared" si="1"/>
        <v/>
      </c>
      <c r="M36" s="53" t="str">
        <f>IF($B36="","",INDEX('AfA-Verlauf'!$L35:$AE35,MATCH(Wirtschaftsjahr,'AfA-Verlauf'!$L$7:$AE$7,0)))</f>
        <v/>
      </c>
      <c r="N36" s="56" t="str">
        <f>IF($B36="","",SUMIF('AfA-Verlauf'!$L$41:$AE$41,"&lt;"&amp;Wirtschaftsjahr,'AfA-Verlauf'!$L69:$AE69))</f>
        <v/>
      </c>
      <c r="O36" s="56" t="str">
        <f t="shared" si="2"/>
        <v/>
      </c>
      <c r="P36" s="56" t="str">
        <f>IF($B36="","",INDEX('AfA-Verlauf'!$L69:$AE69,MATCH(Wirtschaftsjahr,'AfA-Verlauf'!$L$41:$AE$41,0)))</f>
        <v/>
      </c>
      <c r="Q36" s="56" t="str">
        <f>IF($B36="","",INDEX('AfA-Verlauf'!$L104:$AE104,MATCH(Wirtschaftsjahr,'AfA-Verlauf'!$L$76:$AE$76,0)))</f>
        <v/>
      </c>
      <c r="R36" s="57" t="str">
        <f t="shared" si="3"/>
        <v/>
      </c>
      <c r="S36" s="53" t="str">
        <f>IF($B36="","",IF($Q36&lt;=0,0,MAX(0,$I36*12-SUMIF('AfA-Verlauf'!$L$7:$AE$7,"&lt;="&amp;Wirtschaftsjahr,'AfA-Verlauf'!$L35:$AE35))))</f>
        <v/>
      </c>
      <c r="T36" s="48" t="str">
        <f t="shared" si="4"/>
        <v/>
      </c>
      <c r="U36" s="58"/>
      <c r="W36" s="59" t="str">
        <f t="shared" si="5"/>
        <v/>
      </c>
      <c r="X36" s="59" t="str">
        <f t="shared" si="6"/>
        <v/>
      </c>
      <c r="Y36" s="59" t="str">
        <f t="shared" si="7"/>
        <v/>
      </c>
      <c r="Z36" s="59" t="str">
        <f t="shared" si="8"/>
        <v/>
      </c>
      <c r="AA36" s="59" t="str">
        <f t="shared" si="9"/>
        <v/>
      </c>
      <c r="AB36" s="59" t="str">
        <f t="shared" si="10"/>
        <v/>
      </c>
    </row>
    <row r="37" spans="1:28" ht="16.5" customHeight="1" x14ac:dyDescent="0.25">
      <c r="A37" s="48" t="str">
        <f>IF($B37="","",COUNTA($B$9:$B37))</f>
        <v/>
      </c>
      <c r="B37" s="49"/>
      <c r="C37" s="49"/>
      <c r="D37" s="50"/>
      <c r="E37" s="50"/>
      <c r="F37" s="51"/>
      <c r="G37" s="52"/>
      <c r="H37" s="53" t="str">
        <f t="shared" si="0"/>
        <v/>
      </c>
      <c r="I37" s="54"/>
      <c r="J37" s="50"/>
      <c r="K37" s="51"/>
      <c r="L37" s="55" t="str">
        <f t="shared" si="1"/>
        <v/>
      </c>
      <c r="M37" s="53" t="str">
        <f>IF($B37="","",INDEX('AfA-Verlauf'!$L36:$AE36,MATCH(Wirtschaftsjahr,'AfA-Verlauf'!$L$7:$AE$7,0)))</f>
        <v/>
      </c>
      <c r="N37" s="56" t="str">
        <f>IF($B37="","",SUMIF('AfA-Verlauf'!$L$41:$AE$41,"&lt;"&amp;Wirtschaftsjahr,'AfA-Verlauf'!$L70:$AE70))</f>
        <v/>
      </c>
      <c r="O37" s="56" t="str">
        <f t="shared" si="2"/>
        <v/>
      </c>
      <c r="P37" s="56" t="str">
        <f>IF($B37="","",INDEX('AfA-Verlauf'!$L70:$AE70,MATCH(Wirtschaftsjahr,'AfA-Verlauf'!$L$41:$AE$41,0)))</f>
        <v/>
      </c>
      <c r="Q37" s="56" t="str">
        <f>IF($B37="","",INDEX('AfA-Verlauf'!$L105:$AE105,MATCH(Wirtschaftsjahr,'AfA-Verlauf'!$L$76:$AE$76,0)))</f>
        <v/>
      </c>
      <c r="R37" s="57" t="str">
        <f t="shared" si="3"/>
        <v/>
      </c>
      <c r="S37" s="53" t="str">
        <f>IF($B37="","",IF($Q37&lt;=0,0,MAX(0,$I37*12-SUMIF('AfA-Verlauf'!$L$7:$AE$7,"&lt;="&amp;Wirtschaftsjahr,'AfA-Verlauf'!$L36:$AE36))))</f>
        <v/>
      </c>
      <c r="T37" s="48" t="str">
        <f t="shared" si="4"/>
        <v/>
      </c>
      <c r="U37" s="58"/>
      <c r="W37" s="59" t="str">
        <f t="shared" si="5"/>
        <v/>
      </c>
      <c r="X37" s="59" t="str">
        <f t="shared" si="6"/>
        <v/>
      </c>
      <c r="Y37" s="59" t="str">
        <f t="shared" si="7"/>
        <v/>
      </c>
      <c r="Z37" s="59" t="str">
        <f t="shared" si="8"/>
        <v/>
      </c>
      <c r="AA37" s="59" t="str">
        <f t="shared" si="9"/>
        <v/>
      </c>
      <c r="AB37" s="59" t="str">
        <f t="shared" si="10"/>
        <v/>
      </c>
    </row>
    <row r="38" spans="1:28" ht="16.5" customHeight="1" x14ac:dyDescent="0.25">
      <c r="A38" s="48" t="str">
        <f>IF($B38="","",COUNTA($B$9:$B38))</f>
        <v/>
      </c>
      <c r="B38" s="49"/>
      <c r="C38" s="49"/>
      <c r="D38" s="50"/>
      <c r="E38" s="50"/>
      <c r="F38" s="51"/>
      <c r="G38" s="52"/>
      <c r="H38" s="53" t="str">
        <f t="shared" si="0"/>
        <v/>
      </c>
      <c r="I38" s="54"/>
      <c r="J38" s="50"/>
      <c r="K38" s="51"/>
      <c r="L38" s="55" t="str">
        <f t="shared" si="1"/>
        <v/>
      </c>
      <c r="M38" s="53" t="str">
        <f>IF($B38="","",INDEX('AfA-Verlauf'!$L37:$AE37,MATCH(Wirtschaftsjahr,'AfA-Verlauf'!$L$7:$AE$7,0)))</f>
        <v/>
      </c>
      <c r="N38" s="56" t="str">
        <f>IF($B38="","",SUMIF('AfA-Verlauf'!$L$41:$AE$41,"&lt;"&amp;Wirtschaftsjahr,'AfA-Verlauf'!$L71:$AE71))</f>
        <v/>
      </c>
      <c r="O38" s="56" t="str">
        <f t="shared" si="2"/>
        <v/>
      </c>
      <c r="P38" s="56" t="str">
        <f>IF($B38="","",INDEX('AfA-Verlauf'!$L71:$AE71,MATCH(Wirtschaftsjahr,'AfA-Verlauf'!$L$41:$AE$41,0)))</f>
        <v/>
      </c>
      <c r="Q38" s="56" t="str">
        <f>IF($B38="","",INDEX('AfA-Verlauf'!$L106:$AE106,MATCH(Wirtschaftsjahr,'AfA-Verlauf'!$L$76:$AE$76,0)))</f>
        <v/>
      </c>
      <c r="R38" s="57" t="str">
        <f t="shared" si="3"/>
        <v/>
      </c>
      <c r="S38" s="53" t="str">
        <f>IF($B38="","",IF($Q38&lt;=0,0,MAX(0,$I38*12-SUMIF('AfA-Verlauf'!$L$7:$AE$7,"&lt;="&amp;Wirtschaftsjahr,'AfA-Verlauf'!$L37:$AE37))))</f>
        <v/>
      </c>
      <c r="T38" s="48" t="str">
        <f t="shared" si="4"/>
        <v/>
      </c>
      <c r="U38" s="58"/>
      <c r="W38" s="59" t="str">
        <f t="shared" si="5"/>
        <v/>
      </c>
      <c r="X38" s="59" t="str">
        <f t="shared" si="6"/>
        <v/>
      </c>
      <c r="Y38" s="59" t="str">
        <f t="shared" si="7"/>
        <v/>
      </c>
      <c r="Z38" s="59" t="str">
        <f t="shared" si="8"/>
        <v/>
      </c>
      <c r="AA38" s="59" t="str">
        <f t="shared" si="9"/>
        <v/>
      </c>
      <c r="AB38" s="59" t="str">
        <f t="shared" si="10"/>
        <v/>
      </c>
    </row>
    <row r="39" spans="1:28" ht="21.75" customHeight="1" x14ac:dyDescent="0.25">
      <c r="A39" s="60">
        <f>COUNTA($B$9:$B$38)</f>
        <v>25</v>
      </c>
      <c r="B39" s="61" t="s">
        <v>158</v>
      </c>
      <c r="C39" s="61"/>
      <c r="D39" s="61"/>
      <c r="E39" s="61"/>
      <c r="F39" s="61"/>
      <c r="G39" s="62">
        <f>SUM(G9:G38)</f>
        <v>584805</v>
      </c>
      <c r="H39" s="61"/>
      <c r="I39" s="61"/>
      <c r="J39" s="61"/>
      <c r="K39" s="61"/>
      <c r="L39" s="61"/>
      <c r="M39" s="61"/>
      <c r="N39" s="62">
        <f>SUM(N9:N38)</f>
        <v>238555.42754467754</v>
      </c>
      <c r="O39" s="62">
        <f>SUM(O9:O38)</f>
        <v>346249.57245532237</v>
      </c>
      <c r="P39" s="62">
        <f>SUM(P9:P38)</f>
        <v>83933.656954156962</v>
      </c>
      <c r="Q39" s="62">
        <f>SUM(Q9:Q38)</f>
        <v>242840.91550116552</v>
      </c>
      <c r="R39" s="63">
        <f>IF($G39=0,0,($N39+$P39)/$G39)</f>
        <v>0.55144720804171388</v>
      </c>
      <c r="S39" s="61"/>
      <c r="T39" s="61"/>
      <c r="U39" s="61"/>
      <c r="W39" s="64">
        <f t="shared" ref="W39:AB39" si="11">SUM(W9:W38)</f>
        <v>480310</v>
      </c>
      <c r="X39" s="64">
        <f t="shared" si="11"/>
        <v>104495</v>
      </c>
      <c r="Y39" s="64">
        <f t="shared" si="11"/>
        <v>34200</v>
      </c>
      <c r="Z39" s="64">
        <f t="shared" si="11"/>
        <v>550605</v>
      </c>
      <c r="AA39" s="64">
        <f t="shared" si="11"/>
        <v>307764.08449883451</v>
      </c>
      <c r="AB39" s="64">
        <f t="shared" si="11"/>
        <v>19475</v>
      </c>
    </row>
  </sheetData>
  <autoFilter ref="A8:U38" xr:uid="{00000000-0009-0000-0000-000001000000}"/>
  <mergeCells count="5">
    <mergeCell ref="B7:E7"/>
    <mergeCell ref="F7:K7"/>
    <mergeCell ref="L7:Q7"/>
    <mergeCell ref="R7:U7"/>
    <mergeCell ref="W7:AB7"/>
  </mergeCells>
  <conditionalFormatting sqref="B9:U38">
    <cfRule type="expression" dxfId="10" priority="10">
      <formula>AND(MOD(ROW(),2)=0,$B9&lt;&gt;"")</formula>
    </cfRule>
  </conditionalFormatting>
  <conditionalFormatting sqref="F9:F38">
    <cfRule type="expression" dxfId="9" priority="8">
      <formula>AND($J9="Degressiv",$F9&lt;&gt;"",OR($F9&lt;Deg_ab,$F9&gt;Deg_bis))</formula>
    </cfRule>
  </conditionalFormatting>
  <conditionalFormatting sqref="G9:G38">
    <cfRule type="expression" dxfId="8" priority="6">
      <formula>AND($J9="GWG",$G9&gt;GWG_Grenze)</formula>
    </cfRule>
    <cfRule type="expression" dxfId="7" priority="7">
      <formula>AND($J9="Sammelposten",OR($G9&gt;SP_Max,$G9&lt;SP_Min))</formula>
    </cfRule>
  </conditionalFormatting>
  <conditionalFormatting sqref="R9:R38">
    <cfRule type="dataBar" priority="9">
      <dataBar>
        <cfvo type="num" val="0"/>
        <cfvo type="num" val="1"/>
        <color rgb="FFF6C9A9"/>
      </dataBar>
      <extLst>
        <ext xmlns:x14="http://schemas.microsoft.com/office/spreadsheetml/2009/9/main" uri="{B025F937-C7B1-47D3-B67F-A62EFF666E3E}">
          <x14:id>{D8F02981-D3D0-4737-8EE6-F59A3810508B}</x14:id>
        </ext>
      </extLst>
    </cfRule>
  </conditionalFormatting>
  <conditionalFormatting sqref="T9:T38">
    <cfRule type="expression" dxfId="6" priority="2">
      <formula>$T9="Zugang"</formula>
    </cfRule>
    <cfRule type="expression" dxfId="5" priority="3">
      <formula>$T9="Laufend"</formula>
    </cfRule>
    <cfRule type="expression" dxfId="4" priority="4">
      <formula>$T9="Abgeschrieben"</formula>
    </cfRule>
    <cfRule type="expression" dxfId="3" priority="5">
      <formula>$T9="Abgang"</formula>
    </cfRule>
  </conditionalFormatting>
  <dataValidations count="4">
    <dataValidation type="list" allowBlank="1" sqref="C9:C38" xr:uid="{00000000-0002-0000-0100-000000000000}">
      <formula1>Klassen</formula1>
      <formula2>0</formula2>
    </dataValidation>
    <dataValidation type="list" allowBlank="1" sqref="J9:J38" xr:uid="{00000000-0002-0000-0100-000001000000}">
      <formula1>Methoden</formula1>
      <formula2>0</formula2>
    </dataValidation>
    <dataValidation type="list" allowBlank="1" sqref="E9:E38" xr:uid="{00000000-0002-0000-0100-000002000000}">
      <formula1>Kostenstellen</formula1>
      <formula2>0</formula2>
    </dataValidation>
    <dataValidation type="whole" allowBlank="1" errorTitle="Nutzungsdauer" error="Bitte eine Nutzungsdauer zwischen 1 und 50 Jahren eintragen." sqref="I9:I38" xr:uid="{00000000-0002-0000-0100-000003000000}">
      <formula1>1</formula1>
      <formula2>50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F02981-D3D0-4737-8EE6-F59A3810508B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F6C9A9"/>
            </x14:dataBar>
          </x14:cfRule>
          <xm:sqref>R9:R38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10"/>
  <sheetViews>
    <sheetView showGridLines="0" zoomScaleNormal="100" workbookViewId="0">
      <pane xSplit="11" ySplit="7" topLeftCell="L8" activePane="bottomRight" state="frozen"/>
      <selection pane="topRight" activeCell="L1" sqref="L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5" customWidth="1"/>
    <col min="2" max="2" width="32" customWidth="1"/>
    <col min="3" max="3" width="13" customWidth="1"/>
    <col min="4" max="4" width="8" customWidth="1"/>
    <col min="5" max="5" width="7" customWidth="1"/>
    <col min="6" max="6" width="6" customWidth="1"/>
    <col min="7" max="7" width="12" customWidth="1"/>
    <col min="8" max="10" width="9" customWidth="1"/>
    <col min="11" max="11" width="2" customWidth="1"/>
    <col min="12" max="31" width="11.42578125" customWidth="1"/>
  </cols>
  <sheetData>
    <row r="1" spans="1:31" ht="4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ht="7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5.5" customHeight="1" x14ac:dyDescent="0.25">
      <c r="A3" s="16"/>
      <c r="B3" s="17" t="s">
        <v>159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9" t="s">
        <v>160</v>
      </c>
      <c r="AE3" s="16"/>
    </row>
    <row r="4" spans="1:31" ht="15.75" customHeight="1" x14ac:dyDescent="0.25">
      <c r="A4" s="16"/>
      <c r="B4" s="20" t="s">
        <v>161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21" t="s">
        <v>162</v>
      </c>
      <c r="AE4" s="16"/>
    </row>
    <row r="5" spans="1:31" ht="19.5" customHeight="1" x14ac:dyDescent="0.25">
      <c r="B5" s="23" t="s">
        <v>5</v>
      </c>
      <c r="C5" s="24" t="s">
        <v>163</v>
      </c>
      <c r="D5" s="25"/>
      <c r="E5" s="25"/>
      <c r="F5" s="25"/>
      <c r="G5" s="25"/>
      <c r="H5" s="25"/>
      <c r="I5" s="25"/>
      <c r="J5" s="25"/>
    </row>
    <row r="7" spans="1:31" ht="25.5" customHeight="1" x14ac:dyDescent="0.25">
      <c r="A7" s="29" t="s">
        <v>68</v>
      </c>
      <c r="B7" s="29" t="s">
        <v>164</v>
      </c>
      <c r="C7" s="29" t="s">
        <v>38</v>
      </c>
      <c r="D7" s="29" t="s">
        <v>7</v>
      </c>
      <c r="E7" s="29" t="s">
        <v>165</v>
      </c>
      <c r="F7" s="29" t="s">
        <v>166</v>
      </c>
      <c r="G7" s="29" t="s">
        <v>167</v>
      </c>
      <c r="H7" s="29" t="s">
        <v>168</v>
      </c>
      <c r="I7" s="29" t="s">
        <v>169</v>
      </c>
      <c r="J7" s="29" t="s">
        <v>170</v>
      </c>
      <c r="L7" s="65">
        <v>2019</v>
      </c>
      <c r="M7" s="65">
        <v>2020</v>
      </c>
      <c r="N7" s="65">
        <v>2021</v>
      </c>
      <c r="O7" s="65">
        <v>2022</v>
      </c>
      <c r="P7" s="65">
        <v>2023</v>
      </c>
      <c r="Q7" s="65">
        <v>2024</v>
      </c>
      <c r="R7" s="65">
        <v>2025</v>
      </c>
      <c r="S7" s="65">
        <v>2026</v>
      </c>
      <c r="T7" s="65">
        <v>2027</v>
      </c>
      <c r="U7" s="65">
        <v>2028</v>
      </c>
      <c r="V7" s="65">
        <v>2029</v>
      </c>
      <c r="W7" s="65">
        <v>2030</v>
      </c>
      <c r="X7" s="65">
        <v>2031</v>
      </c>
      <c r="Y7" s="65">
        <v>2032</v>
      </c>
      <c r="Z7" s="65">
        <v>2033</v>
      </c>
      <c r="AA7" s="65">
        <v>2034</v>
      </c>
      <c r="AB7" s="65">
        <v>2035</v>
      </c>
      <c r="AC7" s="65">
        <v>2036</v>
      </c>
      <c r="AD7" s="65">
        <v>2037</v>
      </c>
      <c r="AE7" s="65">
        <v>2038</v>
      </c>
    </row>
    <row r="8" spans="1:31" ht="15" customHeight="1" x14ac:dyDescent="0.25">
      <c r="A8" s="66">
        <f>IF(Anlagenverzeichnis!$B9="","",Anlagenverzeichnis!$A9)</f>
        <v>1</v>
      </c>
      <c r="B8" s="67" t="str">
        <f>IF(Anlagenverzeichnis!$B9="","",Anlagenverzeichnis!$B9)</f>
        <v>Bürodrehstühle (8 Stück)</v>
      </c>
      <c r="C8" s="68">
        <f>IF(Anlagenverzeichnis!$G9="",0,Anlagenverzeichnis!$G9)</f>
        <v>6240</v>
      </c>
      <c r="D8" s="69">
        <f>IF(Anlagenverzeichnis!$F9="",9999,YEAR(Anlagenverzeichnis!$F9))</f>
        <v>2019</v>
      </c>
      <c r="E8" s="69">
        <f>IF(Anlagenverzeichnis!$F9="",1,MONTH(Anlagenverzeichnis!$F9))</f>
        <v>3</v>
      </c>
      <c r="F8" s="69">
        <f>IF(Anlagenverzeichnis!$I9="",1,MAX(1,Anlagenverzeichnis!$I9))</f>
        <v>13</v>
      </c>
      <c r="G8" s="66" t="str">
        <f>IF(Anlagenverzeichnis!$J9="","Linear",Anlagenverzeichnis!$J9)</f>
        <v>Linear</v>
      </c>
      <c r="H8" s="69">
        <f>IF(Anlagenverzeichnis!$K9="",9999,YEAR(Anlagenverzeichnis!$K9))</f>
        <v>9999</v>
      </c>
      <c r="I8" s="69">
        <f>IF(Anlagenverzeichnis!$K9="",12,MONTH(Anlagenverzeichnis!$K9))</f>
        <v>12</v>
      </c>
      <c r="J8" s="70">
        <f t="shared" ref="J8:J37" si="0">IF($G8="Degressiv",MIN(Hoechstsatz_deg,Faktor_deg/MAX($F8,1)),0)</f>
        <v>0</v>
      </c>
      <c r="L8" s="71">
        <f t="shared" ref="L8:L37" si="1">IF($G8="Sammelposten",IF($C8=0,0,IF(L$7&lt;$D8,0,IF(L$7&gt;$H8,0,IF(L$7=$D8,IF(L$7=$H8,MAX(0,$I8-$E8+1),13-$E8),IF(L$7=$H8,$I8,12))))),MIN(IF($C8=0,0,IF(L$7&lt;$D8,0,IF(L$7&gt;$H8,0,IF(L$7=$D8,IF(L$7=$H8,MAX(0,$I8-$E8+1),13-$E8),IF(L$7=$H8,$I8,12))))),MAX(0,$F8*12-0)))</f>
        <v>10</v>
      </c>
      <c r="M8" s="71">
        <f>IF($G8="Sammelposten",IF($C8=0,0,IF(M$7&lt;$D8,0,IF(M$7&gt;$H8,0,IF(M$7=$D8,IF(M$7=$H8,MAX(0,$I8-$E8+1),13-$E8),IF(M$7=$H8,$I8,12))))),MIN(IF($C8=0,0,IF(M$7&lt;$D8,0,IF(M$7&gt;$H8,0,IF(M$7=$D8,IF(M$7=$H8,MAX(0,$I8-$E8+1),13-$E8),IF(M$7=$H8,$I8,12))))),MAX(0,$F8*12-SUM($L8:L8))))</f>
        <v>12</v>
      </c>
      <c r="N8" s="71">
        <f>IF($G8="Sammelposten",IF($C8=0,0,IF(N$7&lt;$D8,0,IF(N$7&gt;$H8,0,IF(N$7=$D8,IF(N$7=$H8,MAX(0,$I8-$E8+1),13-$E8),IF(N$7=$H8,$I8,12))))),MIN(IF($C8=0,0,IF(N$7&lt;$D8,0,IF(N$7&gt;$H8,0,IF(N$7=$D8,IF(N$7=$H8,MAX(0,$I8-$E8+1),13-$E8),IF(N$7=$H8,$I8,12))))),MAX(0,$F8*12-SUM($L8:M8))))</f>
        <v>12</v>
      </c>
      <c r="O8" s="71">
        <f>IF($G8="Sammelposten",IF($C8=0,0,IF(O$7&lt;$D8,0,IF(O$7&gt;$H8,0,IF(O$7=$D8,IF(O$7=$H8,MAX(0,$I8-$E8+1),13-$E8),IF(O$7=$H8,$I8,12))))),MIN(IF($C8=0,0,IF(O$7&lt;$D8,0,IF(O$7&gt;$H8,0,IF(O$7=$D8,IF(O$7=$H8,MAX(0,$I8-$E8+1),13-$E8),IF(O$7=$H8,$I8,12))))),MAX(0,$F8*12-SUM($L8:N8))))</f>
        <v>12</v>
      </c>
      <c r="P8" s="71">
        <f>IF($G8="Sammelposten",IF($C8=0,0,IF(P$7&lt;$D8,0,IF(P$7&gt;$H8,0,IF(P$7=$D8,IF(P$7=$H8,MAX(0,$I8-$E8+1),13-$E8),IF(P$7=$H8,$I8,12))))),MIN(IF($C8=0,0,IF(P$7&lt;$D8,0,IF(P$7&gt;$H8,0,IF(P$7=$D8,IF(P$7=$H8,MAX(0,$I8-$E8+1),13-$E8),IF(P$7=$H8,$I8,12))))),MAX(0,$F8*12-SUM($L8:O8))))</f>
        <v>12</v>
      </c>
      <c r="Q8" s="71">
        <f>IF($G8="Sammelposten",IF($C8=0,0,IF(Q$7&lt;$D8,0,IF(Q$7&gt;$H8,0,IF(Q$7=$D8,IF(Q$7=$H8,MAX(0,$I8-$E8+1),13-$E8),IF(Q$7=$H8,$I8,12))))),MIN(IF($C8=0,0,IF(Q$7&lt;$D8,0,IF(Q$7&gt;$H8,0,IF(Q$7=$D8,IF(Q$7=$H8,MAX(0,$I8-$E8+1),13-$E8),IF(Q$7=$H8,$I8,12))))),MAX(0,$F8*12-SUM($L8:P8))))</f>
        <v>12</v>
      </c>
      <c r="R8" s="71">
        <f>IF($G8="Sammelposten",IF($C8=0,0,IF(R$7&lt;$D8,0,IF(R$7&gt;$H8,0,IF(R$7=$D8,IF(R$7=$H8,MAX(0,$I8-$E8+1),13-$E8),IF(R$7=$H8,$I8,12))))),MIN(IF($C8=0,0,IF(R$7&lt;$D8,0,IF(R$7&gt;$H8,0,IF(R$7=$D8,IF(R$7=$H8,MAX(0,$I8-$E8+1),13-$E8),IF(R$7=$H8,$I8,12))))),MAX(0,$F8*12-SUM($L8:Q8))))</f>
        <v>12</v>
      </c>
      <c r="S8" s="71">
        <f>IF($G8="Sammelposten",IF($C8=0,0,IF(S$7&lt;$D8,0,IF(S$7&gt;$H8,0,IF(S$7=$D8,IF(S$7=$H8,MAX(0,$I8-$E8+1),13-$E8),IF(S$7=$H8,$I8,12))))),MIN(IF($C8=0,0,IF(S$7&lt;$D8,0,IF(S$7&gt;$H8,0,IF(S$7=$D8,IF(S$7=$H8,MAX(0,$I8-$E8+1),13-$E8),IF(S$7=$H8,$I8,12))))),MAX(0,$F8*12-SUM($L8:R8))))</f>
        <v>12</v>
      </c>
      <c r="T8" s="71">
        <f>IF($G8="Sammelposten",IF($C8=0,0,IF(T$7&lt;$D8,0,IF(T$7&gt;$H8,0,IF(T$7=$D8,IF(T$7=$H8,MAX(0,$I8-$E8+1),13-$E8),IF(T$7=$H8,$I8,12))))),MIN(IF($C8=0,0,IF(T$7&lt;$D8,0,IF(T$7&gt;$H8,0,IF(T$7=$D8,IF(T$7=$H8,MAX(0,$I8-$E8+1),13-$E8),IF(T$7=$H8,$I8,12))))),MAX(0,$F8*12-SUM($L8:S8))))</f>
        <v>12</v>
      </c>
      <c r="U8" s="71">
        <f>IF($G8="Sammelposten",IF($C8=0,0,IF(U$7&lt;$D8,0,IF(U$7&gt;$H8,0,IF(U$7=$D8,IF(U$7=$H8,MAX(0,$I8-$E8+1),13-$E8),IF(U$7=$H8,$I8,12))))),MIN(IF($C8=0,0,IF(U$7&lt;$D8,0,IF(U$7&gt;$H8,0,IF(U$7=$D8,IF(U$7=$H8,MAX(0,$I8-$E8+1),13-$E8),IF(U$7=$H8,$I8,12))))),MAX(0,$F8*12-SUM($L8:T8))))</f>
        <v>12</v>
      </c>
      <c r="V8" s="71">
        <f>IF($G8="Sammelposten",IF($C8=0,0,IF(V$7&lt;$D8,0,IF(V$7&gt;$H8,0,IF(V$7=$D8,IF(V$7=$H8,MAX(0,$I8-$E8+1),13-$E8),IF(V$7=$H8,$I8,12))))),MIN(IF($C8=0,0,IF(V$7&lt;$D8,0,IF(V$7&gt;$H8,0,IF(V$7=$D8,IF(V$7=$H8,MAX(0,$I8-$E8+1),13-$E8),IF(V$7=$H8,$I8,12))))),MAX(0,$F8*12-SUM($L8:U8))))</f>
        <v>12</v>
      </c>
      <c r="W8" s="71">
        <f>IF($G8="Sammelposten",IF($C8=0,0,IF(W$7&lt;$D8,0,IF(W$7&gt;$H8,0,IF(W$7=$D8,IF(W$7=$H8,MAX(0,$I8-$E8+1),13-$E8),IF(W$7=$H8,$I8,12))))),MIN(IF($C8=0,0,IF(W$7&lt;$D8,0,IF(W$7&gt;$H8,0,IF(W$7=$D8,IF(W$7=$H8,MAX(0,$I8-$E8+1),13-$E8),IF(W$7=$H8,$I8,12))))),MAX(0,$F8*12-SUM($L8:V8))))</f>
        <v>12</v>
      </c>
      <c r="X8" s="71">
        <f>IF($G8="Sammelposten",IF($C8=0,0,IF(X$7&lt;$D8,0,IF(X$7&gt;$H8,0,IF(X$7=$D8,IF(X$7=$H8,MAX(0,$I8-$E8+1),13-$E8),IF(X$7=$H8,$I8,12))))),MIN(IF($C8=0,0,IF(X$7&lt;$D8,0,IF(X$7&gt;$H8,0,IF(X$7=$D8,IF(X$7=$H8,MAX(0,$I8-$E8+1),13-$E8),IF(X$7=$H8,$I8,12))))),MAX(0,$F8*12-SUM($L8:W8))))</f>
        <v>12</v>
      </c>
      <c r="Y8" s="71">
        <f>IF($G8="Sammelposten",IF($C8=0,0,IF(Y$7&lt;$D8,0,IF(Y$7&gt;$H8,0,IF(Y$7=$D8,IF(Y$7=$H8,MAX(0,$I8-$E8+1),13-$E8),IF(Y$7=$H8,$I8,12))))),MIN(IF($C8=0,0,IF(Y$7&lt;$D8,0,IF(Y$7&gt;$H8,0,IF(Y$7=$D8,IF(Y$7=$H8,MAX(0,$I8-$E8+1),13-$E8),IF(Y$7=$H8,$I8,12))))),MAX(0,$F8*12-SUM($L8:X8))))</f>
        <v>2</v>
      </c>
      <c r="Z8" s="71">
        <f>IF($G8="Sammelposten",IF($C8=0,0,IF(Z$7&lt;$D8,0,IF(Z$7&gt;$H8,0,IF(Z$7=$D8,IF(Z$7=$H8,MAX(0,$I8-$E8+1),13-$E8),IF(Z$7=$H8,$I8,12))))),MIN(IF($C8=0,0,IF(Z$7&lt;$D8,0,IF(Z$7&gt;$H8,0,IF(Z$7=$D8,IF(Z$7=$H8,MAX(0,$I8-$E8+1),13-$E8),IF(Z$7=$H8,$I8,12))))),MAX(0,$F8*12-SUM($L8:Y8))))</f>
        <v>0</v>
      </c>
      <c r="AA8" s="71">
        <f>IF($G8="Sammelposten",IF($C8=0,0,IF(AA$7&lt;$D8,0,IF(AA$7&gt;$H8,0,IF(AA$7=$D8,IF(AA$7=$H8,MAX(0,$I8-$E8+1),13-$E8),IF(AA$7=$H8,$I8,12))))),MIN(IF($C8=0,0,IF(AA$7&lt;$D8,0,IF(AA$7&gt;$H8,0,IF(AA$7=$D8,IF(AA$7=$H8,MAX(0,$I8-$E8+1),13-$E8),IF(AA$7=$H8,$I8,12))))),MAX(0,$F8*12-SUM($L8:Z8))))</f>
        <v>0</v>
      </c>
      <c r="AB8" s="71">
        <f>IF($G8="Sammelposten",IF($C8=0,0,IF(AB$7&lt;$D8,0,IF(AB$7&gt;$H8,0,IF(AB$7=$D8,IF(AB$7=$H8,MAX(0,$I8-$E8+1),13-$E8),IF(AB$7=$H8,$I8,12))))),MIN(IF($C8=0,0,IF(AB$7&lt;$D8,0,IF(AB$7&gt;$H8,0,IF(AB$7=$D8,IF(AB$7=$H8,MAX(0,$I8-$E8+1),13-$E8),IF(AB$7=$H8,$I8,12))))),MAX(0,$F8*12-SUM($L8:AA8))))</f>
        <v>0</v>
      </c>
      <c r="AC8" s="71">
        <f>IF($G8="Sammelposten",IF($C8=0,0,IF(AC$7&lt;$D8,0,IF(AC$7&gt;$H8,0,IF(AC$7=$D8,IF(AC$7=$H8,MAX(0,$I8-$E8+1),13-$E8),IF(AC$7=$H8,$I8,12))))),MIN(IF($C8=0,0,IF(AC$7&lt;$D8,0,IF(AC$7&gt;$H8,0,IF(AC$7=$D8,IF(AC$7=$H8,MAX(0,$I8-$E8+1),13-$E8),IF(AC$7=$H8,$I8,12))))),MAX(0,$F8*12-SUM($L8:AB8))))</f>
        <v>0</v>
      </c>
      <c r="AD8" s="71">
        <f>IF($G8="Sammelposten",IF($C8=0,0,IF(AD$7&lt;$D8,0,IF(AD$7&gt;$H8,0,IF(AD$7=$D8,IF(AD$7=$H8,MAX(0,$I8-$E8+1),13-$E8),IF(AD$7=$H8,$I8,12))))),MIN(IF($C8=0,0,IF(AD$7&lt;$D8,0,IF(AD$7&gt;$H8,0,IF(AD$7=$D8,IF(AD$7=$H8,MAX(0,$I8-$E8+1),13-$E8),IF(AD$7=$H8,$I8,12))))),MAX(0,$F8*12-SUM($L8:AC8))))</f>
        <v>0</v>
      </c>
      <c r="AE8" s="71">
        <f>IF($G8="Sammelposten",IF($C8=0,0,IF(AE$7&lt;$D8,0,IF(AE$7&gt;$H8,0,IF(AE$7=$D8,IF(AE$7=$H8,MAX(0,$I8-$E8+1),13-$E8),IF(AE$7=$H8,$I8,12))))),MIN(IF($C8=0,0,IF(AE$7&lt;$D8,0,IF(AE$7&gt;$H8,0,IF(AE$7=$D8,IF(AE$7=$H8,MAX(0,$I8-$E8+1),13-$E8),IF(AE$7=$H8,$I8,12))))),MAX(0,$F8*12-SUM($L8:AD8))))</f>
        <v>0</v>
      </c>
    </row>
    <row r="9" spans="1:31" ht="15" customHeight="1" x14ac:dyDescent="0.25">
      <c r="A9" s="66">
        <f>IF(Anlagenverzeichnis!$B10="","",Anlagenverzeichnis!$A10)</f>
        <v>2</v>
      </c>
      <c r="B9" s="67" t="str">
        <f>IF(Anlagenverzeichnis!$B10="","",Anlagenverzeichnis!$B10)</f>
        <v>Besprechungstisch mit Sideboard</v>
      </c>
      <c r="C9" s="68">
        <f>IF(Anlagenverzeichnis!$G10="",0,Anlagenverzeichnis!$G10)</f>
        <v>3480</v>
      </c>
      <c r="D9" s="69">
        <f>IF(Anlagenverzeichnis!$F10="",9999,YEAR(Anlagenverzeichnis!$F10))</f>
        <v>2019</v>
      </c>
      <c r="E9" s="69">
        <f>IF(Anlagenverzeichnis!$F10="",1,MONTH(Anlagenverzeichnis!$F10))</f>
        <v>9</v>
      </c>
      <c r="F9" s="69">
        <f>IF(Anlagenverzeichnis!$I10="",1,MAX(1,Anlagenverzeichnis!$I10))</f>
        <v>13</v>
      </c>
      <c r="G9" s="66" t="str">
        <f>IF(Anlagenverzeichnis!$J10="","Linear",Anlagenverzeichnis!$J10)</f>
        <v>Linear</v>
      </c>
      <c r="H9" s="69">
        <f>IF(Anlagenverzeichnis!$K10="",9999,YEAR(Anlagenverzeichnis!$K10))</f>
        <v>9999</v>
      </c>
      <c r="I9" s="69">
        <f>IF(Anlagenverzeichnis!$K10="",12,MONTH(Anlagenverzeichnis!$K10))</f>
        <v>12</v>
      </c>
      <c r="J9" s="70">
        <f t="shared" si="0"/>
        <v>0</v>
      </c>
      <c r="L9" s="71">
        <f t="shared" si="1"/>
        <v>4</v>
      </c>
      <c r="M9" s="71">
        <f>IF($G9="Sammelposten",IF($C9=0,0,IF(M$7&lt;$D9,0,IF(M$7&gt;$H9,0,IF(M$7=$D9,IF(M$7=$H9,MAX(0,$I9-$E9+1),13-$E9),IF(M$7=$H9,$I9,12))))),MIN(IF($C9=0,0,IF(M$7&lt;$D9,0,IF(M$7&gt;$H9,0,IF(M$7=$D9,IF(M$7=$H9,MAX(0,$I9-$E9+1),13-$E9),IF(M$7=$H9,$I9,12))))),MAX(0,$F9*12-SUM($L9:L9))))</f>
        <v>12</v>
      </c>
      <c r="N9" s="71">
        <f>IF($G9="Sammelposten",IF($C9=0,0,IF(N$7&lt;$D9,0,IF(N$7&gt;$H9,0,IF(N$7=$D9,IF(N$7=$H9,MAX(0,$I9-$E9+1),13-$E9),IF(N$7=$H9,$I9,12))))),MIN(IF($C9=0,0,IF(N$7&lt;$D9,0,IF(N$7&gt;$H9,0,IF(N$7=$D9,IF(N$7=$H9,MAX(0,$I9-$E9+1),13-$E9),IF(N$7=$H9,$I9,12))))),MAX(0,$F9*12-SUM($L9:M9))))</f>
        <v>12</v>
      </c>
      <c r="O9" s="71">
        <f>IF($G9="Sammelposten",IF($C9=0,0,IF(O$7&lt;$D9,0,IF(O$7&gt;$H9,0,IF(O$7=$D9,IF(O$7=$H9,MAX(0,$I9-$E9+1),13-$E9),IF(O$7=$H9,$I9,12))))),MIN(IF($C9=0,0,IF(O$7&lt;$D9,0,IF(O$7&gt;$H9,0,IF(O$7=$D9,IF(O$7=$H9,MAX(0,$I9-$E9+1),13-$E9),IF(O$7=$H9,$I9,12))))),MAX(0,$F9*12-SUM($L9:N9))))</f>
        <v>12</v>
      </c>
      <c r="P9" s="71">
        <f>IF($G9="Sammelposten",IF($C9=0,0,IF(P$7&lt;$D9,0,IF(P$7&gt;$H9,0,IF(P$7=$D9,IF(P$7=$H9,MAX(0,$I9-$E9+1),13-$E9),IF(P$7=$H9,$I9,12))))),MIN(IF($C9=0,0,IF(P$7&lt;$D9,0,IF(P$7&gt;$H9,0,IF(P$7=$D9,IF(P$7=$H9,MAX(0,$I9-$E9+1),13-$E9),IF(P$7=$H9,$I9,12))))),MAX(0,$F9*12-SUM($L9:O9))))</f>
        <v>12</v>
      </c>
      <c r="Q9" s="71">
        <f>IF($G9="Sammelposten",IF($C9=0,0,IF(Q$7&lt;$D9,0,IF(Q$7&gt;$H9,0,IF(Q$7=$D9,IF(Q$7=$H9,MAX(0,$I9-$E9+1),13-$E9),IF(Q$7=$H9,$I9,12))))),MIN(IF($C9=0,0,IF(Q$7&lt;$D9,0,IF(Q$7&gt;$H9,0,IF(Q$7=$D9,IF(Q$7=$H9,MAX(0,$I9-$E9+1),13-$E9),IF(Q$7=$H9,$I9,12))))),MAX(0,$F9*12-SUM($L9:P9))))</f>
        <v>12</v>
      </c>
      <c r="R9" s="71">
        <f>IF($G9="Sammelposten",IF($C9=0,0,IF(R$7&lt;$D9,0,IF(R$7&gt;$H9,0,IF(R$7=$D9,IF(R$7=$H9,MAX(0,$I9-$E9+1),13-$E9),IF(R$7=$H9,$I9,12))))),MIN(IF($C9=0,0,IF(R$7&lt;$D9,0,IF(R$7&gt;$H9,0,IF(R$7=$D9,IF(R$7=$H9,MAX(0,$I9-$E9+1),13-$E9),IF(R$7=$H9,$I9,12))))),MAX(0,$F9*12-SUM($L9:Q9))))</f>
        <v>12</v>
      </c>
      <c r="S9" s="71">
        <f>IF($G9="Sammelposten",IF($C9=0,0,IF(S$7&lt;$D9,0,IF(S$7&gt;$H9,0,IF(S$7=$D9,IF(S$7=$H9,MAX(0,$I9-$E9+1),13-$E9),IF(S$7=$H9,$I9,12))))),MIN(IF($C9=0,0,IF(S$7&lt;$D9,0,IF(S$7&gt;$H9,0,IF(S$7=$D9,IF(S$7=$H9,MAX(0,$I9-$E9+1),13-$E9),IF(S$7=$H9,$I9,12))))),MAX(0,$F9*12-SUM($L9:R9))))</f>
        <v>12</v>
      </c>
      <c r="T9" s="71">
        <f>IF($G9="Sammelposten",IF($C9=0,0,IF(T$7&lt;$D9,0,IF(T$7&gt;$H9,0,IF(T$7=$D9,IF(T$7=$H9,MAX(0,$I9-$E9+1),13-$E9),IF(T$7=$H9,$I9,12))))),MIN(IF($C9=0,0,IF(T$7&lt;$D9,0,IF(T$7&gt;$H9,0,IF(T$7=$D9,IF(T$7=$H9,MAX(0,$I9-$E9+1),13-$E9),IF(T$7=$H9,$I9,12))))),MAX(0,$F9*12-SUM($L9:S9))))</f>
        <v>12</v>
      </c>
      <c r="U9" s="71">
        <f>IF($G9="Sammelposten",IF($C9=0,0,IF(U$7&lt;$D9,0,IF(U$7&gt;$H9,0,IF(U$7=$D9,IF(U$7=$H9,MAX(0,$I9-$E9+1),13-$E9),IF(U$7=$H9,$I9,12))))),MIN(IF($C9=0,0,IF(U$7&lt;$D9,0,IF(U$7&gt;$H9,0,IF(U$7=$D9,IF(U$7=$H9,MAX(0,$I9-$E9+1),13-$E9),IF(U$7=$H9,$I9,12))))),MAX(0,$F9*12-SUM($L9:T9))))</f>
        <v>12</v>
      </c>
      <c r="V9" s="71">
        <f>IF($G9="Sammelposten",IF($C9=0,0,IF(V$7&lt;$D9,0,IF(V$7&gt;$H9,0,IF(V$7=$D9,IF(V$7=$H9,MAX(0,$I9-$E9+1),13-$E9),IF(V$7=$H9,$I9,12))))),MIN(IF($C9=0,0,IF(V$7&lt;$D9,0,IF(V$7&gt;$H9,0,IF(V$7=$D9,IF(V$7=$H9,MAX(0,$I9-$E9+1),13-$E9),IF(V$7=$H9,$I9,12))))),MAX(0,$F9*12-SUM($L9:U9))))</f>
        <v>12</v>
      </c>
      <c r="W9" s="71">
        <f>IF($G9="Sammelposten",IF($C9=0,0,IF(W$7&lt;$D9,0,IF(W$7&gt;$H9,0,IF(W$7=$D9,IF(W$7=$H9,MAX(0,$I9-$E9+1),13-$E9),IF(W$7=$H9,$I9,12))))),MIN(IF($C9=0,0,IF(W$7&lt;$D9,0,IF(W$7&gt;$H9,0,IF(W$7=$D9,IF(W$7=$H9,MAX(0,$I9-$E9+1),13-$E9),IF(W$7=$H9,$I9,12))))),MAX(0,$F9*12-SUM($L9:V9))))</f>
        <v>12</v>
      </c>
      <c r="X9" s="71">
        <f>IF($G9="Sammelposten",IF($C9=0,0,IF(X$7&lt;$D9,0,IF(X$7&gt;$H9,0,IF(X$7=$D9,IF(X$7=$H9,MAX(0,$I9-$E9+1),13-$E9),IF(X$7=$H9,$I9,12))))),MIN(IF($C9=0,0,IF(X$7&lt;$D9,0,IF(X$7&gt;$H9,0,IF(X$7=$D9,IF(X$7=$H9,MAX(0,$I9-$E9+1),13-$E9),IF(X$7=$H9,$I9,12))))),MAX(0,$F9*12-SUM($L9:W9))))</f>
        <v>12</v>
      </c>
      <c r="Y9" s="71">
        <f>IF($G9="Sammelposten",IF($C9=0,0,IF(Y$7&lt;$D9,0,IF(Y$7&gt;$H9,0,IF(Y$7=$D9,IF(Y$7=$H9,MAX(0,$I9-$E9+1),13-$E9),IF(Y$7=$H9,$I9,12))))),MIN(IF($C9=0,0,IF(Y$7&lt;$D9,0,IF(Y$7&gt;$H9,0,IF(Y$7=$D9,IF(Y$7=$H9,MAX(0,$I9-$E9+1),13-$E9),IF(Y$7=$H9,$I9,12))))),MAX(0,$F9*12-SUM($L9:X9))))</f>
        <v>8</v>
      </c>
      <c r="Z9" s="71">
        <f>IF($G9="Sammelposten",IF($C9=0,0,IF(Z$7&lt;$D9,0,IF(Z$7&gt;$H9,0,IF(Z$7=$D9,IF(Z$7=$H9,MAX(0,$I9-$E9+1),13-$E9),IF(Z$7=$H9,$I9,12))))),MIN(IF($C9=0,0,IF(Z$7&lt;$D9,0,IF(Z$7&gt;$H9,0,IF(Z$7=$D9,IF(Z$7=$H9,MAX(0,$I9-$E9+1),13-$E9),IF(Z$7=$H9,$I9,12))))),MAX(0,$F9*12-SUM($L9:Y9))))</f>
        <v>0</v>
      </c>
      <c r="AA9" s="71">
        <f>IF($G9="Sammelposten",IF($C9=0,0,IF(AA$7&lt;$D9,0,IF(AA$7&gt;$H9,0,IF(AA$7=$D9,IF(AA$7=$H9,MAX(0,$I9-$E9+1),13-$E9),IF(AA$7=$H9,$I9,12))))),MIN(IF($C9=0,0,IF(AA$7&lt;$D9,0,IF(AA$7&gt;$H9,0,IF(AA$7=$D9,IF(AA$7=$H9,MAX(0,$I9-$E9+1),13-$E9),IF(AA$7=$H9,$I9,12))))),MAX(0,$F9*12-SUM($L9:Z9))))</f>
        <v>0</v>
      </c>
      <c r="AB9" s="71">
        <f>IF($G9="Sammelposten",IF($C9=0,0,IF(AB$7&lt;$D9,0,IF(AB$7&gt;$H9,0,IF(AB$7=$D9,IF(AB$7=$H9,MAX(0,$I9-$E9+1),13-$E9),IF(AB$7=$H9,$I9,12))))),MIN(IF($C9=0,0,IF(AB$7&lt;$D9,0,IF(AB$7&gt;$H9,0,IF(AB$7=$D9,IF(AB$7=$H9,MAX(0,$I9-$E9+1),13-$E9),IF(AB$7=$H9,$I9,12))))),MAX(0,$F9*12-SUM($L9:AA9))))</f>
        <v>0</v>
      </c>
      <c r="AC9" s="71">
        <f>IF($G9="Sammelposten",IF($C9=0,0,IF(AC$7&lt;$D9,0,IF(AC$7&gt;$H9,0,IF(AC$7=$D9,IF(AC$7=$H9,MAX(0,$I9-$E9+1),13-$E9),IF(AC$7=$H9,$I9,12))))),MIN(IF($C9=0,0,IF(AC$7&lt;$D9,0,IF(AC$7&gt;$H9,0,IF(AC$7=$D9,IF(AC$7=$H9,MAX(0,$I9-$E9+1),13-$E9),IF(AC$7=$H9,$I9,12))))),MAX(0,$F9*12-SUM($L9:AB9))))</f>
        <v>0</v>
      </c>
      <c r="AD9" s="71">
        <f>IF($G9="Sammelposten",IF($C9=0,0,IF(AD$7&lt;$D9,0,IF(AD$7&gt;$H9,0,IF(AD$7=$D9,IF(AD$7=$H9,MAX(0,$I9-$E9+1),13-$E9),IF(AD$7=$H9,$I9,12))))),MIN(IF($C9=0,0,IF(AD$7&lt;$D9,0,IF(AD$7&gt;$H9,0,IF(AD$7=$D9,IF(AD$7=$H9,MAX(0,$I9-$E9+1),13-$E9),IF(AD$7=$H9,$I9,12))))),MAX(0,$F9*12-SUM($L9:AC9))))</f>
        <v>0</v>
      </c>
      <c r="AE9" s="71">
        <f>IF($G9="Sammelposten",IF($C9=0,0,IF(AE$7&lt;$D9,0,IF(AE$7&gt;$H9,0,IF(AE$7=$D9,IF(AE$7=$H9,MAX(0,$I9-$E9+1),13-$E9),IF(AE$7=$H9,$I9,12))))),MIN(IF($C9=0,0,IF(AE$7&lt;$D9,0,IF(AE$7&gt;$H9,0,IF(AE$7=$D9,IF(AE$7=$H9,MAX(0,$I9-$E9+1),13-$E9),IF(AE$7=$H9,$I9,12))))),MAX(0,$F9*12-SUM($L9:AD9))))</f>
        <v>0</v>
      </c>
    </row>
    <row r="10" spans="1:31" ht="15" customHeight="1" x14ac:dyDescent="0.25">
      <c r="A10" s="66">
        <f>IF(Anlagenverzeichnis!$B11="","",Anlagenverzeichnis!$A11)</f>
        <v>3</v>
      </c>
      <c r="B10" s="67" t="str">
        <f>IF(Anlagenverzeichnis!$B11="","",Anlagenverzeichnis!$B11)</f>
        <v>CNC-Fräsmaschine</v>
      </c>
      <c r="C10" s="68">
        <f>IF(Anlagenverzeichnis!$G11="",0,Anlagenverzeichnis!$G11)</f>
        <v>148500</v>
      </c>
      <c r="D10" s="69">
        <f>IF(Anlagenverzeichnis!$F11="",9999,YEAR(Anlagenverzeichnis!$F11))</f>
        <v>2020</v>
      </c>
      <c r="E10" s="69">
        <f>IF(Anlagenverzeichnis!$F11="",1,MONTH(Anlagenverzeichnis!$F11))</f>
        <v>5</v>
      </c>
      <c r="F10" s="69">
        <f>IF(Anlagenverzeichnis!$I11="",1,MAX(1,Anlagenverzeichnis!$I11))</f>
        <v>8</v>
      </c>
      <c r="G10" s="66" t="str">
        <f>IF(Anlagenverzeichnis!$J11="","Linear",Anlagenverzeichnis!$J11)</f>
        <v>Linear</v>
      </c>
      <c r="H10" s="69">
        <f>IF(Anlagenverzeichnis!$K11="",9999,YEAR(Anlagenverzeichnis!$K11))</f>
        <v>9999</v>
      </c>
      <c r="I10" s="69">
        <f>IF(Anlagenverzeichnis!$K11="",12,MONTH(Anlagenverzeichnis!$K11))</f>
        <v>12</v>
      </c>
      <c r="J10" s="70">
        <f t="shared" si="0"/>
        <v>0</v>
      </c>
      <c r="L10" s="71">
        <f t="shared" si="1"/>
        <v>0</v>
      </c>
      <c r="M10" s="71">
        <f>IF($G10="Sammelposten",IF($C10=0,0,IF(M$7&lt;$D10,0,IF(M$7&gt;$H10,0,IF(M$7=$D10,IF(M$7=$H10,MAX(0,$I10-$E10+1),13-$E10),IF(M$7=$H10,$I10,12))))),MIN(IF($C10=0,0,IF(M$7&lt;$D10,0,IF(M$7&gt;$H10,0,IF(M$7=$D10,IF(M$7=$H10,MAX(0,$I10-$E10+1),13-$E10),IF(M$7=$H10,$I10,12))))),MAX(0,$F10*12-SUM($L10:L10))))</f>
        <v>8</v>
      </c>
      <c r="N10" s="71">
        <f>IF($G10="Sammelposten",IF($C10=0,0,IF(N$7&lt;$D10,0,IF(N$7&gt;$H10,0,IF(N$7=$D10,IF(N$7=$H10,MAX(0,$I10-$E10+1),13-$E10),IF(N$7=$H10,$I10,12))))),MIN(IF($C10=0,0,IF(N$7&lt;$D10,0,IF(N$7&gt;$H10,0,IF(N$7=$D10,IF(N$7=$H10,MAX(0,$I10-$E10+1),13-$E10),IF(N$7=$H10,$I10,12))))),MAX(0,$F10*12-SUM($L10:M10))))</f>
        <v>12</v>
      </c>
      <c r="O10" s="71">
        <f>IF($G10="Sammelposten",IF($C10=0,0,IF(O$7&lt;$D10,0,IF(O$7&gt;$H10,0,IF(O$7=$D10,IF(O$7=$H10,MAX(0,$I10-$E10+1),13-$E10),IF(O$7=$H10,$I10,12))))),MIN(IF($C10=0,0,IF(O$7&lt;$D10,0,IF(O$7&gt;$H10,0,IF(O$7=$D10,IF(O$7=$H10,MAX(0,$I10-$E10+1),13-$E10),IF(O$7=$H10,$I10,12))))),MAX(0,$F10*12-SUM($L10:N10))))</f>
        <v>12</v>
      </c>
      <c r="P10" s="71">
        <f>IF($G10="Sammelposten",IF($C10=0,0,IF(P$7&lt;$D10,0,IF(P$7&gt;$H10,0,IF(P$7=$D10,IF(P$7=$H10,MAX(0,$I10-$E10+1),13-$E10),IF(P$7=$H10,$I10,12))))),MIN(IF($C10=0,0,IF(P$7&lt;$D10,0,IF(P$7&gt;$H10,0,IF(P$7=$D10,IF(P$7=$H10,MAX(0,$I10-$E10+1),13-$E10),IF(P$7=$H10,$I10,12))))),MAX(0,$F10*12-SUM($L10:O10))))</f>
        <v>12</v>
      </c>
      <c r="Q10" s="71">
        <f>IF($G10="Sammelposten",IF($C10=0,0,IF(Q$7&lt;$D10,0,IF(Q$7&gt;$H10,0,IF(Q$7=$D10,IF(Q$7=$H10,MAX(0,$I10-$E10+1),13-$E10),IF(Q$7=$H10,$I10,12))))),MIN(IF($C10=0,0,IF(Q$7&lt;$D10,0,IF(Q$7&gt;$H10,0,IF(Q$7=$D10,IF(Q$7=$H10,MAX(0,$I10-$E10+1),13-$E10),IF(Q$7=$H10,$I10,12))))),MAX(0,$F10*12-SUM($L10:P10))))</f>
        <v>12</v>
      </c>
      <c r="R10" s="71">
        <f>IF($G10="Sammelposten",IF($C10=0,0,IF(R$7&lt;$D10,0,IF(R$7&gt;$H10,0,IF(R$7=$D10,IF(R$7=$H10,MAX(0,$I10-$E10+1),13-$E10),IF(R$7=$H10,$I10,12))))),MIN(IF($C10=0,0,IF(R$7&lt;$D10,0,IF(R$7&gt;$H10,0,IF(R$7=$D10,IF(R$7=$H10,MAX(0,$I10-$E10+1),13-$E10),IF(R$7=$H10,$I10,12))))),MAX(0,$F10*12-SUM($L10:Q10))))</f>
        <v>12</v>
      </c>
      <c r="S10" s="71">
        <f>IF($G10="Sammelposten",IF($C10=0,0,IF(S$7&lt;$D10,0,IF(S$7&gt;$H10,0,IF(S$7=$D10,IF(S$7=$H10,MAX(0,$I10-$E10+1),13-$E10),IF(S$7=$H10,$I10,12))))),MIN(IF($C10=0,0,IF(S$7&lt;$D10,0,IF(S$7&gt;$H10,0,IF(S$7=$D10,IF(S$7=$H10,MAX(0,$I10-$E10+1),13-$E10),IF(S$7=$H10,$I10,12))))),MAX(0,$F10*12-SUM($L10:R10))))</f>
        <v>12</v>
      </c>
      <c r="T10" s="71">
        <f>IF($G10="Sammelposten",IF($C10=0,0,IF(T$7&lt;$D10,0,IF(T$7&gt;$H10,0,IF(T$7=$D10,IF(T$7=$H10,MAX(0,$I10-$E10+1),13-$E10),IF(T$7=$H10,$I10,12))))),MIN(IF($C10=0,0,IF(T$7&lt;$D10,0,IF(T$7&gt;$H10,0,IF(T$7=$D10,IF(T$7=$H10,MAX(0,$I10-$E10+1),13-$E10),IF(T$7=$H10,$I10,12))))),MAX(0,$F10*12-SUM($L10:S10))))</f>
        <v>12</v>
      </c>
      <c r="U10" s="71">
        <f>IF($G10="Sammelposten",IF($C10=0,0,IF(U$7&lt;$D10,0,IF(U$7&gt;$H10,0,IF(U$7=$D10,IF(U$7=$H10,MAX(0,$I10-$E10+1),13-$E10),IF(U$7=$H10,$I10,12))))),MIN(IF($C10=0,0,IF(U$7&lt;$D10,0,IF(U$7&gt;$H10,0,IF(U$7=$D10,IF(U$7=$H10,MAX(0,$I10-$E10+1),13-$E10),IF(U$7=$H10,$I10,12))))),MAX(0,$F10*12-SUM($L10:T10))))</f>
        <v>4</v>
      </c>
      <c r="V10" s="71">
        <f>IF($G10="Sammelposten",IF($C10=0,0,IF(V$7&lt;$D10,0,IF(V$7&gt;$H10,0,IF(V$7=$D10,IF(V$7=$H10,MAX(0,$I10-$E10+1),13-$E10),IF(V$7=$H10,$I10,12))))),MIN(IF($C10=0,0,IF(V$7&lt;$D10,0,IF(V$7&gt;$H10,0,IF(V$7=$D10,IF(V$7=$H10,MAX(0,$I10-$E10+1),13-$E10),IF(V$7=$H10,$I10,12))))),MAX(0,$F10*12-SUM($L10:U10))))</f>
        <v>0</v>
      </c>
      <c r="W10" s="71">
        <f>IF($G10="Sammelposten",IF($C10=0,0,IF(W$7&lt;$D10,0,IF(W$7&gt;$H10,0,IF(W$7=$D10,IF(W$7=$H10,MAX(0,$I10-$E10+1),13-$E10),IF(W$7=$H10,$I10,12))))),MIN(IF($C10=0,0,IF(W$7&lt;$D10,0,IF(W$7&gt;$H10,0,IF(W$7=$D10,IF(W$7=$H10,MAX(0,$I10-$E10+1),13-$E10),IF(W$7=$H10,$I10,12))))),MAX(0,$F10*12-SUM($L10:V10))))</f>
        <v>0</v>
      </c>
      <c r="X10" s="71">
        <f>IF($G10="Sammelposten",IF($C10=0,0,IF(X$7&lt;$D10,0,IF(X$7&gt;$H10,0,IF(X$7=$D10,IF(X$7=$H10,MAX(0,$I10-$E10+1),13-$E10),IF(X$7=$H10,$I10,12))))),MIN(IF($C10=0,0,IF(X$7&lt;$D10,0,IF(X$7&gt;$H10,0,IF(X$7=$D10,IF(X$7=$H10,MAX(0,$I10-$E10+1),13-$E10),IF(X$7=$H10,$I10,12))))),MAX(0,$F10*12-SUM($L10:W10))))</f>
        <v>0</v>
      </c>
      <c r="Y10" s="71">
        <f>IF($G10="Sammelposten",IF($C10=0,0,IF(Y$7&lt;$D10,0,IF(Y$7&gt;$H10,0,IF(Y$7=$D10,IF(Y$7=$H10,MAX(0,$I10-$E10+1),13-$E10),IF(Y$7=$H10,$I10,12))))),MIN(IF($C10=0,0,IF(Y$7&lt;$D10,0,IF(Y$7&gt;$H10,0,IF(Y$7=$D10,IF(Y$7=$H10,MAX(0,$I10-$E10+1),13-$E10),IF(Y$7=$H10,$I10,12))))),MAX(0,$F10*12-SUM($L10:X10))))</f>
        <v>0</v>
      </c>
      <c r="Z10" s="71">
        <f>IF($G10="Sammelposten",IF($C10=0,0,IF(Z$7&lt;$D10,0,IF(Z$7&gt;$H10,0,IF(Z$7=$D10,IF(Z$7=$H10,MAX(0,$I10-$E10+1),13-$E10),IF(Z$7=$H10,$I10,12))))),MIN(IF($C10=0,0,IF(Z$7&lt;$D10,0,IF(Z$7&gt;$H10,0,IF(Z$7=$D10,IF(Z$7=$H10,MAX(0,$I10-$E10+1),13-$E10),IF(Z$7=$H10,$I10,12))))),MAX(0,$F10*12-SUM($L10:Y10))))</f>
        <v>0</v>
      </c>
      <c r="AA10" s="71">
        <f>IF($G10="Sammelposten",IF($C10=0,0,IF(AA$7&lt;$D10,0,IF(AA$7&gt;$H10,0,IF(AA$7=$D10,IF(AA$7=$H10,MAX(0,$I10-$E10+1),13-$E10),IF(AA$7=$H10,$I10,12))))),MIN(IF($C10=0,0,IF(AA$7&lt;$D10,0,IF(AA$7&gt;$H10,0,IF(AA$7=$D10,IF(AA$7=$H10,MAX(0,$I10-$E10+1),13-$E10),IF(AA$7=$H10,$I10,12))))),MAX(0,$F10*12-SUM($L10:Z10))))</f>
        <v>0</v>
      </c>
      <c r="AB10" s="71">
        <f>IF($G10="Sammelposten",IF($C10=0,0,IF(AB$7&lt;$D10,0,IF(AB$7&gt;$H10,0,IF(AB$7=$D10,IF(AB$7=$H10,MAX(0,$I10-$E10+1),13-$E10),IF(AB$7=$H10,$I10,12))))),MIN(IF($C10=0,0,IF(AB$7&lt;$D10,0,IF(AB$7&gt;$H10,0,IF(AB$7=$D10,IF(AB$7=$H10,MAX(0,$I10-$E10+1),13-$E10),IF(AB$7=$H10,$I10,12))))),MAX(0,$F10*12-SUM($L10:AA10))))</f>
        <v>0</v>
      </c>
      <c r="AC10" s="71">
        <f>IF($G10="Sammelposten",IF($C10=0,0,IF(AC$7&lt;$D10,0,IF(AC$7&gt;$H10,0,IF(AC$7=$D10,IF(AC$7=$H10,MAX(0,$I10-$E10+1),13-$E10),IF(AC$7=$H10,$I10,12))))),MIN(IF($C10=0,0,IF(AC$7&lt;$D10,0,IF(AC$7&gt;$H10,0,IF(AC$7=$D10,IF(AC$7=$H10,MAX(0,$I10-$E10+1),13-$E10),IF(AC$7=$H10,$I10,12))))),MAX(0,$F10*12-SUM($L10:AB10))))</f>
        <v>0</v>
      </c>
      <c r="AD10" s="71">
        <f>IF($G10="Sammelposten",IF($C10=0,0,IF(AD$7&lt;$D10,0,IF(AD$7&gt;$H10,0,IF(AD$7=$D10,IF(AD$7=$H10,MAX(0,$I10-$E10+1),13-$E10),IF(AD$7=$H10,$I10,12))))),MIN(IF($C10=0,0,IF(AD$7&lt;$D10,0,IF(AD$7&gt;$H10,0,IF(AD$7=$D10,IF(AD$7=$H10,MAX(0,$I10-$E10+1),13-$E10),IF(AD$7=$H10,$I10,12))))),MAX(0,$F10*12-SUM($L10:AC10))))</f>
        <v>0</v>
      </c>
      <c r="AE10" s="71">
        <f>IF($G10="Sammelposten",IF($C10=0,0,IF(AE$7&lt;$D10,0,IF(AE$7&gt;$H10,0,IF(AE$7=$D10,IF(AE$7=$H10,MAX(0,$I10-$E10+1),13-$E10),IF(AE$7=$H10,$I10,12))))),MIN(IF($C10=0,0,IF(AE$7&lt;$D10,0,IF(AE$7&gt;$H10,0,IF(AE$7=$D10,IF(AE$7=$H10,MAX(0,$I10-$E10+1),13-$E10),IF(AE$7=$H10,$I10,12))))),MAX(0,$F10*12-SUM($L10:AD10))))</f>
        <v>0</v>
      </c>
    </row>
    <row r="11" spans="1:31" ht="15" customHeight="1" x14ac:dyDescent="0.25">
      <c r="A11" s="66">
        <f>IF(Anlagenverzeichnis!$B12="","",Anlagenverzeichnis!$A12)</f>
        <v>4</v>
      </c>
      <c r="B11" s="67" t="str">
        <f>IF(Anlagenverzeichnis!$B12="","",Anlagenverzeichnis!$B12)</f>
        <v>Kompressoranlage Halle 2</v>
      </c>
      <c r="C11" s="68">
        <f>IF(Anlagenverzeichnis!$G12="",0,Anlagenverzeichnis!$G12)</f>
        <v>27900</v>
      </c>
      <c r="D11" s="69">
        <f>IF(Anlagenverzeichnis!$F12="",9999,YEAR(Anlagenverzeichnis!$F12))</f>
        <v>2020</v>
      </c>
      <c r="E11" s="69">
        <f>IF(Anlagenverzeichnis!$F12="",1,MONTH(Anlagenverzeichnis!$F12))</f>
        <v>11</v>
      </c>
      <c r="F11" s="69">
        <f>IF(Anlagenverzeichnis!$I12="",1,MAX(1,Anlagenverzeichnis!$I12))</f>
        <v>8</v>
      </c>
      <c r="G11" s="66" t="str">
        <f>IF(Anlagenverzeichnis!$J12="","Linear",Anlagenverzeichnis!$J12)</f>
        <v>Linear</v>
      </c>
      <c r="H11" s="69">
        <f>IF(Anlagenverzeichnis!$K12="",9999,YEAR(Anlagenverzeichnis!$K12))</f>
        <v>9999</v>
      </c>
      <c r="I11" s="69">
        <f>IF(Anlagenverzeichnis!$K12="",12,MONTH(Anlagenverzeichnis!$K12))</f>
        <v>12</v>
      </c>
      <c r="J11" s="70">
        <f t="shared" si="0"/>
        <v>0</v>
      </c>
      <c r="L11" s="71">
        <f t="shared" si="1"/>
        <v>0</v>
      </c>
      <c r="M11" s="71">
        <f>IF($G11="Sammelposten",IF($C11=0,0,IF(M$7&lt;$D11,0,IF(M$7&gt;$H11,0,IF(M$7=$D11,IF(M$7=$H11,MAX(0,$I11-$E11+1),13-$E11),IF(M$7=$H11,$I11,12))))),MIN(IF($C11=0,0,IF(M$7&lt;$D11,0,IF(M$7&gt;$H11,0,IF(M$7=$D11,IF(M$7=$H11,MAX(0,$I11-$E11+1),13-$E11),IF(M$7=$H11,$I11,12))))),MAX(0,$F11*12-SUM($L11:L11))))</f>
        <v>2</v>
      </c>
      <c r="N11" s="71">
        <f>IF($G11="Sammelposten",IF($C11=0,0,IF(N$7&lt;$D11,0,IF(N$7&gt;$H11,0,IF(N$7=$D11,IF(N$7=$H11,MAX(0,$I11-$E11+1),13-$E11),IF(N$7=$H11,$I11,12))))),MIN(IF($C11=0,0,IF(N$7&lt;$D11,0,IF(N$7&gt;$H11,0,IF(N$7=$D11,IF(N$7=$H11,MAX(0,$I11-$E11+1),13-$E11),IF(N$7=$H11,$I11,12))))),MAX(0,$F11*12-SUM($L11:M11))))</f>
        <v>12</v>
      </c>
      <c r="O11" s="71">
        <f>IF($G11="Sammelposten",IF($C11=0,0,IF(O$7&lt;$D11,0,IF(O$7&gt;$H11,0,IF(O$7=$D11,IF(O$7=$H11,MAX(0,$I11-$E11+1),13-$E11),IF(O$7=$H11,$I11,12))))),MIN(IF($C11=0,0,IF(O$7&lt;$D11,0,IF(O$7&gt;$H11,0,IF(O$7=$D11,IF(O$7=$H11,MAX(0,$I11-$E11+1),13-$E11),IF(O$7=$H11,$I11,12))))),MAX(0,$F11*12-SUM($L11:N11))))</f>
        <v>12</v>
      </c>
      <c r="P11" s="71">
        <f>IF($G11="Sammelposten",IF($C11=0,0,IF(P$7&lt;$D11,0,IF(P$7&gt;$H11,0,IF(P$7=$D11,IF(P$7=$H11,MAX(0,$I11-$E11+1),13-$E11),IF(P$7=$H11,$I11,12))))),MIN(IF($C11=0,0,IF(P$7&lt;$D11,0,IF(P$7&gt;$H11,0,IF(P$7=$D11,IF(P$7=$H11,MAX(0,$I11-$E11+1),13-$E11),IF(P$7=$H11,$I11,12))))),MAX(0,$F11*12-SUM($L11:O11))))</f>
        <v>12</v>
      </c>
      <c r="Q11" s="71">
        <f>IF($G11="Sammelposten",IF($C11=0,0,IF(Q$7&lt;$D11,0,IF(Q$7&gt;$H11,0,IF(Q$7=$D11,IF(Q$7=$H11,MAX(0,$I11-$E11+1),13-$E11),IF(Q$7=$H11,$I11,12))))),MIN(IF($C11=0,0,IF(Q$7&lt;$D11,0,IF(Q$7&gt;$H11,0,IF(Q$7=$D11,IF(Q$7=$H11,MAX(0,$I11-$E11+1),13-$E11),IF(Q$7=$H11,$I11,12))))),MAX(0,$F11*12-SUM($L11:P11))))</f>
        <v>12</v>
      </c>
      <c r="R11" s="71">
        <f>IF($G11="Sammelposten",IF($C11=0,0,IF(R$7&lt;$D11,0,IF(R$7&gt;$H11,0,IF(R$7=$D11,IF(R$7=$H11,MAX(0,$I11-$E11+1),13-$E11),IF(R$7=$H11,$I11,12))))),MIN(IF($C11=0,0,IF(R$7&lt;$D11,0,IF(R$7&gt;$H11,0,IF(R$7=$D11,IF(R$7=$H11,MAX(0,$I11-$E11+1),13-$E11),IF(R$7=$H11,$I11,12))))),MAX(0,$F11*12-SUM($L11:Q11))))</f>
        <v>12</v>
      </c>
      <c r="S11" s="71">
        <f>IF($G11="Sammelposten",IF($C11=0,0,IF(S$7&lt;$D11,0,IF(S$7&gt;$H11,0,IF(S$7=$D11,IF(S$7=$H11,MAX(0,$I11-$E11+1),13-$E11),IF(S$7=$H11,$I11,12))))),MIN(IF($C11=0,0,IF(S$7&lt;$D11,0,IF(S$7&gt;$H11,0,IF(S$7=$D11,IF(S$7=$H11,MAX(0,$I11-$E11+1),13-$E11),IF(S$7=$H11,$I11,12))))),MAX(0,$F11*12-SUM($L11:R11))))</f>
        <v>12</v>
      </c>
      <c r="T11" s="71">
        <f>IF($G11="Sammelposten",IF($C11=0,0,IF(T$7&lt;$D11,0,IF(T$7&gt;$H11,0,IF(T$7=$D11,IF(T$7=$H11,MAX(0,$I11-$E11+1),13-$E11),IF(T$7=$H11,$I11,12))))),MIN(IF($C11=0,0,IF(T$7&lt;$D11,0,IF(T$7&gt;$H11,0,IF(T$7=$D11,IF(T$7=$H11,MAX(0,$I11-$E11+1),13-$E11),IF(T$7=$H11,$I11,12))))),MAX(0,$F11*12-SUM($L11:S11))))</f>
        <v>12</v>
      </c>
      <c r="U11" s="71">
        <f>IF($G11="Sammelposten",IF($C11=0,0,IF(U$7&lt;$D11,0,IF(U$7&gt;$H11,0,IF(U$7=$D11,IF(U$7=$H11,MAX(0,$I11-$E11+1),13-$E11),IF(U$7=$H11,$I11,12))))),MIN(IF($C11=0,0,IF(U$7&lt;$D11,0,IF(U$7&gt;$H11,0,IF(U$7=$D11,IF(U$7=$H11,MAX(0,$I11-$E11+1),13-$E11),IF(U$7=$H11,$I11,12))))),MAX(0,$F11*12-SUM($L11:T11))))</f>
        <v>10</v>
      </c>
      <c r="V11" s="71">
        <f>IF($G11="Sammelposten",IF($C11=0,0,IF(V$7&lt;$D11,0,IF(V$7&gt;$H11,0,IF(V$7=$D11,IF(V$7=$H11,MAX(0,$I11-$E11+1),13-$E11),IF(V$7=$H11,$I11,12))))),MIN(IF($C11=0,0,IF(V$7&lt;$D11,0,IF(V$7&gt;$H11,0,IF(V$7=$D11,IF(V$7=$H11,MAX(0,$I11-$E11+1),13-$E11),IF(V$7=$H11,$I11,12))))),MAX(0,$F11*12-SUM($L11:U11))))</f>
        <v>0</v>
      </c>
      <c r="W11" s="71">
        <f>IF($G11="Sammelposten",IF($C11=0,0,IF(W$7&lt;$D11,0,IF(W$7&gt;$H11,0,IF(W$7=$D11,IF(W$7=$H11,MAX(0,$I11-$E11+1),13-$E11),IF(W$7=$H11,$I11,12))))),MIN(IF($C11=0,0,IF(W$7&lt;$D11,0,IF(W$7&gt;$H11,0,IF(W$7=$D11,IF(W$7=$H11,MAX(0,$I11-$E11+1),13-$E11),IF(W$7=$H11,$I11,12))))),MAX(0,$F11*12-SUM($L11:V11))))</f>
        <v>0</v>
      </c>
      <c r="X11" s="71">
        <f>IF($G11="Sammelposten",IF($C11=0,0,IF(X$7&lt;$D11,0,IF(X$7&gt;$H11,0,IF(X$7=$D11,IF(X$7=$H11,MAX(0,$I11-$E11+1),13-$E11),IF(X$7=$H11,$I11,12))))),MIN(IF($C11=0,0,IF(X$7&lt;$D11,0,IF(X$7&gt;$H11,0,IF(X$7=$D11,IF(X$7=$H11,MAX(0,$I11-$E11+1),13-$E11),IF(X$7=$H11,$I11,12))))),MAX(0,$F11*12-SUM($L11:W11))))</f>
        <v>0</v>
      </c>
      <c r="Y11" s="71">
        <f>IF($G11="Sammelposten",IF($C11=0,0,IF(Y$7&lt;$D11,0,IF(Y$7&gt;$H11,0,IF(Y$7=$D11,IF(Y$7=$H11,MAX(0,$I11-$E11+1),13-$E11),IF(Y$7=$H11,$I11,12))))),MIN(IF($C11=0,0,IF(Y$7&lt;$D11,0,IF(Y$7&gt;$H11,0,IF(Y$7=$D11,IF(Y$7=$H11,MAX(0,$I11-$E11+1),13-$E11),IF(Y$7=$H11,$I11,12))))),MAX(0,$F11*12-SUM($L11:X11))))</f>
        <v>0</v>
      </c>
      <c r="Z11" s="71">
        <f>IF($G11="Sammelposten",IF($C11=0,0,IF(Z$7&lt;$D11,0,IF(Z$7&gt;$H11,0,IF(Z$7=$D11,IF(Z$7=$H11,MAX(0,$I11-$E11+1),13-$E11),IF(Z$7=$H11,$I11,12))))),MIN(IF($C11=0,0,IF(Z$7&lt;$D11,0,IF(Z$7&gt;$H11,0,IF(Z$7=$D11,IF(Z$7=$H11,MAX(0,$I11-$E11+1),13-$E11),IF(Z$7=$H11,$I11,12))))),MAX(0,$F11*12-SUM($L11:Y11))))</f>
        <v>0</v>
      </c>
      <c r="AA11" s="71">
        <f>IF($G11="Sammelposten",IF($C11=0,0,IF(AA$7&lt;$D11,0,IF(AA$7&gt;$H11,0,IF(AA$7=$D11,IF(AA$7=$H11,MAX(0,$I11-$E11+1),13-$E11),IF(AA$7=$H11,$I11,12))))),MIN(IF($C11=0,0,IF(AA$7&lt;$D11,0,IF(AA$7&gt;$H11,0,IF(AA$7=$D11,IF(AA$7=$H11,MAX(0,$I11-$E11+1),13-$E11),IF(AA$7=$H11,$I11,12))))),MAX(0,$F11*12-SUM($L11:Z11))))</f>
        <v>0</v>
      </c>
      <c r="AB11" s="71">
        <f>IF($G11="Sammelposten",IF($C11=0,0,IF(AB$7&lt;$D11,0,IF(AB$7&gt;$H11,0,IF(AB$7=$D11,IF(AB$7=$H11,MAX(0,$I11-$E11+1),13-$E11),IF(AB$7=$H11,$I11,12))))),MIN(IF($C11=0,0,IF(AB$7&lt;$D11,0,IF(AB$7&gt;$H11,0,IF(AB$7=$D11,IF(AB$7=$H11,MAX(0,$I11-$E11+1),13-$E11),IF(AB$7=$H11,$I11,12))))),MAX(0,$F11*12-SUM($L11:AA11))))</f>
        <v>0</v>
      </c>
      <c r="AC11" s="71">
        <f>IF($G11="Sammelposten",IF($C11=0,0,IF(AC$7&lt;$D11,0,IF(AC$7&gt;$H11,0,IF(AC$7=$D11,IF(AC$7=$H11,MAX(0,$I11-$E11+1),13-$E11),IF(AC$7=$H11,$I11,12))))),MIN(IF($C11=0,0,IF(AC$7&lt;$D11,0,IF(AC$7&gt;$H11,0,IF(AC$7=$D11,IF(AC$7=$H11,MAX(0,$I11-$E11+1),13-$E11),IF(AC$7=$H11,$I11,12))))),MAX(0,$F11*12-SUM($L11:AB11))))</f>
        <v>0</v>
      </c>
      <c r="AD11" s="71">
        <f>IF($G11="Sammelposten",IF($C11=0,0,IF(AD$7&lt;$D11,0,IF(AD$7&gt;$H11,0,IF(AD$7=$D11,IF(AD$7=$H11,MAX(0,$I11-$E11+1),13-$E11),IF(AD$7=$H11,$I11,12))))),MIN(IF($C11=0,0,IF(AD$7&lt;$D11,0,IF(AD$7&gt;$H11,0,IF(AD$7=$D11,IF(AD$7=$H11,MAX(0,$I11-$E11+1),13-$E11),IF(AD$7=$H11,$I11,12))))),MAX(0,$F11*12-SUM($L11:AC11))))</f>
        <v>0</v>
      </c>
      <c r="AE11" s="71">
        <f>IF($G11="Sammelposten",IF($C11=0,0,IF(AE$7&lt;$D11,0,IF(AE$7&gt;$H11,0,IF(AE$7=$D11,IF(AE$7=$H11,MAX(0,$I11-$E11+1),13-$E11),IF(AE$7=$H11,$I11,12))))),MIN(IF($C11=0,0,IF(AE$7&lt;$D11,0,IF(AE$7&gt;$H11,0,IF(AE$7=$D11,IF(AE$7=$H11,MAX(0,$I11-$E11+1),13-$E11),IF(AE$7=$H11,$I11,12))))),MAX(0,$F11*12-SUM($L11:AD11))))</f>
        <v>0</v>
      </c>
    </row>
    <row r="12" spans="1:31" ht="15" customHeight="1" x14ac:dyDescent="0.25">
      <c r="A12" s="66">
        <f>IF(Anlagenverzeichnis!$B13="","",Anlagenverzeichnis!$A13)</f>
        <v>5</v>
      </c>
      <c r="B12" s="67" t="str">
        <f>IF(Anlagenverzeichnis!$B13="","",Anlagenverzeichnis!$B13)</f>
        <v>Transporter 3,5 t</v>
      </c>
      <c r="C12" s="68">
        <f>IF(Anlagenverzeichnis!$G13="",0,Anlagenverzeichnis!$G13)</f>
        <v>38400</v>
      </c>
      <c r="D12" s="69">
        <f>IF(Anlagenverzeichnis!$F13="",9999,YEAR(Anlagenverzeichnis!$F13))</f>
        <v>2021</v>
      </c>
      <c r="E12" s="69">
        <f>IF(Anlagenverzeichnis!$F13="",1,MONTH(Anlagenverzeichnis!$F13))</f>
        <v>2</v>
      </c>
      <c r="F12" s="69">
        <f>IF(Anlagenverzeichnis!$I13="",1,MAX(1,Anlagenverzeichnis!$I13))</f>
        <v>9</v>
      </c>
      <c r="G12" s="66" t="str">
        <f>IF(Anlagenverzeichnis!$J13="","Linear",Anlagenverzeichnis!$J13)</f>
        <v>Linear</v>
      </c>
      <c r="H12" s="69">
        <f>IF(Anlagenverzeichnis!$K13="",9999,YEAR(Anlagenverzeichnis!$K13))</f>
        <v>9999</v>
      </c>
      <c r="I12" s="69">
        <f>IF(Anlagenverzeichnis!$K13="",12,MONTH(Anlagenverzeichnis!$K13))</f>
        <v>12</v>
      </c>
      <c r="J12" s="70">
        <f t="shared" si="0"/>
        <v>0</v>
      </c>
      <c r="L12" s="71">
        <f t="shared" si="1"/>
        <v>0</v>
      </c>
      <c r="M12" s="71">
        <f>IF($G12="Sammelposten",IF($C12=0,0,IF(M$7&lt;$D12,0,IF(M$7&gt;$H12,0,IF(M$7=$D12,IF(M$7=$H12,MAX(0,$I12-$E12+1),13-$E12),IF(M$7=$H12,$I12,12))))),MIN(IF($C12=0,0,IF(M$7&lt;$D12,0,IF(M$7&gt;$H12,0,IF(M$7=$D12,IF(M$7=$H12,MAX(0,$I12-$E12+1),13-$E12),IF(M$7=$H12,$I12,12))))),MAX(0,$F12*12-SUM($L12:L12))))</f>
        <v>0</v>
      </c>
      <c r="N12" s="71">
        <f>IF($G12="Sammelposten",IF($C12=0,0,IF(N$7&lt;$D12,0,IF(N$7&gt;$H12,0,IF(N$7=$D12,IF(N$7=$H12,MAX(0,$I12-$E12+1),13-$E12),IF(N$7=$H12,$I12,12))))),MIN(IF($C12=0,0,IF(N$7&lt;$D12,0,IF(N$7&gt;$H12,0,IF(N$7=$D12,IF(N$7=$H12,MAX(0,$I12-$E12+1),13-$E12),IF(N$7=$H12,$I12,12))))),MAX(0,$F12*12-SUM($L12:M12))))</f>
        <v>11</v>
      </c>
      <c r="O12" s="71">
        <f>IF($G12="Sammelposten",IF($C12=0,0,IF(O$7&lt;$D12,0,IF(O$7&gt;$H12,0,IF(O$7=$D12,IF(O$7=$H12,MAX(0,$I12-$E12+1),13-$E12),IF(O$7=$H12,$I12,12))))),MIN(IF($C12=0,0,IF(O$7&lt;$D12,0,IF(O$7&gt;$H12,0,IF(O$7=$D12,IF(O$7=$H12,MAX(0,$I12-$E12+1),13-$E12),IF(O$7=$H12,$I12,12))))),MAX(0,$F12*12-SUM($L12:N12))))</f>
        <v>12</v>
      </c>
      <c r="P12" s="71">
        <f>IF($G12="Sammelposten",IF($C12=0,0,IF(P$7&lt;$D12,0,IF(P$7&gt;$H12,0,IF(P$7=$D12,IF(P$7=$H12,MAX(0,$I12-$E12+1),13-$E12),IF(P$7=$H12,$I12,12))))),MIN(IF($C12=0,0,IF(P$7&lt;$D12,0,IF(P$7&gt;$H12,0,IF(P$7=$D12,IF(P$7=$H12,MAX(0,$I12-$E12+1),13-$E12),IF(P$7=$H12,$I12,12))))),MAX(0,$F12*12-SUM($L12:O12))))</f>
        <v>12</v>
      </c>
      <c r="Q12" s="71">
        <f>IF($G12="Sammelposten",IF($C12=0,0,IF(Q$7&lt;$D12,0,IF(Q$7&gt;$H12,0,IF(Q$7=$D12,IF(Q$7=$H12,MAX(0,$I12-$E12+1),13-$E12),IF(Q$7=$H12,$I12,12))))),MIN(IF($C12=0,0,IF(Q$7&lt;$D12,0,IF(Q$7&gt;$H12,0,IF(Q$7=$D12,IF(Q$7=$H12,MAX(0,$I12-$E12+1),13-$E12),IF(Q$7=$H12,$I12,12))))),MAX(0,$F12*12-SUM($L12:P12))))</f>
        <v>12</v>
      </c>
      <c r="R12" s="71">
        <f>IF($G12="Sammelposten",IF($C12=0,0,IF(R$7&lt;$D12,0,IF(R$7&gt;$H12,0,IF(R$7=$D12,IF(R$7=$H12,MAX(0,$I12-$E12+1),13-$E12),IF(R$7=$H12,$I12,12))))),MIN(IF($C12=0,0,IF(R$7&lt;$D12,0,IF(R$7&gt;$H12,0,IF(R$7=$D12,IF(R$7=$H12,MAX(0,$I12-$E12+1),13-$E12),IF(R$7=$H12,$I12,12))))),MAX(0,$F12*12-SUM($L12:Q12))))</f>
        <v>12</v>
      </c>
      <c r="S12" s="71">
        <f>IF($G12="Sammelposten",IF($C12=0,0,IF(S$7&lt;$D12,0,IF(S$7&gt;$H12,0,IF(S$7=$D12,IF(S$7=$H12,MAX(0,$I12-$E12+1),13-$E12),IF(S$7=$H12,$I12,12))))),MIN(IF($C12=0,0,IF(S$7&lt;$D12,0,IF(S$7&gt;$H12,0,IF(S$7=$D12,IF(S$7=$H12,MAX(0,$I12-$E12+1),13-$E12),IF(S$7=$H12,$I12,12))))),MAX(0,$F12*12-SUM($L12:R12))))</f>
        <v>12</v>
      </c>
      <c r="T12" s="71">
        <f>IF($G12="Sammelposten",IF($C12=0,0,IF(T$7&lt;$D12,0,IF(T$7&gt;$H12,0,IF(T$7=$D12,IF(T$7=$H12,MAX(0,$I12-$E12+1),13-$E12),IF(T$7=$H12,$I12,12))))),MIN(IF($C12=0,0,IF(T$7&lt;$D12,0,IF(T$7&gt;$H12,0,IF(T$7=$D12,IF(T$7=$H12,MAX(0,$I12-$E12+1),13-$E12),IF(T$7=$H12,$I12,12))))),MAX(0,$F12*12-SUM($L12:S12))))</f>
        <v>12</v>
      </c>
      <c r="U12" s="71">
        <f>IF($G12="Sammelposten",IF($C12=0,0,IF(U$7&lt;$D12,0,IF(U$7&gt;$H12,0,IF(U$7=$D12,IF(U$7=$H12,MAX(0,$I12-$E12+1),13-$E12),IF(U$7=$H12,$I12,12))))),MIN(IF($C12=0,0,IF(U$7&lt;$D12,0,IF(U$7&gt;$H12,0,IF(U$7=$D12,IF(U$7=$H12,MAX(0,$I12-$E12+1),13-$E12),IF(U$7=$H12,$I12,12))))),MAX(0,$F12*12-SUM($L12:T12))))</f>
        <v>12</v>
      </c>
      <c r="V12" s="71">
        <f>IF($G12="Sammelposten",IF($C12=0,0,IF(V$7&lt;$D12,0,IF(V$7&gt;$H12,0,IF(V$7=$D12,IF(V$7=$H12,MAX(0,$I12-$E12+1),13-$E12),IF(V$7=$H12,$I12,12))))),MIN(IF($C12=0,0,IF(V$7&lt;$D12,0,IF(V$7&gt;$H12,0,IF(V$7=$D12,IF(V$7=$H12,MAX(0,$I12-$E12+1),13-$E12),IF(V$7=$H12,$I12,12))))),MAX(0,$F12*12-SUM($L12:U12))))</f>
        <v>12</v>
      </c>
      <c r="W12" s="71">
        <f>IF($G12="Sammelposten",IF($C12=0,0,IF(W$7&lt;$D12,0,IF(W$7&gt;$H12,0,IF(W$7=$D12,IF(W$7=$H12,MAX(0,$I12-$E12+1),13-$E12),IF(W$7=$H12,$I12,12))))),MIN(IF($C12=0,0,IF(W$7&lt;$D12,0,IF(W$7&gt;$H12,0,IF(W$7=$D12,IF(W$7=$H12,MAX(0,$I12-$E12+1),13-$E12),IF(W$7=$H12,$I12,12))))),MAX(0,$F12*12-SUM($L12:V12))))</f>
        <v>1</v>
      </c>
      <c r="X12" s="71">
        <f>IF($G12="Sammelposten",IF($C12=0,0,IF(X$7&lt;$D12,0,IF(X$7&gt;$H12,0,IF(X$7=$D12,IF(X$7=$H12,MAX(0,$I12-$E12+1),13-$E12),IF(X$7=$H12,$I12,12))))),MIN(IF($C12=0,0,IF(X$7&lt;$D12,0,IF(X$7&gt;$H12,0,IF(X$7=$D12,IF(X$7=$H12,MAX(0,$I12-$E12+1),13-$E12),IF(X$7=$H12,$I12,12))))),MAX(0,$F12*12-SUM($L12:W12))))</f>
        <v>0</v>
      </c>
      <c r="Y12" s="71">
        <f>IF($G12="Sammelposten",IF($C12=0,0,IF(Y$7&lt;$D12,0,IF(Y$7&gt;$H12,0,IF(Y$7=$D12,IF(Y$7=$H12,MAX(0,$I12-$E12+1),13-$E12),IF(Y$7=$H12,$I12,12))))),MIN(IF($C12=0,0,IF(Y$7&lt;$D12,0,IF(Y$7&gt;$H12,0,IF(Y$7=$D12,IF(Y$7=$H12,MAX(0,$I12-$E12+1),13-$E12),IF(Y$7=$H12,$I12,12))))),MAX(0,$F12*12-SUM($L12:X12))))</f>
        <v>0</v>
      </c>
      <c r="Z12" s="71">
        <f>IF($G12="Sammelposten",IF($C12=0,0,IF(Z$7&lt;$D12,0,IF(Z$7&gt;$H12,0,IF(Z$7=$D12,IF(Z$7=$H12,MAX(0,$I12-$E12+1),13-$E12),IF(Z$7=$H12,$I12,12))))),MIN(IF($C12=0,0,IF(Z$7&lt;$D12,0,IF(Z$7&gt;$H12,0,IF(Z$7=$D12,IF(Z$7=$H12,MAX(0,$I12-$E12+1),13-$E12),IF(Z$7=$H12,$I12,12))))),MAX(0,$F12*12-SUM($L12:Y12))))</f>
        <v>0</v>
      </c>
      <c r="AA12" s="71">
        <f>IF($G12="Sammelposten",IF($C12=0,0,IF(AA$7&lt;$D12,0,IF(AA$7&gt;$H12,0,IF(AA$7=$D12,IF(AA$7=$H12,MAX(0,$I12-$E12+1),13-$E12),IF(AA$7=$H12,$I12,12))))),MIN(IF($C12=0,0,IF(AA$7&lt;$D12,0,IF(AA$7&gt;$H12,0,IF(AA$7=$D12,IF(AA$7=$H12,MAX(0,$I12-$E12+1),13-$E12),IF(AA$7=$H12,$I12,12))))),MAX(0,$F12*12-SUM($L12:Z12))))</f>
        <v>0</v>
      </c>
      <c r="AB12" s="71">
        <f>IF($G12="Sammelposten",IF($C12=0,0,IF(AB$7&lt;$D12,0,IF(AB$7&gt;$H12,0,IF(AB$7=$D12,IF(AB$7=$H12,MAX(0,$I12-$E12+1),13-$E12),IF(AB$7=$H12,$I12,12))))),MIN(IF($C12=0,0,IF(AB$7&lt;$D12,0,IF(AB$7&gt;$H12,0,IF(AB$7=$D12,IF(AB$7=$H12,MAX(0,$I12-$E12+1),13-$E12),IF(AB$7=$H12,$I12,12))))),MAX(0,$F12*12-SUM($L12:AA12))))</f>
        <v>0</v>
      </c>
      <c r="AC12" s="71">
        <f>IF($G12="Sammelposten",IF($C12=0,0,IF(AC$7&lt;$D12,0,IF(AC$7&gt;$H12,0,IF(AC$7=$D12,IF(AC$7=$H12,MAX(0,$I12-$E12+1),13-$E12),IF(AC$7=$H12,$I12,12))))),MIN(IF($C12=0,0,IF(AC$7&lt;$D12,0,IF(AC$7&gt;$H12,0,IF(AC$7=$D12,IF(AC$7=$H12,MAX(0,$I12-$E12+1),13-$E12),IF(AC$7=$H12,$I12,12))))),MAX(0,$F12*12-SUM($L12:AB12))))</f>
        <v>0</v>
      </c>
      <c r="AD12" s="71">
        <f>IF($G12="Sammelposten",IF($C12=0,0,IF(AD$7&lt;$D12,0,IF(AD$7&gt;$H12,0,IF(AD$7=$D12,IF(AD$7=$H12,MAX(0,$I12-$E12+1),13-$E12),IF(AD$7=$H12,$I12,12))))),MIN(IF($C12=0,0,IF(AD$7&lt;$D12,0,IF(AD$7&gt;$H12,0,IF(AD$7=$D12,IF(AD$7=$H12,MAX(0,$I12-$E12+1),13-$E12),IF(AD$7=$H12,$I12,12))))),MAX(0,$F12*12-SUM($L12:AC12))))</f>
        <v>0</v>
      </c>
      <c r="AE12" s="71">
        <f>IF($G12="Sammelposten",IF($C12=0,0,IF(AE$7&lt;$D12,0,IF(AE$7&gt;$H12,0,IF(AE$7=$D12,IF(AE$7=$H12,MAX(0,$I12-$E12+1),13-$E12),IF(AE$7=$H12,$I12,12))))),MIN(IF($C12=0,0,IF(AE$7&lt;$D12,0,IF(AE$7&gt;$H12,0,IF(AE$7=$D12,IF(AE$7=$H12,MAX(0,$I12-$E12+1),13-$E12),IF(AE$7=$H12,$I12,12))))),MAX(0,$F12*12-SUM($L12:AD12))))</f>
        <v>0</v>
      </c>
    </row>
    <row r="13" spans="1:31" ht="15" customHeight="1" x14ac:dyDescent="0.25">
      <c r="A13" s="66">
        <f>IF(Anlagenverzeichnis!$B14="","",Anlagenverzeichnis!$A14)</f>
        <v>6</v>
      </c>
      <c r="B13" s="67" t="str">
        <f>IF(Anlagenverzeichnis!$B14="","",Anlagenverzeichnis!$B14)</f>
        <v>Gabelstapler Diesel</v>
      </c>
      <c r="C13" s="68">
        <f>IF(Anlagenverzeichnis!$G14="",0,Anlagenverzeichnis!$G14)</f>
        <v>24750</v>
      </c>
      <c r="D13" s="69">
        <f>IF(Anlagenverzeichnis!$F14="",9999,YEAR(Anlagenverzeichnis!$F14))</f>
        <v>2021</v>
      </c>
      <c r="E13" s="69">
        <f>IF(Anlagenverzeichnis!$F14="",1,MONTH(Anlagenverzeichnis!$F14))</f>
        <v>7</v>
      </c>
      <c r="F13" s="69">
        <f>IF(Anlagenverzeichnis!$I14="",1,MAX(1,Anlagenverzeichnis!$I14))</f>
        <v>8</v>
      </c>
      <c r="G13" s="66" t="str">
        <f>IF(Anlagenverzeichnis!$J14="","Linear",Anlagenverzeichnis!$J14)</f>
        <v>Linear</v>
      </c>
      <c r="H13" s="69">
        <f>IF(Anlagenverzeichnis!$K14="",9999,YEAR(Anlagenverzeichnis!$K14))</f>
        <v>9999</v>
      </c>
      <c r="I13" s="69">
        <f>IF(Anlagenverzeichnis!$K14="",12,MONTH(Anlagenverzeichnis!$K14))</f>
        <v>12</v>
      </c>
      <c r="J13" s="70">
        <f t="shared" si="0"/>
        <v>0</v>
      </c>
      <c r="L13" s="71">
        <f t="shared" si="1"/>
        <v>0</v>
      </c>
      <c r="M13" s="71">
        <f>IF($G13="Sammelposten",IF($C13=0,0,IF(M$7&lt;$D13,0,IF(M$7&gt;$H13,0,IF(M$7=$D13,IF(M$7=$H13,MAX(0,$I13-$E13+1),13-$E13),IF(M$7=$H13,$I13,12))))),MIN(IF($C13=0,0,IF(M$7&lt;$D13,0,IF(M$7&gt;$H13,0,IF(M$7=$D13,IF(M$7=$H13,MAX(0,$I13-$E13+1),13-$E13),IF(M$7=$H13,$I13,12))))),MAX(0,$F13*12-SUM($L13:L13))))</f>
        <v>0</v>
      </c>
      <c r="N13" s="71">
        <f>IF($G13="Sammelposten",IF($C13=0,0,IF(N$7&lt;$D13,0,IF(N$7&gt;$H13,0,IF(N$7=$D13,IF(N$7=$H13,MAX(0,$I13-$E13+1),13-$E13),IF(N$7=$H13,$I13,12))))),MIN(IF($C13=0,0,IF(N$7&lt;$D13,0,IF(N$7&gt;$H13,0,IF(N$7=$D13,IF(N$7=$H13,MAX(0,$I13-$E13+1),13-$E13),IF(N$7=$H13,$I13,12))))),MAX(0,$F13*12-SUM($L13:M13))))</f>
        <v>6</v>
      </c>
      <c r="O13" s="71">
        <f>IF($G13="Sammelposten",IF($C13=0,0,IF(O$7&lt;$D13,0,IF(O$7&gt;$H13,0,IF(O$7=$D13,IF(O$7=$H13,MAX(0,$I13-$E13+1),13-$E13),IF(O$7=$H13,$I13,12))))),MIN(IF($C13=0,0,IF(O$7&lt;$D13,0,IF(O$7&gt;$H13,0,IF(O$7=$D13,IF(O$7=$H13,MAX(0,$I13-$E13+1),13-$E13),IF(O$7=$H13,$I13,12))))),MAX(0,$F13*12-SUM($L13:N13))))</f>
        <v>12</v>
      </c>
      <c r="P13" s="71">
        <f>IF($G13="Sammelposten",IF($C13=0,0,IF(P$7&lt;$D13,0,IF(P$7&gt;$H13,0,IF(P$7=$D13,IF(P$7=$H13,MAX(0,$I13-$E13+1),13-$E13),IF(P$7=$H13,$I13,12))))),MIN(IF($C13=0,0,IF(P$7&lt;$D13,0,IF(P$7&gt;$H13,0,IF(P$7=$D13,IF(P$7=$H13,MAX(0,$I13-$E13+1),13-$E13),IF(P$7=$H13,$I13,12))))),MAX(0,$F13*12-SUM($L13:O13))))</f>
        <v>12</v>
      </c>
      <c r="Q13" s="71">
        <f>IF($G13="Sammelposten",IF($C13=0,0,IF(Q$7&lt;$D13,0,IF(Q$7&gt;$H13,0,IF(Q$7=$D13,IF(Q$7=$H13,MAX(0,$I13-$E13+1),13-$E13),IF(Q$7=$H13,$I13,12))))),MIN(IF($C13=0,0,IF(Q$7&lt;$D13,0,IF(Q$7&gt;$H13,0,IF(Q$7=$D13,IF(Q$7=$H13,MAX(0,$I13-$E13+1),13-$E13),IF(Q$7=$H13,$I13,12))))),MAX(0,$F13*12-SUM($L13:P13))))</f>
        <v>12</v>
      </c>
      <c r="R13" s="71">
        <f>IF($G13="Sammelposten",IF($C13=0,0,IF(R$7&lt;$D13,0,IF(R$7&gt;$H13,0,IF(R$7=$D13,IF(R$7=$H13,MAX(0,$I13-$E13+1),13-$E13),IF(R$7=$H13,$I13,12))))),MIN(IF($C13=0,0,IF(R$7&lt;$D13,0,IF(R$7&gt;$H13,0,IF(R$7=$D13,IF(R$7=$H13,MAX(0,$I13-$E13+1),13-$E13),IF(R$7=$H13,$I13,12))))),MAX(0,$F13*12-SUM($L13:Q13))))</f>
        <v>12</v>
      </c>
      <c r="S13" s="71">
        <f>IF($G13="Sammelposten",IF($C13=0,0,IF(S$7&lt;$D13,0,IF(S$7&gt;$H13,0,IF(S$7=$D13,IF(S$7=$H13,MAX(0,$I13-$E13+1),13-$E13),IF(S$7=$H13,$I13,12))))),MIN(IF($C13=0,0,IF(S$7&lt;$D13,0,IF(S$7&gt;$H13,0,IF(S$7=$D13,IF(S$7=$H13,MAX(0,$I13-$E13+1),13-$E13),IF(S$7=$H13,$I13,12))))),MAX(0,$F13*12-SUM($L13:R13))))</f>
        <v>12</v>
      </c>
      <c r="T13" s="71">
        <f>IF($G13="Sammelposten",IF($C13=0,0,IF(T$7&lt;$D13,0,IF(T$7&gt;$H13,0,IF(T$7=$D13,IF(T$7=$H13,MAX(0,$I13-$E13+1),13-$E13),IF(T$7=$H13,$I13,12))))),MIN(IF($C13=0,0,IF(T$7&lt;$D13,0,IF(T$7&gt;$H13,0,IF(T$7=$D13,IF(T$7=$H13,MAX(0,$I13-$E13+1),13-$E13),IF(T$7=$H13,$I13,12))))),MAX(0,$F13*12-SUM($L13:S13))))</f>
        <v>12</v>
      </c>
      <c r="U13" s="71">
        <f>IF($G13="Sammelposten",IF($C13=0,0,IF(U$7&lt;$D13,0,IF(U$7&gt;$H13,0,IF(U$7=$D13,IF(U$7=$H13,MAX(0,$I13-$E13+1),13-$E13),IF(U$7=$H13,$I13,12))))),MIN(IF($C13=0,0,IF(U$7&lt;$D13,0,IF(U$7&gt;$H13,0,IF(U$7=$D13,IF(U$7=$H13,MAX(0,$I13-$E13+1),13-$E13),IF(U$7=$H13,$I13,12))))),MAX(0,$F13*12-SUM($L13:T13))))</f>
        <v>12</v>
      </c>
      <c r="V13" s="71">
        <f>IF($G13="Sammelposten",IF($C13=0,0,IF(V$7&lt;$D13,0,IF(V$7&gt;$H13,0,IF(V$7=$D13,IF(V$7=$H13,MAX(0,$I13-$E13+1),13-$E13),IF(V$7=$H13,$I13,12))))),MIN(IF($C13=0,0,IF(V$7&lt;$D13,0,IF(V$7&gt;$H13,0,IF(V$7=$D13,IF(V$7=$H13,MAX(0,$I13-$E13+1),13-$E13),IF(V$7=$H13,$I13,12))))),MAX(0,$F13*12-SUM($L13:U13))))</f>
        <v>6</v>
      </c>
      <c r="W13" s="71">
        <f>IF($G13="Sammelposten",IF($C13=0,0,IF(W$7&lt;$D13,0,IF(W$7&gt;$H13,0,IF(W$7=$D13,IF(W$7=$H13,MAX(0,$I13-$E13+1),13-$E13),IF(W$7=$H13,$I13,12))))),MIN(IF($C13=0,0,IF(W$7&lt;$D13,0,IF(W$7&gt;$H13,0,IF(W$7=$D13,IF(W$7=$H13,MAX(0,$I13-$E13+1),13-$E13),IF(W$7=$H13,$I13,12))))),MAX(0,$F13*12-SUM($L13:V13))))</f>
        <v>0</v>
      </c>
      <c r="X13" s="71">
        <f>IF($G13="Sammelposten",IF($C13=0,0,IF(X$7&lt;$D13,0,IF(X$7&gt;$H13,0,IF(X$7=$D13,IF(X$7=$H13,MAX(0,$I13-$E13+1),13-$E13),IF(X$7=$H13,$I13,12))))),MIN(IF($C13=0,0,IF(X$7&lt;$D13,0,IF(X$7&gt;$H13,0,IF(X$7=$D13,IF(X$7=$H13,MAX(0,$I13-$E13+1),13-$E13),IF(X$7=$H13,$I13,12))))),MAX(0,$F13*12-SUM($L13:W13))))</f>
        <v>0</v>
      </c>
      <c r="Y13" s="71">
        <f>IF($G13="Sammelposten",IF($C13=0,0,IF(Y$7&lt;$D13,0,IF(Y$7&gt;$H13,0,IF(Y$7=$D13,IF(Y$7=$H13,MAX(0,$I13-$E13+1),13-$E13),IF(Y$7=$H13,$I13,12))))),MIN(IF($C13=0,0,IF(Y$7&lt;$D13,0,IF(Y$7&gt;$H13,0,IF(Y$7=$D13,IF(Y$7=$H13,MAX(0,$I13-$E13+1),13-$E13),IF(Y$7=$H13,$I13,12))))),MAX(0,$F13*12-SUM($L13:X13))))</f>
        <v>0</v>
      </c>
      <c r="Z13" s="71">
        <f>IF($G13="Sammelposten",IF($C13=0,0,IF(Z$7&lt;$D13,0,IF(Z$7&gt;$H13,0,IF(Z$7=$D13,IF(Z$7=$H13,MAX(0,$I13-$E13+1),13-$E13),IF(Z$7=$H13,$I13,12))))),MIN(IF($C13=0,0,IF(Z$7&lt;$D13,0,IF(Z$7&gt;$H13,0,IF(Z$7=$D13,IF(Z$7=$H13,MAX(0,$I13-$E13+1),13-$E13),IF(Z$7=$H13,$I13,12))))),MAX(0,$F13*12-SUM($L13:Y13))))</f>
        <v>0</v>
      </c>
      <c r="AA13" s="71">
        <f>IF($G13="Sammelposten",IF($C13=0,0,IF(AA$7&lt;$D13,0,IF(AA$7&gt;$H13,0,IF(AA$7=$D13,IF(AA$7=$H13,MAX(0,$I13-$E13+1),13-$E13),IF(AA$7=$H13,$I13,12))))),MIN(IF($C13=0,0,IF(AA$7&lt;$D13,0,IF(AA$7&gt;$H13,0,IF(AA$7=$D13,IF(AA$7=$H13,MAX(0,$I13-$E13+1),13-$E13),IF(AA$7=$H13,$I13,12))))),MAX(0,$F13*12-SUM($L13:Z13))))</f>
        <v>0</v>
      </c>
      <c r="AB13" s="71">
        <f>IF($G13="Sammelposten",IF($C13=0,0,IF(AB$7&lt;$D13,0,IF(AB$7&gt;$H13,0,IF(AB$7=$D13,IF(AB$7=$H13,MAX(0,$I13-$E13+1),13-$E13),IF(AB$7=$H13,$I13,12))))),MIN(IF($C13=0,0,IF(AB$7&lt;$D13,0,IF(AB$7&gt;$H13,0,IF(AB$7=$D13,IF(AB$7=$H13,MAX(0,$I13-$E13+1),13-$E13),IF(AB$7=$H13,$I13,12))))),MAX(0,$F13*12-SUM($L13:AA13))))</f>
        <v>0</v>
      </c>
      <c r="AC13" s="71">
        <f>IF($G13="Sammelposten",IF($C13=0,0,IF(AC$7&lt;$D13,0,IF(AC$7&gt;$H13,0,IF(AC$7=$D13,IF(AC$7=$H13,MAX(0,$I13-$E13+1),13-$E13),IF(AC$7=$H13,$I13,12))))),MIN(IF($C13=0,0,IF(AC$7&lt;$D13,0,IF(AC$7&gt;$H13,0,IF(AC$7=$D13,IF(AC$7=$H13,MAX(0,$I13-$E13+1),13-$E13),IF(AC$7=$H13,$I13,12))))),MAX(0,$F13*12-SUM($L13:AB13))))</f>
        <v>0</v>
      </c>
      <c r="AD13" s="71">
        <f>IF($G13="Sammelposten",IF($C13=0,0,IF(AD$7&lt;$D13,0,IF(AD$7&gt;$H13,0,IF(AD$7=$D13,IF(AD$7=$H13,MAX(0,$I13-$E13+1),13-$E13),IF(AD$7=$H13,$I13,12))))),MIN(IF($C13=0,0,IF(AD$7&lt;$D13,0,IF(AD$7&gt;$H13,0,IF(AD$7=$D13,IF(AD$7=$H13,MAX(0,$I13-$E13+1),13-$E13),IF(AD$7=$H13,$I13,12))))),MAX(0,$F13*12-SUM($L13:AC13))))</f>
        <v>0</v>
      </c>
      <c r="AE13" s="71">
        <f>IF($G13="Sammelposten",IF($C13=0,0,IF(AE$7&lt;$D13,0,IF(AE$7&gt;$H13,0,IF(AE$7=$D13,IF(AE$7=$H13,MAX(0,$I13-$E13+1),13-$E13),IF(AE$7=$H13,$I13,12))))),MIN(IF($C13=0,0,IF(AE$7&lt;$D13,0,IF(AE$7&gt;$H13,0,IF(AE$7=$D13,IF(AE$7=$H13,MAX(0,$I13-$E13+1),13-$E13),IF(AE$7=$H13,$I13,12))))),MAX(0,$F13*12-SUM($L13:AD13))))</f>
        <v>0</v>
      </c>
    </row>
    <row r="14" spans="1:31" ht="15" customHeight="1" x14ac:dyDescent="0.25">
      <c r="A14" s="66">
        <f>IF(Anlagenverzeichnis!$B15="","",Anlagenverzeichnis!$A15)</f>
        <v>7</v>
      </c>
      <c r="B14" s="67" t="str">
        <f>IF(Anlagenverzeichnis!$B15="","",Anlagenverzeichnis!$B15)</f>
        <v>Serverschrank mit Hardware</v>
      </c>
      <c r="C14" s="68">
        <f>IF(Anlagenverzeichnis!$G15="",0,Anlagenverzeichnis!$G15)</f>
        <v>12800</v>
      </c>
      <c r="D14" s="69">
        <f>IF(Anlagenverzeichnis!$F15="",9999,YEAR(Anlagenverzeichnis!$F15))</f>
        <v>2022</v>
      </c>
      <c r="E14" s="69">
        <f>IF(Anlagenverzeichnis!$F15="",1,MONTH(Anlagenverzeichnis!$F15))</f>
        <v>1</v>
      </c>
      <c r="F14" s="69">
        <f>IF(Anlagenverzeichnis!$I15="",1,MAX(1,Anlagenverzeichnis!$I15))</f>
        <v>3</v>
      </c>
      <c r="G14" s="66" t="str">
        <f>IF(Anlagenverzeichnis!$J15="","Linear",Anlagenverzeichnis!$J15)</f>
        <v>Linear</v>
      </c>
      <c r="H14" s="69">
        <f>IF(Anlagenverzeichnis!$K15="",9999,YEAR(Anlagenverzeichnis!$K15))</f>
        <v>9999</v>
      </c>
      <c r="I14" s="69">
        <f>IF(Anlagenverzeichnis!$K15="",12,MONTH(Anlagenverzeichnis!$K15))</f>
        <v>12</v>
      </c>
      <c r="J14" s="70">
        <f t="shared" si="0"/>
        <v>0</v>
      </c>
      <c r="L14" s="71">
        <f t="shared" si="1"/>
        <v>0</v>
      </c>
      <c r="M14" s="71">
        <f>IF($G14="Sammelposten",IF($C14=0,0,IF(M$7&lt;$D14,0,IF(M$7&gt;$H14,0,IF(M$7=$D14,IF(M$7=$H14,MAX(0,$I14-$E14+1),13-$E14),IF(M$7=$H14,$I14,12))))),MIN(IF($C14=0,0,IF(M$7&lt;$D14,0,IF(M$7&gt;$H14,0,IF(M$7=$D14,IF(M$7=$H14,MAX(0,$I14-$E14+1),13-$E14),IF(M$7=$H14,$I14,12))))),MAX(0,$F14*12-SUM($L14:L14))))</f>
        <v>0</v>
      </c>
      <c r="N14" s="71">
        <f>IF($G14="Sammelposten",IF($C14=0,0,IF(N$7&lt;$D14,0,IF(N$7&gt;$H14,0,IF(N$7=$D14,IF(N$7=$H14,MAX(0,$I14-$E14+1),13-$E14),IF(N$7=$H14,$I14,12))))),MIN(IF($C14=0,0,IF(N$7&lt;$D14,0,IF(N$7&gt;$H14,0,IF(N$7=$D14,IF(N$7=$H14,MAX(0,$I14-$E14+1),13-$E14),IF(N$7=$H14,$I14,12))))),MAX(0,$F14*12-SUM($L14:M14))))</f>
        <v>0</v>
      </c>
      <c r="O14" s="71">
        <f>IF($G14="Sammelposten",IF($C14=0,0,IF(O$7&lt;$D14,0,IF(O$7&gt;$H14,0,IF(O$7=$D14,IF(O$7=$H14,MAX(0,$I14-$E14+1),13-$E14),IF(O$7=$H14,$I14,12))))),MIN(IF($C14=0,0,IF(O$7&lt;$D14,0,IF(O$7&gt;$H14,0,IF(O$7=$D14,IF(O$7=$H14,MAX(0,$I14-$E14+1),13-$E14),IF(O$7=$H14,$I14,12))))),MAX(0,$F14*12-SUM($L14:N14))))</f>
        <v>12</v>
      </c>
      <c r="P14" s="71">
        <f>IF($G14="Sammelposten",IF($C14=0,0,IF(P$7&lt;$D14,0,IF(P$7&gt;$H14,0,IF(P$7=$D14,IF(P$7=$H14,MAX(0,$I14-$E14+1),13-$E14),IF(P$7=$H14,$I14,12))))),MIN(IF($C14=0,0,IF(P$7&lt;$D14,0,IF(P$7&gt;$H14,0,IF(P$7=$D14,IF(P$7=$H14,MAX(0,$I14-$E14+1),13-$E14),IF(P$7=$H14,$I14,12))))),MAX(0,$F14*12-SUM($L14:O14))))</f>
        <v>12</v>
      </c>
      <c r="Q14" s="71">
        <f>IF($G14="Sammelposten",IF($C14=0,0,IF(Q$7&lt;$D14,0,IF(Q$7&gt;$H14,0,IF(Q$7=$D14,IF(Q$7=$H14,MAX(0,$I14-$E14+1),13-$E14),IF(Q$7=$H14,$I14,12))))),MIN(IF($C14=0,0,IF(Q$7&lt;$D14,0,IF(Q$7&gt;$H14,0,IF(Q$7=$D14,IF(Q$7=$H14,MAX(0,$I14-$E14+1),13-$E14),IF(Q$7=$H14,$I14,12))))),MAX(0,$F14*12-SUM($L14:P14))))</f>
        <v>12</v>
      </c>
      <c r="R14" s="71">
        <f>IF($G14="Sammelposten",IF($C14=0,0,IF(R$7&lt;$D14,0,IF(R$7&gt;$H14,0,IF(R$7=$D14,IF(R$7=$H14,MAX(0,$I14-$E14+1),13-$E14),IF(R$7=$H14,$I14,12))))),MIN(IF($C14=0,0,IF(R$7&lt;$D14,0,IF(R$7&gt;$H14,0,IF(R$7=$D14,IF(R$7=$H14,MAX(0,$I14-$E14+1),13-$E14),IF(R$7=$H14,$I14,12))))),MAX(0,$F14*12-SUM($L14:Q14))))</f>
        <v>0</v>
      </c>
      <c r="S14" s="71">
        <f>IF($G14="Sammelposten",IF($C14=0,0,IF(S$7&lt;$D14,0,IF(S$7&gt;$H14,0,IF(S$7=$D14,IF(S$7=$H14,MAX(0,$I14-$E14+1),13-$E14),IF(S$7=$H14,$I14,12))))),MIN(IF($C14=0,0,IF(S$7&lt;$D14,0,IF(S$7&gt;$H14,0,IF(S$7=$D14,IF(S$7=$H14,MAX(0,$I14-$E14+1),13-$E14),IF(S$7=$H14,$I14,12))))),MAX(0,$F14*12-SUM($L14:R14))))</f>
        <v>0</v>
      </c>
      <c r="T14" s="71">
        <f>IF($G14="Sammelposten",IF($C14=0,0,IF(T$7&lt;$D14,0,IF(T$7&gt;$H14,0,IF(T$7=$D14,IF(T$7=$H14,MAX(0,$I14-$E14+1),13-$E14),IF(T$7=$H14,$I14,12))))),MIN(IF($C14=0,0,IF(T$7&lt;$D14,0,IF(T$7&gt;$H14,0,IF(T$7=$D14,IF(T$7=$H14,MAX(0,$I14-$E14+1),13-$E14),IF(T$7=$H14,$I14,12))))),MAX(0,$F14*12-SUM($L14:S14))))</f>
        <v>0</v>
      </c>
      <c r="U14" s="71">
        <f>IF($G14="Sammelposten",IF($C14=0,0,IF(U$7&lt;$D14,0,IF(U$7&gt;$H14,0,IF(U$7=$D14,IF(U$7=$H14,MAX(0,$I14-$E14+1),13-$E14),IF(U$7=$H14,$I14,12))))),MIN(IF($C14=0,0,IF(U$7&lt;$D14,0,IF(U$7&gt;$H14,0,IF(U$7=$D14,IF(U$7=$H14,MAX(0,$I14-$E14+1),13-$E14),IF(U$7=$H14,$I14,12))))),MAX(0,$F14*12-SUM($L14:T14))))</f>
        <v>0</v>
      </c>
      <c r="V14" s="71">
        <f>IF($G14="Sammelposten",IF($C14=0,0,IF(V$7&lt;$D14,0,IF(V$7&gt;$H14,0,IF(V$7=$D14,IF(V$7=$H14,MAX(0,$I14-$E14+1),13-$E14),IF(V$7=$H14,$I14,12))))),MIN(IF($C14=0,0,IF(V$7&lt;$D14,0,IF(V$7&gt;$H14,0,IF(V$7=$D14,IF(V$7=$H14,MAX(0,$I14-$E14+1),13-$E14),IF(V$7=$H14,$I14,12))))),MAX(0,$F14*12-SUM($L14:U14))))</f>
        <v>0</v>
      </c>
      <c r="W14" s="71">
        <f>IF($G14="Sammelposten",IF($C14=0,0,IF(W$7&lt;$D14,0,IF(W$7&gt;$H14,0,IF(W$7=$D14,IF(W$7=$H14,MAX(0,$I14-$E14+1),13-$E14),IF(W$7=$H14,$I14,12))))),MIN(IF($C14=0,0,IF(W$7&lt;$D14,0,IF(W$7&gt;$H14,0,IF(W$7=$D14,IF(W$7=$H14,MAX(0,$I14-$E14+1),13-$E14),IF(W$7=$H14,$I14,12))))),MAX(0,$F14*12-SUM($L14:V14))))</f>
        <v>0</v>
      </c>
      <c r="X14" s="71">
        <f>IF($G14="Sammelposten",IF($C14=0,0,IF(X$7&lt;$D14,0,IF(X$7&gt;$H14,0,IF(X$7=$D14,IF(X$7=$H14,MAX(0,$I14-$E14+1),13-$E14),IF(X$7=$H14,$I14,12))))),MIN(IF($C14=0,0,IF(X$7&lt;$D14,0,IF(X$7&gt;$H14,0,IF(X$7=$D14,IF(X$7=$H14,MAX(0,$I14-$E14+1),13-$E14),IF(X$7=$H14,$I14,12))))),MAX(0,$F14*12-SUM($L14:W14))))</f>
        <v>0</v>
      </c>
      <c r="Y14" s="71">
        <f>IF($G14="Sammelposten",IF($C14=0,0,IF(Y$7&lt;$D14,0,IF(Y$7&gt;$H14,0,IF(Y$7=$D14,IF(Y$7=$H14,MAX(0,$I14-$E14+1),13-$E14),IF(Y$7=$H14,$I14,12))))),MIN(IF($C14=0,0,IF(Y$7&lt;$D14,0,IF(Y$7&gt;$H14,0,IF(Y$7=$D14,IF(Y$7=$H14,MAX(0,$I14-$E14+1),13-$E14),IF(Y$7=$H14,$I14,12))))),MAX(0,$F14*12-SUM($L14:X14))))</f>
        <v>0</v>
      </c>
      <c r="Z14" s="71">
        <f>IF($G14="Sammelposten",IF($C14=0,0,IF(Z$7&lt;$D14,0,IF(Z$7&gt;$H14,0,IF(Z$7=$D14,IF(Z$7=$H14,MAX(0,$I14-$E14+1),13-$E14),IF(Z$7=$H14,$I14,12))))),MIN(IF($C14=0,0,IF(Z$7&lt;$D14,0,IF(Z$7&gt;$H14,0,IF(Z$7=$D14,IF(Z$7=$H14,MAX(0,$I14-$E14+1),13-$E14),IF(Z$7=$H14,$I14,12))))),MAX(0,$F14*12-SUM($L14:Y14))))</f>
        <v>0</v>
      </c>
      <c r="AA14" s="71">
        <f>IF($G14="Sammelposten",IF($C14=0,0,IF(AA$7&lt;$D14,0,IF(AA$7&gt;$H14,0,IF(AA$7=$D14,IF(AA$7=$H14,MAX(0,$I14-$E14+1),13-$E14),IF(AA$7=$H14,$I14,12))))),MIN(IF($C14=0,0,IF(AA$7&lt;$D14,0,IF(AA$7&gt;$H14,0,IF(AA$7=$D14,IF(AA$7=$H14,MAX(0,$I14-$E14+1),13-$E14),IF(AA$7=$H14,$I14,12))))),MAX(0,$F14*12-SUM($L14:Z14))))</f>
        <v>0</v>
      </c>
      <c r="AB14" s="71">
        <f>IF($G14="Sammelposten",IF($C14=0,0,IF(AB$7&lt;$D14,0,IF(AB$7&gt;$H14,0,IF(AB$7=$D14,IF(AB$7=$H14,MAX(0,$I14-$E14+1),13-$E14),IF(AB$7=$H14,$I14,12))))),MIN(IF($C14=0,0,IF(AB$7&lt;$D14,0,IF(AB$7&gt;$H14,0,IF(AB$7=$D14,IF(AB$7=$H14,MAX(0,$I14-$E14+1),13-$E14),IF(AB$7=$H14,$I14,12))))),MAX(0,$F14*12-SUM($L14:AA14))))</f>
        <v>0</v>
      </c>
      <c r="AC14" s="71">
        <f>IF($G14="Sammelposten",IF($C14=0,0,IF(AC$7&lt;$D14,0,IF(AC$7&gt;$H14,0,IF(AC$7=$D14,IF(AC$7=$H14,MAX(0,$I14-$E14+1),13-$E14),IF(AC$7=$H14,$I14,12))))),MIN(IF($C14=0,0,IF(AC$7&lt;$D14,0,IF(AC$7&gt;$H14,0,IF(AC$7=$D14,IF(AC$7=$H14,MAX(0,$I14-$E14+1),13-$E14),IF(AC$7=$H14,$I14,12))))),MAX(0,$F14*12-SUM($L14:AB14))))</f>
        <v>0</v>
      </c>
      <c r="AD14" s="71">
        <f>IF($G14="Sammelposten",IF($C14=0,0,IF(AD$7&lt;$D14,0,IF(AD$7&gt;$H14,0,IF(AD$7=$D14,IF(AD$7=$H14,MAX(0,$I14-$E14+1),13-$E14),IF(AD$7=$H14,$I14,12))))),MIN(IF($C14=0,0,IF(AD$7&lt;$D14,0,IF(AD$7&gt;$H14,0,IF(AD$7=$D14,IF(AD$7=$H14,MAX(0,$I14-$E14+1),13-$E14),IF(AD$7=$H14,$I14,12))))),MAX(0,$F14*12-SUM($L14:AC14))))</f>
        <v>0</v>
      </c>
      <c r="AE14" s="71">
        <f>IF($G14="Sammelposten",IF($C14=0,0,IF(AE$7&lt;$D14,0,IF(AE$7&gt;$H14,0,IF(AE$7=$D14,IF(AE$7=$H14,MAX(0,$I14-$E14+1),13-$E14),IF(AE$7=$H14,$I14,12))))),MIN(IF($C14=0,0,IF(AE$7&lt;$D14,0,IF(AE$7&gt;$H14,0,IF(AE$7=$D14,IF(AE$7=$H14,MAX(0,$I14-$E14+1),13-$E14),IF(AE$7=$H14,$I14,12))))),MAX(0,$F14*12-SUM($L14:AD14))))</f>
        <v>0</v>
      </c>
    </row>
    <row r="15" spans="1:31" ht="15" customHeight="1" x14ac:dyDescent="0.25">
      <c r="A15" s="66">
        <f>IF(Anlagenverzeichnis!$B16="","",Anlagenverzeichnis!$A16)</f>
        <v>8</v>
      </c>
      <c r="B15" s="67" t="str">
        <f>IF(Anlagenverzeichnis!$B16="","",Anlagenverzeichnis!$B16)</f>
        <v>Notebooks (5 Stück)</v>
      </c>
      <c r="C15" s="68">
        <f>IF(Anlagenverzeichnis!$G16="",0,Anlagenverzeichnis!$G16)</f>
        <v>7450</v>
      </c>
      <c r="D15" s="69">
        <f>IF(Anlagenverzeichnis!$F16="",9999,YEAR(Anlagenverzeichnis!$F16))</f>
        <v>2022</v>
      </c>
      <c r="E15" s="69">
        <f>IF(Anlagenverzeichnis!$F16="",1,MONTH(Anlagenverzeichnis!$F16))</f>
        <v>8</v>
      </c>
      <c r="F15" s="69">
        <f>IF(Anlagenverzeichnis!$I16="",1,MAX(1,Anlagenverzeichnis!$I16))</f>
        <v>3</v>
      </c>
      <c r="G15" s="66" t="str">
        <f>IF(Anlagenverzeichnis!$J16="","Linear",Anlagenverzeichnis!$J16)</f>
        <v>Linear</v>
      </c>
      <c r="H15" s="69">
        <f>IF(Anlagenverzeichnis!$K16="",9999,YEAR(Anlagenverzeichnis!$K16))</f>
        <v>9999</v>
      </c>
      <c r="I15" s="69">
        <f>IF(Anlagenverzeichnis!$K16="",12,MONTH(Anlagenverzeichnis!$K16))</f>
        <v>12</v>
      </c>
      <c r="J15" s="70">
        <f t="shared" si="0"/>
        <v>0</v>
      </c>
      <c r="L15" s="71">
        <f t="shared" si="1"/>
        <v>0</v>
      </c>
      <c r="M15" s="71">
        <f>IF($G15="Sammelposten",IF($C15=0,0,IF(M$7&lt;$D15,0,IF(M$7&gt;$H15,0,IF(M$7=$D15,IF(M$7=$H15,MAX(0,$I15-$E15+1),13-$E15),IF(M$7=$H15,$I15,12))))),MIN(IF($C15=0,0,IF(M$7&lt;$D15,0,IF(M$7&gt;$H15,0,IF(M$7=$D15,IF(M$7=$H15,MAX(0,$I15-$E15+1),13-$E15),IF(M$7=$H15,$I15,12))))),MAX(0,$F15*12-SUM($L15:L15))))</f>
        <v>0</v>
      </c>
      <c r="N15" s="71">
        <f>IF($G15="Sammelposten",IF($C15=0,0,IF(N$7&lt;$D15,0,IF(N$7&gt;$H15,0,IF(N$7=$D15,IF(N$7=$H15,MAX(0,$I15-$E15+1),13-$E15),IF(N$7=$H15,$I15,12))))),MIN(IF($C15=0,0,IF(N$7&lt;$D15,0,IF(N$7&gt;$H15,0,IF(N$7=$D15,IF(N$7=$H15,MAX(0,$I15-$E15+1),13-$E15),IF(N$7=$H15,$I15,12))))),MAX(0,$F15*12-SUM($L15:M15))))</f>
        <v>0</v>
      </c>
      <c r="O15" s="71">
        <f>IF($G15="Sammelposten",IF($C15=0,0,IF(O$7&lt;$D15,0,IF(O$7&gt;$H15,0,IF(O$7=$D15,IF(O$7=$H15,MAX(0,$I15-$E15+1),13-$E15),IF(O$7=$H15,$I15,12))))),MIN(IF($C15=0,0,IF(O$7&lt;$D15,0,IF(O$7&gt;$H15,0,IF(O$7=$D15,IF(O$7=$H15,MAX(0,$I15-$E15+1),13-$E15),IF(O$7=$H15,$I15,12))))),MAX(0,$F15*12-SUM($L15:N15))))</f>
        <v>5</v>
      </c>
      <c r="P15" s="71">
        <f>IF($G15="Sammelposten",IF($C15=0,0,IF(P$7&lt;$D15,0,IF(P$7&gt;$H15,0,IF(P$7=$D15,IF(P$7=$H15,MAX(0,$I15-$E15+1),13-$E15),IF(P$7=$H15,$I15,12))))),MIN(IF($C15=0,0,IF(P$7&lt;$D15,0,IF(P$7&gt;$H15,0,IF(P$7=$D15,IF(P$7=$H15,MAX(0,$I15-$E15+1),13-$E15),IF(P$7=$H15,$I15,12))))),MAX(0,$F15*12-SUM($L15:O15))))</f>
        <v>12</v>
      </c>
      <c r="Q15" s="71">
        <f>IF($G15="Sammelposten",IF($C15=0,0,IF(Q$7&lt;$D15,0,IF(Q$7&gt;$H15,0,IF(Q$7=$D15,IF(Q$7=$H15,MAX(0,$I15-$E15+1),13-$E15),IF(Q$7=$H15,$I15,12))))),MIN(IF($C15=0,0,IF(Q$7&lt;$D15,0,IF(Q$7&gt;$H15,0,IF(Q$7=$D15,IF(Q$7=$H15,MAX(0,$I15-$E15+1),13-$E15),IF(Q$7=$H15,$I15,12))))),MAX(0,$F15*12-SUM($L15:P15))))</f>
        <v>12</v>
      </c>
      <c r="R15" s="71">
        <f>IF($G15="Sammelposten",IF($C15=0,0,IF(R$7&lt;$D15,0,IF(R$7&gt;$H15,0,IF(R$7=$D15,IF(R$7=$H15,MAX(0,$I15-$E15+1),13-$E15),IF(R$7=$H15,$I15,12))))),MIN(IF($C15=0,0,IF(R$7&lt;$D15,0,IF(R$7&gt;$H15,0,IF(R$7=$D15,IF(R$7=$H15,MAX(0,$I15-$E15+1),13-$E15),IF(R$7=$H15,$I15,12))))),MAX(0,$F15*12-SUM($L15:Q15))))</f>
        <v>7</v>
      </c>
      <c r="S15" s="71">
        <f>IF($G15="Sammelposten",IF($C15=0,0,IF(S$7&lt;$D15,0,IF(S$7&gt;$H15,0,IF(S$7=$D15,IF(S$7=$H15,MAX(0,$I15-$E15+1),13-$E15),IF(S$7=$H15,$I15,12))))),MIN(IF($C15=0,0,IF(S$7&lt;$D15,0,IF(S$7&gt;$H15,0,IF(S$7=$D15,IF(S$7=$H15,MAX(0,$I15-$E15+1),13-$E15),IF(S$7=$H15,$I15,12))))),MAX(0,$F15*12-SUM($L15:R15))))</f>
        <v>0</v>
      </c>
      <c r="T15" s="71">
        <f>IF($G15="Sammelposten",IF($C15=0,0,IF(T$7&lt;$D15,0,IF(T$7&gt;$H15,0,IF(T$7=$D15,IF(T$7=$H15,MAX(0,$I15-$E15+1),13-$E15),IF(T$7=$H15,$I15,12))))),MIN(IF($C15=0,0,IF(T$7&lt;$D15,0,IF(T$7&gt;$H15,0,IF(T$7=$D15,IF(T$7=$H15,MAX(0,$I15-$E15+1),13-$E15),IF(T$7=$H15,$I15,12))))),MAX(0,$F15*12-SUM($L15:S15))))</f>
        <v>0</v>
      </c>
      <c r="U15" s="71">
        <f>IF($G15="Sammelposten",IF($C15=0,0,IF(U$7&lt;$D15,0,IF(U$7&gt;$H15,0,IF(U$7=$D15,IF(U$7=$H15,MAX(0,$I15-$E15+1),13-$E15),IF(U$7=$H15,$I15,12))))),MIN(IF($C15=0,0,IF(U$7&lt;$D15,0,IF(U$7&gt;$H15,0,IF(U$7=$D15,IF(U$7=$H15,MAX(0,$I15-$E15+1),13-$E15),IF(U$7=$H15,$I15,12))))),MAX(0,$F15*12-SUM($L15:T15))))</f>
        <v>0</v>
      </c>
      <c r="V15" s="71">
        <f>IF($G15="Sammelposten",IF($C15=0,0,IF(V$7&lt;$D15,0,IF(V$7&gt;$H15,0,IF(V$7=$D15,IF(V$7=$H15,MAX(0,$I15-$E15+1),13-$E15),IF(V$7=$H15,$I15,12))))),MIN(IF($C15=0,0,IF(V$7&lt;$D15,0,IF(V$7&gt;$H15,0,IF(V$7=$D15,IF(V$7=$H15,MAX(0,$I15-$E15+1),13-$E15),IF(V$7=$H15,$I15,12))))),MAX(0,$F15*12-SUM($L15:U15))))</f>
        <v>0</v>
      </c>
      <c r="W15" s="71">
        <f>IF($G15="Sammelposten",IF($C15=0,0,IF(W$7&lt;$D15,0,IF(W$7&gt;$H15,0,IF(W$7=$D15,IF(W$7=$H15,MAX(0,$I15-$E15+1),13-$E15),IF(W$7=$H15,$I15,12))))),MIN(IF($C15=0,0,IF(W$7&lt;$D15,0,IF(W$7&gt;$H15,0,IF(W$7=$D15,IF(W$7=$H15,MAX(0,$I15-$E15+1),13-$E15),IF(W$7=$H15,$I15,12))))),MAX(0,$F15*12-SUM($L15:V15))))</f>
        <v>0</v>
      </c>
      <c r="X15" s="71">
        <f>IF($G15="Sammelposten",IF($C15=0,0,IF(X$7&lt;$D15,0,IF(X$7&gt;$H15,0,IF(X$7=$D15,IF(X$7=$H15,MAX(0,$I15-$E15+1),13-$E15),IF(X$7=$H15,$I15,12))))),MIN(IF($C15=0,0,IF(X$7&lt;$D15,0,IF(X$7&gt;$H15,0,IF(X$7=$D15,IF(X$7=$H15,MAX(0,$I15-$E15+1),13-$E15),IF(X$7=$H15,$I15,12))))),MAX(0,$F15*12-SUM($L15:W15))))</f>
        <v>0</v>
      </c>
      <c r="Y15" s="71">
        <f>IF($G15="Sammelposten",IF($C15=0,0,IF(Y$7&lt;$D15,0,IF(Y$7&gt;$H15,0,IF(Y$7=$D15,IF(Y$7=$H15,MAX(0,$I15-$E15+1),13-$E15),IF(Y$7=$H15,$I15,12))))),MIN(IF($C15=0,0,IF(Y$7&lt;$D15,0,IF(Y$7&gt;$H15,0,IF(Y$7=$D15,IF(Y$7=$H15,MAX(0,$I15-$E15+1),13-$E15),IF(Y$7=$H15,$I15,12))))),MAX(0,$F15*12-SUM($L15:X15))))</f>
        <v>0</v>
      </c>
      <c r="Z15" s="71">
        <f>IF($G15="Sammelposten",IF($C15=0,0,IF(Z$7&lt;$D15,0,IF(Z$7&gt;$H15,0,IF(Z$7=$D15,IF(Z$7=$H15,MAX(0,$I15-$E15+1),13-$E15),IF(Z$7=$H15,$I15,12))))),MIN(IF($C15=0,0,IF(Z$7&lt;$D15,0,IF(Z$7&gt;$H15,0,IF(Z$7=$D15,IF(Z$7=$H15,MAX(0,$I15-$E15+1),13-$E15),IF(Z$7=$H15,$I15,12))))),MAX(0,$F15*12-SUM($L15:Y15))))</f>
        <v>0</v>
      </c>
      <c r="AA15" s="71">
        <f>IF($G15="Sammelposten",IF($C15=0,0,IF(AA$7&lt;$D15,0,IF(AA$7&gt;$H15,0,IF(AA$7=$D15,IF(AA$7=$H15,MAX(0,$I15-$E15+1),13-$E15),IF(AA$7=$H15,$I15,12))))),MIN(IF($C15=0,0,IF(AA$7&lt;$D15,0,IF(AA$7&gt;$H15,0,IF(AA$7=$D15,IF(AA$7=$H15,MAX(0,$I15-$E15+1),13-$E15),IF(AA$7=$H15,$I15,12))))),MAX(0,$F15*12-SUM($L15:Z15))))</f>
        <v>0</v>
      </c>
      <c r="AB15" s="71">
        <f>IF($G15="Sammelposten",IF($C15=0,0,IF(AB$7&lt;$D15,0,IF(AB$7&gt;$H15,0,IF(AB$7=$D15,IF(AB$7=$H15,MAX(0,$I15-$E15+1),13-$E15),IF(AB$7=$H15,$I15,12))))),MIN(IF($C15=0,0,IF(AB$7&lt;$D15,0,IF(AB$7&gt;$H15,0,IF(AB$7=$D15,IF(AB$7=$H15,MAX(0,$I15-$E15+1),13-$E15),IF(AB$7=$H15,$I15,12))))),MAX(0,$F15*12-SUM($L15:AA15))))</f>
        <v>0</v>
      </c>
      <c r="AC15" s="71">
        <f>IF($G15="Sammelposten",IF($C15=0,0,IF(AC$7&lt;$D15,0,IF(AC$7&gt;$H15,0,IF(AC$7=$D15,IF(AC$7=$H15,MAX(0,$I15-$E15+1),13-$E15),IF(AC$7=$H15,$I15,12))))),MIN(IF($C15=0,0,IF(AC$7&lt;$D15,0,IF(AC$7&gt;$H15,0,IF(AC$7=$D15,IF(AC$7=$H15,MAX(0,$I15-$E15+1),13-$E15),IF(AC$7=$H15,$I15,12))))),MAX(0,$F15*12-SUM($L15:AB15))))</f>
        <v>0</v>
      </c>
      <c r="AD15" s="71">
        <f>IF($G15="Sammelposten",IF($C15=0,0,IF(AD$7&lt;$D15,0,IF(AD$7&gt;$H15,0,IF(AD$7=$D15,IF(AD$7=$H15,MAX(0,$I15-$E15+1),13-$E15),IF(AD$7=$H15,$I15,12))))),MIN(IF($C15=0,0,IF(AD$7&lt;$D15,0,IF(AD$7&gt;$H15,0,IF(AD$7=$D15,IF(AD$7=$H15,MAX(0,$I15-$E15+1),13-$E15),IF(AD$7=$H15,$I15,12))))),MAX(0,$F15*12-SUM($L15:AC15))))</f>
        <v>0</v>
      </c>
      <c r="AE15" s="71">
        <f>IF($G15="Sammelposten",IF($C15=0,0,IF(AE$7&lt;$D15,0,IF(AE$7&gt;$H15,0,IF(AE$7=$D15,IF(AE$7=$H15,MAX(0,$I15-$E15+1),13-$E15),IF(AE$7=$H15,$I15,12))))),MIN(IF($C15=0,0,IF(AE$7&lt;$D15,0,IF(AE$7&gt;$H15,0,IF(AE$7=$D15,IF(AE$7=$H15,MAX(0,$I15-$E15+1),13-$E15),IF(AE$7=$H15,$I15,12))))),MAX(0,$F15*12-SUM($L15:AD15))))</f>
        <v>0</v>
      </c>
    </row>
    <row r="16" spans="1:31" ht="15" customHeight="1" x14ac:dyDescent="0.25">
      <c r="A16" s="66">
        <f>IF(Anlagenverzeichnis!$B17="","",Anlagenverzeichnis!$A17)</f>
        <v>9</v>
      </c>
      <c r="B16" s="67" t="str">
        <f>IF(Anlagenverzeichnis!$B17="","",Anlagenverzeichnis!$B17)</f>
        <v>ERP-Softwarelizenz</v>
      </c>
      <c r="C16" s="68">
        <f>IF(Anlagenverzeichnis!$G17="",0,Anlagenverzeichnis!$G17)</f>
        <v>18900</v>
      </c>
      <c r="D16" s="69">
        <f>IF(Anlagenverzeichnis!$F17="",9999,YEAR(Anlagenverzeichnis!$F17))</f>
        <v>2023</v>
      </c>
      <c r="E16" s="69">
        <f>IF(Anlagenverzeichnis!$F17="",1,MONTH(Anlagenverzeichnis!$F17))</f>
        <v>3</v>
      </c>
      <c r="F16" s="69">
        <f>IF(Anlagenverzeichnis!$I17="",1,MAX(1,Anlagenverzeichnis!$I17))</f>
        <v>3</v>
      </c>
      <c r="G16" s="66" t="str">
        <f>IF(Anlagenverzeichnis!$J17="","Linear",Anlagenverzeichnis!$J17)</f>
        <v>Linear</v>
      </c>
      <c r="H16" s="69">
        <f>IF(Anlagenverzeichnis!$K17="",9999,YEAR(Anlagenverzeichnis!$K17))</f>
        <v>9999</v>
      </c>
      <c r="I16" s="69">
        <f>IF(Anlagenverzeichnis!$K17="",12,MONTH(Anlagenverzeichnis!$K17))</f>
        <v>12</v>
      </c>
      <c r="J16" s="70">
        <f t="shared" si="0"/>
        <v>0</v>
      </c>
      <c r="L16" s="71">
        <f t="shared" si="1"/>
        <v>0</v>
      </c>
      <c r="M16" s="71">
        <f>IF($G16="Sammelposten",IF($C16=0,0,IF(M$7&lt;$D16,0,IF(M$7&gt;$H16,0,IF(M$7=$D16,IF(M$7=$H16,MAX(0,$I16-$E16+1),13-$E16),IF(M$7=$H16,$I16,12))))),MIN(IF($C16=0,0,IF(M$7&lt;$D16,0,IF(M$7&gt;$H16,0,IF(M$7=$D16,IF(M$7=$H16,MAX(0,$I16-$E16+1),13-$E16),IF(M$7=$H16,$I16,12))))),MAX(0,$F16*12-SUM($L16:L16))))</f>
        <v>0</v>
      </c>
      <c r="N16" s="71">
        <f>IF($G16="Sammelposten",IF($C16=0,0,IF(N$7&lt;$D16,0,IF(N$7&gt;$H16,0,IF(N$7=$D16,IF(N$7=$H16,MAX(0,$I16-$E16+1),13-$E16),IF(N$7=$H16,$I16,12))))),MIN(IF($C16=0,0,IF(N$7&lt;$D16,0,IF(N$7&gt;$H16,0,IF(N$7=$D16,IF(N$7=$H16,MAX(0,$I16-$E16+1),13-$E16),IF(N$7=$H16,$I16,12))))),MAX(0,$F16*12-SUM($L16:M16))))</f>
        <v>0</v>
      </c>
      <c r="O16" s="71">
        <f>IF($G16="Sammelposten",IF($C16=0,0,IF(O$7&lt;$D16,0,IF(O$7&gt;$H16,0,IF(O$7=$D16,IF(O$7=$H16,MAX(0,$I16-$E16+1),13-$E16),IF(O$7=$H16,$I16,12))))),MIN(IF($C16=0,0,IF(O$7&lt;$D16,0,IF(O$7&gt;$H16,0,IF(O$7=$D16,IF(O$7=$H16,MAX(0,$I16-$E16+1),13-$E16),IF(O$7=$H16,$I16,12))))),MAX(0,$F16*12-SUM($L16:N16))))</f>
        <v>0</v>
      </c>
      <c r="P16" s="71">
        <f>IF($G16="Sammelposten",IF($C16=0,0,IF(P$7&lt;$D16,0,IF(P$7&gt;$H16,0,IF(P$7=$D16,IF(P$7=$H16,MAX(0,$I16-$E16+1),13-$E16),IF(P$7=$H16,$I16,12))))),MIN(IF($C16=0,0,IF(P$7&lt;$D16,0,IF(P$7&gt;$H16,0,IF(P$7=$D16,IF(P$7=$H16,MAX(0,$I16-$E16+1),13-$E16),IF(P$7=$H16,$I16,12))))),MAX(0,$F16*12-SUM($L16:O16))))</f>
        <v>10</v>
      </c>
      <c r="Q16" s="71">
        <f>IF($G16="Sammelposten",IF($C16=0,0,IF(Q$7&lt;$D16,0,IF(Q$7&gt;$H16,0,IF(Q$7=$D16,IF(Q$7=$H16,MAX(0,$I16-$E16+1),13-$E16),IF(Q$7=$H16,$I16,12))))),MIN(IF($C16=0,0,IF(Q$7&lt;$D16,0,IF(Q$7&gt;$H16,0,IF(Q$7=$D16,IF(Q$7=$H16,MAX(0,$I16-$E16+1),13-$E16),IF(Q$7=$H16,$I16,12))))),MAX(0,$F16*12-SUM($L16:P16))))</f>
        <v>12</v>
      </c>
      <c r="R16" s="71">
        <f>IF($G16="Sammelposten",IF($C16=0,0,IF(R$7&lt;$D16,0,IF(R$7&gt;$H16,0,IF(R$7=$D16,IF(R$7=$H16,MAX(0,$I16-$E16+1),13-$E16),IF(R$7=$H16,$I16,12))))),MIN(IF($C16=0,0,IF(R$7&lt;$D16,0,IF(R$7&gt;$H16,0,IF(R$7=$D16,IF(R$7=$H16,MAX(0,$I16-$E16+1),13-$E16),IF(R$7=$H16,$I16,12))))),MAX(0,$F16*12-SUM($L16:Q16))))</f>
        <v>12</v>
      </c>
      <c r="S16" s="71">
        <f>IF($G16="Sammelposten",IF($C16=0,0,IF(S$7&lt;$D16,0,IF(S$7&gt;$H16,0,IF(S$7=$D16,IF(S$7=$H16,MAX(0,$I16-$E16+1),13-$E16),IF(S$7=$H16,$I16,12))))),MIN(IF($C16=0,0,IF(S$7&lt;$D16,0,IF(S$7&gt;$H16,0,IF(S$7=$D16,IF(S$7=$H16,MAX(0,$I16-$E16+1),13-$E16),IF(S$7=$H16,$I16,12))))),MAX(0,$F16*12-SUM($L16:R16))))</f>
        <v>2</v>
      </c>
      <c r="T16" s="71">
        <f>IF($G16="Sammelposten",IF($C16=0,0,IF(T$7&lt;$D16,0,IF(T$7&gt;$H16,0,IF(T$7=$D16,IF(T$7=$H16,MAX(0,$I16-$E16+1),13-$E16),IF(T$7=$H16,$I16,12))))),MIN(IF($C16=0,0,IF(T$7&lt;$D16,0,IF(T$7&gt;$H16,0,IF(T$7=$D16,IF(T$7=$H16,MAX(0,$I16-$E16+1),13-$E16),IF(T$7=$H16,$I16,12))))),MAX(0,$F16*12-SUM($L16:S16))))</f>
        <v>0</v>
      </c>
      <c r="U16" s="71">
        <f>IF($G16="Sammelposten",IF($C16=0,0,IF(U$7&lt;$D16,0,IF(U$7&gt;$H16,0,IF(U$7=$D16,IF(U$7=$H16,MAX(0,$I16-$E16+1),13-$E16),IF(U$7=$H16,$I16,12))))),MIN(IF($C16=0,0,IF(U$7&lt;$D16,0,IF(U$7&gt;$H16,0,IF(U$7=$D16,IF(U$7=$H16,MAX(0,$I16-$E16+1),13-$E16),IF(U$7=$H16,$I16,12))))),MAX(0,$F16*12-SUM($L16:T16))))</f>
        <v>0</v>
      </c>
      <c r="V16" s="71">
        <f>IF($G16="Sammelposten",IF($C16=0,0,IF(V$7&lt;$D16,0,IF(V$7&gt;$H16,0,IF(V$7=$D16,IF(V$7=$H16,MAX(0,$I16-$E16+1),13-$E16),IF(V$7=$H16,$I16,12))))),MIN(IF($C16=0,0,IF(V$7&lt;$D16,0,IF(V$7&gt;$H16,0,IF(V$7=$D16,IF(V$7=$H16,MAX(0,$I16-$E16+1),13-$E16),IF(V$7=$H16,$I16,12))))),MAX(0,$F16*12-SUM($L16:U16))))</f>
        <v>0</v>
      </c>
      <c r="W16" s="71">
        <f>IF($G16="Sammelposten",IF($C16=0,0,IF(W$7&lt;$D16,0,IF(W$7&gt;$H16,0,IF(W$7=$D16,IF(W$7=$H16,MAX(0,$I16-$E16+1),13-$E16),IF(W$7=$H16,$I16,12))))),MIN(IF($C16=0,0,IF(W$7&lt;$D16,0,IF(W$7&gt;$H16,0,IF(W$7=$D16,IF(W$7=$H16,MAX(0,$I16-$E16+1),13-$E16),IF(W$7=$H16,$I16,12))))),MAX(0,$F16*12-SUM($L16:V16))))</f>
        <v>0</v>
      </c>
      <c r="X16" s="71">
        <f>IF($G16="Sammelposten",IF($C16=0,0,IF(X$7&lt;$D16,0,IF(X$7&gt;$H16,0,IF(X$7=$D16,IF(X$7=$H16,MAX(0,$I16-$E16+1),13-$E16),IF(X$7=$H16,$I16,12))))),MIN(IF($C16=0,0,IF(X$7&lt;$D16,0,IF(X$7&gt;$H16,0,IF(X$7=$D16,IF(X$7=$H16,MAX(0,$I16-$E16+1),13-$E16),IF(X$7=$H16,$I16,12))))),MAX(0,$F16*12-SUM($L16:W16))))</f>
        <v>0</v>
      </c>
      <c r="Y16" s="71">
        <f>IF($G16="Sammelposten",IF($C16=0,0,IF(Y$7&lt;$D16,0,IF(Y$7&gt;$H16,0,IF(Y$7=$D16,IF(Y$7=$H16,MAX(0,$I16-$E16+1),13-$E16),IF(Y$7=$H16,$I16,12))))),MIN(IF($C16=0,0,IF(Y$7&lt;$D16,0,IF(Y$7&gt;$H16,0,IF(Y$7=$D16,IF(Y$7=$H16,MAX(0,$I16-$E16+1),13-$E16),IF(Y$7=$H16,$I16,12))))),MAX(0,$F16*12-SUM($L16:X16))))</f>
        <v>0</v>
      </c>
      <c r="Z16" s="71">
        <f>IF($G16="Sammelposten",IF($C16=0,0,IF(Z$7&lt;$D16,0,IF(Z$7&gt;$H16,0,IF(Z$7=$D16,IF(Z$7=$H16,MAX(0,$I16-$E16+1),13-$E16),IF(Z$7=$H16,$I16,12))))),MIN(IF($C16=0,0,IF(Z$7&lt;$D16,0,IF(Z$7&gt;$H16,0,IF(Z$7=$D16,IF(Z$7=$H16,MAX(0,$I16-$E16+1),13-$E16),IF(Z$7=$H16,$I16,12))))),MAX(0,$F16*12-SUM($L16:Y16))))</f>
        <v>0</v>
      </c>
      <c r="AA16" s="71">
        <f>IF($G16="Sammelposten",IF($C16=0,0,IF(AA$7&lt;$D16,0,IF(AA$7&gt;$H16,0,IF(AA$7=$D16,IF(AA$7=$H16,MAX(0,$I16-$E16+1),13-$E16),IF(AA$7=$H16,$I16,12))))),MIN(IF($C16=0,0,IF(AA$7&lt;$D16,0,IF(AA$7&gt;$H16,0,IF(AA$7=$D16,IF(AA$7=$H16,MAX(0,$I16-$E16+1),13-$E16),IF(AA$7=$H16,$I16,12))))),MAX(0,$F16*12-SUM($L16:Z16))))</f>
        <v>0</v>
      </c>
      <c r="AB16" s="71">
        <f>IF($G16="Sammelposten",IF($C16=0,0,IF(AB$7&lt;$D16,0,IF(AB$7&gt;$H16,0,IF(AB$7=$D16,IF(AB$7=$H16,MAX(0,$I16-$E16+1),13-$E16),IF(AB$7=$H16,$I16,12))))),MIN(IF($C16=0,0,IF(AB$7&lt;$D16,0,IF(AB$7&gt;$H16,0,IF(AB$7=$D16,IF(AB$7=$H16,MAX(0,$I16-$E16+1),13-$E16),IF(AB$7=$H16,$I16,12))))),MAX(0,$F16*12-SUM($L16:AA16))))</f>
        <v>0</v>
      </c>
      <c r="AC16" s="71">
        <f>IF($G16="Sammelposten",IF($C16=0,0,IF(AC$7&lt;$D16,0,IF(AC$7&gt;$H16,0,IF(AC$7=$D16,IF(AC$7=$H16,MAX(0,$I16-$E16+1),13-$E16),IF(AC$7=$H16,$I16,12))))),MIN(IF($C16=0,0,IF(AC$7&lt;$D16,0,IF(AC$7&gt;$H16,0,IF(AC$7=$D16,IF(AC$7=$H16,MAX(0,$I16-$E16+1),13-$E16),IF(AC$7=$H16,$I16,12))))),MAX(0,$F16*12-SUM($L16:AB16))))</f>
        <v>0</v>
      </c>
      <c r="AD16" s="71">
        <f>IF($G16="Sammelposten",IF($C16=0,0,IF(AD$7&lt;$D16,0,IF(AD$7&gt;$H16,0,IF(AD$7=$D16,IF(AD$7=$H16,MAX(0,$I16-$E16+1),13-$E16),IF(AD$7=$H16,$I16,12))))),MIN(IF($C16=0,0,IF(AD$7&lt;$D16,0,IF(AD$7&gt;$H16,0,IF(AD$7=$D16,IF(AD$7=$H16,MAX(0,$I16-$E16+1),13-$E16),IF(AD$7=$H16,$I16,12))))),MAX(0,$F16*12-SUM($L16:AC16))))</f>
        <v>0</v>
      </c>
      <c r="AE16" s="71">
        <f>IF($G16="Sammelposten",IF($C16=0,0,IF(AE$7&lt;$D16,0,IF(AE$7&gt;$H16,0,IF(AE$7=$D16,IF(AE$7=$H16,MAX(0,$I16-$E16+1),13-$E16),IF(AE$7=$H16,$I16,12))))),MIN(IF($C16=0,0,IF(AE$7&lt;$D16,0,IF(AE$7&gt;$H16,0,IF(AE$7=$D16,IF(AE$7=$H16,MAX(0,$I16-$E16+1),13-$E16),IF(AE$7=$H16,$I16,12))))),MAX(0,$F16*12-SUM($L16:AD16))))</f>
        <v>0</v>
      </c>
    </row>
    <row r="17" spans="1:31" ht="15" customHeight="1" x14ac:dyDescent="0.25">
      <c r="A17" s="66">
        <f>IF(Anlagenverzeichnis!$B18="","",Anlagenverzeichnis!$A18)</f>
        <v>10</v>
      </c>
      <c r="B17" s="67" t="str">
        <f>IF(Anlagenverzeichnis!$B18="","",Anlagenverzeichnis!$B18)</f>
        <v>Regalanlage Lager Nord</v>
      </c>
      <c r="C17" s="68">
        <f>IF(Anlagenverzeichnis!$G18="",0,Anlagenverzeichnis!$G18)</f>
        <v>16300</v>
      </c>
      <c r="D17" s="69">
        <f>IF(Anlagenverzeichnis!$F18="",9999,YEAR(Anlagenverzeichnis!$F18))</f>
        <v>2023</v>
      </c>
      <c r="E17" s="69">
        <f>IF(Anlagenverzeichnis!$F18="",1,MONTH(Anlagenverzeichnis!$F18))</f>
        <v>6</v>
      </c>
      <c r="F17" s="69">
        <f>IF(Anlagenverzeichnis!$I18="",1,MAX(1,Anlagenverzeichnis!$I18))</f>
        <v>8</v>
      </c>
      <c r="G17" s="66" t="str">
        <f>IF(Anlagenverzeichnis!$J18="","Linear",Anlagenverzeichnis!$J18)</f>
        <v>Linear</v>
      </c>
      <c r="H17" s="69">
        <f>IF(Anlagenverzeichnis!$K18="",9999,YEAR(Anlagenverzeichnis!$K18))</f>
        <v>9999</v>
      </c>
      <c r="I17" s="69">
        <f>IF(Anlagenverzeichnis!$K18="",12,MONTH(Anlagenverzeichnis!$K18))</f>
        <v>12</v>
      </c>
      <c r="J17" s="70">
        <f t="shared" si="0"/>
        <v>0</v>
      </c>
      <c r="L17" s="71">
        <f t="shared" si="1"/>
        <v>0</v>
      </c>
      <c r="M17" s="71">
        <f>IF($G17="Sammelposten",IF($C17=0,0,IF(M$7&lt;$D17,0,IF(M$7&gt;$H17,0,IF(M$7=$D17,IF(M$7=$H17,MAX(0,$I17-$E17+1),13-$E17),IF(M$7=$H17,$I17,12))))),MIN(IF($C17=0,0,IF(M$7&lt;$D17,0,IF(M$7&gt;$H17,0,IF(M$7=$D17,IF(M$7=$H17,MAX(0,$I17-$E17+1),13-$E17),IF(M$7=$H17,$I17,12))))),MAX(0,$F17*12-SUM($L17:L17))))</f>
        <v>0</v>
      </c>
      <c r="N17" s="71">
        <f>IF($G17="Sammelposten",IF($C17=0,0,IF(N$7&lt;$D17,0,IF(N$7&gt;$H17,0,IF(N$7=$D17,IF(N$7=$H17,MAX(0,$I17-$E17+1),13-$E17),IF(N$7=$H17,$I17,12))))),MIN(IF($C17=0,0,IF(N$7&lt;$D17,0,IF(N$7&gt;$H17,0,IF(N$7=$D17,IF(N$7=$H17,MAX(0,$I17-$E17+1),13-$E17),IF(N$7=$H17,$I17,12))))),MAX(0,$F17*12-SUM($L17:M17))))</f>
        <v>0</v>
      </c>
      <c r="O17" s="71">
        <f>IF($G17="Sammelposten",IF($C17=0,0,IF(O$7&lt;$D17,0,IF(O$7&gt;$H17,0,IF(O$7=$D17,IF(O$7=$H17,MAX(0,$I17-$E17+1),13-$E17),IF(O$7=$H17,$I17,12))))),MIN(IF($C17=0,0,IF(O$7&lt;$D17,0,IF(O$7&gt;$H17,0,IF(O$7=$D17,IF(O$7=$H17,MAX(0,$I17-$E17+1),13-$E17),IF(O$7=$H17,$I17,12))))),MAX(0,$F17*12-SUM($L17:N17))))</f>
        <v>0</v>
      </c>
      <c r="P17" s="71">
        <f>IF($G17="Sammelposten",IF($C17=0,0,IF(P$7&lt;$D17,0,IF(P$7&gt;$H17,0,IF(P$7=$D17,IF(P$7=$H17,MAX(0,$I17-$E17+1),13-$E17),IF(P$7=$H17,$I17,12))))),MIN(IF($C17=0,0,IF(P$7&lt;$D17,0,IF(P$7&gt;$H17,0,IF(P$7=$D17,IF(P$7=$H17,MAX(0,$I17-$E17+1),13-$E17),IF(P$7=$H17,$I17,12))))),MAX(0,$F17*12-SUM($L17:O17))))</f>
        <v>7</v>
      </c>
      <c r="Q17" s="71">
        <f>IF($G17="Sammelposten",IF($C17=0,0,IF(Q$7&lt;$D17,0,IF(Q$7&gt;$H17,0,IF(Q$7=$D17,IF(Q$7=$H17,MAX(0,$I17-$E17+1),13-$E17),IF(Q$7=$H17,$I17,12))))),MIN(IF($C17=0,0,IF(Q$7&lt;$D17,0,IF(Q$7&gt;$H17,0,IF(Q$7=$D17,IF(Q$7=$H17,MAX(0,$I17-$E17+1),13-$E17),IF(Q$7=$H17,$I17,12))))),MAX(0,$F17*12-SUM($L17:P17))))</f>
        <v>12</v>
      </c>
      <c r="R17" s="71">
        <f>IF($G17="Sammelposten",IF($C17=0,0,IF(R$7&lt;$D17,0,IF(R$7&gt;$H17,0,IF(R$7=$D17,IF(R$7=$H17,MAX(0,$I17-$E17+1),13-$E17),IF(R$7=$H17,$I17,12))))),MIN(IF($C17=0,0,IF(R$7&lt;$D17,0,IF(R$7&gt;$H17,0,IF(R$7=$D17,IF(R$7=$H17,MAX(0,$I17-$E17+1),13-$E17),IF(R$7=$H17,$I17,12))))),MAX(0,$F17*12-SUM($L17:Q17))))</f>
        <v>12</v>
      </c>
      <c r="S17" s="71">
        <f>IF($G17="Sammelposten",IF($C17=0,0,IF(S$7&lt;$D17,0,IF(S$7&gt;$H17,0,IF(S$7=$D17,IF(S$7=$H17,MAX(0,$I17-$E17+1),13-$E17),IF(S$7=$H17,$I17,12))))),MIN(IF($C17=0,0,IF(S$7&lt;$D17,0,IF(S$7&gt;$H17,0,IF(S$7=$D17,IF(S$7=$H17,MAX(0,$I17-$E17+1),13-$E17),IF(S$7=$H17,$I17,12))))),MAX(0,$F17*12-SUM($L17:R17))))</f>
        <v>12</v>
      </c>
      <c r="T17" s="71">
        <f>IF($G17="Sammelposten",IF($C17=0,0,IF(T$7&lt;$D17,0,IF(T$7&gt;$H17,0,IF(T$7=$D17,IF(T$7=$H17,MAX(0,$I17-$E17+1),13-$E17),IF(T$7=$H17,$I17,12))))),MIN(IF($C17=0,0,IF(T$7&lt;$D17,0,IF(T$7&gt;$H17,0,IF(T$7=$D17,IF(T$7=$H17,MAX(0,$I17-$E17+1),13-$E17),IF(T$7=$H17,$I17,12))))),MAX(0,$F17*12-SUM($L17:S17))))</f>
        <v>12</v>
      </c>
      <c r="U17" s="71">
        <f>IF($G17="Sammelposten",IF($C17=0,0,IF(U$7&lt;$D17,0,IF(U$7&gt;$H17,0,IF(U$7=$D17,IF(U$7=$H17,MAX(0,$I17-$E17+1),13-$E17),IF(U$7=$H17,$I17,12))))),MIN(IF($C17=0,0,IF(U$7&lt;$D17,0,IF(U$7&gt;$H17,0,IF(U$7=$D17,IF(U$7=$H17,MAX(0,$I17-$E17+1),13-$E17),IF(U$7=$H17,$I17,12))))),MAX(0,$F17*12-SUM($L17:T17))))</f>
        <v>12</v>
      </c>
      <c r="V17" s="71">
        <f>IF($G17="Sammelposten",IF($C17=0,0,IF(V$7&lt;$D17,0,IF(V$7&gt;$H17,0,IF(V$7=$D17,IF(V$7=$H17,MAX(0,$I17-$E17+1),13-$E17),IF(V$7=$H17,$I17,12))))),MIN(IF($C17=0,0,IF(V$7&lt;$D17,0,IF(V$7&gt;$H17,0,IF(V$7=$D17,IF(V$7=$H17,MAX(0,$I17-$E17+1),13-$E17),IF(V$7=$H17,$I17,12))))),MAX(0,$F17*12-SUM($L17:U17))))</f>
        <v>12</v>
      </c>
      <c r="W17" s="71">
        <f>IF($G17="Sammelposten",IF($C17=0,0,IF(W$7&lt;$D17,0,IF(W$7&gt;$H17,0,IF(W$7=$D17,IF(W$7=$H17,MAX(0,$I17-$E17+1),13-$E17),IF(W$7=$H17,$I17,12))))),MIN(IF($C17=0,0,IF(W$7&lt;$D17,0,IF(W$7&gt;$H17,0,IF(W$7=$D17,IF(W$7=$H17,MAX(0,$I17-$E17+1),13-$E17),IF(W$7=$H17,$I17,12))))),MAX(0,$F17*12-SUM($L17:V17))))</f>
        <v>12</v>
      </c>
      <c r="X17" s="71">
        <f>IF($G17="Sammelposten",IF($C17=0,0,IF(X$7&lt;$D17,0,IF(X$7&gt;$H17,0,IF(X$7=$D17,IF(X$7=$H17,MAX(0,$I17-$E17+1),13-$E17),IF(X$7=$H17,$I17,12))))),MIN(IF($C17=0,0,IF(X$7&lt;$D17,0,IF(X$7&gt;$H17,0,IF(X$7=$D17,IF(X$7=$H17,MAX(0,$I17-$E17+1),13-$E17),IF(X$7=$H17,$I17,12))))),MAX(0,$F17*12-SUM($L17:W17))))</f>
        <v>5</v>
      </c>
      <c r="Y17" s="71">
        <f>IF($G17="Sammelposten",IF($C17=0,0,IF(Y$7&lt;$D17,0,IF(Y$7&gt;$H17,0,IF(Y$7=$D17,IF(Y$7=$H17,MAX(0,$I17-$E17+1),13-$E17),IF(Y$7=$H17,$I17,12))))),MIN(IF($C17=0,0,IF(Y$7&lt;$D17,0,IF(Y$7&gt;$H17,0,IF(Y$7=$D17,IF(Y$7=$H17,MAX(0,$I17-$E17+1),13-$E17),IF(Y$7=$H17,$I17,12))))),MAX(0,$F17*12-SUM($L17:X17))))</f>
        <v>0</v>
      </c>
      <c r="Z17" s="71">
        <f>IF($G17="Sammelposten",IF($C17=0,0,IF(Z$7&lt;$D17,0,IF(Z$7&gt;$H17,0,IF(Z$7=$D17,IF(Z$7=$H17,MAX(0,$I17-$E17+1),13-$E17),IF(Z$7=$H17,$I17,12))))),MIN(IF($C17=0,0,IF(Z$7&lt;$D17,0,IF(Z$7&gt;$H17,0,IF(Z$7=$D17,IF(Z$7=$H17,MAX(0,$I17-$E17+1),13-$E17),IF(Z$7=$H17,$I17,12))))),MAX(0,$F17*12-SUM($L17:Y17))))</f>
        <v>0</v>
      </c>
      <c r="AA17" s="71">
        <f>IF($G17="Sammelposten",IF($C17=0,0,IF(AA$7&lt;$D17,0,IF(AA$7&gt;$H17,0,IF(AA$7=$D17,IF(AA$7=$H17,MAX(0,$I17-$E17+1),13-$E17),IF(AA$7=$H17,$I17,12))))),MIN(IF($C17=0,0,IF(AA$7&lt;$D17,0,IF(AA$7&gt;$H17,0,IF(AA$7=$D17,IF(AA$7=$H17,MAX(0,$I17-$E17+1),13-$E17),IF(AA$7=$H17,$I17,12))))),MAX(0,$F17*12-SUM($L17:Z17))))</f>
        <v>0</v>
      </c>
      <c r="AB17" s="71">
        <f>IF($G17="Sammelposten",IF($C17=0,0,IF(AB$7&lt;$D17,0,IF(AB$7&gt;$H17,0,IF(AB$7=$D17,IF(AB$7=$H17,MAX(0,$I17-$E17+1),13-$E17),IF(AB$7=$H17,$I17,12))))),MIN(IF($C17=0,0,IF(AB$7&lt;$D17,0,IF(AB$7&gt;$H17,0,IF(AB$7=$D17,IF(AB$7=$H17,MAX(0,$I17-$E17+1),13-$E17),IF(AB$7=$H17,$I17,12))))),MAX(0,$F17*12-SUM($L17:AA17))))</f>
        <v>0</v>
      </c>
      <c r="AC17" s="71">
        <f>IF($G17="Sammelposten",IF($C17=0,0,IF(AC$7&lt;$D17,0,IF(AC$7&gt;$H17,0,IF(AC$7=$D17,IF(AC$7=$H17,MAX(0,$I17-$E17+1),13-$E17),IF(AC$7=$H17,$I17,12))))),MIN(IF($C17=0,0,IF(AC$7&lt;$D17,0,IF(AC$7&gt;$H17,0,IF(AC$7=$D17,IF(AC$7=$H17,MAX(0,$I17-$E17+1),13-$E17),IF(AC$7=$H17,$I17,12))))),MAX(0,$F17*12-SUM($L17:AB17))))</f>
        <v>0</v>
      </c>
      <c r="AD17" s="71">
        <f>IF($G17="Sammelposten",IF($C17=0,0,IF(AD$7&lt;$D17,0,IF(AD$7&gt;$H17,0,IF(AD$7=$D17,IF(AD$7=$H17,MAX(0,$I17-$E17+1),13-$E17),IF(AD$7=$H17,$I17,12))))),MIN(IF($C17=0,0,IF(AD$7&lt;$D17,0,IF(AD$7&gt;$H17,0,IF(AD$7=$D17,IF(AD$7=$H17,MAX(0,$I17-$E17+1),13-$E17),IF(AD$7=$H17,$I17,12))))),MAX(0,$F17*12-SUM($L17:AC17))))</f>
        <v>0</v>
      </c>
      <c r="AE17" s="71">
        <f>IF($G17="Sammelposten",IF($C17=0,0,IF(AE$7&lt;$D17,0,IF(AE$7&gt;$H17,0,IF(AE$7=$D17,IF(AE$7=$H17,MAX(0,$I17-$E17+1),13-$E17),IF(AE$7=$H17,$I17,12))))),MIN(IF($C17=0,0,IF(AE$7&lt;$D17,0,IF(AE$7&gt;$H17,0,IF(AE$7=$D17,IF(AE$7=$H17,MAX(0,$I17-$E17+1),13-$E17),IF(AE$7=$H17,$I17,12))))),MAX(0,$F17*12-SUM($L17:AD17))))</f>
        <v>0</v>
      </c>
    </row>
    <row r="18" spans="1:31" ht="15" customHeight="1" x14ac:dyDescent="0.25">
      <c r="A18" s="66">
        <f>IF(Anlagenverzeichnis!$B19="","",Anlagenverzeichnis!$A19)</f>
        <v>11</v>
      </c>
      <c r="B18" s="67" t="str">
        <f>IF(Anlagenverzeichnis!$B19="","",Anlagenverzeichnis!$B19)</f>
        <v>Firmen-Pkw Kombi</v>
      </c>
      <c r="C18" s="68">
        <f>IF(Anlagenverzeichnis!$G19="",0,Anlagenverzeichnis!$G19)</f>
        <v>34200</v>
      </c>
      <c r="D18" s="69">
        <f>IF(Anlagenverzeichnis!$F19="",9999,YEAR(Anlagenverzeichnis!$F19))</f>
        <v>2023</v>
      </c>
      <c r="E18" s="69">
        <f>IF(Anlagenverzeichnis!$F19="",1,MONTH(Anlagenverzeichnis!$F19))</f>
        <v>10</v>
      </c>
      <c r="F18" s="69">
        <f>IF(Anlagenverzeichnis!$I19="",1,MAX(1,Anlagenverzeichnis!$I19))</f>
        <v>6</v>
      </c>
      <c r="G18" s="66" t="str">
        <f>IF(Anlagenverzeichnis!$J19="","Linear",Anlagenverzeichnis!$J19)</f>
        <v>Linear</v>
      </c>
      <c r="H18" s="69">
        <f>IF(Anlagenverzeichnis!$K19="",9999,YEAR(Anlagenverzeichnis!$K19))</f>
        <v>2026</v>
      </c>
      <c r="I18" s="69">
        <f>IF(Anlagenverzeichnis!$K19="",12,MONTH(Anlagenverzeichnis!$K19))</f>
        <v>4</v>
      </c>
      <c r="J18" s="70">
        <f t="shared" si="0"/>
        <v>0</v>
      </c>
      <c r="L18" s="71">
        <f t="shared" si="1"/>
        <v>0</v>
      </c>
      <c r="M18" s="71">
        <f>IF($G18="Sammelposten",IF($C18=0,0,IF(M$7&lt;$D18,0,IF(M$7&gt;$H18,0,IF(M$7=$D18,IF(M$7=$H18,MAX(0,$I18-$E18+1),13-$E18),IF(M$7=$H18,$I18,12))))),MIN(IF($C18=0,0,IF(M$7&lt;$D18,0,IF(M$7&gt;$H18,0,IF(M$7=$D18,IF(M$7=$H18,MAX(0,$I18-$E18+1),13-$E18),IF(M$7=$H18,$I18,12))))),MAX(0,$F18*12-SUM($L18:L18))))</f>
        <v>0</v>
      </c>
      <c r="N18" s="71">
        <f>IF($G18="Sammelposten",IF($C18=0,0,IF(N$7&lt;$D18,0,IF(N$7&gt;$H18,0,IF(N$7=$D18,IF(N$7=$H18,MAX(0,$I18-$E18+1),13-$E18),IF(N$7=$H18,$I18,12))))),MIN(IF($C18=0,0,IF(N$7&lt;$D18,0,IF(N$7&gt;$H18,0,IF(N$7=$D18,IF(N$7=$H18,MAX(0,$I18-$E18+1),13-$E18),IF(N$7=$H18,$I18,12))))),MAX(0,$F18*12-SUM($L18:M18))))</f>
        <v>0</v>
      </c>
      <c r="O18" s="71">
        <f>IF($G18="Sammelposten",IF($C18=0,0,IF(O$7&lt;$D18,0,IF(O$7&gt;$H18,0,IF(O$7=$D18,IF(O$7=$H18,MAX(0,$I18-$E18+1),13-$E18),IF(O$7=$H18,$I18,12))))),MIN(IF($C18=0,0,IF(O$7&lt;$D18,0,IF(O$7&gt;$H18,0,IF(O$7=$D18,IF(O$7=$H18,MAX(0,$I18-$E18+1),13-$E18),IF(O$7=$H18,$I18,12))))),MAX(0,$F18*12-SUM($L18:N18))))</f>
        <v>0</v>
      </c>
      <c r="P18" s="71">
        <f>IF($G18="Sammelposten",IF($C18=0,0,IF(P$7&lt;$D18,0,IF(P$7&gt;$H18,0,IF(P$7=$D18,IF(P$7=$H18,MAX(0,$I18-$E18+1),13-$E18),IF(P$7=$H18,$I18,12))))),MIN(IF($C18=0,0,IF(P$7&lt;$D18,0,IF(P$7&gt;$H18,0,IF(P$7=$D18,IF(P$7=$H18,MAX(0,$I18-$E18+1),13-$E18),IF(P$7=$H18,$I18,12))))),MAX(0,$F18*12-SUM($L18:O18))))</f>
        <v>3</v>
      </c>
      <c r="Q18" s="71">
        <f>IF($G18="Sammelposten",IF($C18=0,0,IF(Q$7&lt;$D18,0,IF(Q$7&gt;$H18,0,IF(Q$7=$D18,IF(Q$7=$H18,MAX(0,$I18-$E18+1),13-$E18),IF(Q$7=$H18,$I18,12))))),MIN(IF($C18=0,0,IF(Q$7&lt;$D18,0,IF(Q$7&gt;$H18,0,IF(Q$7=$D18,IF(Q$7=$H18,MAX(0,$I18-$E18+1),13-$E18),IF(Q$7=$H18,$I18,12))))),MAX(0,$F18*12-SUM($L18:P18))))</f>
        <v>12</v>
      </c>
      <c r="R18" s="71">
        <f>IF($G18="Sammelposten",IF($C18=0,0,IF(R$7&lt;$D18,0,IF(R$7&gt;$H18,0,IF(R$7=$D18,IF(R$7=$H18,MAX(0,$I18-$E18+1),13-$E18),IF(R$7=$H18,$I18,12))))),MIN(IF($C18=0,0,IF(R$7&lt;$D18,0,IF(R$7&gt;$H18,0,IF(R$7=$D18,IF(R$7=$H18,MAX(0,$I18-$E18+1),13-$E18),IF(R$7=$H18,$I18,12))))),MAX(0,$F18*12-SUM($L18:Q18))))</f>
        <v>12</v>
      </c>
      <c r="S18" s="71">
        <f>IF($G18="Sammelposten",IF($C18=0,0,IF(S$7&lt;$D18,0,IF(S$7&gt;$H18,0,IF(S$7=$D18,IF(S$7=$H18,MAX(0,$I18-$E18+1),13-$E18),IF(S$7=$H18,$I18,12))))),MIN(IF($C18=0,0,IF(S$7&lt;$D18,0,IF(S$7&gt;$H18,0,IF(S$7=$D18,IF(S$7=$H18,MAX(0,$I18-$E18+1),13-$E18),IF(S$7=$H18,$I18,12))))),MAX(0,$F18*12-SUM($L18:R18))))</f>
        <v>4</v>
      </c>
      <c r="T18" s="71">
        <f>IF($G18="Sammelposten",IF($C18=0,0,IF(T$7&lt;$D18,0,IF(T$7&gt;$H18,0,IF(T$7=$D18,IF(T$7=$H18,MAX(0,$I18-$E18+1),13-$E18),IF(T$7=$H18,$I18,12))))),MIN(IF($C18=0,0,IF(T$7&lt;$D18,0,IF(T$7&gt;$H18,0,IF(T$7=$D18,IF(T$7=$H18,MAX(0,$I18-$E18+1),13-$E18),IF(T$7=$H18,$I18,12))))),MAX(0,$F18*12-SUM($L18:S18))))</f>
        <v>0</v>
      </c>
      <c r="U18" s="71">
        <f>IF($G18="Sammelposten",IF($C18=0,0,IF(U$7&lt;$D18,0,IF(U$7&gt;$H18,0,IF(U$7=$D18,IF(U$7=$H18,MAX(0,$I18-$E18+1),13-$E18),IF(U$7=$H18,$I18,12))))),MIN(IF($C18=0,0,IF(U$7&lt;$D18,0,IF(U$7&gt;$H18,0,IF(U$7=$D18,IF(U$7=$H18,MAX(0,$I18-$E18+1),13-$E18),IF(U$7=$H18,$I18,12))))),MAX(0,$F18*12-SUM($L18:T18))))</f>
        <v>0</v>
      </c>
      <c r="V18" s="71">
        <f>IF($G18="Sammelposten",IF($C18=0,0,IF(V$7&lt;$D18,0,IF(V$7&gt;$H18,0,IF(V$7=$D18,IF(V$7=$H18,MAX(0,$I18-$E18+1),13-$E18),IF(V$7=$H18,$I18,12))))),MIN(IF($C18=0,0,IF(V$7&lt;$D18,0,IF(V$7&gt;$H18,0,IF(V$7=$D18,IF(V$7=$H18,MAX(0,$I18-$E18+1),13-$E18),IF(V$7=$H18,$I18,12))))),MAX(0,$F18*12-SUM($L18:U18))))</f>
        <v>0</v>
      </c>
      <c r="W18" s="71">
        <f>IF($G18="Sammelposten",IF($C18=0,0,IF(W$7&lt;$D18,0,IF(W$7&gt;$H18,0,IF(W$7=$D18,IF(W$7=$H18,MAX(0,$I18-$E18+1),13-$E18),IF(W$7=$H18,$I18,12))))),MIN(IF($C18=0,0,IF(W$7&lt;$D18,0,IF(W$7&gt;$H18,0,IF(W$7=$D18,IF(W$7=$H18,MAX(0,$I18-$E18+1),13-$E18),IF(W$7=$H18,$I18,12))))),MAX(0,$F18*12-SUM($L18:V18))))</f>
        <v>0</v>
      </c>
      <c r="X18" s="71">
        <f>IF($G18="Sammelposten",IF($C18=0,0,IF(X$7&lt;$D18,0,IF(X$7&gt;$H18,0,IF(X$7=$D18,IF(X$7=$H18,MAX(0,$I18-$E18+1),13-$E18),IF(X$7=$H18,$I18,12))))),MIN(IF($C18=0,0,IF(X$7&lt;$D18,0,IF(X$7&gt;$H18,0,IF(X$7=$D18,IF(X$7=$H18,MAX(0,$I18-$E18+1),13-$E18),IF(X$7=$H18,$I18,12))))),MAX(0,$F18*12-SUM($L18:W18))))</f>
        <v>0</v>
      </c>
      <c r="Y18" s="71">
        <f>IF($G18="Sammelposten",IF($C18=0,0,IF(Y$7&lt;$D18,0,IF(Y$7&gt;$H18,0,IF(Y$7=$D18,IF(Y$7=$H18,MAX(0,$I18-$E18+1),13-$E18),IF(Y$7=$H18,$I18,12))))),MIN(IF($C18=0,0,IF(Y$7&lt;$D18,0,IF(Y$7&gt;$H18,0,IF(Y$7=$D18,IF(Y$7=$H18,MAX(0,$I18-$E18+1),13-$E18),IF(Y$7=$H18,$I18,12))))),MAX(0,$F18*12-SUM($L18:X18))))</f>
        <v>0</v>
      </c>
      <c r="Z18" s="71">
        <f>IF($G18="Sammelposten",IF($C18=0,0,IF(Z$7&lt;$D18,0,IF(Z$7&gt;$H18,0,IF(Z$7=$D18,IF(Z$7=$H18,MAX(0,$I18-$E18+1),13-$E18),IF(Z$7=$H18,$I18,12))))),MIN(IF($C18=0,0,IF(Z$7&lt;$D18,0,IF(Z$7&gt;$H18,0,IF(Z$7=$D18,IF(Z$7=$H18,MAX(0,$I18-$E18+1),13-$E18),IF(Z$7=$H18,$I18,12))))),MAX(0,$F18*12-SUM($L18:Y18))))</f>
        <v>0</v>
      </c>
      <c r="AA18" s="71">
        <f>IF($G18="Sammelposten",IF($C18=0,0,IF(AA$7&lt;$D18,0,IF(AA$7&gt;$H18,0,IF(AA$7=$D18,IF(AA$7=$H18,MAX(0,$I18-$E18+1),13-$E18),IF(AA$7=$H18,$I18,12))))),MIN(IF($C18=0,0,IF(AA$7&lt;$D18,0,IF(AA$7&gt;$H18,0,IF(AA$7=$D18,IF(AA$7=$H18,MAX(0,$I18-$E18+1),13-$E18),IF(AA$7=$H18,$I18,12))))),MAX(0,$F18*12-SUM($L18:Z18))))</f>
        <v>0</v>
      </c>
      <c r="AB18" s="71">
        <f>IF($G18="Sammelposten",IF($C18=0,0,IF(AB$7&lt;$D18,0,IF(AB$7&gt;$H18,0,IF(AB$7=$D18,IF(AB$7=$H18,MAX(0,$I18-$E18+1),13-$E18),IF(AB$7=$H18,$I18,12))))),MIN(IF($C18=0,0,IF(AB$7&lt;$D18,0,IF(AB$7&gt;$H18,0,IF(AB$7=$D18,IF(AB$7=$H18,MAX(0,$I18-$E18+1),13-$E18),IF(AB$7=$H18,$I18,12))))),MAX(0,$F18*12-SUM($L18:AA18))))</f>
        <v>0</v>
      </c>
      <c r="AC18" s="71">
        <f>IF($G18="Sammelposten",IF($C18=0,0,IF(AC$7&lt;$D18,0,IF(AC$7&gt;$H18,0,IF(AC$7=$D18,IF(AC$7=$H18,MAX(0,$I18-$E18+1),13-$E18),IF(AC$7=$H18,$I18,12))))),MIN(IF($C18=0,0,IF(AC$7&lt;$D18,0,IF(AC$7&gt;$H18,0,IF(AC$7=$D18,IF(AC$7=$H18,MAX(0,$I18-$E18+1),13-$E18),IF(AC$7=$H18,$I18,12))))),MAX(0,$F18*12-SUM($L18:AB18))))</f>
        <v>0</v>
      </c>
      <c r="AD18" s="71">
        <f>IF($G18="Sammelposten",IF($C18=0,0,IF(AD$7&lt;$D18,0,IF(AD$7&gt;$H18,0,IF(AD$7=$D18,IF(AD$7=$H18,MAX(0,$I18-$E18+1),13-$E18),IF(AD$7=$H18,$I18,12))))),MIN(IF($C18=0,0,IF(AD$7&lt;$D18,0,IF(AD$7&gt;$H18,0,IF(AD$7=$D18,IF(AD$7=$H18,MAX(0,$I18-$E18+1),13-$E18),IF(AD$7=$H18,$I18,12))))),MAX(0,$F18*12-SUM($L18:AC18))))</f>
        <v>0</v>
      </c>
      <c r="AE18" s="71">
        <f>IF($G18="Sammelposten",IF($C18=0,0,IF(AE$7&lt;$D18,0,IF(AE$7&gt;$H18,0,IF(AE$7=$D18,IF(AE$7=$H18,MAX(0,$I18-$E18+1),13-$E18),IF(AE$7=$H18,$I18,12))))),MIN(IF($C18=0,0,IF(AE$7&lt;$D18,0,IF(AE$7&gt;$H18,0,IF(AE$7=$D18,IF(AE$7=$H18,MAX(0,$I18-$E18+1),13-$E18),IF(AE$7=$H18,$I18,12))))),MAX(0,$F18*12-SUM($L18:AD18))))</f>
        <v>0</v>
      </c>
    </row>
    <row r="19" spans="1:31" ht="15" customHeight="1" x14ac:dyDescent="0.25">
      <c r="A19" s="66">
        <f>IF(Anlagenverzeichnis!$B20="","",Anlagenverzeichnis!$A20)</f>
        <v>12</v>
      </c>
      <c r="B19" s="67" t="str">
        <f>IF(Anlagenverzeichnis!$B20="","",Anlagenverzeichnis!$B20)</f>
        <v>Telefon- und Konferenzanlage</v>
      </c>
      <c r="C19" s="68">
        <f>IF(Anlagenverzeichnis!$G20="",0,Anlagenverzeichnis!$G20)</f>
        <v>9640</v>
      </c>
      <c r="D19" s="69">
        <f>IF(Anlagenverzeichnis!$F20="",9999,YEAR(Anlagenverzeichnis!$F20))</f>
        <v>2024</v>
      </c>
      <c r="E19" s="69">
        <f>IF(Anlagenverzeichnis!$F20="",1,MONTH(Anlagenverzeichnis!$F20))</f>
        <v>2</v>
      </c>
      <c r="F19" s="69">
        <f>IF(Anlagenverzeichnis!$I20="",1,MAX(1,Anlagenverzeichnis!$I20))</f>
        <v>5</v>
      </c>
      <c r="G19" s="66" t="str">
        <f>IF(Anlagenverzeichnis!$J20="","Linear",Anlagenverzeichnis!$J20)</f>
        <v>Linear</v>
      </c>
      <c r="H19" s="69">
        <f>IF(Anlagenverzeichnis!$K20="",9999,YEAR(Anlagenverzeichnis!$K20))</f>
        <v>9999</v>
      </c>
      <c r="I19" s="69">
        <f>IF(Anlagenverzeichnis!$K20="",12,MONTH(Anlagenverzeichnis!$K20))</f>
        <v>12</v>
      </c>
      <c r="J19" s="70">
        <f t="shared" si="0"/>
        <v>0</v>
      </c>
      <c r="L19" s="71">
        <f t="shared" si="1"/>
        <v>0</v>
      </c>
      <c r="M19" s="71">
        <f>IF($G19="Sammelposten",IF($C19=0,0,IF(M$7&lt;$D19,0,IF(M$7&gt;$H19,0,IF(M$7=$D19,IF(M$7=$H19,MAX(0,$I19-$E19+1),13-$E19),IF(M$7=$H19,$I19,12))))),MIN(IF($C19=0,0,IF(M$7&lt;$D19,0,IF(M$7&gt;$H19,0,IF(M$7=$D19,IF(M$7=$H19,MAX(0,$I19-$E19+1),13-$E19),IF(M$7=$H19,$I19,12))))),MAX(0,$F19*12-SUM($L19:L19))))</f>
        <v>0</v>
      </c>
      <c r="N19" s="71">
        <f>IF($G19="Sammelposten",IF($C19=0,0,IF(N$7&lt;$D19,0,IF(N$7&gt;$H19,0,IF(N$7=$D19,IF(N$7=$H19,MAX(0,$I19-$E19+1),13-$E19),IF(N$7=$H19,$I19,12))))),MIN(IF($C19=0,0,IF(N$7&lt;$D19,0,IF(N$7&gt;$H19,0,IF(N$7=$D19,IF(N$7=$H19,MAX(0,$I19-$E19+1),13-$E19),IF(N$7=$H19,$I19,12))))),MAX(0,$F19*12-SUM($L19:M19))))</f>
        <v>0</v>
      </c>
      <c r="O19" s="71">
        <f>IF($G19="Sammelposten",IF($C19=0,0,IF(O$7&lt;$D19,0,IF(O$7&gt;$H19,0,IF(O$7=$D19,IF(O$7=$H19,MAX(0,$I19-$E19+1),13-$E19),IF(O$7=$H19,$I19,12))))),MIN(IF($C19=0,0,IF(O$7&lt;$D19,0,IF(O$7&gt;$H19,0,IF(O$7=$D19,IF(O$7=$H19,MAX(0,$I19-$E19+1),13-$E19),IF(O$7=$H19,$I19,12))))),MAX(0,$F19*12-SUM($L19:N19))))</f>
        <v>0</v>
      </c>
      <c r="P19" s="71">
        <f>IF($G19="Sammelposten",IF($C19=0,0,IF(P$7&lt;$D19,0,IF(P$7&gt;$H19,0,IF(P$7=$D19,IF(P$7=$H19,MAX(0,$I19-$E19+1),13-$E19),IF(P$7=$H19,$I19,12))))),MIN(IF($C19=0,0,IF(P$7&lt;$D19,0,IF(P$7&gt;$H19,0,IF(P$7=$D19,IF(P$7=$H19,MAX(0,$I19-$E19+1),13-$E19),IF(P$7=$H19,$I19,12))))),MAX(0,$F19*12-SUM($L19:O19))))</f>
        <v>0</v>
      </c>
      <c r="Q19" s="71">
        <f>IF($G19="Sammelposten",IF($C19=0,0,IF(Q$7&lt;$D19,0,IF(Q$7&gt;$H19,0,IF(Q$7=$D19,IF(Q$7=$H19,MAX(0,$I19-$E19+1),13-$E19),IF(Q$7=$H19,$I19,12))))),MIN(IF($C19=0,0,IF(Q$7&lt;$D19,0,IF(Q$7&gt;$H19,0,IF(Q$7=$D19,IF(Q$7=$H19,MAX(0,$I19-$E19+1),13-$E19),IF(Q$7=$H19,$I19,12))))),MAX(0,$F19*12-SUM($L19:P19))))</f>
        <v>11</v>
      </c>
      <c r="R19" s="71">
        <f>IF($G19="Sammelposten",IF($C19=0,0,IF(R$7&lt;$D19,0,IF(R$7&gt;$H19,0,IF(R$7=$D19,IF(R$7=$H19,MAX(0,$I19-$E19+1),13-$E19),IF(R$7=$H19,$I19,12))))),MIN(IF($C19=0,0,IF(R$7&lt;$D19,0,IF(R$7&gt;$H19,0,IF(R$7=$D19,IF(R$7=$H19,MAX(0,$I19-$E19+1),13-$E19),IF(R$7=$H19,$I19,12))))),MAX(0,$F19*12-SUM($L19:Q19))))</f>
        <v>12</v>
      </c>
      <c r="S19" s="71">
        <f>IF($G19="Sammelposten",IF($C19=0,0,IF(S$7&lt;$D19,0,IF(S$7&gt;$H19,0,IF(S$7=$D19,IF(S$7=$H19,MAX(0,$I19-$E19+1),13-$E19),IF(S$7=$H19,$I19,12))))),MIN(IF($C19=0,0,IF(S$7&lt;$D19,0,IF(S$7&gt;$H19,0,IF(S$7=$D19,IF(S$7=$H19,MAX(0,$I19-$E19+1),13-$E19),IF(S$7=$H19,$I19,12))))),MAX(0,$F19*12-SUM($L19:R19))))</f>
        <v>12</v>
      </c>
      <c r="T19" s="71">
        <f>IF($G19="Sammelposten",IF($C19=0,0,IF(T$7&lt;$D19,0,IF(T$7&gt;$H19,0,IF(T$7=$D19,IF(T$7=$H19,MAX(0,$I19-$E19+1),13-$E19),IF(T$7=$H19,$I19,12))))),MIN(IF($C19=0,0,IF(T$7&lt;$D19,0,IF(T$7&gt;$H19,0,IF(T$7=$D19,IF(T$7=$H19,MAX(0,$I19-$E19+1),13-$E19),IF(T$7=$H19,$I19,12))))),MAX(0,$F19*12-SUM($L19:S19))))</f>
        <v>12</v>
      </c>
      <c r="U19" s="71">
        <f>IF($G19="Sammelposten",IF($C19=0,0,IF(U$7&lt;$D19,0,IF(U$7&gt;$H19,0,IF(U$7=$D19,IF(U$7=$H19,MAX(0,$I19-$E19+1),13-$E19),IF(U$7=$H19,$I19,12))))),MIN(IF($C19=0,0,IF(U$7&lt;$D19,0,IF(U$7&gt;$H19,0,IF(U$7=$D19,IF(U$7=$H19,MAX(0,$I19-$E19+1),13-$E19),IF(U$7=$H19,$I19,12))))),MAX(0,$F19*12-SUM($L19:T19))))</f>
        <v>12</v>
      </c>
      <c r="V19" s="71">
        <f>IF($G19="Sammelposten",IF($C19=0,0,IF(V$7&lt;$D19,0,IF(V$7&gt;$H19,0,IF(V$7=$D19,IF(V$7=$H19,MAX(0,$I19-$E19+1),13-$E19),IF(V$7=$H19,$I19,12))))),MIN(IF($C19=0,0,IF(V$7&lt;$D19,0,IF(V$7&gt;$H19,0,IF(V$7=$D19,IF(V$7=$H19,MAX(0,$I19-$E19+1),13-$E19),IF(V$7=$H19,$I19,12))))),MAX(0,$F19*12-SUM($L19:U19))))</f>
        <v>1</v>
      </c>
      <c r="W19" s="71">
        <f>IF($G19="Sammelposten",IF($C19=0,0,IF(W$7&lt;$D19,0,IF(W$7&gt;$H19,0,IF(W$7=$D19,IF(W$7=$H19,MAX(0,$I19-$E19+1),13-$E19),IF(W$7=$H19,$I19,12))))),MIN(IF($C19=0,0,IF(W$7&lt;$D19,0,IF(W$7&gt;$H19,0,IF(W$7=$D19,IF(W$7=$H19,MAX(0,$I19-$E19+1),13-$E19),IF(W$7=$H19,$I19,12))))),MAX(0,$F19*12-SUM($L19:V19))))</f>
        <v>0</v>
      </c>
      <c r="X19" s="71">
        <f>IF($G19="Sammelposten",IF($C19=0,0,IF(X$7&lt;$D19,0,IF(X$7&gt;$H19,0,IF(X$7=$D19,IF(X$7=$H19,MAX(0,$I19-$E19+1),13-$E19),IF(X$7=$H19,$I19,12))))),MIN(IF($C19=0,0,IF(X$7&lt;$D19,0,IF(X$7&gt;$H19,0,IF(X$7=$D19,IF(X$7=$H19,MAX(0,$I19-$E19+1),13-$E19),IF(X$7=$H19,$I19,12))))),MAX(0,$F19*12-SUM($L19:W19))))</f>
        <v>0</v>
      </c>
      <c r="Y19" s="71">
        <f>IF($G19="Sammelposten",IF($C19=0,0,IF(Y$7&lt;$D19,0,IF(Y$7&gt;$H19,0,IF(Y$7=$D19,IF(Y$7=$H19,MAX(0,$I19-$E19+1),13-$E19),IF(Y$7=$H19,$I19,12))))),MIN(IF($C19=0,0,IF(Y$7&lt;$D19,0,IF(Y$7&gt;$H19,0,IF(Y$7=$D19,IF(Y$7=$H19,MAX(0,$I19-$E19+1),13-$E19),IF(Y$7=$H19,$I19,12))))),MAX(0,$F19*12-SUM($L19:X19))))</f>
        <v>0</v>
      </c>
      <c r="Z19" s="71">
        <f>IF($G19="Sammelposten",IF($C19=0,0,IF(Z$7&lt;$D19,0,IF(Z$7&gt;$H19,0,IF(Z$7=$D19,IF(Z$7=$H19,MAX(0,$I19-$E19+1),13-$E19),IF(Z$7=$H19,$I19,12))))),MIN(IF($C19=0,0,IF(Z$7&lt;$D19,0,IF(Z$7&gt;$H19,0,IF(Z$7=$D19,IF(Z$7=$H19,MAX(0,$I19-$E19+1),13-$E19),IF(Z$7=$H19,$I19,12))))),MAX(0,$F19*12-SUM($L19:Y19))))</f>
        <v>0</v>
      </c>
      <c r="AA19" s="71">
        <f>IF($G19="Sammelposten",IF($C19=0,0,IF(AA$7&lt;$D19,0,IF(AA$7&gt;$H19,0,IF(AA$7=$D19,IF(AA$7=$H19,MAX(0,$I19-$E19+1),13-$E19),IF(AA$7=$H19,$I19,12))))),MIN(IF($C19=0,0,IF(AA$7&lt;$D19,0,IF(AA$7&gt;$H19,0,IF(AA$7=$D19,IF(AA$7=$H19,MAX(0,$I19-$E19+1),13-$E19),IF(AA$7=$H19,$I19,12))))),MAX(0,$F19*12-SUM($L19:Z19))))</f>
        <v>0</v>
      </c>
      <c r="AB19" s="71">
        <f>IF($G19="Sammelposten",IF($C19=0,0,IF(AB$7&lt;$D19,0,IF(AB$7&gt;$H19,0,IF(AB$7=$D19,IF(AB$7=$H19,MAX(0,$I19-$E19+1),13-$E19),IF(AB$7=$H19,$I19,12))))),MIN(IF($C19=0,0,IF(AB$7&lt;$D19,0,IF(AB$7&gt;$H19,0,IF(AB$7=$D19,IF(AB$7=$H19,MAX(0,$I19-$E19+1),13-$E19),IF(AB$7=$H19,$I19,12))))),MAX(0,$F19*12-SUM($L19:AA19))))</f>
        <v>0</v>
      </c>
      <c r="AC19" s="71">
        <f>IF($G19="Sammelposten",IF($C19=0,0,IF(AC$7&lt;$D19,0,IF(AC$7&gt;$H19,0,IF(AC$7=$D19,IF(AC$7=$H19,MAX(0,$I19-$E19+1),13-$E19),IF(AC$7=$H19,$I19,12))))),MIN(IF($C19=0,0,IF(AC$7&lt;$D19,0,IF(AC$7&gt;$H19,0,IF(AC$7=$D19,IF(AC$7=$H19,MAX(0,$I19-$E19+1),13-$E19),IF(AC$7=$H19,$I19,12))))),MAX(0,$F19*12-SUM($L19:AB19))))</f>
        <v>0</v>
      </c>
      <c r="AD19" s="71">
        <f>IF($G19="Sammelposten",IF($C19=0,0,IF(AD$7&lt;$D19,0,IF(AD$7&gt;$H19,0,IF(AD$7=$D19,IF(AD$7=$H19,MAX(0,$I19-$E19+1),13-$E19),IF(AD$7=$H19,$I19,12))))),MIN(IF($C19=0,0,IF(AD$7&lt;$D19,0,IF(AD$7&gt;$H19,0,IF(AD$7=$D19,IF(AD$7=$H19,MAX(0,$I19-$E19+1),13-$E19),IF(AD$7=$H19,$I19,12))))),MAX(0,$F19*12-SUM($L19:AC19))))</f>
        <v>0</v>
      </c>
      <c r="AE19" s="71">
        <f>IF($G19="Sammelposten",IF($C19=0,0,IF(AE$7&lt;$D19,0,IF(AE$7&gt;$H19,0,IF(AE$7=$D19,IF(AE$7=$H19,MAX(0,$I19-$E19+1),13-$E19),IF(AE$7=$H19,$I19,12))))),MIN(IF($C19=0,0,IF(AE$7&lt;$D19,0,IF(AE$7&gt;$H19,0,IF(AE$7=$D19,IF(AE$7=$H19,MAX(0,$I19-$E19+1),13-$E19),IF(AE$7=$H19,$I19,12))))),MAX(0,$F19*12-SUM($L19:AD19))))</f>
        <v>0</v>
      </c>
    </row>
    <row r="20" spans="1:31" ht="15" customHeight="1" x14ac:dyDescent="0.25">
      <c r="A20" s="66">
        <f>IF(Anlagenverzeichnis!$B21="","",Anlagenverzeichnis!$A21)</f>
        <v>13</v>
      </c>
      <c r="B20" s="67" t="str">
        <f>IF(Anlagenverzeichnis!$B21="","",Anlagenverzeichnis!$B21)</f>
        <v>Alarm- und Zutrittsanlage</v>
      </c>
      <c r="C20" s="68">
        <f>IF(Anlagenverzeichnis!$G21="",0,Anlagenverzeichnis!$G21)</f>
        <v>14200</v>
      </c>
      <c r="D20" s="69">
        <f>IF(Anlagenverzeichnis!$F21="",9999,YEAR(Anlagenverzeichnis!$F21))</f>
        <v>2024</v>
      </c>
      <c r="E20" s="69">
        <f>IF(Anlagenverzeichnis!$F21="",1,MONTH(Anlagenverzeichnis!$F21))</f>
        <v>5</v>
      </c>
      <c r="F20" s="69">
        <f>IF(Anlagenverzeichnis!$I21="",1,MAX(1,Anlagenverzeichnis!$I21))</f>
        <v>11</v>
      </c>
      <c r="G20" s="66" t="str">
        <f>IF(Anlagenverzeichnis!$J21="","Linear",Anlagenverzeichnis!$J21)</f>
        <v>Linear</v>
      </c>
      <c r="H20" s="69">
        <f>IF(Anlagenverzeichnis!$K21="",9999,YEAR(Anlagenverzeichnis!$K21))</f>
        <v>9999</v>
      </c>
      <c r="I20" s="69">
        <f>IF(Anlagenverzeichnis!$K21="",12,MONTH(Anlagenverzeichnis!$K21))</f>
        <v>12</v>
      </c>
      <c r="J20" s="70">
        <f t="shared" si="0"/>
        <v>0</v>
      </c>
      <c r="L20" s="71">
        <f t="shared" si="1"/>
        <v>0</v>
      </c>
      <c r="M20" s="71">
        <f>IF($G20="Sammelposten",IF($C20=0,0,IF(M$7&lt;$D20,0,IF(M$7&gt;$H20,0,IF(M$7=$D20,IF(M$7=$H20,MAX(0,$I20-$E20+1),13-$E20),IF(M$7=$H20,$I20,12))))),MIN(IF($C20=0,0,IF(M$7&lt;$D20,0,IF(M$7&gt;$H20,0,IF(M$7=$D20,IF(M$7=$H20,MAX(0,$I20-$E20+1),13-$E20),IF(M$7=$H20,$I20,12))))),MAX(0,$F20*12-SUM($L20:L20))))</f>
        <v>0</v>
      </c>
      <c r="N20" s="71">
        <f>IF($G20="Sammelposten",IF($C20=0,0,IF(N$7&lt;$D20,0,IF(N$7&gt;$H20,0,IF(N$7=$D20,IF(N$7=$H20,MAX(0,$I20-$E20+1),13-$E20),IF(N$7=$H20,$I20,12))))),MIN(IF($C20=0,0,IF(N$7&lt;$D20,0,IF(N$7&gt;$H20,0,IF(N$7=$D20,IF(N$7=$H20,MAX(0,$I20-$E20+1),13-$E20),IF(N$7=$H20,$I20,12))))),MAX(0,$F20*12-SUM($L20:M20))))</f>
        <v>0</v>
      </c>
      <c r="O20" s="71">
        <f>IF($G20="Sammelposten",IF($C20=0,0,IF(O$7&lt;$D20,0,IF(O$7&gt;$H20,0,IF(O$7=$D20,IF(O$7=$H20,MAX(0,$I20-$E20+1),13-$E20),IF(O$7=$H20,$I20,12))))),MIN(IF($C20=0,0,IF(O$7&lt;$D20,0,IF(O$7&gt;$H20,0,IF(O$7=$D20,IF(O$7=$H20,MAX(0,$I20-$E20+1),13-$E20),IF(O$7=$H20,$I20,12))))),MAX(0,$F20*12-SUM($L20:N20))))</f>
        <v>0</v>
      </c>
      <c r="P20" s="71">
        <f>IF($G20="Sammelposten",IF($C20=0,0,IF(P$7&lt;$D20,0,IF(P$7&gt;$H20,0,IF(P$7=$D20,IF(P$7=$H20,MAX(0,$I20-$E20+1),13-$E20),IF(P$7=$H20,$I20,12))))),MIN(IF($C20=0,0,IF(P$7&lt;$D20,0,IF(P$7&gt;$H20,0,IF(P$7=$D20,IF(P$7=$H20,MAX(0,$I20-$E20+1),13-$E20),IF(P$7=$H20,$I20,12))))),MAX(0,$F20*12-SUM($L20:O20))))</f>
        <v>0</v>
      </c>
      <c r="Q20" s="71">
        <f>IF($G20="Sammelposten",IF($C20=0,0,IF(Q$7&lt;$D20,0,IF(Q$7&gt;$H20,0,IF(Q$7=$D20,IF(Q$7=$H20,MAX(0,$I20-$E20+1),13-$E20),IF(Q$7=$H20,$I20,12))))),MIN(IF($C20=0,0,IF(Q$7&lt;$D20,0,IF(Q$7&gt;$H20,0,IF(Q$7=$D20,IF(Q$7=$H20,MAX(0,$I20-$E20+1),13-$E20),IF(Q$7=$H20,$I20,12))))),MAX(0,$F20*12-SUM($L20:P20))))</f>
        <v>8</v>
      </c>
      <c r="R20" s="71">
        <f>IF($G20="Sammelposten",IF($C20=0,0,IF(R$7&lt;$D20,0,IF(R$7&gt;$H20,0,IF(R$7=$D20,IF(R$7=$H20,MAX(0,$I20-$E20+1),13-$E20),IF(R$7=$H20,$I20,12))))),MIN(IF($C20=0,0,IF(R$7&lt;$D20,0,IF(R$7&gt;$H20,0,IF(R$7=$D20,IF(R$7=$H20,MAX(0,$I20-$E20+1),13-$E20),IF(R$7=$H20,$I20,12))))),MAX(0,$F20*12-SUM($L20:Q20))))</f>
        <v>12</v>
      </c>
      <c r="S20" s="71">
        <f>IF($G20="Sammelposten",IF($C20=0,0,IF(S$7&lt;$D20,0,IF(S$7&gt;$H20,0,IF(S$7=$D20,IF(S$7=$H20,MAX(0,$I20-$E20+1),13-$E20),IF(S$7=$H20,$I20,12))))),MIN(IF($C20=0,0,IF(S$7&lt;$D20,0,IF(S$7&gt;$H20,0,IF(S$7=$D20,IF(S$7=$H20,MAX(0,$I20-$E20+1),13-$E20),IF(S$7=$H20,$I20,12))))),MAX(0,$F20*12-SUM($L20:R20))))</f>
        <v>12</v>
      </c>
      <c r="T20" s="71">
        <f>IF($G20="Sammelposten",IF($C20=0,0,IF(T$7&lt;$D20,0,IF(T$7&gt;$H20,0,IF(T$7=$D20,IF(T$7=$H20,MAX(0,$I20-$E20+1),13-$E20),IF(T$7=$H20,$I20,12))))),MIN(IF($C20=0,0,IF(T$7&lt;$D20,0,IF(T$7&gt;$H20,0,IF(T$7=$D20,IF(T$7=$H20,MAX(0,$I20-$E20+1),13-$E20),IF(T$7=$H20,$I20,12))))),MAX(0,$F20*12-SUM($L20:S20))))</f>
        <v>12</v>
      </c>
      <c r="U20" s="71">
        <f>IF($G20="Sammelposten",IF($C20=0,0,IF(U$7&lt;$D20,0,IF(U$7&gt;$H20,0,IF(U$7=$D20,IF(U$7=$H20,MAX(0,$I20-$E20+1),13-$E20),IF(U$7=$H20,$I20,12))))),MIN(IF($C20=0,0,IF(U$7&lt;$D20,0,IF(U$7&gt;$H20,0,IF(U$7=$D20,IF(U$7=$H20,MAX(0,$I20-$E20+1),13-$E20),IF(U$7=$H20,$I20,12))))),MAX(0,$F20*12-SUM($L20:T20))))</f>
        <v>12</v>
      </c>
      <c r="V20" s="71">
        <f>IF($G20="Sammelposten",IF($C20=0,0,IF(V$7&lt;$D20,0,IF(V$7&gt;$H20,0,IF(V$7=$D20,IF(V$7=$H20,MAX(0,$I20-$E20+1),13-$E20),IF(V$7=$H20,$I20,12))))),MIN(IF($C20=0,0,IF(V$7&lt;$D20,0,IF(V$7&gt;$H20,0,IF(V$7=$D20,IF(V$7=$H20,MAX(0,$I20-$E20+1),13-$E20),IF(V$7=$H20,$I20,12))))),MAX(0,$F20*12-SUM($L20:U20))))</f>
        <v>12</v>
      </c>
      <c r="W20" s="71">
        <f>IF($G20="Sammelposten",IF($C20=0,0,IF(W$7&lt;$D20,0,IF(W$7&gt;$H20,0,IF(W$7=$D20,IF(W$7=$H20,MAX(0,$I20-$E20+1),13-$E20),IF(W$7=$H20,$I20,12))))),MIN(IF($C20=0,0,IF(W$7&lt;$D20,0,IF(W$7&gt;$H20,0,IF(W$7=$D20,IF(W$7=$H20,MAX(0,$I20-$E20+1),13-$E20),IF(W$7=$H20,$I20,12))))),MAX(0,$F20*12-SUM($L20:V20))))</f>
        <v>12</v>
      </c>
      <c r="X20" s="71">
        <f>IF($G20="Sammelposten",IF($C20=0,0,IF(X$7&lt;$D20,0,IF(X$7&gt;$H20,0,IF(X$7=$D20,IF(X$7=$H20,MAX(0,$I20-$E20+1),13-$E20),IF(X$7=$H20,$I20,12))))),MIN(IF($C20=0,0,IF(X$7&lt;$D20,0,IF(X$7&gt;$H20,0,IF(X$7=$D20,IF(X$7=$H20,MAX(0,$I20-$E20+1),13-$E20),IF(X$7=$H20,$I20,12))))),MAX(0,$F20*12-SUM($L20:W20))))</f>
        <v>12</v>
      </c>
      <c r="Y20" s="71">
        <f>IF($G20="Sammelposten",IF($C20=0,0,IF(Y$7&lt;$D20,0,IF(Y$7&gt;$H20,0,IF(Y$7=$D20,IF(Y$7=$H20,MAX(0,$I20-$E20+1),13-$E20),IF(Y$7=$H20,$I20,12))))),MIN(IF($C20=0,0,IF(Y$7&lt;$D20,0,IF(Y$7&gt;$H20,0,IF(Y$7=$D20,IF(Y$7=$H20,MAX(0,$I20-$E20+1),13-$E20),IF(Y$7=$H20,$I20,12))))),MAX(0,$F20*12-SUM($L20:X20))))</f>
        <v>12</v>
      </c>
      <c r="Z20" s="71">
        <f>IF($G20="Sammelposten",IF($C20=0,0,IF(Z$7&lt;$D20,0,IF(Z$7&gt;$H20,0,IF(Z$7=$D20,IF(Z$7=$H20,MAX(0,$I20-$E20+1),13-$E20),IF(Z$7=$H20,$I20,12))))),MIN(IF($C20=0,0,IF(Z$7&lt;$D20,0,IF(Z$7&gt;$H20,0,IF(Z$7=$D20,IF(Z$7=$H20,MAX(0,$I20-$E20+1),13-$E20),IF(Z$7=$H20,$I20,12))))),MAX(0,$F20*12-SUM($L20:Y20))))</f>
        <v>12</v>
      </c>
      <c r="AA20" s="71">
        <f>IF($G20="Sammelposten",IF($C20=0,0,IF(AA$7&lt;$D20,0,IF(AA$7&gt;$H20,0,IF(AA$7=$D20,IF(AA$7=$H20,MAX(0,$I20-$E20+1),13-$E20),IF(AA$7=$H20,$I20,12))))),MIN(IF($C20=0,0,IF(AA$7&lt;$D20,0,IF(AA$7&gt;$H20,0,IF(AA$7=$D20,IF(AA$7=$H20,MAX(0,$I20-$E20+1),13-$E20),IF(AA$7=$H20,$I20,12))))),MAX(0,$F20*12-SUM($L20:Z20))))</f>
        <v>12</v>
      </c>
      <c r="AB20" s="71">
        <f>IF($G20="Sammelposten",IF($C20=0,0,IF(AB$7&lt;$D20,0,IF(AB$7&gt;$H20,0,IF(AB$7=$D20,IF(AB$7=$H20,MAX(0,$I20-$E20+1),13-$E20),IF(AB$7=$H20,$I20,12))))),MIN(IF($C20=0,0,IF(AB$7&lt;$D20,0,IF(AB$7&gt;$H20,0,IF(AB$7=$D20,IF(AB$7=$H20,MAX(0,$I20-$E20+1),13-$E20),IF(AB$7=$H20,$I20,12))))),MAX(0,$F20*12-SUM($L20:AA20))))</f>
        <v>4</v>
      </c>
      <c r="AC20" s="71">
        <f>IF($G20="Sammelposten",IF($C20=0,0,IF(AC$7&lt;$D20,0,IF(AC$7&gt;$H20,0,IF(AC$7=$D20,IF(AC$7=$H20,MAX(0,$I20-$E20+1),13-$E20),IF(AC$7=$H20,$I20,12))))),MIN(IF($C20=0,0,IF(AC$7&lt;$D20,0,IF(AC$7&gt;$H20,0,IF(AC$7=$D20,IF(AC$7=$H20,MAX(0,$I20-$E20+1),13-$E20),IF(AC$7=$H20,$I20,12))))),MAX(0,$F20*12-SUM($L20:AB20))))</f>
        <v>0</v>
      </c>
      <c r="AD20" s="71">
        <f>IF($G20="Sammelposten",IF($C20=0,0,IF(AD$7&lt;$D20,0,IF(AD$7&gt;$H20,0,IF(AD$7=$D20,IF(AD$7=$H20,MAX(0,$I20-$E20+1),13-$E20),IF(AD$7=$H20,$I20,12))))),MIN(IF($C20=0,0,IF(AD$7&lt;$D20,0,IF(AD$7&gt;$H20,0,IF(AD$7=$D20,IF(AD$7=$H20,MAX(0,$I20-$E20+1),13-$E20),IF(AD$7=$H20,$I20,12))))),MAX(0,$F20*12-SUM($L20:AC20))))</f>
        <v>0</v>
      </c>
      <c r="AE20" s="71">
        <f>IF($G20="Sammelposten",IF($C20=0,0,IF(AE$7&lt;$D20,0,IF(AE$7&gt;$H20,0,IF(AE$7=$D20,IF(AE$7=$H20,MAX(0,$I20-$E20+1),13-$E20),IF(AE$7=$H20,$I20,12))))),MIN(IF($C20=0,0,IF(AE$7&lt;$D20,0,IF(AE$7&gt;$H20,0,IF(AE$7=$D20,IF(AE$7=$H20,MAX(0,$I20-$E20+1),13-$E20),IF(AE$7=$H20,$I20,12))))),MAX(0,$F20*12-SUM($L20:AD20))))</f>
        <v>0</v>
      </c>
    </row>
    <row r="21" spans="1:31" ht="15" customHeight="1" x14ac:dyDescent="0.25">
      <c r="A21" s="66">
        <f>IF(Anlagenverzeichnis!$B22="","",Anlagenverzeichnis!$A22)</f>
        <v>14</v>
      </c>
      <c r="B21" s="67" t="str">
        <f>IF(Anlagenverzeichnis!$B22="","",Anlagenverzeichnis!$B22)</f>
        <v>Werkstattausstattung Montage</v>
      </c>
      <c r="C21" s="68">
        <f>IF(Anlagenverzeichnis!$G22="",0,Anlagenverzeichnis!$G22)</f>
        <v>8750</v>
      </c>
      <c r="D21" s="69">
        <f>IF(Anlagenverzeichnis!$F22="",9999,YEAR(Anlagenverzeichnis!$F22))</f>
        <v>2024</v>
      </c>
      <c r="E21" s="69">
        <f>IF(Anlagenverzeichnis!$F22="",1,MONTH(Anlagenverzeichnis!$F22))</f>
        <v>9</v>
      </c>
      <c r="F21" s="69">
        <f>IF(Anlagenverzeichnis!$I22="",1,MAX(1,Anlagenverzeichnis!$I22))</f>
        <v>5</v>
      </c>
      <c r="G21" s="66" t="str">
        <f>IF(Anlagenverzeichnis!$J22="","Linear",Anlagenverzeichnis!$J22)</f>
        <v>Linear</v>
      </c>
      <c r="H21" s="69">
        <f>IF(Anlagenverzeichnis!$K22="",9999,YEAR(Anlagenverzeichnis!$K22))</f>
        <v>9999</v>
      </c>
      <c r="I21" s="69">
        <f>IF(Anlagenverzeichnis!$K22="",12,MONTH(Anlagenverzeichnis!$K22))</f>
        <v>12</v>
      </c>
      <c r="J21" s="70">
        <f t="shared" si="0"/>
        <v>0</v>
      </c>
      <c r="L21" s="71">
        <f t="shared" si="1"/>
        <v>0</v>
      </c>
      <c r="M21" s="71">
        <f>IF($G21="Sammelposten",IF($C21=0,0,IF(M$7&lt;$D21,0,IF(M$7&gt;$H21,0,IF(M$7=$D21,IF(M$7=$H21,MAX(0,$I21-$E21+1),13-$E21),IF(M$7=$H21,$I21,12))))),MIN(IF($C21=0,0,IF(M$7&lt;$D21,0,IF(M$7&gt;$H21,0,IF(M$7=$D21,IF(M$7=$H21,MAX(0,$I21-$E21+1),13-$E21),IF(M$7=$H21,$I21,12))))),MAX(0,$F21*12-SUM($L21:L21))))</f>
        <v>0</v>
      </c>
      <c r="N21" s="71">
        <f>IF($G21="Sammelposten",IF($C21=0,0,IF(N$7&lt;$D21,0,IF(N$7&gt;$H21,0,IF(N$7=$D21,IF(N$7=$H21,MAX(0,$I21-$E21+1),13-$E21),IF(N$7=$H21,$I21,12))))),MIN(IF($C21=0,0,IF(N$7&lt;$D21,0,IF(N$7&gt;$H21,0,IF(N$7=$D21,IF(N$7=$H21,MAX(0,$I21-$E21+1),13-$E21),IF(N$7=$H21,$I21,12))))),MAX(0,$F21*12-SUM($L21:M21))))</f>
        <v>0</v>
      </c>
      <c r="O21" s="71">
        <f>IF($G21="Sammelposten",IF($C21=0,0,IF(O$7&lt;$D21,0,IF(O$7&gt;$H21,0,IF(O$7=$D21,IF(O$7=$H21,MAX(0,$I21-$E21+1),13-$E21),IF(O$7=$H21,$I21,12))))),MIN(IF($C21=0,0,IF(O$7&lt;$D21,0,IF(O$7&gt;$H21,0,IF(O$7=$D21,IF(O$7=$H21,MAX(0,$I21-$E21+1),13-$E21),IF(O$7=$H21,$I21,12))))),MAX(0,$F21*12-SUM($L21:N21))))</f>
        <v>0</v>
      </c>
      <c r="P21" s="71">
        <f>IF($G21="Sammelposten",IF($C21=0,0,IF(P$7&lt;$D21,0,IF(P$7&gt;$H21,0,IF(P$7=$D21,IF(P$7=$H21,MAX(0,$I21-$E21+1),13-$E21),IF(P$7=$H21,$I21,12))))),MIN(IF($C21=0,0,IF(P$7&lt;$D21,0,IF(P$7&gt;$H21,0,IF(P$7=$D21,IF(P$7=$H21,MAX(0,$I21-$E21+1),13-$E21),IF(P$7=$H21,$I21,12))))),MAX(0,$F21*12-SUM($L21:O21))))</f>
        <v>0</v>
      </c>
      <c r="Q21" s="71">
        <f>IF($G21="Sammelposten",IF($C21=0,0,IF(Q$7&lt;$D21,0,IF(Q$7&gt;$H21,0,IF(Q$7=$D21,IF(Q$7=$H21,MAX(0,$I21-$E21+1),13-$E21),IF(Q$7=$H21,$I21,12))))),MIN(IF($C21=0,0,IF(Q$7&lt;$D21,0,IF(Q$7&gt;$H21,0,IF(Q$7=$D21,IF(Q$7=$H21,MAX(0,$I21-$E21+1),13-$E21),IF(Q$7=$H21,$I21,12))))),MAX(0,$F21*12-SUM($L21:P21))))</f>
        <v>4</v>
      </c>
      <c r="R21" s="71">
        <f>IF($G21="Sammelposten",IF($C21=0,0,IF(R$7&lt;$D21,0,IF(R$7&gt;$H21,0,IF(R$7=$D21,IF(R$7=$H21,MAX(0,$I21-$E21+1),13-$E21),IF(R$7=$H21,$I21,12))))),MIN(IF($C21=0,0,IF(R$7&lt;$D21,0,IF(R$7&gt;$H21,0,IF(R$7=$D21,IF(R$7=$H21,MAX(0,$I21-$E21+1),13-$E21),IF(R$7=$H21,$I21,12))))),MAX(0,$F21*12-SUM($L21:Q21))))</f>
        <v>12</v>
      </c>
      <c r="S21" s="71">
        <f>IF($G21="Sammelposten",IF($C21=0,0,IF(S$7&lt;$D21,0,IF(S$7&gt;$H21,0,IF(S$7=$D21,IF(S$7=$H21,MAX(0,$I21-$E21+1),13-$E21),IF(S$7=$H21,$I21,12))))),MIN(IF($C21=0,0,IF(S$7&lt;$D21,0,IF(S$7&gt;$H21,0,IF(S$7=$D21,IF(S$7=$H21,MAX(0,$I21-$E21+1),13-$E21),IF(S$7=$H21,$I21,12))))),MAX(0,$F21*12-SUM($L21:R21))))</f>
        <v>12</v>
      </c>
      <c r="T21" s="71">
        <f>IF($G21="Sammelposten",IF($C21=0,0,IF(T$7&lt;$D21,0,IF(T$7&gt;$H21,0,IF(T$7=$D21,IF(T$7=$H21,MAX(0,$I21-$E21+1),13-$E21),IF(T$7=$H21,$I21,12))))),MIN(IF($C21=0,0,IF(T$7&lt;$D21,0,IF(T$7&gt;$H21,0,IF(T$7=$D21,IF(T$7=$H21,MAX(0,$I21-$E21+1),13-$E21),IF(T$7=$H21,$I21,12))))),MAX(0,$F21*12-SUM($L21:S21))))</f>
        <v>12</v>
      </c>
      <c r="U21" s="71">
        <f>IF($G21="Sammelposten",IF($C21=0,0,IF(U$7&lt;$D21,0,IF(U$7&gt;$H21,0,IF(U$7=$D21,IF(U$7=$H21,MAX(0,$I21-$E21+1),13-$E21),IF(U$7=$H21,$I21,12))))),MIN(IF($C21=0,0,IF(U$7&lt;$D21,0,IF(U$7&gt;$H21,0,IF(U$7=$D21,IF(U$7=$H21,MAX(0,$I21-$E21+1),13-$E21),IF(U$7=$H21,$I21,12))))),MAX(0,$F21*12-SUM($L21:T21))))</f>
        <v>12</v>
      </c>
      <c r="V21" s="71">
        <f>IF($G21="Sammelposten",IF($C21=0,0,IF(V$7&lt;$D21,0,IF(V$7&gt;$H21,0,IF(V$7=$D21,IF(V$7=$H21,MAX(0,$I21-$E21+1),13-$E21),IF(V$7=$H21,$I21,12))))),MIN(IF($C21=0,0,IF(V$7&lt;$D21,0,IF(V$7&gt;$H21,0,IF(V$7=$D21,IF(V$7=$H21,MAX(0,$I21-$E21+1),13-$E21),IF(V$7=$H21,$I21,12))))),MAX(0,$F21*12-SUM($L21:U21))))</f>
        <v>8</v>
      </c>
      <c r="W21" s="71">
        <f>IF($G21="Sammelposten",IF($C21=0,0,IF(W$7&lt;$D21,0,IF(W$7&gt;$H21,0,IF(W$7=$D21,IF(W$7=$H21,MAX(0,$I21-$E21+1),13-$E21),IF(W$7=$H21,$I21,12))))),MIN(IF($C21=0,0,IF(W$7&lt;$D21,0,IF(W$7&gt;$H21,0,IF(W$7=$D21,IF(W$7=$H21,MAX(0,$I21-$E21+1),13-$E21),IF(W$7=$H21,$I21,12))))),MAX(0,$F21*12-SUM($L21:V21))))</f>
        <v>0</v>
      </c>
      <c r="X21" s="71">
        <f>IF($G21="Sammelposten",IF($C21=0,0,IF(X$7&lt;$D21,0,IF(X$7&gt;$H21,0,IF(X$7=$D21,IF(X$7=$H21,MAX(0,$I21-$E21+1),13-$E21),IF(X$7=$H21,$I21,12))))),MIN(IF($C21=0,0,IF(X$7&lt;$D21,0,IF(X$7&gt;$H21,0,IF(X$7=$D21,IF(X$7=$H21,MAX(0,$I21-$E21+1),13-$E21),IF(X$7=$H21,$I21,12))))),MAX(0,$F21*12-SUM($L21:W21))))</f>
        <v>0</v>
      </c>
      <c r="Y21" s="71">
        <f>IF($G21="Sammelposten",IF($C21=0,0,IF(Y$7&lt;$D21,0,IF(Y$7&gt;$H21,0,IF(Y$7=$D21,IF(Y$7=$H21,MAX(0,$I21-$E21+1),13-$E21),IF(Y$7=$H21,$I21,12))))),MIN(IF($C21=0,0,IF(Y$7&lt;$D21,0,IF(Y$7&gt;$H21,0,IF(Y$7=$D21,IF(Y$7=$H21,MAX(0,$I21-$E21+1),13-$E21),IF(Y$7=$H21,$I21,12))))),MAX(0,$F21*12-SUM($L21:X21))))</f>
        <v>0</v>
      </c>
      <c r="Z21" s="71">
        <f>IF($G21="Sammelposten",IF($C21=0,0,IF(Z$7&lt;$D21,0,IF(Z$7&gt;$H21,0,IF(Z$7=$D21,IF(Z$7=$H21,MAX(0,$I21-$E21+1),13-$E21),IF(Z$7=$H21,$I21,12))))),MIN(IF($C21=0,0,IF(Z$7&lt;$D21,0,IF(Z$7&gt;$H21,0,IF(Z$7=$D21,IF(Z$7=$H21,MAX(0,$I21-$E21+1),13-$E21),IF(Z$7=$H21,$I21,12))))),MAX(0,$F21*12-SUM($L21:Y21))))</f>
        <v>0</v>
      </c>
      <c r="AA21" s="71">
        <f>IF($G21="Sammelposten",IF($C21=0,0,IF(AA$7&lt;$D21,0,IF(AA$7&gt;$H21,0,IF(AA$7=$D21,IF(AA$7=$H21,MAX(0,$I21-$E21+1),13-$E21),IF(AA$7=$H21,$I21,12))))),MIN(IF($C21=0,0,IF(AA$7&lt;$D21,0,IF(AA$7&gt;$H21,0,IF(AA$7=$D21,IF(AA$7=$H21,MAX(0,$I21-$E21+1),13-$E21),IF(AA$7=$H21,$I21,12))))),MAX(0,$F21*12-SUM($L21:Z21))))</f>
        <v>0</v>
      </c>
      <c r="AB21" s="71">
        <f>IF($G21="Sammelposten",IF($C21=0,0,IF(AB$7&lt;$D21,0,IF(AB$7&gt;$H21,0,IF(AB$7=$D21,IF(AB$7=$H21,MAX(0,$I21-$E21+1),13-$E21),IF(AB$7=$H21,$I21,12))))),MIN(IF($C21=0,0,IF(AB$7&lt;$D21,0,IF(AB$7&gt;$H21,0,IF(AB$7=$D21,IF(AB$7=$H21,MAX(0,$I21-$E21+1),13-$E21),IF(AB$7=$H21,$I21,12))))),MAX(0,$F21*12-SUM($L21:AA21))))</f>
        <v>0</v>
      </c>
      <c r="AC21" s="71">
        <f>IF($G21="Sammelposten",IF($C21=0,0,IF(AC$7&lt;$D21,0,IF(AC$7&gt;$H21,0,IF(AC$7=$D21,IF(AC$7=$H21,MAX(0,$I21-$E21+1),13-$E21),IF(AC$7=$H21,$I21,12))))),MIN(IF($C21=0,0,IF(AC$7&lt;$D21,0,IF(AC$7&gt;$H21,0,IF(AC$7=$D21,IF(AC$7=$H21,MAX(0,$I21-$E21+1),13-$E21),IF(AC$7=$H21,$I21,12))))),MAX(0,$F21*12-SUM($L21:AB21))))</f>
        <v>0</v>
      </c>
      <c r="AD21" s="71">
        <f>IF($G21="Sammelposten",IF($C21=0,0,IF(AD$7&lt;$D21,0,IF(AD$7&gt;$H21,0,IF(AD$7=$D21,IF(AD$7=$H21,MAX(0,$I21-$E21+1),13-$E21),IF(AD$7=$H21,$I21,12))))),MIN(IF($C21=0,0,IF(AD$7&lt;$D21,0,IF(AD$7&gt;$H21,0,IF(AD$7=$D21,IF(AD$7=$H21,MAX(0,$I21-$E21+1),13-$E21),IF(AD$7=$H21,$I21,12))))),MAX(0,$F21*12-SUM($L21:AC21))))</f>
        <v>0</v>
      </c>
      <c r="AE21" s="71">
        <f>IF($G21="Sammelposten",IF($C21=0,0,IF(AE$7&lt;$D21,0,IF(AE$7&gt;$H21,0,IF(AE$7=$D21,IF(AE$7=$H21,MAX(0,$I21-$E21+1),13-$E21),IF(AE$7=$H21,$I21,12))))),MIN(IF($C21=0,0,IF(AE$7&lt;$D21,0,IF(AE$7&gt;$H21,0,IF(AE$7=$D21,IF(AE$7=$H21,MAX(0,$I21-$E21+1),13-$E21),IF(AE$7=$H21,$I21,12))))),MAX(0,$F21*12-SUM($L21:AD21))))</f>
        <v>0</v>
      </c>
    </row>
    <row r="22" spans="1:31" ht="15" customHeight="1" x14ac:dyDescent="0.25">
      <c r="A22" s="66">
        <f>IF(Anlagenverzeichnis!$B23="","",Anlagenverzeichnis!$A23)</f>
        <v>15</v>
      </c>
      <c r="B22" s="67" t="str">
        <f>IF(Anlagenverzeichnis!$B23="","",Anlagenverzeichnis!$B23)</f>
        <v>Ausstellungseinrichtung Showroom</v>
      </c>
      <c r="C22" s="68">
        <f>IF(Anlagenverzeichnis!$G23="",0,Anlagenverzeichnis!$G23)</f>
        <v>21500</v>
      </c>
      <c r="D22" s="69">
        <f>IF(Anlagenverzeichnis!$F23="",9999,YEAR(Anlagenverzeichnis!$F23))</f>
        <v>2025</v>
      </c>
      <c r="E22" s="69">
        <f>IF(Anlagenverzeichnis!$F23="",1,MONTH(Anlagenverzeichnis!$F23))</f>
        <v>3</v>
      </c>
      <c r="F22" s="69">
        <f>IF(Anlagenverzeichnis!$I23="",1,MAX(1,Anlagenverzeichnis!$I23))</f>
        <v>8</v>
      </c>
      <c r="G22" s="66" t="str">
        <f>IF(Anlagenverzeichnis!$J23="","Linear",Anlagenverzeichnis!$J23)</f>
        <v>Linear</v>
      </c>
      <c r="H22" s="69">
        <f>IF(Anlagenverzeichnis!$K23="",9999,YEAR(Anlagenverzeichnis!$K23))</f>
        <v>9999</v>
      </c>
      <c r="I22" s="69">
        <f>IF(Anlagenverzeichnis!$K23="",12,MONTH(Anlagenverzeichnis!$K23))</f>
        <v>12</v>
      </c>
      <c r="J22" s="70">
        <f t="shared" si="0"/>
        <v>0</v>
      </c>
      <c r="L22" s="71">
        <f t="shared" si="1"/>
        <v>0</v>
      </c>
      <c r="M22" s="71">
        <f>IF($G22="Sammelposten",IF($C22=0,0,IF(M$7&lt;$D22,0,IF(M$7&gt;$H22,0,IF(M$7=$D22,IF(M$7=$H22,MAX(0,$I22-$E22+1),13-$E22),IF(M$7=$H22,$I22,12))))),MIN(IF($C22=0,0,IF(M$7&lt;$D22,0,IF(M$7&gt;$H22,0,IF(M$7=$D22,IF(M$7=$H22,MAX(0,$I22-$E22+1),13-$E22),IF(M$7=$H22,$I22,12))))),MAX(0,$F22*12-SUM($L22:L22))))</f>
        <v>0</v>
      </c>
      <c r="N22" s="71">
        <f>IF($G22="Sammelposten",IF($C22=0,0,IF(N$7&lt;$D22,0,IF(N$7&gt;$H22,0,IF(N$7=$D22,IF(N$7=$H22,MAX(0,$I22-$E22+1),13-$E22),IF(N$7=$H22,$I22,12))))),MIN(IF($C22=0,0,IF(N$7&lt;$D22,0,IF(N$7&gt;$H22,0,IF(N$7=$D22,IF(N$7=$H22,MAX(0,$I22-$E22+1),13-$E22),IF(N$7=$H22,$I22,12))))),MAX(0,$F22*12-SUM($L22:M22))))</f>
        <v>0</v>
      </c>
      <c r="O22" s="71">
        <f>IF($G22="Sammelposten",IF($C22=0,0,IF(O$7&lt;$D22,0,IF(O$7&gt;$H22,0,IF(O$7=$D22,IF(O$7=$H22,MAX(0,$I22-$E22+1),13-$E22),IF(O$7=$H22,$I22,12))))),MIN(IF($C22=0,0,IF(O$7&lt;$D22,0,IF(O$7&gt;$H22,0,IF(O$7=$D22,IF(O$7=$H22,MAX(0,$I22-$E22+1),13-$E22),IF(O$7=$H22,$I22,12))))),MAX(0,$F22*12-SUM($L22:N22))))</f>
        <v>0</v>
      </c>
      <c r="P22" s="71">
        <f>IF($G22="Sammelposten",IF($C22=0,0,IF(P$7&lt;$D22,0,IF(P$7&gt;$H22,0,IF(P$7=$D22,IF(P$7=$H22,MAX(0,$I22-$E22+1),13-$E22),IF(P$7=$H22,$I22,12))))),MIN(IF($C22=0,0,IF(P$7&lt;$D22,0,IF(P$7&gt;$H22,0,IF(P$7=$D22,IF(P$7=$H22,MAX(0,$I22-$E22+1),13-$E22),IF(P$7=$H22,$I22,12))))),MAX(0,$F22*12-SUM($L22:O22))))</f>
        <v>0</v>
      </c>
      <c r="Q22" s="71">
        <f>IF($G22="Sammelposten",IF($C22=0,0,IF(Q$7&lt;$D22,0,IF(Q$7&gt;$H22,0,IF(Q$7=$D22,IF(Q$7=$H22,MAX(0,$I22-$E22+1),13-$E22),IF(Q$7=$H22,$I22,12))))),MIN(IF($C22=0,0,IF(Q$7&lt;$D22,0,IF(Q$7&gt;$H22,0,IF(Q$7=$D22,IF(Q$7=$H22,MAX(0,$I22-$E22+1),13-$E22),IF(Q$7=$H22,$I22,12))))),MAX(0,$F22*12-SUM($L22:P22))))</f>
        <v>0</v>
      </c>
      <c r="R22" s="71">
        <f>IF($G22="Sammelposten",IF($C22=0,0,IF(R$7&lt;$D22,0,IF(R$7&gt;$H22,0,IF(R$7=$D22,IF(R$7=$H22,MAX(0,$I22-$E22+1),13-$E22),IF(R$7=$H22,$I22,12))))),MIN(IF($C22=0,0,IF(R$7&lt;$D22,0,IF(R$7&gt;$H22,0,IF(R$7=$D22,IF(R$7=$H22,MAX(0,$I22-$E22+1),13-$E22),IF(R$7=$H22,$I22,12))))),MAX(0,$F22*12-SUM($L22:Q22))))</f>
        <v>10</v>
      </c>
      <c r="S22" s="71">
        <f>IF($G22="Sammelposten",IF($C22=0,0,IF(S$7&lt;$D22,0,IF(S$7&gt;$H22,0,IF(S$7=$D22,IF(S$7=$H22,MAX(0,$I22-$E22+1),13-$E22),IF(S$7=$H22,$I22,12))))),MIN(IF($C22=0,0,IF(S$7&lt;$D22,0,IF(S$7&gt;$H22,0,IF(S$7=$D22,IF(S$7=$H22,MAX(0,$I22-$E22+1),13-$E22),IF(S$7=$H22,$I22,12))))),MAX(0,$F22*12-SUM($L22:R22))))</f>
        <v>12</v>
      </c>
      <c r="T22" s="71">
        <f>IF($G22="Sammelposten",IF($C22=0,0,IF(T$7&lt;$D22,0,IF(T$7&gt;$H22,0,IF(T$7=$D22,IF(T$7=$H22,MAX(0,$I22-$E22+1),13-$E22),IF(T$7=$H22,$I22,12))))),MIN(IF($C22=0,0,IF(T$7&lt;$D22,0,IF(T$7&gt;$H22,0,IF(T$7=$D22,IF(T$7=$H22,MAX(0,$I22-$E22+1),13-$E22),IF(T$7=$H22,$I22,12))))),MAX(0,$F22*12-SUM($L22:S22))))</f>
        <v>12</v>
      </c>
      <c r="U22" s="71">
        <f>IF($G22="Sammelposten",IF($C22=0,0,IF(U$7&lt;$D22,0,IF(U$7&gt;$H22,0,IF(U$7=$D22,IF(U$7=$H22,MAX(0,$I22-$E22+1),13-$E22),IF(U$7=$H22,$I22,12))))),MIN(IF($C22=0,0,IF(U$7&lt;$D22,0,IF(U$7&gt;$H22,0,IF(U$7=$D22,IF(U$7=$H22,MAX(0,$I22-$E22+1),13-$E22),IF(U$7=$H22,$I22,12))))),MAX(0,$F22*12-SUM($L22:T22))))</f>
        <v>12</v>
      </c>
      <c r="V22" s="71">
        <f>IF($G22="Sammelposten",IF($C22=0,0,IF(V$7&lt;$D22,0,IF(V$7&gt;$H22,0,IF(V$7=$D22,IF(V$7=$H22,MAX(0,$I22-$E22+1),13-$E22),IF(V$7=$H22,$I22,12))))),MIN(IF($C22=0,0,IF(V$7&lt;$D22,0,IF(V$7&gt;$H22,0,IF(V$7=$D22,IF(V$7=$H22,MAX(0,$I22-$E22+1),13-$E22),IF(V$7=$H22,$I22,12))))),MAX(0,$F22*12-SUM($L22:U22))))</f>
        <v>12</v>
      </c>
      <c r="W22" s="71">
        <f>IF($G22="Sammelposten",IF($C22=0,0,IF(W$7&lt;$D22,0,IF(W$7&gt;$H22,0,IF(W$7=$D22,IF(W$7=$H22,MAX(0,$I22-$E22+1),13-$E22),IF(W$7=$H22,$I22,12))))),MIN(IF($C22=0,0,IF(W$7&lt;$D22,0,IF(W$7&gt;$H22,0,IF(W$7=$D22,IF(W$7=$H22,MAX(0,$I22-$E22+1),13-$E22),IF(W$7=$H22,$I22,12))))),MAX(0,$F22*12-SUM($L22:V22))))</f>
        <v>12</v>
      </c>
      <c r="X22" s="71">
        <f>IF($G22="Sammelposten",IF($C22=0,0,IF(X$7&lt;$D22,0,IF(X$7&gt;$H22,0,IF(X$7=$D22,IF(X$7=$H22,MAX(0,$I22-$E22+1),13-$E22),IF(X$7=$H22,$I22,12))))),MIN(IF($C22=0,0,IF(X$7&lt;$D22,0,IF(X$7&gt;$H22,0,IF(X$7=$D22,IF(X$7=$H22,MAX(0,$I22-$E22+1),13-$E22),IF(X$7=$H22,$I22,12))))),MAX(0,$F22*12-SUM($L22:W22))))</f>
        <v>12</v>
      </c>
      <c r="Y22" s="71">
        <f>IF($G22="Sammelposten",IF($C22=0,0,IF(Y$7&lt;$D22,0,IF(Y$7&gt;$H22,0,IF(Y$7=$D22,IF(Y$7=$H22,MAX(0,$I22-$E22+1),13-$E22),IF(Y$7=$H22,$I22,12))))),MIN(IF($C22=0,0,IF(Y$7&lt;$D22,0,IF(Y$7&gt;$H22,0,IF(Y$7=$D22,IF(Y$7=$H22,MAX(0,$I22-$E22+1),13-$E22),IF(Y$7=$H22,$I22,12))))),MAX(0,$F22*12-SUM($L22:X22))))</f>
        <v>12</v>
      </c>
      <c r="Z22" s="71">
        <f>IF($G22="Sammelposten",IF($C22=0,0,IF(Z$7&lt;$D22,0,IF(Z$7&gt;$H22,0,IF(Z$7=$D22,IF(Z$7=$H22,MAX(0,$I22-$E22+1),13-$E22),IF(Z$7=$H22,$I22,12))))),MIN(IF($C22=0,0,IF(Z$7&lt;$D22,0,IF(Z$7&gt;$H22,0,IF(Z$7=$D22,IF(Z$7=$H22,MAX(0,$I22-$E22+1),13-$E22),IF(Z$7=$H22,$I22,12))))),MAX(0,$F22*12-SUM($L22:Y22))))</f>
        <v>2</v>
      </c>
      <c r="AA22" s="71">
        <f>IF($G22="Sammelposten",IF($C22=0,0,IF(AA$7&lt;$D22,0,IF(AA$7&gt;$H22,0,IF(AA$7=$D22,IF(AA$7=$H22,MAX(0,$I22-$E22+1),13-$E22),IF(AA$7=$H22,$I22,12))))),MIN(IF($C22=0,0,IF(AA$7&lt;$D22,0,IF(AA$7&gt;$H22,0,IF(AA$7=$D22,IF(AA$7=$H22,MAX(0,$I22-$E22+1),13-$E22),IF(AA$7=$H22,$I22,12))))),MAX(0,$F22*12-SUM($L22:Z22))))</f>
        <v>0</v>
      </c>
      <c r="AB22" s="71">
        <f>IF($G22="Sammelposten",IF($C22=0,0,IF(AB$7&lt;$D22,0,IF(AB$7&gt;$H22,0,IF(AB$7=$D22,IF(AB$7=$H22,MAX(0,$I22-$E22+1),13-$E22),IF(AB$7=$H22,$I22,12))))),MIN(IF($C22=0,0,IF(AB$7&lt;$D22,0,IF(AB$7&gt;$H22,0,IF(AB$7=$D22,IF(AB$7=$H22,MAX(0,$I22-$E22+1),13-$E22),IF(AB$7=$H22,$I22,12))))),MAX(0,$F22*12-SUM($L22:AA22))))</f>
        <v>0</v>
      </c>
      <c r="AC22" s="71">
        <f>IF($G22="Sammelposten",IF($C22=0,0,IF(AC$7&lt;$D22,0,IF(AC$7&gt;$H22,0,IF(AC$7=$D22,IF(AC$7=$H22,MAX(0,$I22-$E22+1),13-$E22),IF(AC$7=$H22,$I22,12))))),MIN(IF($C22=0,0,IF(AC$7&lt;$D22,0,IF(AC$7&gt;$H22,0,IF(AC$7=$D22,IF(AC$7=$H22,MAX(0,$I22-$E22+1),13-$E22),IF(AC$7=$H22,$I22,12))))),MAX(0,$F22*12-SUM($L22:AB22))))</f>
        <v>0</v>
      </c>
      <c r="AD22" s="71">
        <f>IF($G22="Sammelposten",IF($C22=0,0,IF(AD$7&lt;$D22,0,IF(AD$7&gt;$H22,0,IF(AD$7=$D22,IF(AD$7=$H22,MAX(0,$I22-$E22+1),13-$E22),IF(AD$7=$H22,$I22,12))))),MIN(IF($C22=0,0,IF(AD$7&lt;$D22,0,IF(AD$7&gt;$H22,0,IF(AD$7=$D22,IF(AD$7=$H22,MAX(0,$I22-$E22+1),13-$E22),IF(AD$7=$H22,$I22,12))))),MAX(0,$F22*12-SUM($L22:AC22))))</f>
        <v>0</v>
      </c>
      <c r="AE22" s="71">
        <f>IF($G22="Sammelposten",IF($C22=0,0,IF(AE$7&lt;$D22,0,IF(AE$7&gt;$H22,0,IF(AE$7=$D22,IF(AE$7=$H22,MAX(0,$I22-$E22+1),13-$E22),IF(AE$7=$H22,$I22,12))))),MIN(IF($C22=0,0,IF(AE$7&lt;$D22,0,IF(AE$7&gt;$H22,0,IF(AE$7=$D22,IF(AE$7=$H22,MAX(0,$I22-$E22+1),13-$E22),IF(AE$7=$H22,$I22,12))))),MAX(0,$F22*12-SUM($L22:AD22))))</f>
        <v>0</v>
      </c>
    </row>
    <row r="23" spans="1:31" ht="15" customHeight="1" x14ac:dyDescent="0.25">
      <c r="A23" s="66">
        <f>IF(Anlagenverzeichnis!$B24="","",Anlagenverzeichnis!$A24)</f>
        <v>16</v>
      </c>
      <c r="B23" s="67" t="str">
        <f>IF(Anlagenverzeichnis!$B24="","",Anlagenverzeichnis!$B24)</f>
        <v>Verpackungsmaschine</v>
      </c>
      <c r="C23" s="68">
        <f>IF(Anlagenverzeichnis!$G24="",0,Anlagenverzeichnis!$G24)</f>
        <v>62000</v>
      </c>
      <c r="D23" s="69">
        <f>IF(Anlagenverzeichnis!$F24="",9999,YEAR(Anlagenverzeichnis!$F24))</f>
        <v>2025</v>
      </c>
      <c r="E23" s="69">
        <f>IF(Anlagenverzeichnis!$F24="",1,MONTH(Anlagenverzeichnis!$F24))</f>
        <v>8</v>
      </c>
      <c r="F23" s="69">
        <f>IF(Anlagenverzeichnis!$I24="",1,MAX(1,Anlagenverzeichnis!$I24))</f>
        <v>8</v>
      </c>
      <c r="G23" s="66" t="str">
        <f>IF(Anlagenverzeichnis!$J24="","Linear",Anlagenverzeichnis!$J24)</f>
        <v>Degressiv</v>
      </c>
      <c r="H23" s="69">
        <f>IF(Anlagenverzeichnis!$K24="",9999,YEAR(Anlagenverzeichnis!$K24))</f>
        <v>9999</v>
      </c>
      <c r="I23" s="69">
        <f>IF(Anlagenverzeichnis!$K24="",12,MONTH(Anlagenverzeichnis!$K24))</f>
        <v>12</v>
      </c>
      <c r="J23" s="70">
        <f t="shared" si="0"/>
        <v>0.3</v>
      </c>
      <c r="L23" s="71">
        <f t="shared" si="1"/>
        <v>0</v>
      </c>
      <c r="M23" s="71">
        <f>IF($G23="Sammelposten",IF($C23=0,0,IF(M$7&lt;$D23,0,IF(M$7&gt;$H23,0,IF(M$7=$D23,IF(M$7=$H23,MAX(0,$I23-$E23+1),13-$E23),IF(M$7=$H23,$I23,12))))),MIN(IF($C23=0,0,IF(M$7&lt;$D23,0,IF(M$7&gt;$H23,0,IF(M$7=$D23,IF(M$7=$H23,MAX(0,$I23-$E23+1),13-$E23),IF(M$7=$H23,$I23,12))))),MAX(0,$F23*12-SUM($L23:L23))))</f>
        <v>0</v>
      </c>
      <c r="N23" s="71">
        <f>IF($G23="Sammelposten",IF($C23=0,0,IF(N$7&lt;$D23,0,IF(N$7&gt;$H23,0,IF(N$7=$D23,IF(N$7=$H23,MAX(0,$I23-$E23+1),13-$E23),IF(N$7=$H23,$I23,12))))),MIN(IF($C23=0,0,IF(N$7&lt;$D23,0,IF(N$7&gt;$H23,0,IF(N$7=$D23,IF(N$7=$H23,MAX(0,$I23-$E23+1),13-$E23),IF(N$7=$H23,$I23,12))))),MAX(0,$F23*12-SUM($L23:M23))))</f>
        <v>0</v>
      </c>
      <c r="O23" s="71">
        <f>IF($G23="Sammelposten",IF($C23=0,0,IF(O$7&lt;$D23,0,IF(O$7&gt;$H23,0,IF(O$7=$D23,IF(O$7=$H23,MAX(0,$I23-$E23+1),13-$E23),IF(O$7=$H23,$I23,12))))),MIN(IF($C23=0,0,IF(O$7&lt;$D23,0,IF(O$7&gt;$H23,0,IF(O$7=$D23,IF(O$7=$H23,MAX(0,$I23-$E23+1),13-$E23),IF(O$7=$H23,$I23,12))))),MAX(0,$F23*12-SUM($L23:N23))))</f>
        <v>0</v>
      </c>
      <c r="P23" s="71">
        <f>IF($G23="Sammelposten",IF($C23=0,0,IF(P$7&lt;$D23,0,IF(P$7&gt;$H23,0,IF(P$7=$D23,IF(P$7=$H23,MAX(0,$I23-$E23+1),13-$E23),IF(P$7=$H23,$I23,12))))),MIN(IF($C23=0,0,IF(P$7&lt;$D23,0,IF(P$7&gt;$H23,0,IF(P$7=$D23,IF(P$7=$H23,MAX(0,$I23-$E23+1),13-$E23),IF(P$7=$H23,$I23,12))))),MAX(0,$F23*12-SUM($L23:O23))))</f>
        <v>0</v>
      </c>
      <c r="Q23" s="71">
        <f>IF($G23="Sammelposten",IF($C23=0,0,IF(Q$7&lt;$D23,0,IF(Q$7&gt;$H23,0,IF(Q$7=$D23,IF(Q$7=$H23,MAX(0,$I23-$E23+1),13-$E23),IF(Q$7=$H23,$I23,12))))),MIN(IF($C23=0,0,IF(Q$7&lt;$D23,0,IF(Q$7&gt;$H23,0,IF(Q$7=$D23,IF(Q$7=$H23,MAX(0,$I23-$E23+1),13-$E23),IF(Q$7=$H23,$I23,12))))),MAX(0,$F23*12-SUM($L23:P23))))</f>
        <v>0</v>
      </c>
      <c r="R23" s="71">
        <f>IF($G23="Sammelposten",IF($C23=0,0,IF(R$7&lt;$D23,0,IF(R$7&gt;$H23,0,IF(R$7=$D23,IF(R$7=$H23,MAX(0,$I23-$E23+1),13-$E23),IF(R$7=$H23,$I23,12))))),MIN(IF($C23=0,0,IF(R$7&lt;$D23,0,IF(R$7&gt;$H23,0,IF(R$7=$D23,IF(R$7=$H23,MAX(0,$I23-$E23+1),13-$E23),IF(R$7=$H23,$I23,12))))),MAX(0,$F23*12-SUM($L23:Q23))))</f>
        <v>5</v>
      </c>
      <c r="S23" s="71">
        <f>IF($G23="Sammelposten",IF($C23=0,0,IF(S$7&lt;$D23,0,IF(S$7&gt;$H23,0,IF(S$7=$D23,IF(S$7=$H23,MAX(0,$I23-$E23+1),13-$E23),IF(S$7=$H23,$I23,12))))),MIN(IF($C23=0,0,IF(S$7&lt;$D23,0,IF(S$7&gt;$H23,0,IF(S$7=$D23,IF(S$7=$H23,MAX(0,$I23-$E23+1),13-$E23),IF(S$7=$H23,$I23,12))))),MAX(0,$F23*12-SUM($L23:R23))))</f>
        <v>12</v>
      </c>
      <c r="T23" s="71">
        <f>IF($G23="Sammelposten",IF($C23=0,0,IF(T$7&lt;$D23,0,IF(T$7&gt;$H23,0,IF(T$7=$D23,IF(T$7=$H23,MAX(0,$I23-$E23+1),13-$E23),IF(T$7=$H23,$I23,12))))),MIN(IF($C23=0,0,IF(T$7&lt;$D23,0,IF(T$7&gt;$H23,0,IF(T$7=$D23,IF(T$7=$H23,MAX(0,$I23-$E23+1),13-$E23),IF(T$7=$H23,$I23,12))))),MAX(0,$F23*12-SUM($L23:S23))))</f>
        <v>12</v>
      </c>
      <c r="U23" s="71">
        <f>IF($G23="Sammelposten",IF($C23=0,0,IF(U$7&lt;$D23,0,IF(U$7&gt;$H23,0,IF(U$7=$D23,IF(U$7=$H23,MAX(0,$I23-$E23+1),13-$E23),IF(U$7=$H23,$I23,12))))),MIN(IF($C23=0,0,IF(U$7&lt;$D23,0,IF(U$7&gt;$H23,0,IF(U$7=$D23,IF(U$7=$H23,MAX(0,$I23-$E23+1),13-$E23),IF(U$7=$H23,$I23,12))))),MAX(0,$F23*12-SUM($L23:T23))))</f>
        <v>12</v>
      </c>
      <c r="V23" s="71">
        <f>IF($G23="Sammelposten",IF($C23=0,0,IF(V$7&lt;$D23,0,IF(V$7&gt;$H23,0,IF(V$7=$D23,IF(V$7=$H23,MAX(0,$I23-$E23+1),13-$E23),IF(V$7=$H23,$I23,12))))),MIN(IF($C23=0,0,IF(V$7&lt;$D23,0,IF(V$7&gt;$H23,0,IF(V$7=$D23,IF(V$7=$H23,MAX(0,$I23-$E23+1),13-$E23),IF(V$7=$H23,$I23,12))))),MAX(0,$F23*12-SUM($L23:U23))))</f>
        <v>12</v>
      </c>
      <c r="W23" s="71">
        <f>IF($G23="Sammelposten",IF($C23=0,0,IF(W$7&lt;$D23,0,IF(W$7&gt;$H23,0,IF(W$7=$D23,IF(W$7=$H23,MAX(0,$I23-$E23+1),13-$E23),IF(W$7=$H23,$I23,12))))),MIN(IF($C23=0,0,IF(W$7&lt;$D23,0,IF(W$7&gt;$H23,0,IF(W$7=$D23,IF(W$7=$H23,MAX(0,$I23-$E23+1),13-$E23),IF(W$7=$H23,$I23,12))))),MAX(0,$F23*12-SUM($L23:V23))))</f>
        <v>12</v>
      </c>
      <c r="X23" s="71">
        <f>IF($G23="Sammelposten",IF($C23=0,0,IF(X$7&lt;$D23,0,IF(X$7&gt;$H23,0,IF(X$7=$D23,IF(X$7=$H23,MAX(0,$I23-$E23+1),13-$E23),IF(X$7=$H23,$I23,12))))),MIN(IF($C23=0,0,IF(X$7&lt;$D23,0,IF(X$7&gt;$H23,0,IF(X$7=$D23,IF(X$7=$H23,MAX(0,$I23-$E23+1),13-$E23),IF(X$7=$H23,$I23,12))))),MAX(0,$F23*12-SUM($L23:W23))))</f>
        <v>12</v>
      </c>
      <c r="Y23" s="71">
        <f>IF($G23="Sammelposten",IF($C23=0,0,IF(Y$7&lt;$D23,0,IF(Y$7&gt;$H23,0,IF(Y$7=$D23,IF(Y$7=$H23,MAX(0,$I23-$E23+1),13-$E23),IF(Y$7=$H23,$I23,12))))),MIN(IF($C23=0,0,IF(Y$7&lt;$D23,0,IF(Y$7&gt;$H23,0,IF(Y$7=$D23,IF(Y$7=$H23,MAX(0,$I23-$E23+1),13-$E23),IF(Y$7=$H23,$I23,12))))),MAX(0,$F23*12-SUM($L23:X23))))</f>
        <v>12</v>
      </c>
      <c r="Z23" s="71">
        <f>IF($G23="Sammelposten",IF($C23=0,0,IF(Z$7&lt;$D23,0,IF(Z$7&gt;$H23,0,IF(Z$7=$D23,IF(Z$7=$H23,MAX(0,$I23-$E23+1),13-$E23),IF(Z$7=$H23,$I23,12))))),MIN(IF($C23=0,0,IF(Z$7&lt;$D23,0,IF(Z$7&gt;$H23,0,IF(Z$7=$D23,IF(Z$7=$H23,MAX(0,$I23-$E23+1),13-$E23),IF(Z$7=$H23,$I23,12))))),MAX(0,$F23*12-SUM($L23:Y23))))</f>
        <v>7</v>
      </c>
      <c r="AA23" s="71">
        <f>IF($G23="Sammelposten",IF($C23=0,0,IF(AA$7&lt;$D23,0,IF(AA$7&gt;$H23,0,IF(AA$7=$D23,IF(AA$7=$H23,MAX(0,$I23-$E23+1),13-$E23),IF(AA$7=$H23,$I23,12))))),MIN(IF($C23=0,0,IF(AA$7&lt;$D23,0,IF(AA$7&gt;$H23,0,IF(AA$7=$D23,IF(AA$7=$H23,MAX(0,$I23-$E23+1),13-$E23),IF(AA$7=$H23,$I23,12))))),MAX(0,$F23*12-SUM($L23:Z23))))</f>
        <v>0</v>
      </c>
      <c r="AB23" s="71">
        <f>IF($G23="Sammelposten",IF($C23=0,0,IF(AB$7&lt;$D23,0,IF(AB$7&gt;$H23,0,IF(AB$7=$D23,IF(AB$7=$H23,MAX(0,$I23-$E23+1),13-$E23),IF(AB$7=$H23,$I23,12))))),MIN(IF($C23=0,0,IF(AB$7&lt;$D23,0,IF(AB$7&gt;$H23,0,IF(AB$7=$D23,IF(AB$7=$H23,MAX(0,$I23-$E23+1),13-$E23),IF(AB$7=$H23,$I23,12))))),MAX(0,$F23*12-SUM($L23:AA23))))</f>
        <v>0</v>
      </c>
      <c r="AC23" s="71">
        <f>IF($G23="Sammelposten",IF($C23=0,0,IF(AC$7&lt;$D23,0,IF(AC$7&gt;$H23,0,IF(AC$7=$D23,IF(AC$7=$H23,MAX(0,$I23-$E23+1),13-$E23),IF(AC$7=$H23,$I23,12))))),MIN(IF($C23=0,0,IF(AC$7&lt;$D23,0,IF(AC$7&gt;$H23,0,IF(AC$7=$D23,IF(AC$7=$H23,MAX(0,$I23-$E23+1),13-$E23),IF(AC$7=$H23,$I23,12))))),MAX(0,$F23*12-SUM($L23:AB23))))</f>
        <v>0</v>
      </c>
      <c r="AD23" s="71">
        <f>IF($G23="Sammelposten",IF($C23=0,0,IF(AD$7&lt;$D23,0,IF(AD$7&gt;$H23,0,IF(AD$7=$D23,IF(AD$7=$H23,MAX(0,$I23-$E23+1),13-$E23),IF(AD$7=$H23,$I23,12))))),MIN(IF($C23=0,0,IF(AD$7&lt;$D23,0,IF(AD$7&gt;$H23,0,IF(AD$7=$D23,IF(AD$7=$H23,MAX(0,$I23-$E23+1),13-$E23),IF(AD$7=$H23,$I23,12))))),MAX(0,$F23*12-SUM($L23:AC23))))</f>
        <v>0</v>
      </c>
      <c r="AE23" s="71">
        <f>IF($G23="Sammelposten",IF($C23=0,0,IF(AE$7&lt;$D23,0,IF(AE$7&gt;$H23,0,IF(AE$7=$D23,IF(AE$7=$H23,MAX(0,$I23-$E23+1),13-$E23),IF(AE$7=$H23,$I23,12))))),MIN(IF($C23=0,0,IF(AE$7&lt;$D23,0,IF(AE$7&gt;$H23,0,IF(AE$7=$D23,IF(AE$7=$H23,MAX(0,$I23-$E23+1),13-$E23),IF(AE$7=$H23,$I23,12))))),MAX(0,$F23*12-SUM($L23:AD23))))</f>
        <v>0</v>
      </c>
    </row>
    <row r="24" spans="1:31" ht="15" customHeight="1" x14ac:dyDescent="0.25">
      <c r="A24" s="66">
        <f>IF(Anlagenverzeichnis!$B25="","",Anlagenverzeichnis!$A25)</f>
        <v>17</v>
      </c>
      <c r="B24" s="67" t="str">
        <f>IF(Anlagenverzeichnis!$B25="","",Anlagenverzeichnis!$B25)</f>
        <v>Elektro-Hubwagen</v>
      </c>
      <c r="C24" s="68">
        <f>IF(Anlagenverzeichnis!$G25="",0,Anlagenverzeichnis!$G25)</f>
        <v>11900</v>
      </c>
      <c r="D24" s="69">
        <f>IF(Anlagenverzeichnis!$F25="",9999,YEAR(Anlagenverzeichnis!$F25))</f>
        <v>2025</v>
      </c>
      <c r="E24" s="69">
        <f>IF(Anlagenverzeichnis!$F25="",1,MONTH(Anlagenverzeichnis!$F25))</f>
        <v>10</v>
      </c>
      <c r="F24" s="69">
        <f>IF(Anlagenverzeichnis!$I25="",1,MAX(1,Anlagenverzeichnis!$I25))</f>
        <v>8</v>
      </c>
      <c r="G24" s="66" t="str">
        <f>IF(Anlagenverzeichnis!$J25="","Linear",Anlagenverzeichnis!$J25)</f>
        <v>Degressiv</v>
      </c>
      <c r="H24" s="69">
        <f>IF(Anlagenverzeichnis!$K25="",9999,YEAR(Anlagenverzeichnis!$K25))</f>
        <v>9999</v>
      </c>
      <c r="I24" s="69">
        <f>IF(Anlagenverzeichnis!$K25="",12,MONTH(Anlagenverzeichnis!$K25))</f>
        <v>12</v>
      </c>
      <c r="J24" s="70">
        <f t="shared" si="0"/>
        <v>0.3</v>
      </c>
      <c r="L24" s="71">
        <f t="shared" si="1"/>
        <v>0</v>
      </c>
      <c r="M24" s="71">
        <f>IF($G24="Sammelposten",IF($C24=0,0,IF(M$7&lt;$D24,0,IF(M$7&gt;$H24,0,IF(M$7=$D24,IF(M$7=$H24,MAX(0,$I24-$E24+1),13-$E24),IF(M$7=$H24,$I24,12))))),MIN(IF($C24=0,0,IF(M$7&lt;$D24,0,IF(M$7&gt;$H24,0,IF(M$7=$D24,IF(M$7=$H24,MAX(0,$I24-$E24+1),13-$E24),IF(M$7=$H24,$I24,12))))),MAX(0,$F24*12-SUM($L24:L24))))</f>
        <v>0</v>
      </c>
      <c r="N24" s="71">
        <f>IF($G24="Sammelposten",IF($C24=0,0,IF(N$7&lt;$D24,0,IF(N$7&gt;$H24,0,IF(N$7=$D24,IF(N$7=$H24,MAX(0,$I24-$E24+1),13-$E24),IF(N$7=$H24,$I24,12))))),MIN(IF($C24=0,0,IF(N$7&lt;$D24,0,IF(N$7&gt;$H24,0,IF(N$7=$D24,IF(N$7=$H24,MAX(0,$I24-$E24+1),13-$E24),IF(N$7=$H24,$I24,12))))),MAX(0,$F24*12-SUM($L24:M24))))</f>
        <v>0</v>
      </c>
      <c r="O24" s="71">
        <f>IF($G24="Sammelposten",IF($C24=0,0,IF(O$7&lt;$D24,0,IF(O$7&gt;$H24,0,IF(O$7=$D24,IF(O$7=$H24,MAX(0,$I24-$E24+1),13-$E24),IF(O$7=$H24,$I24,12))))),MIN(IF($C24=0,0,IF(O$7&lt;$D24,0,IF(O$7&gt;$H24,0,IF(O$7=$D24,IF(O$7=$H24,MAX(0,$I24-$E24+1),13-$E24),IF(O$7=$H24,$I24,12))))),MAX(0,$F24*12-SUM($L24:N24))))</f>
        <v>0</v>
      </c>
      <c r="P24" s="71">
        <f>IF($G24="Sammelposten",IF($C24=0,0,IF(P$7&lt;$D24,0,IF(P$7&gt;$H24,0,IF(P$7=$D24,IF(P$7=$H24,MAX(0,$I24-$E24+1),13-$E24),IF(P$7=$H24,$I24,12))))),MIN(IF($C24=0,0,IF(P$7&lt;$D24,0,IF(P$7&gt;$H24,0,IF(P$7=$D24,IF(P$7=$H24,MAX(0,$I24-$E24+1),13-$E24),IF(P$7=$H24,$I24,12))))),MAX(0,$F24*12-SUM($L24:O24))))</f>
        <v>0</v>
      </c>
      <c r="Q24" s="71">
        <f>IF($G24="Sammelposten",IF($C24=0,0,IF(Q$7&lt;$D24,0,IF(Q$7&gt;$H24,0,IF(Q$7=$D24,IF(Q$7=$H24,MAX(0,$I24-$E24+1),13-$E24),IF(Q$7=$H24,$I24,12))))),MIN(IF($C24=0,0,IF(Q$7&lt;$D24,0,IF(Q$7&gt;$H24,0,IF(Q$7=$D24,IF(Q$7=$H24,MAX(0,$I24-$E24+1),13-$E24),IF(Q$7=$H24,$I24,12))))),MAX(0,$F24*12-SUM($L24:P24))))</f>
        <v>0</v>
      </c>
      <c r="R24" s="71">
        <f>IF($G24="Sammelposten",IF($C24=0,0,IF(R$7&lt;$D24,0,IF(R$7&gt;$H24,0,IF(R$7=$D24,IF(R$7=$H24,MAX(0,$I24-$E24+1),13-$E24),IF(R$7=$H24,$I24,12))))),MIN(IF($C24=0,0,IF(R$7&lt;$D24,0,IF(R$7&gt;$H24,0,IF(R$7=$D24,IF(R$7=$H24,MAX(0,$I24-$E24+1),13-$E24),IF(R$7=$H24,$I24,12))))),MAX(0,$F24*12-SUM($L24:Q24))))</f>
        <v>3</v>
      </c>
      <c r="S24" s="71">
        <f>IF($G24="Sammelposten",IF($C24=0,0,IF(S$7&lt;$D24,0,IF(S$7&gt;$H24,0,IF(S$7=$D24,IF(S$7=$H24,MAX(0,$I24-$E24+1),13-$E24),IF(S$7=$H24,$I24,12))))),MIN(IF($C24=0,0,IF(S$7&lt;$D24,0,IF(S$7&gt;$H24,0,IF(S$7=$D24,IF(S$7=$H24,MAX(0,$I24-$E24+1),13-$E24),IF(S$7=$H24,$I24,12))))),MAX(0,$F24*12-SUM($L24:R24))))</f>
        <v>12</v>
      </c>
      <c r="T24" s="71">
        <f>IF($G24="Sammelposten",IF($C24=0,0,IF(T$7&lt;$D24,0,IF(T$7&gt;$H24,0,IF(T$7=$D24,IF(T$7=$H24,MAX(0,$I24-$E24+1),13-$E24),IF(T$7=$H24,$I24,12))))),MIN(IF($C24=0,0,IF(T$7&lt;$D24,0,IF(T$7&gt;$H24,0,IF(T$7=$D24,IF(T$7=$H24,MAX(0,$I24-$E24+1),13-$E24),IF(T$7=$H24,$I24,12))))),MAX(0,$F24*12-SUM($L24:S24))))</f>
        <v>12</v>
      </c>
      <c r="U24" s="71">
        <f>IF($G24="Sammelposten",IF($C24=0,0,IF(U$7&lt;$D24,0,IF(U$7&gt;$H24,0,IF(U$7=$D24,IF(U$7=$H24,MAX(0,$I24-$E24+1),13-$E24),IF(U$7=$H24,$I24,12))))),MIN(IF($C24=0,0,IF(U$7&lt;$D24,0,IF(U$7&gt;$H24,0,IF(U$7=$D24,IF(U$7=$H24,MAX(0,$I24-$E24+1),13-$E24),IF(U$7=$H24,$I24,12))))),MAX(0,$F24*12-SUM($L24:T24))))</f>
        <v>12</v>
      </c>
      <c r="V24" s="71">
        <f>IF($G24="Sammelposten",IF($C24=0,0,IF(V$7&lt;$D24,0,IF(V$7&gt;$H24,0,IF(V$7=$D24,IF(V$7=$H24,MAX(0,$I24-$E24+1),13-$E24),IF(V$7=$H24,$I24,12))))),MIN(IF($C24=0,0,IF(V$7&lt;$D24,0,IF(V$7&gt;$H24,0,IF(V$7=$D24,IF(V$7=$H24,MAX(0,$I24-$E24+1),13-$E24),IF(V$7=$H24,$I24,12))))),MAX(0,$F24*12-SUM($L24:U24))))</f>
        <v>12</v>
      </c>
      <c r="W24" s="71">
        <f>IF($G24="Sammelposten",IF($C24=0,0,IF(W$7&lt;$D24,0,IF(W$7&gt;$H24,0,IF(W$7=$D24,IF(W$7=$H24,MAX(0,$I24-$E24+1),13-$E24),IF(W$7=$H24,$I24,12))))),MIN(IF($C24=0,0,IF(W$7&lt;$D24,0,IF(W$7&gt;$H24,0,IF(W$7=$D24,IF(W$7=$H24,MAX(0,$I24-$E24+1),13-$E24),IF(W$7=$H24,$I24,12))))),MAX(0,$F24*12-SUM($L24:V24))))</f>
        <v>12</v>
      </c>
      <c r="X24" s="71">
        <f>IF($G24="Sammelposten",IF($C24=0,0,IF(X$7&lt;$D24,0,IF(X$7&gt;$H24,0,IF(X$7=$D24,IF(X$7=$H24,MAX(0,$I24-$E24+1),13-$E24),IF(X$7=$H24,$I24,12))))),MIN(IF($C24=0,0,IF(X$7&lt;$D24,0,IF(X$7&gt;$H24,0,IF(X$7=$D24,IF(X$7=$H24,MAX(0,$I24-$E24+1),13-$E24),IF(X$7=$H24,$I24,12))))),MAX(0,$F24*12-SUM($L24:W24))))</f>
        <v>12</v>
      </c>
      <c r="Y24" s="71">
        <f>IF($G24="Sammelposten",IF($C24=0,0,IF(Y$7&lt;$D24,0,IF(Y$7&gt;$H24,0,IF(Y$7=$D24,IF(Y$7=$H24,MAX(0,$I24-$E24+1),13-$E24),IF(Y$7=$H24,$I24,12))))),MIN(IF($C24=0,0,IF(Y$7&lt;$D24,0,IF(Y$7&gt;$H24,0,IF(Y$7=$D24,IF(Y$7=$H24,MAX(0,$I24-$E24+1),13-$E24),IF(Y$7=$H24,$I24,12))))),MAX(0,$F24*12-SUM($L24:X24))))</f>
        <v>12</v>
      </c>
      <c r="Z24" s="71">
        <f>IF($G24="Sammelposten",IF($C24=0,0,IF(Z$7&lt;$D24,0,IF(Z$7&gt;$H24,0,IF(Z$7=$D24,IF(Z$7=$H24,MAX(0,$I24-$E24+1),13-$E24),IF(Z$7=$H24,$I24,12))))),MIN(IF($C24=0,0,IF(Z$7&lt;$D24,0,IF(Z$7&gt;$H24,0,IF(Z$7=$D24,IF(Z$7=$H24,MAX(0,$I24-$E24+1),13-$E24),IF(Z$7=$H24,$I24,12))))),MAX(0,$F24*12-SUM($L24:Y24))))</f>
        <v>9</v>
      </c>
      <c r="AA24" s="71">
        <f>IF($G24="Sammelposten",IF($C24=0,0,IF(AA$7&lt;$D24,0,IF(AA$7&gt;$H24,0,IF(AA$7=$D24,IF(AA$7=$H24,MAX(0,$I24-$E24+1),13-$E24),IF(AA$7=$H24,$I24,12))))),MIN(IF($C24=0,0,IF(AA$7&lt;$D24,0,IF(AA$7&gt;$H24,0,IF(AA$7=$D24,IF(AA$7=$H24,MAX(0,$I24-$E24+1),13-$E24),IF(AA$7=$H24,$I24,12))))),MAX(0,$F24*12-SUM($L24:Z24))))</f>
        <v>0</v>
      </c>
      <c r="AB24" s="71">
        <f>IF($G24="Sammelposten",IF($C24=0,0,IF(AB$7&lt;$D24,0,IF(AB$7&gt;$H24,0,IF(AB$7=$D24,IF(AB$7=$H24,MAX(0,$I24-$E24+1),13-$E24),IF(AB$7=$H24,$I24,12))))),MIN(IF($C24=0,0,IF(AB$7&lt;$D24,0,IF(AB$7&gt;$H24,0,IF(AB$7=$D24,IF(AB$7=$H24,MAX(0,$I24-$E24+1),13-$E24),IF(AB$7=$H24,$I24,12))))),MAX(0,$F24*12-SUM($L24:AA24))))</f>
        <v>0</v>
      </c>
      <c r="AC24" s="71">
        <f>IF($G24="Sammelposten",IF($C24=0,0,IF(AC$7&lt;$D24,0,IF(AC$7&gt;$H24,0,IF(AC$7=$D24,IF(AC$7=$H24,MAX(0,$I24-$E24+1),13-$E24),IF(AC$7=$H24,$I24,12))))),MIN(IF($C24=0,0,IF(AC$7&lt;$D24,0,IF(AC$7&gt;$H24,0,IF(AC$7=$D24,IF(AC$7=$H24,MAX(0,$I24-$E24+1),13-$E24),IF(AC$7=$H24,$I24,12))))),MAX(0,$F24*12-SUM($L24:AB24))))</f>
        <v>0</v>
      </c>
      <c r="AD24" s="71">
        <f>IF($G24="Sammelposten",IF($C24=0,0,IF(AD$7&lt;$D24,0,IF(AD$7&gt;$H24,0,IF(AD$7=$D24,IF(AD$7=$H24,MAX(0,$I24-$E24+1),13-$E24),IF(AD$7=$H24,$I24,12))))),MIN(IF($C24=0,0,IF(AD$7&lt;$D24,0,IF(AD$7&gt;$H24,0,IF(AD$7=$D24,IF(AD$7=$H24,MAX(0,$I24-$E24+1),13-$E24),IF(AD$7=$H24,$I24,12))))),MAX(0,$F24*12-SUM($L24:AC24))))</f>
        <v>0</v>
      </c>
      <c r="AE24" s="71">
        <f>IF($G24="Sammelposten",IF($C24=0,0,IF(AE$7&lt;$D24,0,IF(AE$7&gt;$H24,0,IF(AE$7=$D24,IF(AE$7=$H24,MAX(0,$I24-$E24+1),13-$E24),IF(AE$7=$H24,$I24,12))))),MIN(IF($C24=0,0,IF(AE$7&lt;$D24,0,IF(AE$7&gt;$H24,0,IF(AE$7=$D24,IF(AE$7=$H24,MAX(0,$I24-$E24+1),13-$E24),IF(AE$7=$H24,$I24,12))))),MAX(0,$F24*12-SUM($L24:AD24))))</f>
        <v>0</v>
      </c>
    </row>
    <row r="25" spans="1:31" ht="15" customHeight="1" x14ac:dyDescent="0.25">
      <c r="A25" s="66">
        <f>IF(Anlagenverzeichnis!$B26="","",Anlagenverzeichnis!$A26)</f>
        <v>18</v>
      </c>
      <c r="B25" s="67" t="str">
        <f>IF(Anlagenverzeichnis!$B26="","",Anlagenverzeichnis!$B26)</f>
        <v>Klimatechnik Serverraum</v>
      </c>
      <c r="C25" s="68">
        <f>IF(Anlagenverzeichnis!$G26="",0,Anlagenverzeichnis!$G26)</f>
        <v>13400</v>
      </c>
      <c r="D25" s="69">
        <f>IF(Anlagenverzeichnis!$F26="",9999,YEAR(Anlagenverzeichnis!$F26))</f>
        <v>2025</v>
      </c>
      <c r="E25" s="69">
        <f>IF(Anlagenverzeichnis!$F26="",1,MONTH(Anlagenverzeichnis!$F26))</f>
        <v>11</v>
      </c>
      <c r="F25" s="69">
        <f>IF(Anlagenverzeichnis!$I26="",1,MAX(1,Anlagenverzeichnis!$I26))</f>
        <v>10</v>
      </c>
      <c r="G25" s="66" t="str">
        <f>IF(Anlagenverzeichnis!$J26="","Linear",Anlagenverzeichnis!$J26)</f>
        <v>Linear</v>
      </c>
      <c r="H25" s="69">
        <f>IF(Anlagenverzeichnis!$K26="",9999,YEAR(Anlagenverzeichnis!$K26))</f>
        <v>9999</v>
      </c>
      <c r="I25" s="69">
        <f>IF(Anlagenverzeichnis!$K26="",12,MONTH(Anlagenverzeichnis!$K26))</f>
        <v>12</v>
      </c>
      <c r="J25" s="70">
        <f t="shared" si="0"/>
        <v>0</v>
      </c>
      <c r="L25" s="71">
        <f t="shared" si="1"/>
        <v>0</v>
      </c>
      <c r="M25" s="71">
        <f>IF($G25="Sammelposten",IF($C25=0,0,IF(M$7&lt;$D25,0,IF(M$7&gt;$H25,0,IF(M$7=$D25,IF(M$7=$H25,MAX(0,$I25-$E25+1),13-$E25),IF(M$7=$H25,$I25,12))))),MIN(IF($C25=0,0,IF(M$7&lt;$D25,0,IF(M$7&gt;$H25,0,IF(M$7=$D25,IF(M$7=$H25,MAX(0,$I25-$E25+1),13-$E25),IF(M$7=$H25,$I25,12))))),MAX(0,$F25*12-SUM($L25:L25))))</f>
        <v>0</v>
      </c>
      <c r="N25" s="71">
        <f>IF($G25="Sammelposten",IF($C25=0,0,IF(N$7&lt;$D25,0,IF(N$7&gt;$H25,0,IF(N$7=$D25,IF(N$7=$H25,MAX(0,$I25-$E25+1),13-$E25),IF(N$7=$H25,$I25,12))))),MIN(IF($C25=0,0,IF(N$7&lt;$D25,0,IF(N$7&gt;$H25,0,IF(N$7=$D25,IF(N$7=$H25,MAX(0,$I25-$E25+1),13-$E25),IF(N$7=$H25,$I25,12))))),MAX(0,$F25*12-SUM($L25:M25))))</f>
        <v>0</v>
      </c>
      <c r="O25" s="71">
        <f>IF($G25="Sammelposten",IF($C25=0,0,IF(O$7&lt;$D25,0,IF(O$7&gt;$H25,0,IF(O$7=$D25,IF(O$7=$H25,MAX(0,$I25-$E25+1),13-$E25),IF(O$7=$H25,$I25,12))))),MIN(IF($C25=0,0,IF(O$7&lt;$D25,0,IF(O$7&gt;$H25,0,IF(O$7=$D25,IF(O$7=$H25,MAX(0,$I25-$E25+1),13-$E25),IF(O$7=$H25,$I25,12))))),MAX(0,$F25*12-SUM($L25:N25))))</f>
        <v>0</v>
      </c>
      <c r="P25" s="71">
        <f>IF($G25="Sammelposten",IF($C25=0,0,IF(P$7&lt;$D25,0,IF(P$7&gt;$H25,0,IF(P$7=$D25,IF(P$7=$H25,MAX(0,$I25-$E25+1),13-$E25),IF(P$7=$H25,$I25,12))))),MIN(IF($C25=0,0,IF(P$7&lt;$D25,0,IF(P$7&gt;$H25,0,IF(P$7=$D25,IF(P$7=$H25,MAX(0,$I25-$E25+1),13-$E25),IF(P$7=$H25,$I25,12))))),MAX(0,$F25*12-SUM($L25:O25))))</f>
        <v>0</v>
      </c>
      <c r="Q25" s="71">
        <f>IF($G25="Sammelposten",IF($C25=0,0,IF(Q$7&lt;$D25,0,IF(Q$7&gt;$H25,0,IF(Q$7=$D25,IF(Q$7=$H25,MAX(0,$I25-$E25+1),13-$E25),IF(Q$7=$H25,$I25,12))))),MIN(IF($C25=0,0,IF(Q$7&lt;$D25,0,IF(Q$7&gt;$H25,0,IF(Q$7=$D25,IF(Q$7=$H25,MAX(0,$I25-$E25+1),13-$E25),IF(Q$7=$H25,$I25,12))))),MAX(0,$F25*12-SUM($L25:P25))))</f>
        <v>0</v>
      </c>
      <c r="R25" s="71">
        <f>IF($G25="Sammelposten",IF($C25=0,0,IF(R$7&lt;$D25,0,IF(R$7&gt;$H25,0,IF(R$7=$D25,IF(R$7=$H25,MAX(0,$I25-$E25+1),13-$E25),IF(R$7=$H25,$I25,12))))),MIN(IF($C25=0,0,IF(R$7&lt;$D25,0,IF(R$7&gt;$H25,0,IF(R$7=$D25,IF(R$7=$H25,MAX(0,$I25-$E25+1),13-$E25),IF(R$7=$H25,$I25,12))))),MAX(0,$F25*12-SUM($L25:Q25))))</f>
        <v>2</v>
      </c>
      <c r="S25" s="71">
        <f>IF($G25="Sammelposten",IF($C25=0,0,IF(S$7&lt;$D25,0,IF(S$7&gt;$H25,0,IF(S$7=$D25,IF(S$7=$H25,MAX(0,$I25-$E25+1),13-$E25),IF(S$7=$H25,$I25,12))))),MIN(IF($C25=0,0,IF(S$7&lt;$D25,0,IF(S$7&gt;$H25,0,IF(S$7=$D25,IF(S$7=$H25,MAX(0,$I25-$E25+1),13-$E25),IF(S$7=$H25,$I25,12))))),MAX(0,$F25*12-SUM($L25:R25))))</f>
        <v>12</v>
      </c>
      <c r="T25" s="71">
        <f>IF($G25="Sammelposten",IF($C25=0,0,IF(T$7&lt;$D25,0,IF(T$7&gt;$H25,0,IF(T$7=$D25,IF(T$7=$H25,MAX(0,$I25-$E25+1),13-$E25),IF(T$7=$H25,$I25,12))))),MIN(IF($C25=0,0,IF(T$7&lt;$D25,0,IF(T$7&gt;$H25,0,IF(T$7=$D25,IF(T$7=$H25,MAX(0,$I25-$E25+1),13-$E25),IF(T$7=$H25,$I25,12))))),MAX(0,$F25*12-SUM($L25:S25))))</f>
        <v>12</v>
      </c>
      <c r="U25" s="71">
        <f>IF($G25="Sammelposten",IF($C25=0,0,IF(U$7&lt;$D25,0,IF(U$7&gt;$H25,0,IF(U$7=$D25,IF(U$7=$H25,MAX(0,$I25-$E25+1),13-$E25),IF(U$7=$H25,$I25,12))))),MIN(IF($C25=0,0,IF(U$7&lt;$D25,0,IF(U$7&gt;$H25,0,IF(U$7=$D25,IF(U$7=$H25,MAX(0,$I25-$E25+1),13-$E25),IF(U$7=$H25,$I25,12))))),MAX(0,$F25*12-SUM($L25:T25))))</f>
        <v>12</v>
      </c>
      <c r="V25" s="71">
        <f>IF($G25="Sammelposten",IF($C25=0,0,IF(V$7&lt;$D25,0,IF(V$7&gt;$H25,0,IF(V$7=$D25,IF(V$7=$H25,MAX(0,$I25-$E25+1),13-$E25),IF(V$7=$H25,$I25,12))))),MIN(IF($C25=0,0,IF(V$7&lt;$D25,0,IF(V$7&gt;$H25,0,IF(V$7=$D25,IF(V$7=$H25,MAX(0,$I25-$E25+1),13-$E25),IF(V$7=$H25,$I25,12))))),MAX(0,$F25*12-SUM($L25:U25))))</f>
        <v>12</v>
      </c>
      <c r="W25" s="71">
        <f>IF($G25="Sammelposten",IF($C25=0,0,IF(W$7&lt;$D25,0,IF(W$7&gt;$H25,0,IF(W$7=$D25,IF(W$7=$H25,MAX(0,$I25-$E25+1),13-$E25),IF(W$7=$H25,$I25,12))))),MIN(IF($C25=0,0,IF(W$7&lt;$D25,0,IF(W$7&gt;$H25,0,IF(W$7=$D25,IF(W$7=$H25,MAX(0,$I25-$E25+1),13-$E25),IF(W$7=$H25,$I25,12))))),MAX(0,$F25*12-SUM($L25:V25))))</f>
        <v>12</v>
      </c>
      <c r="X25" s="71">
        <f>IF($G25="Sammelposten",IF($C25=0,0,IF(X$7&lt;$D25,0,IF(X$7&gt;$H25,0,IF(X$7=$D25,IF(X$7=$H25,MAX(0,$I25-$E25+1),13-$E25),IF(X$7=$H25,$I25,12))))),MIN(IF($C25=0,0,IF(X$7&lt;$D25,0,IF(X$7&gt;$H25,0,IF(X$7=$D25,IF(X$7=$H25,MAX(0,$I25-$E25+1),13-$E25),IF(X$7=$H25,$I25,12))))),MAX(0,$F25*12-SUM($L25:W25))))</f>
        <v>12</v>
      </c>
      <c r="Y25" s="71">
        <f>IF($G25="Sammelposten",IF($C25=0,0,IF(Y$7&lt;$D25,0,IF(Y$7&gt;$H25,0,IF(Y$7=$D25,IF(Y$7=$H25,MAX(0,$I25-$E25+1),13-$E25),IF(Y$7=$H25,$I25,12))))),MIN(IF($C25=0,0,IF(Y$7&lt;$D25,0,IF(Y$7&gt;$H25,0,IF(Y$7=$D25,IF(Y$7=$H25,MAX(0,$I25-$E25+1),13-$E25),IF(Y$7=$H25,$I25,12))))),MAX(0,$F25*12-SUM($L25:X25))))</f>
        <v>12</v>
      </c>
      <c r="Z25" s="71">
        <f>IF($G25="Sammelposten",IF($C25=0,0,IF(Z$7&lt;$D25,0,IF(Z$7&gt;$H25,0,IF(Z$7=$D25,IF(Z$7=$H25,MAX(0,$I25-$E25+1),13-$E25),IF(Z$7=$H25,$I25,12))))),MIN(IF($C25=0,0,IF(Z$7&lt;$D25,0,IF(Z$7&gt;$H25,0,IF(Z$7=$D25,IF(Z$7=$H25,MAX(0,$I25-$E25+1),13-$E25),IF(Z$7=$H25,$I25,12))))),MAX(0,$F25*12-SUM($L25:Y25))))</f>
        <v>12</v>
      </c>
      <c r="AA25" s="71">
        <f>IF($G25="Sammelposten",IF($C25=0,0,IF(AA$7&lt;$D25,0,IF(AA$7&gt;$H25,0,IF(AA$7=$D25,IF(AA$7=$H25,MAX(0,$I25-$E25+1),13-$E25),IF(AA$7=$H25,$I25,12))))),MIN(IF($C25=0,0,IF(AA$7&lt;$D25,0,IF(AA$7&gt;$H25,0,IF(AA$7=$D25,IF(AA$7=$H25,MAX(0,$I25-$E25+1),13-$E25),IF(AA$7=$H25,$I25,12))))),MAX(0,$F25*12-SUM($L25:Z25))))</f>
        <v>12</v>
      </c>
      <c r="AB25" s="71">
        <f>IF($G25="Sammelposten",IF($C25=0,0,IF(AB$7&lt;$D25,0,IF(AB$7&gt;$H25,0,IF(AB$7=$D25,IF(AB$7=$H25,MAX(0,$I25-$E25+1),13-$E25),IF(AB$7=$H25,$I25,12))))),MIN(IF($C25=0,0,IF(AB$7&lt;$D25,0,IF(AB$7&gt;$H25,0,IF(AB$7=$D25,IF(AB$7=$H25,MAX(0,$I25-$E25+1),13-$E25),IF(AB$7=$H25,$I25,12))))),MAX(0,$F25*12-SUM($L25:AA25))))</f>
        <v>10</v>
      </c>
      <c r="AC25" s="71">
        <f>IF($G25="Sammelposten",IF($C25=0,0,IF(AC$7&lt;$D25,0,IF(AC$7&gt;$H25,0,IF(AC$7=$D25,IF(AC$7=$H25,MAX(0,$I25-$E25+1),13-$E25),IF(AC$7=$H25,$I25,12))))),MIN(IF($C25=0,0,IF(AC$7&lt;$D25,0,IF(AC$7&gt;$H25,0,IF(AC$7=$D25,IF(AC$7=$H25,MAX(0,$I25-$E25+1),13-$E25),IF(AC$7=$H25,$I25,12))))),MAX(0,$F25*12-SUM($L25:AB25))))</f>
        <v>0</v>
      </c>
      <c r="AD25" s="71">
        <f>IF($G25="Sammelposten",IF($C25=0,0,IF(AD$7&lt;$D25,0,IF(AD$7&gt;$H25,0,IF(AD$7=$D25,IF(AD$7=$H25,MAX(0,$I25-$E25+1),13-$E25),IF(AD$7=$H25,$I25,12))))),MIN(IF($C25=0,0,IF(AD$7&lt;$D25,0,IF(AD$7&gt;$H25,0,IF(AD$7=$D25,IF(AD$7=$H25,MAX(0,$I25-$E25+1),13-$E25),IF(AD$7=$H25,$I25,12))))),MAX(0,$F25*12-SUM($L25:AC25))))</f>
        <v>0</v>
      </c>
      <c r="AE25" s="71">
        <f>IF($G25="Sammelposten",IF($C25=0,0,IF(AE$7&lt;$D25,0,IF(AE$7&gt;$H25,0,IF(AE$7=$D25,IF(AE$7=$H25,MAX(0,$I25-$E25+1),13-$E25),IF(AE$7=$H25,$I25,12))))),MIN(IF($C25=0,0,IF(AE$7&lt;$D25,0,IF(AE$7&gt;$H25,0,IF(AE$7=$D25,IF(AE$7=$H25,MAX(0,$I25-$E25+1),13-$E25),IF(AE$7=$H25,$I25,12))))),MAX(0,$F25*12-SUM($L25:AD25))))</f>
        <v>0</v>
      </c>
    </row>
    <row r="26" spans="1:31" ht="15" customHeight="1" x14ac:dyDescent="0.25">
      <c r="A26" s="66">
        <f>IF(Anlagenverzeichnis!$B27="","",Anlagenverzeichnis!$A27)</f>
        <v>19</v>
      </c>
      <c r="B26" s="67" t="str">
        <f>IF(Anlagenverzeichnis!$B27="","",Anlagenverzeichnis!$B27)</f>
        <v>Monitore (6 Stück)</v>
      </c>
      <c r="C26" s="68">
        <f>IF(Anlagenverzeichnis!$G27="",0,Anlagenverzeichnis!$G27)</f>
        <v>2940</v>
      </c>
      <c r="D26" s="69">
        <f>IF(Anlagenverzeichnis!$F27="",9999,YEAR(Anlagenverzeichnis!$F27))</f>
        <v>2026</v>
      </c>
      <c r="E26" s="69">
        <f>IF(Anlagenverzeichnis!$F27="",1,MONTH(Anlagenverzeichnis!$F27))</f>
        <v>1</v>
      </c>
      <c r="F26" s="69">
        <f>IF(Anlagenverzeichnis!$I27="",1,MAX(1,Anlagenverzeichnis!$I27))</f>
        <v>3</v>
      </c>
      <c r="G26" s="66" t="str">
        <f>IF(Anlagenverzeichnis!$J27="","Linear",Anlagenverzeichnis!$J27)</f>
        <v>Linear</v>
      </c>
      <c r="H26" s="69">
        <f>IF(Anlagenverzeichnis!$K27="",9999,YEAR(Anlagenverzeichnis!$K27))</f>
        <v>9999</v>
      </c>
      <c r="I26" s="69">
        <f>IF(Anlagenverzeichnis!$K27="",12,MONTH(Anlagenverzeichnis!$K27))</f>
        <v>12</v>
      </c>
      <c r="J26" s="70">
        <f t="shared" si="0"/>
        <v>0</v>
      </c>
      <c r="L26" s="71">
        <f t="shared" si="1"/>
        <v>0</v>
      </c>
      <c r="M26" s="71">
        <f>IF($G26="Sammelposten",IF($C26=0,0,IF(M$7&lt;$D26,0,IF(M$7&gt;$H26,0,IF(M$7=$D26,IF(M$7=$H26,MAX(0,$I26-$E26+1),13-$E26),IF(M$7=$H26,$I26,12))))),MIN(IF($C26=0,0,IF(M$7&lt;$D26,0,IF(M$7&gt;$H26,0,IF(M$7=$D26,IF(M$7=$H26,MAX(0,$I26-$E26+1),13-$E26),IF(M$7=$H26,$I26,12))))),MAX(0,$F26*12-SUM($L26:L26))))</f>
        <v>0</v>
      </c>
      <c r="N26" s="71">
        <f>IF($G26="Sammelposten",IF($C26=0,0,IF(N$7&lt;$D26,0,IF(N$7&gt;$H26,0,IF(N$7=$D26,IF(N$7=$H26,MAX(0,$I26-$E26+1),13-$E26),IF(N$7=$H26,$I26,12))))),MIN(IF($C26=0,0,IF(N$7&lt;$D26,0,IF(N$7&gt;$H26,0,IF(N$7=$D26,IF(N$7=$H26,MAX(0,$I26-$E26+1),13-$E26),IF(N$7=$H26,$I26,12))))),MAX(0,$F26*12-SUM($L26:M26))))</f>
        <v>0</v>
      </c>
      <c r="O26" s="71">
        <f>IF($G26="Sammelposten",IF($C26=0,0,IF(O$7&lt;$D26,0,IF(O$7&gt;$H26,0,IF(O$7=$D26,IF(O$7=$H26,MAX(0,$I26-$E26+1),13-$E26),IF(O$7=$H26,$I26,12))))),MIN(IF($C26=0,0,IF(O$7&lt;$D26,0,IF(O$7&gt;$H26,0,IF(O$7=$D26,IF(O$7=$H26,MAX(0,$I26-$E26+1),13-$E26),IF(O$7=$H26,$I26,12))))),MAX(0,$F26*12-SUM($L26:N26))))</f>
        <v>0</v>
      </c>
      <c r="P26" s="71">
        <f>IF($G26="Sammelposten",IF($C26=0,0,IF(P$7&lt;$D26,0,IF(P$7&gt;$H26,0,IF(P$7=$D26,IF(P$7=$H26,MAX(0,$I26-$E26+1),13-$E26),IF(P$7=$H26,$I26,12))))),MIN(IF($C26=0,0,IF(P$7&lt;$D26,0,IF(P$7&gt;$H26,0,IF(P$7=$D26,IF(P$7=$H26,MAX(0,$I26-$E26+1),13-$E26),IF(P$7=$H26,$I26,12))))),MAX(0,$F26*12-SUM($L26:O26))))</f>
        <v>0</v>
      </c>
      <c r="Q26" s="71">
        <f>IF($G26="Sammelposten",IF($C26=0,0,IF(Q$7&lt;$D26,0,IF(Q$7&gt;$H26,0,IF(Q$7=$D26,IF(Q$7=$H26,MAX(0,$I26-$E26+1),13-$E26),IF(Q$7=$H26,$I26,12))))),MIN(IF($C26=0,0,IF(Q$7&lt;$D26,0,IF(Q$7&gt;$H26,0,IF(Q$7=$D26,IF(Q$7=$H26,MAX(0,$I26-$E26+1),13-$E26),IF(Q$7=$H26,$I26,12))))),MAX(0,$F26*12-SUM($L26:P26))))</f>
        <v>0</v>
      </c>
      <c r="R26" s="71">
        <f>IF($G26="Sammelposten",IF($C26=0,0,IF(R$7&lt;$D26,0,IF(R$7&gt;$H26,0,IF(R$7=$D26,IF(R$7=$H26,MAX(0,$I26-$E26+1),13-$E26),IF(R$7=$H26,$I26,12))))),MIN(IF($C26=0,0,IF(R$7&lt;$D26,0,IF(R$7&gt;$H26,0,IF(R$7=$D26,IF(R$7=$H26,MAX(0,$I26-$E26+1),13-$E26),IF(R$7=$H26,$I26,12))))),MAX(0,$F26*12-SUM($L26:Q26))))</f>
        <v>0</v>
      </c>
      <c r="S26" s="71">
        <f>IF($G26="Sammelposten",IF($C26=0,0,IF(S$7&lt;$D26,0,IF(S$7&gt;$H26,0,IF(S$7=$D26,IF(S$7=$H26,MAX(0,$I26-$E26+1),13-$E26),IF(S$7=$H26,$I26,12))))),MIN(IF($C26=0,0,IF(S$7&lt;$D26,0,IF(S$7&gt;$H26,0,IF(S$7=$D26,IF(S$7=$H26,MAX(0,$I26-$E26+1),13-$E26),IF(S$7=$H26,$I26,12))))),MAX(0,$F26*12-SUM($L26:R26))))</f>
        <v>12</v>
      </c>
      <c r="T26" s="71">
        <f>IF($G26="Sammelposten",IF($C26=0,0,IF(T$7&lt;$D26,0,IF(T$7&gt;$H26,0,IF(T$7=$D26,IF(T$7=$H26,MAX(0,$I26-$E26+1),13-$E26),IF(T$7=$H26,$I26,12))))),MIN(IF($C26=0,0,IF(T$7&lt;$D26,0,IF(T$7&gt;$H26,0,IF(T$7=$D26,IF(T$7=$H26,MAX(0,$I26-$E26+1),13-$E26),IF(T$7=$H26,$I26,12))))),MAX(0,$F26*12-SUM($L26:S26))))</f>
        <v>12</v>
      </c>
      <c r="U26" s="71">
        <f>IF($G26="Sammelposten",IF($C26=0,0,IF(U$7&lt;$D26,0,IF(U$7&gt;$H26,0,IF(U$7=$D26,IF(U$7=$H26,MAX(0,$I26-$E26+1),13-$E26),IF(U$7=$H26,$I26,12))))),MIN(IF($C26=0,0,IF(U$7&lt;$D26,0,IF(U$7&gt;$H26,0,IF(U$7=$D26,IF(U$7=$H26,MAX(0,$I26-$E26+1),13-$E26),IF(U$7=$H26,$I26,12))))),MAX(0,$F26*12-SUM($L26:T26))))</f>
        <v>12</v>
      </c>
      <c r="V26" s="71">
        <f>IF($G26="Sammelposten",IF($C26=0,0,IF(V$7&lt;$D26,0,IF(V$7&gt;$H26,0,IF(V$7=$D26,IF(V$7=$H26,MAX(0,$I26-$E26+1),13-$E26),IF(V$7=$H26,$I26,12))))),MIN(IF($C26=0,0,IF(V$7&lt;$D26,0,IF(V$7&gt;$H26,0,IF(V$7=$D26,IF(V$7=$H26,MAX(0,$I26-$E26+1),13-$E26),IF(V$7=$H26,$I26,12))))),MAX(0,$F26*12-SUM($L26:U26))))</f>
        <v>0</v>
      </c>
      <c r="W26" s="71">
        <f>IF($G26="Sammelposten",IF($C26=0,0,IF(W$7&lt;$D26,0,IF(W$7&gt;$H26,0,IF(W$7=$D26,IF(W$7=$H26,MAX(0,$I26-$E26+1),13-$E26),IF(W$7=$H26,$I26,12))))),MIN(IF($C26=0,0,IF(W$7&lt;$D26,0,IF(W$7&gt;$H26,0,IF(W$7=$D26,IF(W$7=$H26,MAX(0,$I26-$E26+1),13-$E26),IF(W$7=$H26,$I26,12))))),MAX(0,$F26*12-SUM($L26:V26))))</f>
        <v>0</v>
      </c>
      <c r="X26" s="71">
        <f>IF($G26="Sammelposten",IF($C26=0,0,IF(X$7&lt;$D26,0,IF(X$7&gt;$H26,0,IF(X$7=$D26,IF(X$7=$H26,MAX(0,$I26-$E26+1),13-$E26),IF(X$7=$H26,$I26,12))))),MIN(IF($C26=0,0,IF(X$7&lt;$D26,0,IF(X$7&gt;$H26,0,IF(X$7=$D26,IF(X$7=$H26,MAX(0,$I26-$E26+1),13-$E26),IF(X$7=$H26,$I26,12))))),MAX(0,$F26*12-SUM($L26:W26))))</f>
        <v>0</v>
      </c>
      <c r="Y26" s="71">
        <f>IF($G26="Sammelposten",IF($C26=0,0,IF(Y$7&lt;$D26,0,IF(Y$7&gt;$H26,0,IF(Y$7=$D26,IF(Y$7=$H26,MAX(0,$I26-$E26+1),13-$E26),IF(Y$7=$H26,$I26,12))))),MIN(IF($C26=0,0,IF(Y$7&lt;$D26,0,IF(Y$7&gt;$H26,0,IF(Y$7=$D26,IF(Y$7=$H26,MAX(0,$I26-$E26+1),13-$E26),IF(Y$7=$H26,$I26,12))))),MAX(0,$F26*12-SUM($L26:X26))))</f>
        <v>0</v>
      </c>
      <c r="Z26" s="71">
        <f>IF($G26="Sammelposten",IF($C26=0,0,IF(Z$7&lt;$D26,0,IF(Z$7&gt;$H26,0,IF(Z$7=$D26,IF(Z$7=$H26,MAX(0,$I26-$E26+1),13-$E26),IF(Z$7=$H26,$I26,12))))),MIN(IF($C26=0,0,IF(Z$7&lt;$D26,0,IF(Z$7&gt;$H26,0,IF(Z$7=$D26,IF(Z$7=$H26,MAX(0,$I26-$E26+1),13-$E26),IF(Z$7=$H26,$I26,12))))),MAX(0,$F26*12-SUM($L26:Y26))))</f>
        <v>0</v>
      </c>
      <c r="AA26" s="71">
        <f>IF($G26="Sammelposten",IF($C26=0,0,IF(AA$7&lt;$D26,0,IF(AA$7&gt;$H26,0,IF(AA$7=$D26,IF(AA$7=$H26,MAX(0,$I26-$E26+1),13-$E26),IF(AA$7=$H26,$I26,12))))),MIN(IF($C26=0,0,IF(AA$7&lt;$D26,0,IF(AA$7&gt;$H26,0,IF(AA$7=$D26,IF(AA$7=$H26,MAX(0,$I26-$E26+1),13-$E26),IF(AA$7=$H26,$I26,12))))),MAX(0,$F26*12-SUM($L26:Z26))))</f>
        <v>0</v>
      </c>
      <c r="AB26" s="71">
        <f>IF($G26="Sammelposten",IF($C26=0,0,IF(AB$7&lt;$D26,0,IF(AB$7&gt;$H26,0,IF(AB$7=$D26,IF(AB$7=$H26,MAX(0,$I26-$E26+1),13-$E26),IF(AB$7=$H26,$I26,12))))),MIN(IF($C26=0,0,IF(AB$7&lt;$D26,0,IF(AB$7&gt;$H26,0,IF(AB$7=$D26,IF(AB$7=$H26,MAX(0,$I26-$E26+1),13-$E26),IF(AB$7=$H26,$I26,12))))),MAX(0,$F26*12-SUM($L26:AA26))))</f>
        <v>0</v>
      </c>
      <c r="AC26" s="71">
        <f>IF($G26="Sammelposten",IF($C26=0,0,IF(AC$7&lt;$D26,0,IF(AC$7&gt;$H26,0,IF(AC$7=$D26,IF(AC$7=$H26,MAX(0,$I26-$E26+1),13-$E26),IF(AC$7=$H26,$I26,12))))),MIN(IF($C26=0,0,IF(AC$7&lt;$D26,0,IF(AC$7&gt;$H26,0,IF(AC$7=$D26,IF(AC$7=$H26,MAX(0,$I26-$E26+1),13-$E26),IF(AC$7=$H26,$I26,12))))),MAX(0,$F26*12-SUM($L26:AB26))))</f>
        <v>0</v>
      </c>
      <c r="AD26" s="71">
        <f>IF($G26="Sammelposten",IF($C26=0,0,IF(AD$7&lt;$D26,0,IF(AD$7&gt;$H26,0,IF(AD$7=$D26,IF(AD$7=$H26,MAX(0,$I26-$E26+1),13-$E26),IF(AD$7=$H26,$I26,12))))),MIN(IF($C26=0,0,IF(AD$7&lt;$D26,0,IF(AD$7&gt;$H26,0,IF(AD$7=$D26,IF(AD$7=$H26,MAX(0,$I26-$E26+1),13-$E26),IF(AD$7=$H26,$I26,12))))),MAX(0,$F26*12-SUM($L26:AC26))))</f>
        <v>0</v>
      </c>
      <c r="AE26" s="71">
        <f>IF($G26="Sammelposten",IF($C26=0,0,IF(AE$7&lt;$D26,0,IF(AE$7&gt;$H26,0,IF(AE$7=$D26,IF(AE$7=$H26,MAX(0,$I26-$E26+1),13-$E26),IF(AE$7=$H26,$I26,12))))),MIN(IF($C26=0,0,IF(AE$7&lt;$D26,0,IF(AE$7&gt;$H26,0,IF(AE$7=$D26,IF(AE$7=$H26,MAX(0,$I26-$E26+1),13-$E26),IF(AE$7=$H26,$I26,12))))),MAX(0,$F26*12-SUM($L26:AD26))))</f>
        <v>0</v>
      </c>
    </row>
    <row r="27" spans="1:31" ht="15" customHeight="1" x14ac:dyDescent="0.25">
      <c r="A27" s="66">
        <f>IF(Anlagenverzeichnis!$B28="","",Anlagenverzeichnis!$A28)</f>
        <v>20</v>
      </c>
      <c r="B27" s="67" t="str">
        <f>IF(Anlagenverzeichnis!$B28="","",Anlagenverzeichnis!$B28)</f>
        <v>Notebook Außendienst</v>
      </c>
      <c r="C27" s="68">
        <f>IF(Anlagenverzeichnis!$G28="",0,Anlagenverzeichnis!$G28)</f>
        <v>1780</v>
      </c>
      <c r="D27" s="69">
        <f>IF(Anlagenverzeichnis!$F28="",9999,YEAR(Anlagenverzeichnis!$F28))</f>
        <v>2026</v>
      </c>
      <c r="E27" s="69">
        <f>IF(Anlagenverzeichnis!$F28="",1,MONTH(Anlagenverzeichnis!$F28))</f>
        <v>2</v>
      </c>
      <c r="F27" s="69">
        <f>IF(Anlagenverzeichnis!$I28="",1,MAX(1,Anlagenverzeichnis!$I28))</f>
        <v>3</v>
      </c>
      <c r="G27" s="66" t="str">
        <f>IF(Anlagenverzeichnis!$J28="","Linear",Anlagenverzeichnis!$J28)</f>
        <v>Degressiv</v>
      </c>
      <c r="H27" s="69">
        <f>IF(Anlagenverzeichnis!$K28="",9999,YEAR(Anlagenverzeichnis!$K28))</f>
        <v>9999</v>
      </c>
      <c r="I27" s="69">
        <f>IF(Anlagenverzeichnis!$K28="",12,MONTH(Anlagenverzeichnis!$K28))</f>
        <v>12</v>
      </c>
      <c r="J27" s="70">
        <f t="shared" si="0"/>
        <v>0.3</v>
      </c>
      <c r="L27" s="71">
        <f t="shared" si="1"/>
        <v>0</v>
      </c>
      <c r="M27" s="71">
        <f>IF($G27="Sammelposten",IF($C27=0,0,IF(M$7&lt;$D27,0,IF(M$7&gt;$H27,0,IF(M$7=$D27,IF(M$7=$H27,MAX(0,$I27-$E27+1),13-$E27),IF(M$7=$H27,$I27,12))))),MIN(IF($C27=0,0,IF(M$7&lt;$D27,0,IF(M$7&gt;$H27,0,IF(M$7=$D27,IF(M$7=$H27,MAX(0,$I27-$E27+1),13-$E27),IF(M$7=$H27,$I27,12))))),MAX(0,$F27*12-SUM($L27:L27))))</f>
        <v>0</v>
      </c>
      <c r="N27" s="71">
        <f>IF($G27="Sammelposten",IF($C27=0,0,IF(N$7&lt;$D27,0,IF(N$7&gt;$H27,0,IF(N$7=$D27,IF(N$7=$H27,MAX(0,$I27-$E27+1),13-$E27),IF(N$7=$H27,$I27,12))))),MIN(IF($C27=0,0,IF(N$7&lt;$D27,0,IF(N$7&gt;$H27,0,IF(N$7=$D27,IF(N$7=$H27,MAX(0,$I27-$E27+1),13-$E27),IF(N$7=$H27,$I27,12))))),MAX(0,$F27*12-SUM($L27:M27))))</f>
        <v>0</v>
      </c>
      <c r="O27" s="71">
        <f>IF($G27="Sammelposten",IF($C27=0,0,IF(O$7&lt;$D27,0,IF(O$7&gt;$H27,0,IF(O$7=$D27,IF(O$7=$H27,MAX(0,$I27-$E27+1),13-$E27),IF(O$7=$H27,$I27,12))))),MIN(IF($C27=0,0,IF(O$7&lt;$D27,0,IF(O$7&gt;$H27,0,IF(O$7=$D27,IF(O$7=$H27,MAX(0,$I27-$E27+1),13-$E27),IF(O$7=$H27,$I27,12))))),MAX(0,$F27*12-SUM($L27:N27))))</f>
        <v>0</v>
      </c>
      <c r="P27" s="71">
        <f>IF($G27="Sammelposten",IF($C27=0,0,IF(P$7&lt;$D27,0,IF(P$7&gt;$H27,0,IF(P$7=$D27,IF(P$7=$H27,MAX(0,$I27-$E27+1),13-$E27),IF(P$7=$H27,$I27,12))))),MIN(IF($C27=0,0,IF(P$7&lt;$D27,0,IF(P$7&gt;$H27,0,IF(P$7=$D27,IF(P$7=$H27,MAX(0,$I27-$E27+1),13-$E27),IF(P$7=$H27,$I27,12))))),MAX(0,$F27*12-SUM($L27:O27))))</f>
        <v>0</v>
      </c>
      <c r="Q27" s="71">
        <f>IF($G27="Sammelposten",IF($C27=0,0,IF(Q$7&lt;$D27,0,IF(Q$7&gt;$H27,0,IF(Q$7=$D27,IF(Q$7=$H27,MAX(0,$I27-$E27+1),13-$E27),IF(Q$7=$H27,$I27,12))))),MIN(IF($C27=0,0,IF(Q$7&lt;$D27,0,IF(Q$7&gt;$H27,0,IF(Q$7=$D27,IF(Q$7=$H27,MAX(0,$I27-$E27+1),13-$E27),IF(Q$7=$H27,$I27,12))))),MAX(0,$F27*12-SUM($L27:P27))))</f>
        <v>0</v>
      </c>
      <c r="R27" s="71">
        <f>IF($G27="Sammelposten",IF($C27=0,0,IF(R$7&lt;$D27,0,IF(R$7&gt;$H27,0,IF(R$7=$D27,IF(R$7=$H27,MAX(0,$I27-$E27+1),13-$E27),IF(R$7=$H27,$I27,12))))),MIN(IF($C27=0,0,IF(R$7&lt;$D27,0,IF(R$7&gt;$H27,0,IF(R$7=$D27,IF(R$7=$H27,MAX(0,$I27-$E27+1),13-$E27),IF(R$7=$H27,$I27,12))))),MAX(0,$F27*12-SUM($L27:Q27))))</f>
        <v>0</v>
      </c>
      <c r="S27" s="71">
        <f>IF($G27="Sammelposten",IF($C27=0,0,IF(S$7&lt;$D27,0,IF(S$7&gt;$H27,0,IF(S$7=$D27,IF(S$7=$H27,MAX(0,$I27-$E27+1),13-$E27),IF(S$7=$H27,$I27,12))))),MIN(IF($C27=0,0,IF(S$7&lt;$D27,0,IF(S$7&gt;$H27,0,IF(S$7=$D27,IF(S$7=$H27,MAX(0,$I27-$E27+1),13-$E27),IF(S$7=$H27,$I27,12))))),MAX(0,$F27*12-SUM($L27:R27))))</f>
        <v>11</v>
      </c>
      <c r="T27" s="71">
        <f>IF($G27="Sammelposten",IF($C27=0,0,IF(T$7&lt;$D27,0,IF(T$7&gt;$H27,0,IF(T$7=$D27,IF(T$7=$H27,MAX(0,$I27-$E27+1),13-$E27),IF(T$7=$H27,$I27,12))))),MIN(IF($C27=0,0,IF(T$7&lt;$D27,0,IF(T$7&gt;$H27,0,IF(T$7=$D27,IF(T$7=$H27,MAX(0,$I27-$E27+1),13-$E27),IF(T$7=$H27,$I27,12))))),MAX(0,$F27*12-SUM($L27:S27))))</f>
        <v>12</v>
      </c>
      <c r="U27" s="71">
        <f>IF($G27="Sammelposten",IF($C27=0,0,IF(U$7&lt;$D27,0,IF(U$7&gt;$H27,0,IF(U$7=$D27,IF(U$7=$H27,MAX(0,$I27-$E27+1),13-$E27),IF(U$7=$H27,$I27,12))))),MIN(IF($C27=0,0,IF(U$7&lt;$D27,0,IF(U$7&gt;$H27,0,IF(U$7=$D27,IF(U$7=$H27,MAX(0,$I27-$E27+1),13-$E27),IF(U$7=$H27,$I27,12))))),MAX(0,$F27*12-SUM($L27:T27))))</f>
        <v>12</v>
      </c>
      <c r="V27" s="71">
        <f>IF($G27="Sammelposten",IF($C27=0,0,IF(V$7&lt;$D27,0,IF(V$7&gt;$H27,0,IF(V$7=$D27,IF(V$7=$H27,MAX(0,$I27-$E27+1),13-$E27),IF(V$7=$H27,$I27,12))))),MIN(IF($C27=0,0,IF(V$7&lt;$D27,0,IF(V$7&gt;$H27,0,IF(V$7=$D27,IF(V$7=$H27,MAX(0,$I27-$E27+1),13-$E27),IF(V$7=$H27,$I27,12))))),MAX(0,$F27*12-SUM($L27:U27))))</f>
        <v>1</v>
      </c>
      <c r="W27" s="71">
        <f>IF($G27="Sammelposten",IF($C27=0,0,IF(W$7&lt;$D27,0,IF(W$7&gt;$H27,0,IF(W$7=$D27,IF(W$7=$H27,MAX(0,$I27-$E27+1),13-$E27),IF(W$7=$H27,$I27,12))))),MIN(IF($C27=0,0,IF(W$7&lt;$D27,0,IF(W$7&gt;$H27,0,IF(W$7=$D27,IF(W$7=$H27,MAX(0,$I27-$E27+1),13-$E27),IF(W$7=$H27,$I27,12))))),MAX(0,$F27*12-SUM($L27:V27))))</f>
        <v>0</v>
      </c>
      <c r="X27" s="71">
        <f>IF($G27="Sammelposten",IF($C27=0,0,IF(X$7&lt;$D27,0,IF(X$7&gt;$H27,0,IF(X$7=$D27,IF(X$7=$H27,MAX(0,$I27-$E27+1),13-$E27),IF(X$7=$H27,$I27,12))))),MIN(IF($C27=0,0,IF(X$7&lt;$D27,0,IF(X$7&gt;$H27,0,IF(X$7=$D27,IF(X$7=$H27,MAX(0,$I27-$E27+1),13-$E27),IF(X$7=$H27,$I27,12))))),MAX(0,$F27*12-SUM($L27:W27))))</f>
        <v>0</v>
      </c>
      <c r="Y27" s="71">
        <f>IF($G27="Sammelposten",IF($C27=0,0,IF(Y$7&lt;$D27,0,IF(Y$7&gt;$H27,0,IF(Y$7=$D27,IF(Y$7=$H27,MAX(0,$I27-$E27+1),13-$E27),IF(Y$7=$H27,$I27,12))))),MIN(IF($C27=0,0,IF(Y$7&lt;$D27,0,IF(Y$7&gt;$H27,0,IF(Y$7=$D27,IF(Y$7=$H27,MAX(0,$I27-$E27+1),13-$E27),IF(Y$7=$H27,$I27,12))))),MAX(0,$F27*12-SUM($L27:X27))))</f>
        <v>0</v>
      </c>
      <c r="Z27" s="71">
        <f>IF($G27="Sammelposten",IF($C27=0,0,IF(Z$7&lt;$D27,0,IF(Z$7&gt;$H27,0,IF(Z$7=$D27,IF(Z$7=$H27,MAX(0,$I27-$E27+1),13-$E27),IF(Z$7=$H27,$I27,12))))),MIN(IF($C27=0,0,IF(Z$7&lt;$D27,0,IF(Z$7&gt;$H27,0,IF(Z$7=$D27,IF(Z$7=$H27,MAX(0,$I27-$E27+1),13-$E27),IF(Z$7=$H27,$I27,12))))),MAX(0,$F27*12-SUM($L27:Y27))))</f>
        <v>0</v>
      </c>
      <c r="AA27" s="71">
        <f>IF($G27="Sammelposten",IF($C27=0,0,IF(AA$7&lt;$D27,0,IF(AA$7&gt;$H27,0,IF(AA$7=$D27,IF(AA$7=$H27,MAX(0,$I27-$E27+1),13-$E27),IF(AA$7=$H27,$I27,12))))),MIN(IF($C27=0,0,IF(AA$7&lt;$D27,0,IF(AA$7&gt;$H27,0,IF(AA$7=$D27,IF(AA$7=$H27,MAX(0,$I27-$E27+1),13-$E27),IF(AA$7=$H27,$I27,12))))),MAX(0,$F27*12-SUM($L27:Z27))))</f>
        <v>0</v>
      </c>
      <c r="AB27" s="71">
        <f>IF($G27="Sammelposten",IF($C27=0,0,IF(AB$7&lt;$D27,0,IF(AB$7&gt;$H27,0,IF(AB$7=$D27,IF(AB$7=$H27,MAX(0,$I27-$E27+1),13-$E27),IF(AB$7=$H27,$I27,12))))),MIN(IF($C27=0,0,IF(AB$7&lt;$D27,0,IF(AB$7&gt;$H27,0,IF(AB$7=$D27,IF(AB$7=$H27,MAX(0,$I27-$E27+1),13-$E27),IF(AB$7=$H27,$I27,12))))),MAX(0,$F27*12-SUM($L27:AA27))))</f>
        <v>0</v>
      </c>
      <c r="AC27" s="71">
        <f>IF($G27="Sammelposten",IF($C27=0,0,IF(AC$7&lt;$D27,0,IF(AC$7&gt;$H27,0,IF(AC$7=$D27,IF(AC$7=$H27,MAX(0,$I27-$E27+1),13-$E27),IF(AC$7=$H27,$I27,12))))),MIN(IF($C27=0,0,IF(AC$7&lt;$D27,0,IF(AC$7&gt;$H27,0,IF(AC$7=$D27,IF(AC$7=$H27,MAX(0,$I27-$E27+1),13-$E27),IF(AC$7=$H27,$I27,12))))),MAX(0,$F27*12-SUM($L27:AB27))))</f>
        <v>0</v>
      </c>
      <c r="AD27" s="71">
        <f>IF($G27="Sammelposten",IF($C27=0,0,IF(AD$7&lt;$D27,0,IF(AD$7&gt;$H27,0,IF(AD$7=$D27,IF(AD$7=$H27,MAX(0,$I27-$E27+1),13-$E27),IF(AD$7=$H27,$I27,12))))),MIN(IF($C27=0,0,IF(AD$7&lt;$D27,0,IF(AD$7&gt;$H27,0,IF(AD$7=$D27,IF(AD$7=$H27,MAX(0,$I27-$E27+1),13-$E27),IF(AD$7=$H27,$I27,12))))),MAX(0,$F27*12-SUM($L27:AC27))))</f>
        <v>0</v>
      </c>
      <c r="AE27" s="71">
        <f>IF($G27="Sammelposten",IF($C27=0,0,IF(AE$7&lt;$D27,0,IF(AE$7&gt;$H27,0,IF(AE$7=$D27,IF(AE$7=$H27,MAX(0,$I27-$E27+1),13-$E27),IF(AE$7=$H27,$I27,12))))),MIN(IF($C27=0,0,IF(AE$7&lt;$D27,0,IF(AE$7&gt;$H27,0,IF(AE$7=$D27,IF(AE$7=$H27,MAX(0,$I27-$E27+1),13-$E27),IF(AE$7=$H27,$I27,12))))),MAX(0,$F27*12-SUM($L27:AD27))))</f>
        <v>0</v>
      </c>
    </row>
    <row r="28" spans="1:31" ht="15" customHeight="1" x14ac:dyDescent="0.25">
      <c r="A28" s="66">
        <f>IF(Anlagenverzeichnis!$B29="","",Anlagenverzeichnis!$A29)</f>
        <v>21</v>
      </c>
      <c r="B28" s="67" t="str">
        <f>IF(Anlagenverzeichnis!$B29="","",Anlagenverzeichnis!$B29)</f>
        <v>Multifunktionsdrucker</v>
      </c>
      <c r="C28" s="68">
        <f>IF(Anlagenverzeichnis!$G29="",0,Anlagenverzeichnis!$G29)</f>
        <v>690</v>
      </c>
      <c r="D28" s="69">
        <f>IF(Anlagenverzeichnis!$F29="",9999,YEAR(Anlagenverzeichnis!$F29))</f>
        <v>2026</v>
      </c>
      <c r="E28" s="69">
        <f>IF(Anlagenverzeichnis!$F29="",1,MONTH(Anlagenverzeichnis!$F29))</f>
        <v>2</v>
      </c>
      <c r="F28" s="69">
        <f>IF(Anlagenverzeichnis!$I29="",1,MAX(1,Anlagenverzeichnis!$I29))</f>
        <v>3</v>
      </c>
      <c r="G28" s="66" t="str">
        <f>IF(Anlagenverzeichnis!$J29="","Linear",Anlagenverzeichnis!$J29)</f>
        <v>GWG</v>
      </c>
      <c r="H28" s="69">
        <f>IF(Anlagenverzeichnis!$K29="",9999,YEAR(Anlagenverzeichnis!$K29))</f>
        <v>9999</v>
      </c>
      <c r="I28" s="69">
        <f>IF(Anlagenverzeichnis!$K29="",12,MONTH(Anlagenverzeichnis!$K29))</f>
        <v>12</v>
      </c>
      <c r="J28" s="70">
        <f t="shared" si="0"/>
        <v>0</v>
      </c>
      <c r="L28" s="71">
        <f t="shared" si="1"/>
        <v>0</v>
      </c>
      <c r="M28" s="71">
        <f>IF($G28="Sammelposten",IF($C28=0,0,IF(M$7&lt;$D28,0,IF(M$7&gt;$H28,0,IF(M$7=$D28,IF(M$7=$H28,MAX(0,$I28-$E28+1),13-$E28),IF(M$7=$H28,$I28,12))))),MIN(IF($C28=0,0,IF(M$7&lt;$D28,0,IF(M$7&gt;$H28,0,IF(M$7=$D28,IF(M$7=$H28,MAX(0,$I28-$E28+1),13-$E28),IF(M$7=$H28,$I28,12))))),MAX(0,$F28*12-SUM($L28:L28))))</f>
        <v>0</v>
      </c>
      <c r="N28" s="71">
        <f>IF($G28="Sammelposten",IF($C28=0,0,IF(N$7&lt;$D28,0,IF(N$7&gt;$H28,0,IF(N$7=$D28,IF(N$7=$H28,MAX(0,$I28-$E28+1),13-$E28),IF(N$7=$H28,$I28,12))))),MIN(IF($C28=0,0,IF(N$7&lt;$D28,0,IF(N$7&gt;$H28,0,IF(N$7=$D28,IF(N$7=$H28,MAX(0,$I28-$E28+1),13-$E28),IF(N$7=$H28,$I28,12))))),MAX(0,$F28*12-SUM($L28:M28))))</f>
        <v>0</v>
      </c>
      <c r="O28" s="71">
        <f>IF($G28="Sammelposten",IF($C28=0,0,IF(O$7&lt;$D28,0,IF(O$7&gt;$H28,0,IF(O$7=$D28,IF(O$7=$H28,MAX(0,$I28-$E28+1),13-$E28),IF(O$7=$H28,$I28,12))))),MIN(IF($C28=0,0,IF(O$7&lt;$D28,0,IF(O$7&gt;$H28,0,IF(O$7=$D28,IF(O$7=$H28,MAX(0,$I28-$E28+1),13-$E28),IF(O$7=$H28,$I28,12))))),MAX(0,$F28*12-SUM($L28:N28))))</f>
        <v>0</v>
      </c>
      <c r="P28" s="71">
        <f>IF($G28="Sammelposten",IF($C28=0,0,IF(P$7&lt;$D28,0,IF(P$7&gt;$H28,0,IF(P$7=$D28,IF(P$7=$H28,MAX(0,$I28-$E28+1),13-$E28),IF(P$7=$H28,$I28,12))))),MIN(IF($C28=0,0,IF(P$7&lt;$D28,0,IF(P$7&gt;$H28,0,IF(P$7=$D28,IF(P$7=$H28,MAX(0,$I28-$E28+1),13-$E28),IF(P$7=$H28,$I28,12))))),MAX(0,$F28*12-SUM($L28:O28))))</f>
        <v>0</v>
      </c>
      <c r="Q28" s="71">
        <f>IF($G28="Sammelposten",IF($C28=0,0,IF(Q$7&lt;$D28,0,IF(Q$7&gt;$H28,0,IF(Q$7=$D28,IF(Q$7=$H28,MAX(0,$I28-$E28+1),13-$E28),IF(Q$7=$H28,$I28,12))))),MIN(IF($C28=0,0,IF(Q$7&lt;$D28,0,IF(Q$7&gt;$H28,0,IF(Q$7=$D28,IF(Q$7=$H28,MAX(0,$I28-$E28+1),13-$E28),IF(Q$7=$H28,$I28,12))))),MAX(0,$F28*12-SUM($L28:P28))))</f>
        <v>0</v>
      </c>
      <c r="R28" s="71">
        <f>IF($G28="Sammelposten",IF($C28=0,0,IF(R$7&lt;$D28,0,IF(R$7&gt;$H28,0,IF(R$7=$D28,IF(R$7=$H28,MAX(0,$I28-$E28+1),13-$E28),IF(R$7=$H28,$I28,12))))),MIN(IF($C28=0,0,IF(R$7&lt;$D28,0,IF(R$7&gt;$H28,0,IF(R$7=$D28,IF(R$7=$H28,MAX(0,$I28-$E28+1),13-$E28),IF(R$7=$H28,$I28,12))))),MAX(0,$F28*12-SUM($L28:Q28))))</f>
        <v>0</v>
      </c>
      <c r="S28" s="71">
        <f>IF($G28="Sammelposten",IF($C28=0,0,IF(S$7&lt;$D28,0,IF(S$7&gt;$H28,0,IF(S$7=$D28,IF(S$7=$H28,MAX(0,$I28-$E28+1),13-$E28),IF(S$7=$H28,$I28,12))))),MIN(IF($C28=0,0,IF(S$7&lt;$D28,0,IF(S$7&gt;$H28,0,IF(S$7=$D28,IF(S$7=$H28,MAX(0,$I28-$E28+1),13-$E28),IF(S$7=$H28,$I28,12))))),MAX(0,$F28*12-SUM($L28:R28))))</f>
        <v>11</v>
      </c>
      <c r="T28" s="71">
        <f>IF($G28="Sammelposten",IF($C28=0,0,IF(T$7&lt;$D28,0,IF(T$7&gt;$H28,0,IF(T$7=$D28,IF(T$7=$H28,MAX(0,$I28-$E28+1),13-$E28),IF(T$7=$H28,$I28,12))))),MIN(IF($C28=0,0,IF(T$7&lt;$D28,0,IF(T$7&gt;$H28,0,IF(T$7=$D28,IF(T$7=$H28,MAX(0,$I28-$E28+1),13-$E28),IF(T$7=$H28,$I28,12))))),MAX(0,$F28*12-SUM($L28:S28))))</f>
        <v>12</v>
      </c>
      <c r="U28" s="71">
        <f>IF($G28="Sammelposten",IF($C28=0,0,IF(U$7&lt;$D28,0,IF(U$7&gt;$H28,0,IF(U$7=$D28,IF(U$7=$H28,MAX(0,$I28-$E28+1),13-$E28),IF(U$7=$H28,$I28,12))))),MIN(IF($C28=0,0,IF(U$7&lt;$D28,0,IF(U$7&gt;$H28,0,IF(U$7=$D28,IF(U$7=$H28,MAX(0,$I28-$E28+1),13-$E28),IF(U$7=$H28,$I28,12))))),MAX(0,$F28*12-SUM($L28:T28))))</f>
        <v>12</v>
      </c>
      <c r="V28" s="71">
        <f>IF($G28="Sammelposten",IF($C28=0,0,IF(V$7&lt;$D28,0,IF(V$7&gt;$H28,0,IF(V$7=$D28,IF(V$7=$H28,MAX(0,$I28-$E28+1),13-$E28),IF(V$7=$H28,$I28,12))))),MIN(IF($C28=0,0,IF(V$7&lt;$D28,0,IF(V$7&gt;$H28,0,IF(V$7=$D28,IF(V$7=$H28,MAX(0,$I28-$E28+1),13-$E28),IF(V$7=$H28,$I28,12))))),MAX(0,$F28*12-SUM($L28:U28))))</f>
        <v>1</v>
      </c>
      <c r="W28" s="71">
        <f>IF($G28="Sammelposten",IF($C28=0,0,IF(W$7&lt;$D28,0,IF(W$7&gt;$H28,0,IF(W$7=$D28,IF(W$7=$H28,MAX(0,$I28-$E28+1),13-$E28),IF(W$7=$H28,$I28,12))))),MIN(IF($C28=0,0,IF(W$7&lt;$D28,0,IF(W$7&gt;$H28,0,IF(W$7=$D28,IF(W$7=$H28,MAX(0,$I28-$E28+1),13-$E28),IF(W$7=$H28,$I28,12))))),MAX(0,$F28*12-SUM($L28:V28))))</f>
        <v>0</v>
      </c>
      <c r="X28" s="71">
        <f>IF($G28="Sammelposten",IF($C28=0,0,IF(X$7&lt;$D28,0,IF(X$7&gt;$H28,0,IF(X$7=$D28,IF(X$7=$H28,MAX(0,$I28-$E28+1),13-$E28),IF(X$7=$H28,$I28,12))))),MIN(IF($C28=0,0,IF(X$7&lt;$D28,0,IF(X$7&gt;$H28,0,IF(X$7=$D28,IF(X$7=$H28,MAX(0,$I28-$E28+1),13-$E28),IF(X$7=$H28,$I28,12))))),MAX(0,$F28*12-SUM($L28:W28))))</f>
        <v>0</v>
      </c>
      <c r="Y28" s="71">
        <f>IF($G28="Sammelposten",IF($C28=0,0,IF(Y$7&lt;$D28,0,IF(Y$7&gt;$H28,0,IF(Y$7=$D28,IF(Y$7=$H28,MAX(0,$I28-$E28+1),13-$E28),IF(Y$7=$H28,$I28,12))))),MIN(IF($C28=0,0,IF(Y$7&lt;$D28,0,IF(Y$7&gt;$H28,0,IF(Y$7=$D28,IF(Y$7=$H28,MAX(0,$I28-$E28+1),13-$E28),IF(Y$7=$H28,$I28,12))))),MAX(0,$F28*12-SUM($L28:X28))))</f>
        <v>0</v>
      </c>
      <c r="Z28" s="71">
        <f>IF($G28="Sammelposten",IF($C28=0,0,IF(Z$7&lt;$D28,0,IF(Z$7&gt;$H28,0,IF(Z$7=$D28,IF(Z$7=$H28,MAX(0,$I28-$E28+1),13-$E28),IF(Z$7=$H28,$I28,12))))),MIN(IF($C28=0,0,IF(Z$7&lt;$D28,0,IF(Z$7&gt;$H28,0,IF(Z$7=$D28,IF(Z$7=$H28,MAX(0,$I28-$E28+1),13-$E28),IF(Z$7=$H28,$I28,12))))),MAX(0,$F28*12-SUM($L28:Y28))))</f>
        <v>0</v>
      </c>
      <c r="AA28" s="71">
        <f>IF($G28="Sammelposten",IF($C28=0,0,IF(AA$7&lt;$D28,0,IF(AA$7&gt;$H28,0,IF(AA$7=$D28,IF(AA$7=$H28,MAX(0,$I28-$E28+1),13-$E28),IF(AA$7=$H28,$I28,12))))),MIN(IF($C28=0,0,IF(AA$7&lt;$D28,0,IF(AA$7&gt;$H28,0,IF(AA$7=$D28,IF(AA$7=$H28,MAX(0,$I28-$E28+1),13-$E28),IF(AA$7=$H28,$I28,12))))),MAX(0,$F28*12-SUM($L28:Z28))))</f>
        <v>0</v>
      </c>
      <c r="AB28" s="71">
        <f>IF($G28="Sammelposten",IF($C28=0,0,IF(AB$7&lt;$D28,0,IF(AB$7&gt;$H28,0,IF(AB$7=$D28,IF(AB$7=$H28,MAX(0,$I28-$E28+1),13-$E28),IF(AB$7=$H28,$I28,12))))),MIN(IF($C28=0,0,IF(AB$7&lt;$D28,0,IF(AB$7&gt;$H28,0,IF(AB$7=$D28,IF(AB$7=$H28,MAX(0,$I28-$E28+1),13-$E28),IF(AB$7=$H28,$I28,12))))),MAX(0,$F28*12-SUM($L28:AA28))))</f>
        <v>0</v>
      </c>
      <c r="AC28" s="71">
        <f>IF($G28="Sammelposten",IF($C28=0,0,IF(AC$7&lt;$D28,0,IF(AC$7&gt;$H28,0,IF(AC$7=$D28,IF(AC$7=$H28,MAX(0,$I28-$E28+1),13-$E28),IF(AC$7=$H28,$I28,12))))),MIN(IF($C28=0,0,IF(AC$7&lt;$D28,0,IF(AC$7&gt;$H28,0,IF(AC$7=$D28,IF(AC$7=$H28,MAX(0,$I28-$E28+1),13-$E28),IF(AC$7=$H28,$I28,12))))),MAX(0,$F28*12-SUM($L28:AB28))))</f>
        <v>0</v>
      </c>
      <c r="AD28" s="71">
        <f>IF($G28="Sammelposten",IF($C28=0,0,IF(AD$7&lt;$D28,0,IF(AD$7&gt;$H28,0,IF(AD$7=$D28,IF(AD$7=$H28,MAX(0,$I28-$E28+1),13-$E28),IF(AD$7=$H28,$I28,12))))),MIN(IF($C28=0,0,IF(AD$7&lt;$D28,0,IF(AD$7&gt;$H28,0,IF(AD$7=$D28,IF(AD$7=$H28,MAX(0,$I28-$E28+1),13-$E28),IF(AD$7=$H28,$I28,12))))),MAX(0,$F28*12-SUM($L28:AC28))))</f>
        <v>0</v>
      </c>
      <c r="AE28" s="71">
        <f>IF($G28="Sammelposten",IF($C28=0,0,IF(AE$7&lt;$D28,0,IF(AE$7&gt;$H28,0,IF(AE$7=$D28,IF(AE$7=$H28,MAX(0,$I28-$E28+1),13-$E28),IF(AE$7=$H28,$I28,12))))),MIN(IF($C28=0,0,IF(AE$7&lt;$D28,0,IF(AE$7&gt;$H28,0,IF(AE$7=$D28,IF(AE$7=$H28,MAX(0,$I28-$E28+1),13-$E28),IF(AE$7=$H28,$I28,12))))),MAX(0,$F28*12-SUM($L28:AD28))))</f>
        <v>0</v>
      </c>
    </row>
    <row r="29" spans="1:31" ht="15" customHeight="1" x14ac:dyDescent="0.25">
      <c r="A29" s="66">
        <f>IF(Anlagenverzeichnis!$B30="","",Anlagenverzeichnis!$A30)</f>
        <v>22</v>
      </c>
      <c r="B29" s="67" t="str">
        <f>IF(Anlagenverzeichnis!$B30="","",Anlagenverzeichnis!$B30)</f>
        <v>Werkzeugsatz Montagewagen</v>
      </c>
      <c r="C29" s="68">
        <f>IF(Anlagenverzeichnis!$G30="",0,Anlagenverzeichnis!$G30)</f>
        <v>745</v>
      </c>
      <c r="D29" s="69">
        <f>IF(Anlagenverzeichnis!$F30="",9999,YEAR(Anlagenverzeichnis!$F30))</f>
        <v>2026</v>
      </c>
      <c r="E29" s="69">
        <f>IF(Anlagenverzeichnis!$F30="",1,MONTH(Anlagenverzeichnis!$F30))</f>
        <v>3</v>
      </c>
      <c r="F29" s="69">
        <f>IF(Anlagenverzeichnis!$I30="",1,MAX(1,Anlagenverzeichnis!$I30))</f>
        <v>5</v>
      </c>
      <c r="G29" s="66" t="str">
        <f>IF(Anlagenverzeichnis!$J30="","Linear",Anlagenverzeichnis!$J30)</f>
        <v>GWG</v>
      </c>
      <c r="H29" s="69">
        <f>IF(Anlagenverzeichnis!$K30="",9999,YEAR(Anlagenverzeichnis!$K30))</f>
        <v>9999</v>
      </c>
      <c r="I29" s="69">
        <f>IF(Anlagenverzeichnis!$K30="",12,MONTH(Anlagenverzeichnis!$K30))</f>
        <v>12</v>
      </c>
      <c r="J29" s="70">
        <f t="shared" si="0"/>
        <v>0</v>
      </c>
      <c r="L29" s="71">
        <f t="shared" si="1"/>
        <v>0</v>
      </c>
      <c r="M29" s="71">
        <f>IF($G29="Sammelposten",IF($C29=0,0,IF(M$7&lt;$D29,0,IF(M$7&gt;$H29,0,IF(M$7=$D29,IF(M$7=$H29,MAX(0,$I29-$E29+1),13-$E29),IF(M$7=$H29,$I29,12))))),MIN(IF($C29=0,0,IF(M$7&lt;$D29,0,IF(M$7&gt;$H29,0,IF(M$7=$D29,IF(M$7=$H29,MAX(0,$I29-$E29+1),13-$E29),IF(M$7=$H29,$I29,12))))),MAX(0,$F29*12-SUM($L29:L29))))</f>
        <v>0</v>
      </c>
      <c r="N29" s="71">
        <f>IF($G29="Sammelposten",IF($C29=0,0,IF(N$7&lt;$D29,0,IF(N$7&gt;$H29,0,IF(N$7=$D29,IF(N$7=$H29,MAX(0,$I29-$E29+1),13-$E29),IF(N$7=$H29,$I29,12))))),MIN(IF($C29=0,0,IF(N$7&lt;$D29,0,IF(N$7&gt;$H29,0,IF(N$7=$D29,IF(N$7=$H29,MAX(0,$I29-$E29+1),13-$E29),IF(N$7=$H29,$I29,12))))),MAX(0,$F29*12-SUM($L29:M29))))</f>
        <v>0</v>
      </c>
      <c r="O29" s="71">
        <f>IF($G29="Sammelposten",IF($C29=0,0,IF(O$7&lt;$D29,0,IF(O$7&gt;$H29,0,IF(O$7=$D29,IF(O$7=$H29,MAX(0,$I29-$E29+1),13-$E29),IF(O$7=$H29,$I29,12))))),MIN(IF($C29=0,0,IF(O$7&lt;$D29,0,IF(O$7&gt;$H29,0,IF(O$7=$D29,IF(O$7=$H29,MAX(0,$I29-$E29+1),13-$E29),IF(O$7=$H29,$I29,12))))),MAX(0,$F29*12-SUM($L29:N29))))</f>
        <v>0</v>
      </c>
      <c r="P29" s="71">
        <f>IF($G29="Sammelposten",IF($C29=0,0,IF(P$7&lt;$D29,0,IF(P$7&gt;$H29,0,IF(P$7=$D29,IF(P$7=$H29,MAX(0,$I29-$E29+1),13-$E29),IF(P$7=$H29,$I29,12))))),MIN(IF($C29=0,0,IF(P$7&lt;$D29,0,IF(P$7&gt;$H29,0,IF(P$7=$D29,IF(P$7=$H29,MAX(0,$I29-$E29+1),13-$E29),IF(P$7=$H29,$I29,12))))),MAX(0,$F29*12-SUM($L29:O29))))</f>
        <v>0</v>
      </c>
      <c r="Q29" s="71">
        <f>IF($G29="Sammelposten",IF($C29=0,0,IF(Q$7&lt;$D29,0,IF(Q$7&gt;$H29,0,IF(Q$7=$D29,IF(Q$7=$H29,MAX(0,$I29-$E29+1),13-$E29),IF(Q$7=$H29,$I29,12))))),MIN(IF($C29=0,0,IF(Q$7&lt;$D29,0,IF(Q$7&gt;$H29,0,IF(Q$7=$D29,IF(Q$7=$H29,MAX(0,$I29-$E29+1),13-$E29),IF(Q$7=$H29,$I29,12))))),MAX(0,$F29*12-SUM($L29:P29))))</f>
        <v>0</v>
      </c>
      <c r="R29" s="71">
        <f>IF($G29="Sammelposten",IF($C29=0,0,IF(R$7&lt;$D29,0,IF(R$7&gt;$H29,0,IF(R$7=$D29,IF(R$7=$H29,MAX(0,$I29-$E29+1),13-$E29),IF(R$7=$H29,$I29,12))))),MIN(IF($C29=0,0,IF(R$7&lt;$D29,0,IF(R$7&gt;$H29,0,IF(R$7=$D29,IF(R$7=$H29,MAX(0,$I29-$E29+1),13-$E29),IF(R$7=$H29,$I29,12))))),MAX(0,$F29*12-SUM($L29:Q29))))</f>
        <v>0</v>
      </c>
      <c r="S29" s="71">
        <f>IF($G29="Sammelposten",IF($C29=0,0,IF(S$7&lt;$D29,0,IF(S$7&gt;$H29,0,IF(S$7=$D29,IF(S$7=$H29,MAX(0,$I29-$E29+1),13-$E29),IF(S$7=$H29,$I29,12))))),MIN(IF($C29=0,0,IF(S$7&lt;$D29,0,IF(S$7&gt;$H29,0,IF(S$7=$D29,IF(S$7=$H29,MAX(0,$I29-$E29+1),13-$E29),IF(S$7=$H29,$I29,12))))),MAX(0,$F29*12-SUM($L29:R29))))</f>
        <v>10</v>
      </c>
      <c r="T29" s="71">
        <f>IF($G29="Sammelposten",IF($C29=0,0,IF(T$7&lt;$D29,0,IF(T$7&gt;$H29,0,IF(T$7=$D29,IF(T$7=$H29,MAX(0,$I29-$E29+1),13-$E29),IF(T$7=$H29,$I29,12))))),MIN(IF($C29=0,0,IF(T$7&lt;$D29,0,IF(T$7&gt;$H29,0,IF(T$7=$D29,IF(T$7=$H29,MAX(0,$I29-$E29+1),13-$E29),IF(T$7=$H29,$I29,12))))),MAX(0,$F29*12-SUM($L29:S29))))</f>
        <v>12</v>
      </c>
      <c r="U29" s="71">
        <f>IF($G29="Sammelposten",IF($C29=0,0,IF(U$7&lt;$D29,0,IF(U$7&gt;$H29,0,IF(U$7=$D29,IF(U$7=$H29,MAX(0,$I29-$E29+1),13-$E29),IF(U$7=$H29,$I29,12))))),MIN(IF($C29=0,0,IF(U$7&lt;$D29,0,IF(U$7&gt;$H29,0,IF(U$7=$D29,IF(U$7=$H29,MAX(0,$I29-$E29+1),13-$E29),IF(U$7=$H29,$I29,12))))),MAX(0,$F29*12-SUM($L29:T29))))</f>
        <v>12</v>
      </c>
      <c r="V29" s="71">
        <f>IF($G29="Sammelposten",IF($C29=0,0,IF(V$7&lt;$D29,0,IF(V$7&gt;$H29,0,IF(V$7=$D29,IF(V$7=$H29,MAX(0,$I29-$E29+1),13-$E29),IF(V$7=$H29,$I29,12))))),MIN(IF($C29=0,0,IF(V$7&lt;$D29,0,IF(V$7&gt;$H29,0,IF(V$7=$D29,IF(V$7=$H29,MAX(0,$I29-$E29+1),13-$E29),IF(V$7=$H29,$I29,12))))),MAX(0,$F29*12-SUM($L29:U29))))</f>
        <v>12</v>
      </c>
      <c r="W29" s="71">
        <f>IF($G29="Sammelposten",IF($C29=0,0,IF(W$7&lt;$D29,0,IF(W$7&gt;$H29,0,IF(W$7=$D29,IF(W$7=$H29,MAX(0,$I29-$E29+1),13-$E29),IF(W$7=$H29,$I29,12))))),MIN(IF($C29=0,0,IF(W$7&lt;$D29,0,IF(W$7&gt;$H29,0,IF(W$7=$D29,IF(W$7=$H29,MAX(0,$I29-$E29+1),13-$E29),IF(W$7=$H29,$I29,12))))),MAX(0,$F29*12-SUM($L29:V29))))</f>
        <v>12</v>
      </c>
      <c r="X29" s="71">
        <f>IF($G29="Sammelposten",IF($C29=0,0,IF(X$7&lt;$D29,0,IF(X$7&gt;$H29,0,IF(X$7=$D29,IF(X$7=$H29,MAX(0,$I29-$E29+1),13-$E29),IF(X$7=$H29,$I29,12))))),MIN(IF($C29=0,0,IF(X$7&lt;$D29,0,IF(X$7&gt;$H29,0,IF(X$7=$D29,IF(X$7=$H29,MAX(0,$I29-$E29+1),13-$E29),IF(X$7=$H29,$I29,12))))),MAX(0,$F29*12-SUM($L29:W29))))</f>
        <v>2</v>
      </c>
      <c r="Y29" s="71">
        <f>IF($G29="Sammelposten",IF($C29=0,0,IF(Y$7&lt;$D29,0,IF(Y$7&gt;$H29,0,IF(Y$7=$D29,IF(Y$7=$H29,MAX(0,$I29-$E29+1),13-$E29),IF(Y$7=$H29,$I29,12))))),MIN(IF($C29=0,0,IF(Y$7&lt;$D29,0,IF(Y$7&gt;$H29,0,IF(Y$7=$D29,IF(Y$7=$H29,MAX(0,$I29-$E29+1),13-$E29),IF(Y$7=$H29,$I29,12))))),MAX(0,$F29*12-SUM($L29:X29))))</f>
        <v>0</v>
      </c>
      <c r="Z29" s="71">
        <f>IF($G29="Sammelposten",IF($C29=0,0,IF(Z$7&lt;$D29,0,IF(Z$7&gt;$H29,0,IF(Z$7=$D29,IF(Z$7=$H29,MAX(0,$I29-$E29+1),13-$E29),IF(Z$7=$H29,$I29,12))))),MIN(IF($C29=0,0,IF(Z$7&lt;$D29,0,IF(Z$7&gt;$H29,0,IF(Z$7=$D29,IF(Z$7=$H29,MAX(0,$I29-$E29+1),13-$E29),IF(Z$7=$H29,$I29,12))))),MAX(0,$F29*12-SUM($L29:Y29))))</f>
        <v>0</v>
      </c>
      <c r="AA29" s="71">
        <f>IF($G29="Sammelposten",IF($C29=0,0,IF(AA$7&lt;$D29,0,IF(AA$7&gt;$H29,0,IF(AA$7=$D29,IF(AA$7=$H29,MAX(0,$I29-$E29+1),13-$E29),IF(AA$7=$H29,$I29,12))))),MIN(IF($C29=0,0,IF(AA$7&lt;$D29,0,IF(AA$7&gt;$H29,0,IF(AA$7=$D29,IF(AA$7=$H29,MAX(0,$I29-$E29+1),13-$E29),IF(AA$7=$H29,$I29,12))))),MAX(0,$F29*12-SUM($L29:Z29))))</f>
        <v>0</v>
      </c>
      <c r="AB29" s="71">
        <f>IF($G29="Sammelposten",IF($C29=0,0,IF(AB$7&lt;$D29,0,IF(AB$7&gt;$H29,0,IF(AB$7=$D29,IF(AB$7=$H29,MAX(0,$I29-$E29+1),13-$E29),IF(AB$7=$H29,$I29,12))))),MIN(IF($C29=0,0,IF(AB$7&lt;$D29,0,IF(AB$7&gt;$H29,0,IF(AB$7=$D29,IF(AB$7=$H29,MAX(0,$I29-$E29+1),13-$E29),IF(AB$7=$H29,$I29,12))))),MAX(0,$F29*12-SUM($L29:AA29))))</f>
        <v>0</v>
      </c>
      <c r="AC29" s="71">
        <f>IF($G29="Sammelposten",IF($C29=0,0,IF(AC$7&lt;$D29,0,IF(AC$7&gt;$H29,0,IF(AC$7=$D29,IF(AC$7=$H29,MAX(0,$I29-$E29+1),13-$E29),IF(AC$7=$H29,$I29,12))))),MIN(IF($C29=0,0,IF(AC$7&lt;$D29,0,IF(AC$7&gt;$H29,0,IF(AC$7=$D29,IF(AC$7=$H29,MAX(0,$I29-$E29+1),13-$E29),IF(AC$7=$H29,$I29,12))))),MAX(0,$F29*12-SUM($L29:AB29))))</f>
        <v>0</v>
      </c>
      <c r="AD29" s="71">
        <f>IF($G29="Sammelposten",IF($C29=0,0,IF(AD$7&lt;$D29,0,IF(AD$7&gt;$H29,0,IF(AD$7=$D29,IF(AD$7=$H29,MAX(0,$I29-$E29+1),13-$E29),IF(AD$7=$H29,$I29,12))))),MIN(IF($C29=0,0,IF(AD$7&lt;$D29,0,IF(AD$7&gt;$H29,0,IF(AD$7=$D29,IF(AD$7=$H29,MAX(0,$I29-$E29+1),13-$E29),IF(AD$7=$H29,$I29,12))))),MAX(0,$F29*12-SUM($L29:AC29))))</f>
        <v>0</v>
      </c>
      <c r="AE29" s="71">
        <f>IF($G29="Sammelposten",IF($C29=0,0,IF(AE$7&lt;$D29,0,IF(AE$7&gt;$H29,0,IF(AE$7=$D29,IF(AE$7=$H29,MAX(0,$I29-$E29+1),13-$E29),IF(AE$7=$H29,$I29,12))))),MIN(IF($C29=0,0,IF(AE$7&lt;$D29,0,IF(AE$7&gt;$H29,0,IF(AE$7=$D29,IF(AE$7=$H29,MAX(0,$I29-$E29+1),13-$E29),IF(AE$7=$H29,$I29,12))))),MAX(0,$F29*12-SUM($L29:AD29))))</f>
        <v>0</v>
      </c>
    </row>
    <row r="30" spans="1:31" ht="15" customHeight="1" x14ac:dyDescent="0.25">
      <c r="A30" s="66">
        <f>IF(Anlagenverzeichnis!$B31="","",Anlagenverzeichnis!$A31)</f>
        <v>23</v>
      </c>
      <c r="B30" s="67" t="str">
        <f>IF(Anlagenverzeichnis!$B31="","",Anlagenverzeichnis!$B31)</f>
        <v>Diensthandys (4 Stück)</v>
      </c>
      <c r="C30" s="68">
        <f>IF(Anlagenverzeichnis!$G31="",0,Anlagenverzeichnis!$G31)</f>
        <v>960</v>
      </c>
      <c r="D30" s="69">
        <f>IF(Anlagenverzeichnis!$F31="",9999,YEAR(Anlagenverzeichnis!$F31))</f>
        <v>2026</v>
      </c>
      <c r="E30" s="69">
        <f>IF(Anlagenverzeichnis!$F31="",1,MONTH(Anlagenverzeichnis!$F31))</f>
        <v>4</v>
      </c>
      <c r="F30" s="69">
        <f>IF(Anlagenverzeichnis!$I31="",1,MAX(1,Anlagenverzeichnis!$I31))</f>
        <v>5</v>
      </c>
      <c r="G30" s="66" t="str">
        <f>IF(Anlagenverzeichnis!$J31="","Linear",Anlagenverzeichnis!$J31)</f>
        <v>Sammelposten</v>
      </c>
      <c r="H30" s="69">
        <f>IF(Anlagenverzeichnis!$K31="",9999,YEAR(Anlagenverzeichnis!$K31))</f>
        <v>9999</v>
      </c>
      <c r="I30" s="69">
        <f>IF(Anlagenverzeichnis!$K31="",12,MONTH(Anlagenverzeichnis!$K31))</f>
        <v>12</v>
      </c>
      <c r="J30" s="70">
        <f t="shared" si="0"/>
        <v>0</v>
      </c>
      <c r="L30" s="71">
        <f t="shared" si="1"/>
        <v>0</v>
      </c>
      <c r="M30" s="71">
        <f>IF($G30="Sammelposten",IF($C30=0,0,IF(M$7&lt;$D30,0,IF(M$7&gt;$H30,0,IF(M$7=$D30,IF(M$7=$H30,MAX(0,$I30-$E30+1),13-$E30),IF(M$7=$H30,$I30,12))))),MIN(IF($C30=0,0,IF(M$7&lt;$D30,0,IF(M$7&gt;$H30,0,IF(M$7=$D30,IF(M$7=$H30,MAX(0,$I30-$E30+1),13-$E30),IF(M$7=$H30,$I30,12))))),MAX(0,$F30*12-SUM($L30:L30))))</f>
        <v>0</v>
      </c>
      <c r="N30" s="71">
        <f>IF($G30="Sammelposten",IF($C30=0,0,IF(N$7&lt;$D30,0,IF(N$7&gt;$H30,0,IF(N$7=$D30,IF(N$7=$H30,MAX(0,$I30-$E30+1),13-$E30),IF(N$7=$H30,$I30,12))))),MIN(IF($C30=0,0,IF(N$7&lt;$D30,0,IF(N$7&gt;$H30,0,IF(N$7=$D30,IF(N$7=$H30,MAX(0,$I30-$E30+1),13-$E30),IF(N$7=$H30,$I30,12))))),MAX(0,$F30*12-SUM($L30:M30))))</f>
        <v>0</v>
      </c>
      <c r="O30" s="71">
        <f>IF($G30="Sammelposten",IF($C30=0,0,IF(O$7&lt;$D30,0,IF(O$7&gt;$H30,0,IF(O$7=$D30,IF(O$7=$H30,MAX(0,$I30-$E30+1),13-$E30),IF(O$7=$H30,$I30,12))))),MIN(IF($C30=0,0,IF(O$7&lt;$D30,0,IF(O$7&gt;$H30,0,IF(O$7=$D30,IF(O$7=$H30,MAX(0,$I30-$E30+1),13-$E30),IF(O$7=$H30,$I30,12))))),MAX(0,$F30*12-SUM($L30:N30))))</f>
        <v>0</v>
      </c>
      <c r="P30" s="71">
        <f>IF($G30="Sammelposten",IF($C30=0,0,IF(P$7&lt;$D30,0,IF(P$7&gt;$H30,0,IF(P$7=$D30,IF(P$7=$H30,MAX(0,$I30-$E30+1),13-$E30),IF(P$7=$H30,$I30,12))))),MIN(IF($C30=0,0,IF(P$7&lt;$D30,0,IF(P$7&gt;$H30,0,IF(P$7=$D30,IF(P$7=$H30,MAX(0,$I30-$E30+1),13-$E30),IF(P$7=$H30,$I30,12))))),MAX(0,$F30*12-SUM($L30:O30))))</f>
        <v>0</v>
      </c>
      <c r="Q30" s="71">
        <f>IF($G30="Sammelposten",IF($C30=0,0,IF(Q$7&lt;$D30,0,IF(Q$7&gt;$H30,0,IF(Q$7=$D30,IF(Q$7=$H30,MAX(0,$I30-$E30+1),13-$E30),IF(Q$7=$H30,$I30,12))))),MIN(IF($C30=0,0,IF(Q$7&lt;$D30,0,IF(Q$7&gt;$H30,0,IF(Q$7=$D30,IF(Q$7=$H30,MAX(0,$I30-$E30+1),13-$E30),IF(Q$7=$H30,$I30,12))))),MAX(0,$F30*12-SUM($L30:P30))))</f>
        <v>0</v>
      </c>
      <c r="R30" s="71">
        <f>IF($G30="Sammelposten",IF($C30=0,0,IF(R$7&lt;$D30,0,IF(R$7&gt;$H30,0,IF(R$7=$D30,IF(R$7=$H30,MAX(0,$I30-$E30+1),13-$E30),IF(R$7=$H30,$I30,12))))),MIN(IF($C30=0,0,IF(R$7&lt;$D30,0,IF(R$7&gt;$H30,0,IF(R$7=$D30,IF(R$7=$H30,MAX(0,$I30-$E30+1),13-$E30),IF(R$7=$H30,$I30,12))))),MAX(0,$F30*12-SUM($L30:Q30))))</f>
        <v>0</v>
      </c>
      <c r="S30" s="71">
        <f>IF($G30="Sammelposten",IF($C30=0,0,IF(S$7&lt;$D30,0,IF(S$7&gt;$H30,0,IF(S$7=$D30,IF(S$7=$H30,MAX(0,$I30-$E30+1),13-$E30),IF(S$7=$H30,$I30,12))))),MIN(IF($C30=0,0,IF(S$7&lt;$D30,0,IF(S$7&gt;$H30,0,IF(S$7=$D30,IF(S$7=$H30,MAX(0,$I30-$E30+1),13-$E30),IF(S$7=$H30,$I30,12))))),MAX(0,$F30*12-SUM($L30:R30))))</f>
        <v>9</v>
      </c>
      <c r="T30" s="71">
        <f>IF($G30="Sammelposten",IF($C30=0,0,IF(T$7&lt;$D30,0,IF(T$7&gt;$H30,0,IF(T$7=$D30,IF(T$7=$H30,MAX(0,$I30-$E30+1),13-$E30),IF(T$7=$H30,$I30,12))))),MIN(IF($C30=0,0,IF(T$7&lt;$D30,0,IF(T$7&gt;$H30,0,IF(T$7=$D30,IF(T$7=$H30,MAX(0,$I30-$E30+1),13-$E30),IF(T$7=$H30,$I30,12))))),MAX(0,$F30*12-SUM($L30:S30))))</f>
        <v>12</v>
      </c>
      <c r="U30" s="71">
        <f>IF($G30="Sammelposten",IF($C30=0,0,IF(U$7&lt;$D30,0,IF(U$7&gt;$H30,0,IF(U$7=$D30,IF(U$7=$H30,MAX(0,$I30-$E30+1),13-$E30),IF(U$7=$H30,$I30,12))))),MIN(IF($C30=0,0,IF(U$7&lt;$D30,0,IF(U$7&gt;$H30,0,IF(U$7=$D30,IF(U$7=$H30,MAX(0,$I30-$E30+1),13-$E30),IF(U$7=$H30,$I30,12))))),MAX(0,$F30*12-SUM($L30:T30))))</f>
        <v>12</v>
      </c>
      <c r="V30" s="71">
        <f>IF($G30="Sammelposten",IF($C30=0,0,IF(V$7&lt;$D30,0,IF(V$7&gt;$H30,0,IF(V$7=$D30,IF(V$7=$H30,MAX(0,$I30-$E30+1),13-$E30),IF(V$7=$H30,$I30,12))))),MIN(IF($C30=0,0,IF(V$7&lt;$D30,0,IF(V$7&gt;$H30,0,IF(V$7=$D30,IF(V$7=$H30,MAX(0,$I30-$E30+1),13-$E30),IF(V$7=$H30,$I30,12))))),MAX(0,$F30*12-SUM($L30:U30))))</f>
        <v>12</v>
      </c>
      <c r="W30" s="71">
        <f>IF($G30="Sammelposten",IF($C30=0,0,IF(W$7&lt;$D30,0,IF(W$7&gt;$H30,0,IF(W$7=$D30,IF(W$7=$H30,MAX(0,$I30-$E30+1),13-$E30),IF(W$7=$H30,$I30,12))))),MIN(IF($C30=0,0,IF(W$7&lt;$D30,0,IF(W$7&gt;$H30,0,IF(W$7=$D30,IF(W$7=$H30,MAX(0,$I30-$E30+1),13-$E30),IF(W$7=$H30,$I30,12))))),MAX(0,$F30*12-SUM($L30:V30))))</f>
        <v>12</v>
      </c>
      <c r="X30" s="71">
        <f>IF($G30="Sammelposten",IF($C30=0,0,IF(X$7&lt;$D30,0,IF(X$7&gt;$H30,0,IF(X$7=$D30,IF(X$7=$H30,MAX(0,$I30-$E30+1),13-$E30),IF(X$7=$H30,$I30,12))))),MIN(IF($C30=0,0,IF(X$7&lt;$D30,0,IF(X$7&gt;$H30,0,IF(X$7=$D30,IF(X$7=$H30,MAX(0,$I30-$E30+1),13-$E30),IF(X$7=$H30,$I30,12))))),MAX(0,$F30*12-SUM($L30:W30))))</f>
        <v>12</v>
      </c>
      <c r="Y30" s="71">
        <f>IF($G30="Sammelposten",IF($C30=0,0,IF(Y$7&lt;$D30,0,IF(Y$7&gt;$H30,0,IF(Y$7=$D30,IF(Y$7=$H30,MAX(0,$I30-$E30+1),13-$E30),IF(Y$7=$H30,$I30,12))))),MIN(IF($C30=0,0,IF(Y$7&lt;$D30,0,IF(Y$7&gt;$H30,0,IF(Y$7=$D30,IF(Y$7=$H30,MAX(0,$I30-$E30+1),13-$E30),IF(Y$7=$H30,$I30,12))))),MAX(0,$F30*12-SUM($L30:X30))))</f>
        <v>12</v>
      </c>
      <c r="Z30" s="71">
        <f>IF($G30="Sammelposten",IF($C30=0,0,IF(Z$7&lt;$D30,0,IF(Z$7&gt;$H30,0,IF(Z$7=$D30,IF(Z$7=$H30,MAX(0,$I30-$E30+1),13-$E30),IF(Z$7=$H30,$I30,12))))),MIN(IF($C30=0,0,IF(Z$7&lt;$D30,0,IF(Z$7&gt;$H30,0,IF(Z$7=$D30,IF(Z$7=$H30,MAX(0,$I30-$E30+1),13-$E30),IF(Z$7=$H30,$I30,12))))),MAX(0,$F30*12-SUM($L30:Y30))))</f>
        <v>12</v>
      </c>
      <c r="AA30" s="71">
        <f>IF($G30="Sammelposten",IF($C30=0,0,IF(AA$7&lt;$D30,0,IF(AA$7&gt;$H30,0,IF(AA$7=$D30,IF(AA$7=$H30,MAX(0,$I30-$E30+1),13-$E30),IF(AA$7=$H30,$I30,12))))),MIN(IF($C30=0,0,IF(AA$7&lt;$D30,0,IF(AA$7&gt;$H30,0,IF(AA$7=$D30,IF(AA$7=$H30,MAX(0,$I30-$E30+1),13-$E30),IF(AA$7=$H30,$I30,12))))),MAX(0,$F30*12-SUM($L30:Z30))))</f>
        <v>12</v>
      </c>
      <c r="AB30" s="71">
        <f>IF($G30="Sammelposten",IF($C30=0,0,IF(AB$7&lt;$D30,0,IF(AB$7&gt;$H30,0,IF(AB$7=$D30,IF(AB$7=$H30,MAX(0,$I30-$E30+1),13-$E30),IF(AB$7=$H30,$I30,12))))),MIN(IF($C30=0,0,IF(AB$7&lt;$D30,0,IF(AB$7&gt;$H30,0,IF(AB$7=$D30,IF(AB$7=$H30,MAX(0,$I30-$E30+1),13-$E30),IF(AB$7=$H30,$I30,12))))),MAX(0,$F30*12-SUM($L30:AA30))))</f>
        <v>12</v>
      </c>
      <c r="AC30" s="71">
        <f>IF($G30="Sammelposten",IF($C30=0,0,IF(AC$7&lt;$D30,0,IF(AC$7&gt;$H30,0,IF(AC$7=$D30,IF(AC$7=$H30,MAX(0,$I30-$E30+1),13-$E30),IF(AC$7=$H30,$I30,12))))),MIN(IF($C30=0,0,IF(AC$7&lt;$D30,0,IF(AC$7&gt;$H30,0,IF(AC$7=$D30,IF(AC$7=$H30,MAX(0,$I30-$E30+1),13-$E30),IF(AC$7=$H30,$I30,12))))),MAX(0,$F30*12-SUM($L30:AB30))))</f>
        <v>12</v>
      </c>
      <c r="AD30" s="71">
        <f>IF($G30="Sammelposten",IF($C30=0,0,IF(AD$7&lt;$D30,0,IF(AD$7&gt;$H30,0,IF(AD$7=$D30,IF(AD$7=$H30,MAX(0,$I30-$E30+1),13-$E30),IF(AD$7=$H30,$I30,12))))),MIN(IF($C30=0,0,IF(AD$7&lt;$D30,0,IF(AD$7&gt;$H30,0,IF(AD$7=$D30,IF(AD$7=$H30,MAX(0,$I30-$E30+1),13-$E30),IF(AD$7=$H30,$I30,12))))),MAX(0,$F30*12-SUM($L30:AC30))))</f>
        <v>12</v>
      </c>
      <c r="AE30" s="71">
        <f>IF($G30="Sammelposten",IF($C30=0,0,IF(AE$7&lt;$D30,0,IF(AE$7&gt;$H30,0,IF(AE$7=$D30,IF(AE$7=$H30,MAX(0,$I30-$E30+1),13-$E30),IF(AE$7=$H30,$I30,12))))),MIN(IF($C30=0,0,IF(AE$7&lt;$D30,0,IF(AE$7&gt;$H30,0,IF(AE$7=$D30,IF(AE$7=$H30,MAX(0,$I30-$E30+1),13-$E30),IF(AE$7=$H30,$I30,12))))),MAX(0,$F30*12-SUM($L30:AD30))))</f>
        <v>12</v>
      </c>
    </row>
    <row r="31" spans="1:31" ht="15" customHeight="1" x14ac:dyDescent="0.25">
      <c r="A31" s="66">
        <f>IF(Anlagenverzeichnis!$B32="","",Anlagenverzeichnis!$A32)</f>
        <v>24</v>
      </c>
      <c r="B31" s="67" t="str">
        <f>IF(Anlagenverzeichnis!$B32="","",Anlagenverzeichnis!$B32)</f>
        <v>Rollregale Archiv</v>
      </c>
      <c r="C31" s="68">
        <f>IF(Anlagenverzeichnis!$G32="",0,Anlagenverzeichnis!$G32)</f>
        <v>880</v>
      </c>
      <c r="D31" s="69">
        <f>IF(Anlagenverzeichnis!$F32="",9999,YEAR(Anlagenverzeichnis!$F32))</f>
        <v>2026</v>
      </c>
      <c r="E31" s="69">
        <f>IF(Anlagenverzeichnis!$F32="",1,MONTH(Anlagenverzeichnis!$F32))</f>
        <v>5</v>
      </c>
      <c r="F31" s="69">
        <f>IF(Anlagenverzeichnis!$I32="",1,MAX(1,Anlagenverzeichnis!$I32))</f>
        <v>13</v>
      </c>
      <c r="G31" s="66" t="str">
        <f>IF(Anlagenverzeichnis!$J32="","Linear",Anlagenverzeichnis!$J32)</f>
        <v>Sammelposten</v>
      </c>
      <c r="H31" s="69">
        <f>IF(Anlagenverzeichnis!$K32="",9999,YEAR(Anlagenverzeichnis!$K32))</f>
        <v>9999</v>
      </c>
      <c r="I31" s="69">
        <f>IF(Anlagenverzeichnis!$K32="",12,MONTH(Anlagenverzeichnis!$K32))</f>
        <v>12</v>
      </c>
      <c r="J31" s="70">
        <f t="shared" si="0"/>
        <v>0</v>
      </c>
      <c r="L31" s="71">
        <f t="shared" si="1"/>
        <v>0</v>
      </c>
      <c r="M31" s="71">
        <f>IF($G31="Sammelposten",IF($C31=0,0,IF(M$7&lt;$D31,0,IF(M$7&gt;$H31,0,IF(M$7=$D31,IF(M$7=$H31,MAX(0,$I31-$E31+1),13-$E31),IF(M$7=$H31,$I31,12))))),MIN(IF($C31=0,0,IF(M$7&lt;$D31,0,IF(M$7&gt;$H31,0,IF(M$7=$D31,IF(M$7=$H31,MAX(0,$I31-$E31+1),13-$E31),IF(M$7=$H31,$I31,12))))),MAX(0,$F31*12-SUM($L31:L31))))</f>
        <v>0</v>
      </c>
      <c r="N31" s="71">
        <f>IF($G31="Sammelposten",IF($C31=0,0,IF(N$7&lt;$D31,0,IF(N$7&gt;$H31,0,IF(N$7=$D31,IF(N$7=$H31,MAX(0,$I31-$E31+1),13-$E31),IF(N$7=$H31,$I31,12))))),MIN(IF($C31=0,0,IF(N$7&lt;$D31,0,IF(N$7&gt;$H31,0,IF(N$7=$D31,IF(N$7=$H31,MAX(0,$I31-$E31+1),13-$E31),IF(N$7=$H31,$I31,12))))),MAX(0,$F31*12-SUM($L31:M31))))</f>
        <v>0</v>
      </c>
      <c r="O31" s="71">
        <f>IF($G31="Sammelposten",IF($C31=0,0,IF(O$7&lt;$D31,0,IF(O$7&gt;$H31,0,IF(O$7=$D31,IF(O$7=$H31,MAX(0,$I31-$E31+1),13-$E31),IF(O$7=$H31,$I31,12))))),MIN(IF($C31=0,0,IF(O$7&lt;$D31,0,IF(O$7&gt;$H31,0,IF(O$7=$D31,IF(O$7=$H31,MAX(0,$I31-$E31+1),13-$E31),IF(O$7=$H31,$I31,12))))),MAX(0,$F31*12-SUM($L31:N31))))</f>
        <v>0</v>
      </c>
      <c r="P31" s="71">
        <f>IF($G31="Sammelposten",IF($C31=0,0,IF(P$7&lt;$D31,0,IF(P$7&gt;$H31,0,IF(P$7=$D31,IF(P$7=$H31,MAX(0,$I31-$E31+1),13-$E31),IF(P$7=$H31,$I31,12))))),MIN(IF($C31=0,0,IF(P$7&lt;$D31,0,IF(P$7&gt;$H31,0,IF(P$7=$D31,IF(P$7=$H31,MAX(0,$I31-$E31+1),13-$E31),IF(P$7=$H31,$I31,12))))),MAX(0,$F31*12-SUM($L31:O31))))</f>
        <v>0</v>
      </c>
      <c r="Q31" s="71">
        <f>IF($G31="Sammelposten",IF($C31=0,0,IF(Q$7&lt;$D31,0,IF(Q$7&gt;$H31,0,IF(Q$7=$D31,IF(Q$7=$H31,MAX(0,$I31-$E31+1),13-$E31),IF(Q$7=$H31,$I31,12))))),MIN(IF($C31=0,0,IF(Q$7&lt;$D31,0,IF(Q$7&gt;$H31,0,IF(Q$7=$D31,IF(Q$7=$H31,MAX(0,$I31-$E31+1),13-$E31),IF(Q$7=$H31,$I31,12))))),MAX(0,$F31*12-SUM($L31:P31))))</f>
        <v>0</v>
      </c>
      <c r="R31" s="71">
        <f>IF($G31="Sammelposten",IF($C31=0,0,IF(R$7&lt;$D31,0,IF(R$7&gt;$H31,0,IF(R$7=$D31,IF(R$7=$H31,MAX(0,$I31-$E31+1),13-$E31),IF(R$7=$H31,$I31,12))))),MIN(IF($C31=0,0,IF(R$7&lt;$D31,0,IF(R$7&gt;$H31,0,IF(R$7=$D31,IF(R$7=$H31,MAX(0,$I31-$E31+1),13-$E31),IF(R$7=$H31,$I31,12))))),MAX(0,$F31*12-SUM($L31:Q31))))</f>
        <v>0</v>
      </c>
      <c r="S31" s="71">
        <f>IF($G31="Sammelposten",IF($C31=0,0,IF(S$7&lt;$D31,0,IF(S$7&gt;$H31,0,IF(S$7=$D31,IF(S$7=$H31,MAX(0,$I31-$E31+1),13-$E31),IF(S$7=$H31,$I31,12))))),MIN(IF($C31=0,0,IF(S$7&lt;$D31,0,IF(S$7&gt;$H31,0,IF(S$7=$D31,IF(S$7=$H31,MAX(0,$I31-$E31+1),13-$E31),IF(S$7=$H31,$I31,12))))),MAX(0,$F31*12-SUM($L31:R31))))</f>
        <v>8</v>
      </c>
      <c r="T31" s="71">
        <f>IF($G31="Sammelposten",IF($C31=0,0,IF(T$7&lt;$D31,0,IF(T$7&gt;$H31,0,IF(T$7=$D31,IF(T$7=$H31,MAX(0,$I31-$E31+1),13-$E31),IF(T$7=$H31,$I31,12))))),MIN(IF($C31=0,0,IF(T$7&lt;$D31,0,IF(T$7&gt;$H31,0,IF(T$7=$D31,IF(T$7=$H31,MAX(0,$I31-$E31+1),13-$E31),IF(T$7=$H31,$I31,12))))),MAX(0,$F31*12-SUM($L31:S31))))</f>
        <v>12</v>
      </c>
      <c r="U31" s="71">
        <f>IF($G31="Sammelposten",IF($C31=0,0,IF(U$7&lt;$D31,0,IF(U$7&gt;$H31,0,IF(U$7=$D31,IF(U$7=$H31,MAX(0,$I31-$E31+1),13-$E31),IF(U$7=$H31,$I31,12))))),MIN(IF($C31=0,0,IF(U$7&lt;$D31,0,IF(U$7&gt;$H31,0,IF(U$7=$D31,IF(U$7=$H31,MAX(0,$I31-$E31+1),13-$E31),IF(U$7=$H31,$I31,12))))),MAX(0,$F31*12-SUM($L31:T31))))</f>
        <v>12</v>
      </c>
      <c r="V31" s="71">
        <f>IF($G31="Sammelposten",IF($C31=0,0,IF(V$7&lt;$D31,0,IF(V$7&gt;$H31,0,IF(V$7=$D31,IF(V$7=$H31,MAX(0,$I31-$E31+1),13-$E31),IF(V$7=$H31,$I31,12))))),MIN(IF($C31=0,0,IF(V$7&lt;$D31,0,IF(V$7&gt;$H31,0,IF(V$7=$D31,IF(V$7=$H31,MAX(0,$I31-$E31+1),13-$E31),IF(V$7=$H31,$I31,12))))),MAX(0,$F31*12-SUM($L31:U31))))</f>
        <v>12</v>
      </c>
      <c r="W31" s="71">
        <f>IF($G31="Sammelposten",IF($C31=0,0,IF(W$7&lt;$D31,0,IF(W$7&gt;$H31,0,IF(W$7=$D31,IF(W$7=$H31,MAX(0,$I31-$E31+1),13-$E31),IF(W$7=$H31,$I31,12))))),MIN(IF($C31=0,0,IF(W$7&lt;$D31,0,IF(W$7&gt;$H31,0,IF(W$7=$D31,IF(W$7=$H31,MAX(0,$I31-$E31+1),13-$E31),IF(W$7=$H31,$I31,12))))),MAX(0,$F31*12-SUM($L31:V31))))</f>
        <v>12</v>
      </c>
      <c r="X31" s="71">
        <f>IF($G31="Sammelposten",IF($C31=0,0,IF(X$7&lt;$D31,0,IF(X$7&gt;$H31,0,IF(X$7=$D31,IF(X$7=$H31,MAX(0,$I31-$E31+1),13-$E31),IF(X$7=$H31,$I31,12))))),MIN(IF($C31=0,0,IF(X$7&lt;$D31,0,IF(X$7&gt;$H31,0,IF(X$7=$D31,IF(X$7=$H31,MAX(0,$I31-$E31+1),13-$E31),IF(X$7=$H31,$I31,12))))),MAX(0,$F31*12-SUM($L31:W31))))</f>
        <v>12</v>
      </c>
      <c r="Y31" s="71">
        <f>IF($G31="Sammelposten",IF($C31=0,0,IF(Y$7&lt;$D31,0,IF(Y$7&gt;$H31,0,IF(Y$7=$D31,IF(Y$7=$H31,MAX(0,$I31-$E31+1),13-$E31),IF(Y$7=$H31,$I31,12))))),MIN(IF($C31=0,0,IF(Y$7&lt;$D31,0,IF(Y$7&gt;$H31,0,IF(Y$7=$D31,IF(Y$7=$H31,MAX(0,$I31-$E31+1),13-$E31),IF(Y$7=$H31,$I31,12))))),MAX(0,$F31*12-SUM($L31:X31))))</f>
        <v>12</v>
      </c>
      <c r="Z31" s="71">
        <f>IF($G31="Sammelposten",IF($C31=0,0,IF(Z$7&lt;$D31,0,IF(Z$7&gt;$H31,0,IF(Z$7=$D31,IF(Z$7=$H31,MAX(0,$I31-$E31+1),13-$E31),IF(Z$7=$H31,$I31,12))))),MIN(IF($C31=0,0,IF(Z$7&lt;$D31,0,IF(Z$7&gt;$H31,0,IF(Z$7=$D31,IF(Z$7=$H31,MAX(0,$I31-$E31+1),13-$E31),IF(Z$7=$H31,$I31,12))))),MAX(0,$F31*12-SUM($L31:Y31))))</f>
        <v>12</v>
      </c>
      <c r="AA31" s="71">
        <f>IF($G31="Sammelposten",IF($C31=0,0,IF(AA$7&lt;$D31,0,IF(AA$7&gt;$H31,0,IF(AA$7=$D31,IF(AA$7=$H31,MAX(0,$I31-$E31+1),13-$E31),IF(AA$7=$H31,$I31,12))))),MIN(IF($C31=0,0,IF(AA$7&lt;$D31,0,IF(AA$7&gt;$H31,0,IF(AA$7=$D31,IF(AA$7=$H31,MAX(0,$I31-$E31+1),13-$E31),IF(AA$7=$H31,$I31,12))))),MAX(0,$F31*12-SUM($L31:Z31))))</f>
        <v>12</v>
      </c>
      <c r="AB31" s="71">
        <f>IF($G31="Sammelposten",IF($C31=0,0,IF(AB$7&lt;$D31,0,IF(AB$7&gt;$H31,0,IF(AB$7=$D31,IF(AB$7=$H31,MAX(0,$I31-$E31+1),13-$E31),IF(AB$7=$H31,$I31,12))))),MIN(IF($C31=0,0,IF(AB$7&lt;$D31,0,IF(AB$7&gt;$H31,0,IF(AB$7=$D31,IF(AB$7=$H31,MAX(0,$I31-$E31+1),13-$E31),IF(AB$7=$H31,$I31,12))))),MAX(0,$F31*12-SUM($L31:AA31))))</f>
        <v>12</v>
      </c>
      <c r="AC31" s="71">
        <f>IF($G31="Sammelposten",IF($C31=0,0,IF(AC$7&lt;$D31,0,IF(AC$7&gt;$H31,0,IF(AC$7=$D31,IF(AC$7=$H31,MAX(0,$I31-$E31+1),13-$E31),IF(AC$7=$H31,$I31,12))))),MIN(IF($C31=0,0,IF(AC$7&lt;$D31,0,IF(AC$7&gt;$H31,0,IF(AC$7=$D31,IF(AC$7=$H31,MAX(0,$I31-$E31+1),13-$E31),IF(AC$7=$H31,$I31,12))))),MAX(0,$F31*12-SUM($L31:AB31))))</f>
        <v>12</v>
      </c>
      <c r="AD31" s="71">
        <f>IF($G31="Sammelposten",IF($C31=0,0,IF(AD$7&lt;$D31,0,IF(AD$7&gt;$H31,0,IF(AD$7=$D31,IF(AD$7=$H31,MAX(0,$I31-$E31+1),13-$E31),IF(AD$7=$H31,$I31,12))))),MIN(IF($C31=0,0,IF(AD$7&lt;$D31,0,IF(AD$7&gt;$H31,0,IF(AD$7=$D31,IF(AD$7=$H31,MAX(0,$I31-$E31+1),13-$E31),IF(AD$7=$H31,$I31,12))))),MAX(0,$F31*12-SUM($L31:AC31))))</f>
        <v>12</v>
      </c>
      <c r="AE31" s="71">
        <f>IF($G31="Sammelposten",IF($C31=0,0,IF(AE$7&lt;$D31,0,IF(AE$7&gt;$H31,0,IF(AE$7=$D31,IF(AE$7=$H31,MAX(0,$I31-$E31+1),13-$E31),IF(AE$7=$H31,$I31,12))))),MIN(IF($C31=0,0,IF(AE$7&lt;$D31,0,IF(AE$7&gt;$H31,0,IF(AE$7=$D31,IF(AE$7=$H31,MAX(0,$I31-$E31+1),13-$E31),IF(AE$7=$H31,$I31,12))))),MAX(0,$F31*12-SUM($L31:AD31))))</f>
        <v>12</v>
      </c>
    </row>
    <row r="32" spans="1:31" ht="15" customHeight="1" x14ac:dyDescent="0.25">
      <c r="A32" s="66">
        <f>IF(Anlagenverzeichnis!$B33="","",Anlagenverzeichnis!$A33)</f>
        <v>25</v>
      </c>
      <c r="B32" s="67" t="str">
        <f>IF(Anlagenverzeichnis!$B33="","",Anlagenverzeichnis!$B33)</f>
        <v>Fertigungsroboter Schweißzelle</v>
      </c>
      <c r="C32" s="68">
        <f>IF(Anlagenverzeichnis!$G33="",0,Anlagenverzeichnis!$G33)</f>
        <v>96500</v>
      </c>
      <c r="D32" s="69">
        <f>IF(Anlagenverzeichnis!$F33="",9999,YEAR(Anlagenverzeichnis!$F33))</f>
        <v>2026</v>
      </c>
      <c r="E32" s="69">
        <f>IF(Anlagenverzeichnis!$F33="",1,MONTH(Anlagenverzeichnis!$F33))</f>
        <v>6</v>
      </c>
      <c r="F32" s="69">
        <f>IF(Anlagenverzeichnis!$I33="",1,MAX(1,Anlagenverzeichnis!$I33))</f>
        <v>8</v>
      </c>
      <c r="G32" s="66" t="str">
        <f>IF(Anlagenverzeichnis!$J33="","Linear",Anlagenverzeichnis!$J33)</f>
        <v>Degressiv</v>
      </c>
      <c r="H32" s="69">
        <f>IF(Anlagenverzeichnis!$K33="",9999,YEAR(Anlagenverzeichnis!$K33))</f>
        <v>9999</v>
      </c>
      <c r="I32" s="69">
        <f>IF(Anlagenverzeichnis!$K33="",12,MONTH(Anlagenverzeichnis!$K33))</f>
        <v>12</v>
      </c>
      <c r="J32" s="70">
        <f t="shared" si="0"/>
        <v>0.3</v>
      </c>
      <c r="L32" s="71">
        <f t="shared" si="1"/>
        <v>0</v>
      </c>
      <c r="M32" s="71">
        <f>IF($G32="Sammelposten",IF($C32=0,0,IF(M$7&lt;$D32,0,IF(M$7&gt;$H32,0,IF(M$7=$D32,IF(M$7=$H32,MAX(0,$I32-$E32+1),13-$E32),IF(M$7=$H32,$I32,12))))),MIN(IF($C32=0,0,IF(M$7&lt;$D32,0,IF(M$7&gt;$H32,0,IF(M$7=$D32,IF(M$7=$H32,MAX(0,$I32-$E32+1),13-$E32),IF(M$7=$H32,$I32,12))))),MAX(0,$F32*12-SUM($L32:L32))))</f>
        <v>0</v>
      </c>
      <c r="N32" s="71">
        <f>IF($G32="Sammelposten",IF($C32=0,0,IF(N$7&lt;$D32,0,IF(N$7&gt;$H32,0,IF(N$7=$D32,IF(N$7=$H32,MAX(0,$I32-$E32+1),13-$E32),IF(N$7=$H32,$I32,12))))),MIN(IF($C32=0,0,IF(N$7&lt;$D32,0,IF(N$7&gt;$H32,0,IF(N$7=$D32,IF(N$7=$H32,MAX(0,$I32-$E32+1),13-$E32),IF(N$7=$H32,$I32,12))))),MAX(0,$F32*12-SUM($L32:M32))))</f>
        <v>0</v>
      </c>
      <c r="O32" s="71">
        <f>IF($G32="Sammelposten",IF($C32=0,0,IF(O$7&lt;$D32,0,IF(O$7&gt;$H32,0,IF(O$7=$D32,IF(O$7=$H32,MAX(0,$I32-$E32+1),13-$E32),IF(O$7=$H32,$I32,12))))),MIN(IF($C32=0,0,IF(O$7&lt;$D32,0,IF(O$7&gt;$H32,0,IF(O$7=$D32,IF(O$7=$H32,MAX(0,$I32-$E32+1),13-$E32),IF(O$7=$H32,$I32,12))))),MAX(0,$F32*12-SUM($L32:N32))))</f>
        <v>0</v>
      </c>
      <c r="P32" s="71">
        <f>IF($G32="Sammelposten",IF($C32=0,0,IF(P$7&lt;$D32,0,IF(P$7&gt;$H32,0,IF(P$7=$D32,IF(P$7=$H32,MAX(0,$I32-$E32+1),13-$E32),IF(P$7=$H32,$I32,12))))),MIN(IF($C32=0,0,IF(P$7&lt;$D32,0,IF(P$7&gt;$H32,0,IF(P$7=$D32,IF(P$7=$H32,MAX(0,$I32-$E32+1),13-$E32),IF(P$7=$H32,$I32,12))))),MAX(0,$F32*12-SUM($L32:O32))))</f>
        <v>0</v>
      </c>
      <c r="Q32" s="71">
        <f>IF($G32="Sammelposten",IF($C32=0,0,IF(Q$7&lt;$D32,0,IF(Q$7&gt;$H32,0,IF(Q$7=$D32,IF(Q$7=$H32,MAX(0,$I32-$E32+1),13-$E32),IF(Q$7=$H32,$I32,12))))),MIN(IF($C32=0,0,IF(Q$7&lt;$D32,0,IF(Q$7&gt;$H32,0,IF(Q$7=$D32,IF(Q$7=$H32,MAX(0,$I32-$E32+1),13-$E32),IF(Q$7=$H32,$I32,12))))),MAX(0,$F32*12-SUM($L32:P32))))</f>
        <v>0</v>
      </c>
      <c r="R32" s="71">
        <f>IF($G32="Sammelposten",IF($C32=0,0,IF(R$7&lt;$D32,0,IF(R$7&gt;$H32,0,IF(R$7=$D32,IF(R$7=$H32,MAX(0,$I32-$E32+1),13-$E32),IF(R$7=$H32,$I32,12))))),MIN(IF($C32=0,0,IF(R$7&lt;$D32,0,IF(R$7&gt;$H32,0,IF(R$7=$D32,IF(R$7=$H32,MAX(0,$I32-$E32+1),13-$E32),IF(R$7=$H32,$I32,12))))),MAX(0,$F32*12-SUM($L32:Q32))))</f>
        <v>0</v>
      </c>
      <c r="S32" s="71">
        <f>IF($G32="Sammelposten",IF($C32=0,0,IF(S$7&lt;$D32,0,IF(S$7&gt;$H32,0,IF(S$7=$D32,IF(S$7=$H32,MAX(0,$I32-$E32+1),13-$E32),IF(S$7=$H32,$I32,12))))),MIN(IF($C32=0,0,IF(S$7&lt;$D32,0,IF(S$7&gt;$H32,0,IF(S$7=$D32,IF(S$7=$H32,MAX(0,$I32-$E32+1),13-$E32),IF(S$7=$H32,$I32,12))))),MAX(0,$F32*12-SUM($L32:R32))))</f>
        <v>7</v>
      </c>
      <c r="T32" s="71">
        <f>IF($G32="Sammelposten",IF($C32=0,0,IF(T$7&lt;$D32,0,IF(T$7&gt;$H32,0,IF(T$7=$D32,IF(T$7=$H32,MAX(0,$I32-$E32+1),13-$E32),IF(T$7=$H32,$I32,12))))),MIN(IF($C32=0,0,IF(T$7&lt;$D32,0,IF(T$7&gt;$H32,0,IF(T$7=$D32,IF(T$7=$H32,MAX(0,$I32-$E32+1),13-$E32),IF(T$7=$H32,$I32,12))))),MAX(0,$F32*12-SUM($L32:S32))))</f>
        <v>12</v>
      </c>
      <c r="U32" s="71">
        <f>IF($G32="Sammelposten",IF($C32=0,0,IF(U$7&lt;$D32,0,IF(U$7&gt;$H32,0,IF(U$7=$D32,IF(U$7=$H32,MAX(0,$I32-$E32+1),13-$E32),IF(U$7=$H32,$I32,12))))),MIN(IF($C32=0,0,IF(U$7&lt;$D32,0,IF(U$7&gt;$H32,0,IF(U$7=$D32,IF(U$7=$H32,MAX(0,$I32-$E32+1),13-$E32),IF(U$7=$H32,$I32,12))))),MAX(0,$F32*12-SUM($L32:T32))))</f>
        <v>12</v>
      </c>
      <c r="V32" s="71">
        <f>IF($G32="Sammelposten",IF($C32=0,0,IF(V$7&lt;$D32,0,IF(V$7&gt;$H32,0,IF(V$7=$D32,IF(V$7=$H32,MAX(0,$I32-$E32+1),13-$E32),IF(V$7=$H32,$I32,12))))),MIN(IF($C32=0,0,IF(V$7&lt;$D32,0,IF(V$7&gt;$H32,0,IF(V$7=$D32,IF(V$7=$H32,MAX(0,$I32-$E32+1),13-$E32),IF(V$7=$H32,$I32,12))))),MAX(0,$F32*12-SUM($L32:U32))))</f>
        <v>12</v>
      </c>
      <c r="W32" s="71">
        <f>IF($G32="Sammelposten",IF($C32=0,0,IF(W$7&lt;$D32,0,IF(W$7&gt;$H32,0,IF(W$7=$D32,IF(W$7=$H32,MAX(0,$I32-$E32+1),13-$E32),IF(W$7=$H32,$I32,12))))),MIN(IF($C32=0,0,IF(W$7&lt;$D32,0,IF(W$7&gt;$H32,0,IF(W$7=$D32,IF(W$7=$H32,MAX(0,$I32-$E32+1),13-$E32),IF(W$7=$H32,$I32,12))))),MAX(0,$F32*12-SUM($L32:V32))))</f>
        <v>12</v>
      </c>
      <c r="X32" s="71">
        <f>IF($G32="Sammelposten",IF($C32=0,0,IF(X$7&lt;$D32,0,IF(X$7&gt;$H32,0,IF(X$7=$D32,IF(X$7=$H32,MAX(0,$I32-$E32+1),13-$E32),IF(X$7=$H32,$I32,12))))),MIN(IF($C32=0,0,IF(X$7&lt;$D32,0,IF(X$7&gt;$H32,0,IF(X$7=$D32,IF(X$7=$H32,MAX(0,$I32-$E32+1),13-$E32),IF(X$7=$H32,$I32,12))))),MAX(0,$F32*12-SUM($L32:W32))))</f>
        <v>12</v>
      </c>
      <c r="Y32" s="71">
        <f>IF($G32="Sammelposten",IF($C32=0,0,IF(Y$7&lt;$D32,0,IF(Y$7&gt;$H32,0,IF(Y$7=$D32,IF(Y$7=$H32,MAX(0,$I32-$E32+1),13-$E32),IF(Y$7=$H32,$I32,12))))),MIN(IF($C32=0,0,IF(Y$7&lt;$D32,0,IF(Y$7&gt;$H32,0,IF(Y$7=$D32,IF(Y$7=$H32,MAX(0,$I32-$E32+1),13-$E32),IF(Y$7=$H32,$I32,12))))),MAX(0,$F32*12-SUM($L32:X32))))</f>
        <v>12</v>
      </c>
      <c r="Z32" s="71">
        <f>IF($G32="Sammelposten",IF($C32=0,0,IF(Z$7&lt;$D32,0,IF(Z$7&gt;$H32,0,IF(Z$7=$D32,IF(Z$7=$H32,MAX(0,$I32-$E32+1),13-$E32),IF(Z$7=$H32,$I32,12))))),MIN(IF($C32=0,0,IF(Z$7&lt;$D32,0,IF(Z$7&gt;$H32,0,IF(Z$7=$D32,IF(Z$7=$H32,MAX(0,$I32-$E32+1),13-$E32),IF(Z$7=$H32,$I32,12))))),MAX(0,$F32*12-SUM($L32:Y32))))</f>
        <v>12</v>
      </c>
      <c r="AA32" s="71">
        <f>IF($G32="Sammelposten",IF($C32=0,0,IF(AA$7&lt;$D32,0,IF(AA$7&gt;$H32,0,IF(AA$7=$D32,IF(AA$7=$H32,MAX(0,$I32-$E32+1),13-$E32),IF(AA$7=$H32,$I32,12))))),MIN(IF($C32=0,0,IF(AA$7&lt;$D32,0,IF(AA$7&gt;$H32,0,IF(AA$7=$D32,IF(AA$7=$H32,MAX(0,$I32-$E32+1),13-$E32),IF(AA$7=$H32,$I32,12))))),MAX(0,$F32*12-SUM($L32:Z32))))</f>
        <v>5</v>
      </c>
      <c r="AB32" s="71">
        <f>IF($G32="Sammelposten",IF($C32=0,0,IF(AB$7&lt;$D32,0,IF(AB$7&gt;$H32,0,IF(AB$7=$D32,IF(AB$7=$H32,MAX(0,$I32-$E32+1),13-$E32),IF(AB$7=$H32,$I32,12))))),MIN(IF($C32=0,0,IF(AB$7&lt;$D32,0,IF(AB$7&gt;$H32,0,IF(AB$7=$D32,IF(AB$7=$H32,MAX(0,$I32-$E32+1),13-$E32),IF(AB$7=$H32,$I32,12))))),MAX(0,$F32*12-SUM($L32:AA32))))</f>
        <v>0</v>
      </c>
      <c r="AC32" s="71">
        <f>IF($G32="Sammelposten",IF($C32=0,0,IF(AC$7&lt;$D32,0,IF(AC$7&gt;$H32,0,IF(AC$7=$D32,IF(AC$7=$H32,MAX(0,$I32-$E32+1),13-$E32),IF(AC$7=$H32,$I32,12))))),MIN(IF($C32=0,0,IF(AC$7&lt;$D32,0,IF(AC$7&gt;$H32,0,IF(AC$7=$D32,IF(AC$7=$H32,MAX(0,$I32-$E32+1),13-$E32),IF(AC$7=$H32,$I32,12))))),MAX(0,$F32*12-SUM($L32:AB32))))</f>
        <v>0</v>
      </c>
      <c r="AD32" s="71">
        <f>IF($G32="Sammelposten",IF($C32=0,0,IF(AD$7&lt;$D32,0,IF(AD$7&gt;$H32,0,IF(AD$7=$D32,IF(AD$7=$H32,MAX(0,$I32-$E32+1),13-$E32),IF(AD$7=$H32,$I32,12))))),MIN(IF($C32=0,0,IF(AD$7&lt;$D32,0,IF(AD$7&gt;$H32,0,IF(AD$7=$D32,IF(AD$7=$H32,MAX(0,$I32-$E32+1),13-$E32),IF(AD$7=$H32,$I32,12))))),MAX(0,$F32*12-SUM($L32:AC32))))</f>
        <v>0</v>
      </c>
      <c r="AE32" s="71">
        <f>IF($G32="Sammelposten",IF($C32=0,0,IF(AE$7&lt;$D32,0,IF(AE$7&gt;$H32,0,IF(AE$7=$D32,IF(AE$7=$H32,MAX(0,$I32-$E32+1),13-$E32),IF(AE$7=$H32,$I32,12))))),MIN(IF($C32=0,0,IF(AE$7&lt;$D32,0,IF(AE$7&gt;$H32,0,IF(AE$7=$D32,IF(AE$7=$H32,MAX(0,$I32-$E32+1),13-$E32),IF(AE$7=$H32,$I32,12))))),MAX(0,$F32*12-SUM($L32:AD32))))</f>
        <v>0</v>
      </c>
    </row>
    <row r="33" spans="1:31" ht="15" customHeight="1" x14ac:dyDescent="0.25">
      <c r="A33" s="66" t="str">
        <f>IF(Anlagenverzeichnis!$B34="","",Anlagenverzeichnis!$A34)</f>
        <v/>
      </c>
      <c r="B33" s="67" t="str">
        <f>IF(Anlagenverzeichnis!$B34="","",Anlagenverzeichnis!$B34)</f>
        <v/>
      </c>
      <c r="C33" s="68">
        <f>IF(Anlagenverzeichnis!$G34="",0,Anlagenverzeichnis!$G34)</f>
        <v>0</v>
      </c>
      <c r="D33" s="69">
        <f>IF(Anlagenverzeichnis!$F34="",9999,YEAR(Anlagenverzeichnis!$F34))</f>
        <v>9999</v>
      </c>
      <c r="E33" s="69">
        <f>IF(Anlagenverzeichnis!$F34="",1,MONTH(Anlagenverzeichnis!$F34))</f>
        <v>1</v>
      </c>
      <c r="F33" s="69">
        <f>IF(Anlagenverzeichnis!$I34="",1,MAX(1,Anlagenverzeichnis!$I34))</f>
        <v>1</v>
      </c>
      <c r="G33" s="66" t="str">
        <f>IF(Anlagenverzeichnis!$J34="","Linear",Anlagenverzeichnis!$J34)</f>
        <v>Linear</v>
      </c>
      <c r="H33" s="69">
        <f>IF(Anlagenverzeichnis!$K34="",9999,YEAR(Anlagenverzeichnis!$K34))</f>
        <v>9999</v>
      </c>
      <c r="I33" s="69">
        <f>IF(Anlagenverzeichnis!$K34="",12,MONTH(Anlagenverzeichnis!$K34))</f>
        <v>12</v>
      </c>
      <c r="J33" s="70">
        <f t="shared" si="0"/>
        <v>0</v>
      </c>
      <c r="L33" s="71">
        <f t="shared" si="1"/>
        <v>0</v>
      </c>
      <c r="M33" s="71">
        <f>IF($G33="Sammelposten",IF($C33=0,0,IF(M$7&lt;$D33,0,IF(M$7&gt;$H33,0,IF(M$7=$D33,IF(M$7=$H33,MAX(0,$I33-$E33+1),13-$E33),IF(M$7=$H33,$I33,12))))),MIN(IF($C33=0,0,IF(M$7&lt;$D33,0,IF(M$7&gt;$H33,0,IF(M$7=$D33,IF(M$7=$H33,MAX(0,$I33-$E33+1),13-$E33),IF(M$7=$H33,$I33,12))))),MAX(0,$F33*12-SUM($L33:L33))))</f>
        <v>0</v>
      </c>
      <c r="N33" s="71">
        <f>IF($G33="Sammelposten",IF($C33=0,0,IF(N$7&lt;$D33,0,IF(N$7&gt;$H33,0,IF(N$7=$D33,IF(N$7=$H33,MAX(0,$I33-$E33+1),13-$E33),IF(N$7=$H33,$I33,12))))),MIN(IF($C33=0,0,IF(N$7&lt;$D33,0,IF(N$7&gt;$H33,0,IF(N$7=$D33,IF(N$7=$H33,MAX(0,$I33-$E33+1),13-$E33),IF(N$7=$H33,$I33,12))))),MAX(0,$F33*12-SUM($L33:M33))))</f>
        <v>0</v>
      </c>
      <c r="O33" s="71">
        <f>IF($G33="Sammelposten",IF($C33=0,0,IF(O$7&lt;$D33,0,IF(O$7&gt;$H33,0,IF(O$7=$D33,IF(O$7=$H33,MAX(0,$I33-$E33+1),13-$E33),IF(O$7=$H33,$I33,12))))),MIN(IF($C33=0,0,IF(O$7&lt;$D33,0,IF(O$7&gt;$H33,0,IF(O$7=$D33,IF(O$7=$H33,MAX(0,$I33-$E33+1),13-$E33),IF(O$7=$H33,$I33,12))))),MAX(0,$F33*12-SUM($L33:N33))))</f>
        <v>0</v>
      </c>
      <c r="P33" s="71">
        <f>IF($G33="Sammelposten",IF($C33=0,0,IF(P$7&lt;$D33,0,IF(P$7&gt;$H33,0,IF(P$7=$D33,IF(P$7=$H33,MAX(0,$I33-$E33+1),13-$E33),IF(P$7=$H33,$I33,12))))),MIN(IF($C33=0,0,IF(P$7&lt;$D33,0,IF(P$7&gt;$H33,0,IF(P$7=$D33,IF(P$7=$H33,MAX(0,$I33-$E33+1),13-$E33),IF(P$7=$H33,$I33,12))))),MAX(0,$F33*12-SUM($L33:O33))))</f>
        <v>0</v>
      </c>
      <c r="Q33" s="71">
        <f>IF($G33="Sammelposten",IF($C33=0,0,IF(Q$7&lt;$D33,0,IF(Q$7&gt;$H33,0,IF(Q$7=$D33,IF(Q$7=$H33,MAX(0,$I33-$E33+1),13-$E33),IF(Q$7=$H33,$I33,12))))),MIN(IF($C33=0,0,IF(Q$7&lt;$D33,0,IF(Q$7&gt;$H33,0,IF(Q$7=$D33,IF(Q$7=$H33,MAX(0,$I33-$E33+1),13-$E33),IF(Q$7=$H33,$I33,12))))),MAX(0,$F33*12-SUM($L33:P33))))</f>
        <v>0</v>
      </c>
      <c r="R33" s="71">
        <f>IF($G33="Sammelposten",IF($C33=0,0,IF(R$7&lt;$D33,0,IF(R$7&gt;$H33,0,IF(R$7=$D33,IF(R$7=$H33,MAX(0,$I33-$E33+1),13-$E33),IF(R$7=$H33,$I33,12))))),MIN(IF($C33=0,0,IF(R$7&lt;$D33,0,IF(R$7&gt;$H33,0,IF(R$7=$D33,IF(R$7=$H33,MAX(0,$I33-$E33+1),13-$E33),IF(R$7=$H33,$I33,12))))),MAX(0,$F33*12-SUM($L33:Q33))))</f>
        <v>0</v>
      </c>
      <c r="S33" s="71">
        <f>IF($G33="Sammelposten",IF($C33=0,0,IF(S$7&lt;$D33,0,IF(S$7&gt;$H33,0,IF(S$7=$D33,IF(S$7=$H33,MAX(0,$I33-$E33+1),13-$E33),IF(S$7=$H33,$I33,12))))),MIN(IF($C33=0,0,IF(S$7&lt;$D33,0,IF(S$7&gt;$H33,0,IF(S$7=$D33,IF(S$7=$H33,MAX(0,$I33-$E33+1),13-$E33),IF(S$7=$H33,$I33,12))))),MAX(0,$F33*12-SUM($L33:R33))))</f>
        <v>0</v>
      </c>
      <c r="T33" s="71">
        <f>IF($G33="Sammelposten",IF($C33=0,0,IF(T$7&lt;$D33,0,IF(T$7&gt;$H33,0,IF(T$7=$D33,IF(T$7=$H33,MAX(0,$I33-$E33+1),13-$E33),IF(T$7=$H33,$I33,12))))),MIN(IF($C33=0,0,IF(T$7&lt;$D33,0,IF(T$7&gt;$H33,0,IF(T$7=$D33,IF(T$7=$H33,MAX(0,$I33-$E33+1),13-$E33),IF(T$7=$H33,$I33,12))))),MAX(0,$F33*12-SUM($L33:S33))))</f>
        <v>0</v>
      </c>
      <c r="U33" s="71">
        <f>IF($G33="Sammelposten",IF($C33=0,0,IF(U$7&lt;$D33,0,IF(U$7&gt;$H33,0,IF(U$7=$D33,IF(U$7=$H33,MAX(0,$I33-$E33+1),13-$E33),IF(U$7=$H33,$I33,12))))),MIN(IF($C33=0,0,IF(U$7&lt;$D33,0,IF(U$7&gt;$H33,0,IF(U$7=$D33,IF(U$7=$H33,MAX(0,$I33-$E33+1),13-$E33),IF(U$7=$H33,$I33,12))))),MAX(0,$F33*12-SUM($L33:T33))))</f>
        <v>0</v>
      </c>
      <c r="V33" s="71">
        <f>IF($G33="Sammelposten",IF($C33=0,0,IF(V$7&lt;$D33,0,IF(V$7&gt;$H33,0,IF(V$7=$D33,IF(V$7=$H33,MAX(0,$I33-$E33+1),13-$E33),IF(V$7=$H33,$I33,12))))),MIN(IF($C33=0,0,IF(V$7&lt;$D33,0,IF(V$7&gt;$H33,0,IF(V$7=$D33,IF(V$7=$H33,MAX(0,$I33-$E33+1),13-$E33),IF(V$7=$H33,$I33,12))))),MAX(0,$F33*12-SUM($L33:U33))))</f>
        <v>0</v>
      </c>
      <c r="W33" s="71">
        <f>IF($G33="Sammelposten",IF($C33=0,0,IF(W$7&lt;$D33,0,IF(W$7&gt;$H33,0,IF(W$7=$D33,IF(W$7=$H33,MAX(0,$I33-$E33+1),13-$E33),IF(W$7=$H33,$I33,12))))),MIN(IF($C33=0,0,IF(W$7&lt;$D33,0,IF(W$7&gt;$H33,0,IF(W$7=$D33,IF(W$7=$H33,MAX(0,$I33-$E33+1),13-$E33),IF(W$7=$H33,$I33,12))))),MAX(0,$F33*12-SUM($L33:V33))))</f>
        <v>0</v>
      </c>
      <c r="X33" s="71">
        <f>IF($G33="Sammelposten",IF($C33=0,0,IF(X$7&lt;$D33,0,IF(X$7&gt;$H33,0,IF(X$7=$D33,IF(X$7=$H33,MAX(0,$I33-$E33+1),13-$E33),IF(X$7=$H33,$I33,12))))),MIN(IF($C33=0,0,IF(X$7&lt;$D33,0,IF(X$7&gt;$H33,0,IF(X$7=$D33,IF(X$7=$H33,MAX(0,$I33-$E33+1),13-$E33),IF(X$7=$H33,$I33,12))))),MAX(0,$F33*12-SUM($L33:W33))))</f>
        <v>0</v>
      </c>
      <c r="Y33" s="71">
        <f>IF($G33="Sammelposten",IF($C33=0,0,IF(Y$7&lt;$D33,0,IF(Y$7&gt;$H33,0,IF(Y$7=$D33,IF(Y$7=$H33,MAX(0,$I33-$E33+1),13-$E33),IF(Y$7=$H33,$I33,12))))),MIN(IF($C33=0,0,IF(Y$7&lt;$D33,0,IF(Y$7&gt;$H33,0,IF(Y$7=$D33,IF(Y$7=$H33,MAX(0,$I33-$E33+1),13-$E33),IF(Y$7=$H33,$I33,12))))),MAX(0,$F33*12-SUM($L33:X33))))</f>
        <v>0</v>
      </c>
      <c r="Z33" s="71">
        <f>IF($G33="Sammelposten",IF($C33=0,0,IF(Z$7&lt;$D33,0,IF(Z$7&gt;$H33,0,IF(Z$7=$D33,IF(Z$7=$H33,MAX(0,$I33-$E33+1),13-$E33),IF(Z$7=$H33,$I33,12))))),MIN(IF($C33=0,0,IF(Z$7&lt;$D33,0,IF(Z$7&gt;$H33,0,IF(Z$7=$D33,IF(Z$7=$H33,MAX(0,$I33-$E33+1),13-$E33),IF(Z$7=$H33,$I33,12))))),MAX(0,$F33*12-SUM($L33:Y33))))</f>
        <v>0</v>
      </c>
      <c r="AA33" s="71">
        <f>IF($G33="Sammelposten",IF($C33=0,0,IF(AA$7&lt;$D33,0,IF(AA$7&gt;$H33,0,IF(AA$7=$D33,IF(AA$7=$H33,MAX(0,$I33-$E33+1),13-$E33),IF(AA$7=$H33,$I33,12))))),MIN(IF($C33=0,0,IF(AA$7&lt;$D33,0,IF(AA$7&gt;$H33,0,IF(AA$7=$D33,IF(AA$7=$H33,MAX(0,$I33-$E33+1),13-$E33),IF(AA$7=$H33,$I33,12))))),MAX(0,$F33*12-SUM($L33:Z33))))</f>
        <v>0</v>
      </c>
      <c r="AB33" s="71">
        <f>IF($G33="Sammelposten",IF($C33=0,0,IF(AB$7&lt;$D33,0,IF(AB$7&gt;$H33,0,IF(AB$7=$D33,IF(AB$7=$H33,MAX(0,$I33-$E33+1),13-$E33),IF(AB$7=$H33,$I33,12))))),MIN(IF($C33=0,0,IF(AB$7&lt;$D33,0,IF(AB$7&gt;$H33,0,IF(AB$7=$D33,IF(AB$7=$H33,MAX(0,$I33-$E33+1),13-$E33),IF(AB$7=$H33,$I33,12))))),MAX(0,$F33*12-SUM($L33:AA33))))</f>
        <v>0</v>
      </c>
      <c r="AC33" s="71">
        <f>IF($G33="Sammelposten",IF($C33=0,0,IF(AC$7&lt;$D33,0,IF(AC$7&gt;$H33,0,IF(AC$7=$D33,IF(AC$7=$H33,MAX(0,$I33-$E33+1),13-$E33),IF(AC$7=$H33,$I33,12))))),MIN(IF($C33=0,0,IF(AC$7&lt;$D33,0,IF(AC$7&gt;$H33,0,IF(AC$7=$D33,IF(AC$7=$H33,MAX(0,$I33-$E33+1),13-$E33),IF(AC$7=$H33,$I33,12))))),MAX(0,$F33*12-SUM($L33:AB33))))</f>
        <v>0</v>
      </c>
      <c r="AD33" s="71">
        <f>IF($G33="Sammelposten",IF($C33=0,0,IF(AD$7&lt;$D33,0,IF(AD$7&gt;$H33,0,IF(AD$7=$D33,IF(AD$7=$H33,MAX(0,$I33-$E33+1),13-$E33),IF(AD$7=$H33,$I33,12))))),MIN(IF($C33=0,0,IF(AD$7&lt;$D33,0,IF(AD$7&gt;$H33,0,IF(AD$7=$D33,IF(AD$7=$H33,MAX(0,$I33-$E33+1),13-$E33),IF(AD$7=$H33,$I33,12))))),MAX(0,$F33*12-SUM($L33:AC33))))</f>
        <v>0</v>
      </c>
      <c r="AE33" s="71">
        <f>IF($G33="Sammelposten",IF($C33=0,0,IF(AE$7&lt;$D33,0,IF(AE$7&gt;$H33,0,IF(AE$7=$D33,IF(AE$7=$H33,MAX(0,$I33-$E33+1),13-$E33),IF(AE$7=$H33,$I33,12))))),MIN(IF($C33=0,0,IF(AE$7&lt;$D33,0,IF(AE$7&gt;$H33,0,IF(AE$7=$D33,IF(AE$7=$H33,MAX(0,$I33-$E33+1),13-$E33),IF(AE$7=$H33,$I33,12))))),MAX(0,$F33*12-SUM($L33:AD33))))</f>
        <v>0</v>
      </c>
    </row>
    <row r="34" spans="1:31" ht="15" customHeight="1" x14ac:dyDescent="0.25">
      <c r="A34" s="66" t="str">
        <f>IF(Anlagenverzeichnis!$B35="","",Anlagenverzeichnis!$A35)</f>
        <v/>
      </c>
      <c r="B34" s="67" t="str">
        <f>IF(Anlagenverzeichnis!$B35="","",Anlagenverzeichnis!$B35)</f>
        <v/>
      </c>
      <c r="C34" s="68">
        <f>IF(Anlagenverzeichnis!$G35="",0,Anlagenverzeichnis!$G35)</f>
        <v>0</v>
      </c>
      <c r="D34" s="69">
        <f>IF(Anlagenverzeichnis!$F35="",9999,YEAR(Anlagenverzeichnis!$F35))</f>
        <v>9999</v>
      </c>
      <c r="E34" s="69">
        <f>IF(Anlagenverzeichnis!$F35="",1,MONTH(Anlagenverzeichnis!$F35))</f>
        <v>1</v>
      </c>
      <c r="F34" s="69">
        <f>IF(Anlagenverzeichnis!$I35="",1,MAX(1,Anlagenverzeichnis!$I35))</f>
        <v>1</v>
      </c>
      <c r="G34" s="66" t="str">
        <f>IF(Anlagenverzeichnis!$J35="","Linear",Anlagenverzeichnis!$J35)</f>
        <v>Linear</v>
      </c>
      <c r="H34" s="69">
        <f>IF(Anlagenverzeichnis!$K35="",9999,YEAR(Anlagenverzeichnis!$K35))</f>
        <v>9999</v>
      </c>
      <c r="I34" s="69">
        <f>IF(Anlagenverzeichnis!$K35="",12,MONTH(Anlagenverzeichnis!$K35))</f>
        <v>12</v>
      </c>
      <c r="J34" s="70">
        <f t="shared" si="0"/>
        <v>0</v>
      </c>
      <c r="L34" s="71">
        <f t="shared" si="1"/>
        <v>0</v>
      </c>
      <c r="M34" s="71">
        <f>IF($G34="Sammelposten",IF($C34=0,0,IF(M$7&lt;$D34,0,IF(M$7&gt;$H34,0,IF(M$7=$D34,IF(M$7=$H34,MAX(0,$I34-$E34+1),13-$E34),IF(M$7=$H34,$I34,12))))),MIN(IF($C34=0,0,IF(M$7&lt;$D34,0,IF(M$7&gt;$H34,0,IF(M$7=$D34,IF(M$7=$H34,MAX(0,$I34-$E34+1),13-$E34),IF(M$7=$H34,$I34,12))))),MAX(0,$F34*12-SUM($L34:L34))))</f>
        <v>0</v>
      </c>
      <c r="N34" s="71">
        <f>IF($G34="Sammelposten",IF($C34=0,0,IF(N$7&lt;$D34,0,IF(N$7&gt;$H34,0,IF(N$7=$D34,IF(N$7=$H34,MAX(0,$I34-$E34+1),13-$E34),IF(N$7=$H34,$I34,12))))),MIN(IF($C34=0,0,IF(N$7&lt;$D34,0,IF(N$7&gt;$H34,0,IF(N$7=$D34,IF(N$7=$H34,MAX(0,$I34-$E34+1),13-$E34),IF(N$7=$H34,$I34,12))))),MAX(0,$F34*12-SUM($L34:M34))))</f>
        <v>0</v>
      </c>
      <c r="O34" s="71">
        <f>IF($G34="Sammelposten",IF($C34=0,0,IF(O$7&lt;$D34,0,IF(O$7&gt;$H34,0,IF(O$7=$D34,IF(O$7=$H34,MAX(0,$I34-$E34+1),13-$E34),IF(O$7=$H34,$I34,12))))),MIN(IF($C34=0,0,IF(O$7&lt;$D34,0,IF(O$7&gt;$H34,0,IF(O$7=$D34,IF(O$7=$H34,MAX(0,$I34-$E34+1),13-$E34),IF(O$7=$H34,$I34,12))))),MAX(0,$F34*12-SUM($L34:N34))))</f>
        <v>0</v>
      </c>
      <c r="P34" s="71">
        <f>IF($G34="Sammelposten",IF($C34=0,0,IF(P$7&lt;$D34,0,IF(P$7&gt;$H34,0,IF(P$7=$D34,IF(P$7=$H34,MAX(0,$I34-$E34+1),13-$E34),IF(P$7=$H34,$I34,12))))),MIN(IF($C34=0,0,IF(P$7&lt;$D34,0,IF(P$7&gt;$H34,0,IF(P$7=$D34,IF(P$7=$H34,MAX(0,$I34-$E34+1),13-$E34),IF(P$7=$H34,$I34,12))))),MAX(0,$F34*12-SUM($L34:O34))))</f>
        <v>0</v>
      </c>
      <c r="Q34" s="71">
        <f>IF($G34="Sammelposten",IF($C34=0,0,IF(Q$7&lt;$D34,0,IF(Q$7&gt;$H34,0,IF(Q$7=$D34,IF(Q$7=$H34,MAX(0,$I34-$E34+1),13-$E34),IF(Q$7=$H34,$I34,12))))),MIN(IF($C34=0,0,IF(Q$7&lt;$D34,0,IF(Q$7&gt;$H34,0,IF(Q$7=$D34,IF(Q$7=$H34,MAX(0,$I34-$E34+1),13-$E34),IF(Q$7=$H34,$I34,12))))),MAX(0,$F34*12-SUM($L34:P34))))</f>
        <v>0</v>
      </c>
      <c r="R34" s="71">
        <f>IF($G34="Sammelposten",IF($C34=0,0,IF(R$7&lt;$D34,0,IF(R$7&gt;$H34,0,IF(R$7=$D34,IF(R$7=$H34,MAX(0,$I34-$E34+1),13-$E34),IF(R$7=$H34,$I34,12))))),MIN(IF($C34=0,0,IF(R$7&lt;$D34,0,IF(R$7&gt;$H34,0,IF(R$7=$D34,IF(R$7=$H34,MAX(0,$I34-$E34+1),13-$E34),IF(R$7=$H34,$I34,12))))),MAX(0,$F34*12-SUM($L34:Q34))))</f>
        <v>0</v>
      </c>
      <c r="S34" s="71">
        <f>IF($G34="Sammelposten",IF($C34=0,0,IF(S$7&lt;$D34,0,IF(S$7&gt;$H34,0,IF(S$7=$D34,IF(S$7=$H34,MAX(0,$I34-$E34+1),13-$E34),IF(S$7=$H34,$I34,12))))),MIN(IF($C34=0,0,IF(S$7&lt;$D34,0,IF(S$7&gt;$H34,0,IF(S$7=$D34,IF(S$7=$H34,MAX(0,$I34-$E34+1),13-$E34),IF(S$7=$H34,$I34,12))))),MAX(0,$F34*12-SUM($L34:R34))))</f>
        <v>0</v>
      </c>
      <c r="T34" s="71">
        <f>IF($G34="Sammelposten",IF($C34=0,0,IF(T$7&lt;$D34,0,IF(T$7&gt;$H34,0,IF(T$7=$D34,IF(T$7=$H34,MAX(0,$I34-$E34+1),13-$E34),IF(T$7=$H34,$I34,12))))),MIN(IF($C34=0,0,IF(T$7&lt;$D34,0,IF(T$7&gt;$H34,0,IF(T$7=$D34,IF(T$7=$H34,MAX(0,$I34-$E34+1),13-$E34),IF(T$7=$H34,$I34,12))))),MAX(0,$F34*12-SUM($L34:S34))))</f>
        <v>0</v>
      </c>
      <c r="U34" s="71">
        <f>IF($G34="Sammelposten",IF($C34=0,0,IF(U$7&lt;$D34,0,IF(U$7&gt;$H34,0,IF(U$7=$D34,IF(U$7=$H34,MAX(0,$I34-$E34+1),13-$E34),IF(U$7=$H34,$I34,12))))),MIN(IF($C34=0,0,IF(U$7&lt;$D34,0,IF(U$7&gt;$H34,0,IF(U$7=$D34,IF(U$7=$H34,MAX(0,$I34-$E34+1),13-$E34),IF(U$7=$H34,$I34,12))))),MAX(0,$F34*12-SUM($L34:T34))))</f>
        <v>0</v>
      </c>
      <c r="V34" s="71">
        <f>IF($G34="Sammelposten",IF($C34=0,0,IF(V$7&lt;$D34,0,IF(V$7&gt;$H34,0,IF(V$7=$D34,IF(V$7=$H34,MAX(0,$I34-$E34+1),13-$E34),IF(V$7=$H34,$I34,12))))),MIN(IF($C34=0,0,IF(V$7&lt;$D34,0,IF(V$7&gt;$H34,0,IF(V$7=$D34,IF(V$7=$H34,MAX(0,$I34-$E34+1),13-$E34),IF(V$7=$H34,$I34,12))))),MAX(0,$F34*12-SUM($L34:U34))))</f>
        <v>0</v>
      </c>
      <c r="W34" s="71">
        <f>IF($G34="Sammelposten",IF($C34=0,0,IF(W$7&lt;$D34,0,IF(W$7&gt;$H34,0,IF(W$7=$D34,IF(W$7=$H34,MAX(0,$I34-$E34+1),13-$E34),IF(W$7=$H34,$I34,12))))),MIN(IF($C34=0,0,IF(W$7&lt;$D34,0,IF(W$7&gt;$H34,0,IF(W$7=$D34,IF(W$7=$H34,MAX(0,$I34-$E34+1),13-$E34),IF(W$7=$H34,$I34,12))))),MAX(0,$F34*12-SUM($L34:V34))))</f>
        <v>0</v>
      </c>
      <c r="X34" s="71">
        <f>IF($G34="Sammelposten",IF($C34=0,0,IF(X$7&lt;$D34,0,IF(X$7&gt;$H34,0,IF(X$7=$D34,IF(X$7=$H34,MAX(0,$I34-$E34+1),13-$E34),IF(X$7=$H34,$I34,12))))),MIN(IF($C34=0,0,IF(X$7&lt;$D34,0,IF(X$7&gt;$H34,0,IF(X$7=$D34,IF(X$7=$H34,MAX(0,$I34-$E34+1),13-$E34),IF(X$7=$H34,$I34,12))))),MAX(0,$F34*12-SUM($L34:W34))))</f>
        <v>0</v>
      </c>
      <c r="Y34" s="71">
        <f>IF($G34="Sammelposten",IF($C34=0,0,IF(Y$7&lt;$D34,0,IF(Y$7&gt;$H34,0,IF(Y$7=$D34,IF(Y$7=$H34,MAX(0,$I34-$E34+1),13-$E34),IF(Y$7=$H34,$I34,12))))),MIN(IF($C34=0,0,IF(Y$7&lt;$D34,0,IF(Y$7&gt;$H34,0,IF(Y$7=$D34,IF(Y$7=$H34,MAX(0,$I34-$E34+1),13-$E34),IF(Y$7=$H34,$I34,12))))),MAX(0,$F34*12-SUM($L34:X34))))</f>
        <v>0</v>
      </c>
      <c r="Z34" s="71">
        <f>IF($G34="Sammelposten",IF($C34=0,0,IF(Z$7&lt;$D34,0,IF(Z$7&gt;$H34,0,IF(Z$7=$D34,IF(Z$7=$H34,MAX(0,$I34-$E34+1),13-$E34),IF(Z$7=$H34,$I34,12))))),MIN(IF($C34=0,0,IF(Z$7&lt;$D34,0,IF(Z$7&gt;$H34,0,IF(Z$7=$D34,IF(Z$7=$H34,MAX(0,$I34-$E34+1),13-$E34),IF(Z$7=$H34,$I34,12))))),MAX(0,$F34*12-SUM($L34:Y34))))</f>
        <v>0</v>
      </c>
      <c r="AA34" s="71">
        <f>IF($G34="Sammelposten",IF($C34=0,0,IF(AA$7&lt;$D34,0,IF(AA$7&gt;$H34,0,IF(AA$7=$D34,IF(AA$7=$H34,MAX(0,$I34-$E34+1),13-$E34),IF(AA$7=$H34,$I34,12))))),MIN(IF($C34=0,0,IF(AA$7&lt;$D34,0,IF(AA$7&gt;$H34,0,IF(AA$7=$D34,IF(AA$7=$H34,MAX(0,$I34-$E34+1),13-$E34),IF(AA$7=$H34,$I34,12))))),MAX(0,$F34*12-SUM($L34:Z34))))</f>
        <v>0</v>
      </c>
      <c r="AB34" s="71">
        <f>IF($G34="Sammelposten",IF($C34=0,0,IF(AB$7&lt;$D34,0,IF(AB$7&gt;$H34,0,IF(AB$7=$D34,IF(AB$7=$H34,MAX(0,$I34-$E34+1),13-$E34),IF(AB$7=$H34,$I34,12))))),MIN(IF($C34=0,0,IF(AB$7&lt;$D34,0,IF(AB$7&gt;$H34,0,IF(AB$7=$D34,IF(AB$7=$H34,MAX(0,$I34-$E34+1),13-$E34),IF(AB$7=$H34,$I34,12))))),MAX(0,$F34*12-SUM($L34:AA34))))</f>
        <v>0</v>
      </c>
      <c r="AC34" s="71">
        <f>IF($G34="Sammelposten",IF($C34=0,0,IF(AC$7&lt;$D34,0,IF(AC$7&gt;$H34,0,IF(AC$7=$D34,IF(AC$7=$H34,MAX(0,$I34-$E34+1),13-$E34),IF(AC$7=$H34,$I34,12))))),MIN(IF($C34=0,0,IF(AC$7&lt;$D34,0,IF(AC$7&gt;$H34,0,IF(AC$7=$D34,IF(AC$7=$H34,MAX(0,$I34-$E34+1),13-$E34),IF(AC$7=$H34,$I34,12))))),MAX(0,$F34*12-SUM($L34:AB34))))</f>
        <v>0</v>
      </c>
      <c r="AD34" s="71">
        <f>IF($G34="Sammelposten",IF($C34=0,0,IF(AD$7&lt;$D34,0,IF(AD$7&gt;$H34,0,IF(AD$7=$D34,IF(AD$7=$H34,MAX(0,$I34-$E34+1),13-$E34),IF(AD$7=$H34,$I34,12))))),MIN(IF($C34=0,0,IF(AD$7&lt;$D34,0,IF(AD$7&gt;$H34,0,IF(AD$7=$D34,IF(AD$7=$H34,MAX(0,$I34-$E34+1),13-$E34),IF(AD$7=$H34,$I34,12))))),MAX(0,$F34*12-SUM($L34:AC34))))</f>
        <v>0</v>
      </c>
      <c r="AE34" s="71">
        <f>IF($G34="Sammelposten",IF($C34=0,0,IF(AE$7&lt;$D34,0,IF(AE$7&gt;$H34,0,IF(AE$7=$D34,IF(AE$7=$H34,MAX(0,$I34-$E34+1),13-$E34),IF(AE$7=$H34,$I34,12))))),MIN(IF($C34=0,0,IF(AE$7&lt;$D34,0,IF(AE$7&gt;$H34,0,IF(AE$7=$D34,IF(AE$7=$H34,MAX(0,$I34-$E34+1),13-$E34),IF(AE$7=$H34,$I34,12))))),MAX(0,$F34*12-SUM($L34:AD34))))</f>
        <v>0</v>
      </c>
    </row>
    <row r="35" spans="1:31" ht="15" customHeight="1" x14ac:dyDescent="0.25">
      <c r="A35" s="66" t="str">
        <f>IF(Anlagenverzeichnis!$B36="","",Anlagenverzeichnis!$A36)</f>
        <v/>
      </c>
      <c r="B35" s="67" t="str">
        <f>IF(Anlagenverzeichnis!$B36="","",Anlagenverzeichnis!$B36)</f>
        <v/>
      </c>
      <c r="C35" s="68">
        <f>IF(Anlagenverzeichnis!$G36="",0,Anlagenverzeichnis!$G36)</f>
        <v>0</v>
      </c>
      <c r="D35" s="69">
        <f>IF(Anlagenverzeichnis!$F36="",9999,YEAR(Anlagenverzeichnis!$F36))</f>
        <v>9999</v>
      </c>
      <c r="E35" s="69">
        <f>IF(Anlagenverzeichnis!$F36="",1,MONTH(Anlagenverzeichnis!$F36))</f>
        <v>1</v>
      </c>
      <c r="F35" s="69">
        <f>IF(Anlagenverzeichnis!$I36="",1,MAX(1,Anlagenverzeichnis!$I36))</f>
        <v>1</v>
      </c>
      <c r="G35" s="66" t="str">
        <f>IF(Anlagenverzeichnis!$J36="","Linear",Anlagenverzeichnis!$J36)</f>
        <v>Linear</v>
      </c>
      <c r="H35" s="69">
        <f>IF(Anlagenverzeichnis!$K36="",9999,YEAR(Anlagenverzeichnis!$K36))</f>
        <v>9999</v>
      </c>
      <c r="I35" s="69">
        <f>IF(Anlagenverzeichnis!$K36="",12,MONTH(Anlagenverzeichnis!$K36))</f>
        <v>12</v>
      </c>
      <c r="J35" s="70">
        <f t="shared" si="0"/>
        <v>0</v>
      </c>
      <c r="L35" s="71">
        <f t="shared" si="1"/>
        <v>0</v>
      </c>
      <c r="M35" s="71">
        <f>IF($G35="Sammelposten",IF($C35=0,0,IF(M$7&lt;$D35,0,IF(M$7&gt;$H35,0,IF(M$7=$D35,IF(M$7=$H35,MAX(0,$I35-$E35+1),13-$E35),IF(M$7=$H35,$I35,12))))),MIN(IF($C35=0,0,IF(M$7&lt;$D35,0,IF(M$7&gt;$H35,0,IF(M$7=$D35,IF(M$7=$H35,MAX(0,$I35-$E35+1),13-$E35),IF(M$7=$H35,$I35,12))))),MAX(0,$F35*12-SUM($L35:L35))))</f>
        <v>0</v>
      </c>
      <c r="N35" s="71">
        <f>IF($G35="Sammelposten",IF($C35=0,0,IF(N$7&lt;$D35,0,IF(N$7&gt;$H35,0,IF(N$7=$D35,IF(N$7=$H35,MAX(0,$I35-$E35+1),13-$E35),IF(N$7=$H35,$I35,12))))),MIN(IF($C35=0,0,IF(N$7&lt;$D35,0,IF(N$7&gt;$H35,0,IF(N$7=$D35,IF(N$7=$H35,MAX(0,$I35-$E35+1),13-$E35),IF(N$7=$H35,$I35,12))))),MAX(0,$F35*12-SUM($L35:M35))))</f>
        <v>0</v>
      </c>
      <c r="O35" s="71">
        <f>IF($G35="Sammelposten",IF($C35=0,0,IF(O$7&lt;$D35,0,IF(O$7&gt;$H35,0,IF(O$7=$D35,IF(O$7=$H35,MAX(0,$I35-$E35+1),13-$E35),IF(O$7=$H35,$I35,12))))),MIN(IF($C35=0,0,IF(O$7&lt;$D35,0,IF(O$7&gt;$H35,0,IF(O$7=$D35,IF(O$7=$H35,MAX(0,$I35-$E35+1),13-$E35),IF(O$7=$H35,$I35,12))))),MAX(0,$F35*12-SUM($L35:N35))))</f>
        <v>0</v>
      </c>
      <c r="P35" s="71">
        <f>IF($G35="Sammelposten",IF($C35=0,0,IF(P$7&lt;$D35,0,IF(P$7&gt;$H35,0,IF(P$7=$D35,IF(P$7=$H35,MAX(0,$I35-$E35+1),13-$E35),IF(P$7=$H35,$I35,12))))),MIN(IF($C35=0,0,IF(P$7&lt;$D35,0,IF(P$7&gt;$H35,0,IF(P$7=$D35,IF(P$7=$H35,MAX(0,$I35-$E35+1),13-$E35),IF(P$7=$H35,$I35,12))))),MAX(0,$F35*12-SUM($L35:O35))))</f>
        <v>0</v>
      </c>
      <c r="Q35" s="71">
        <f>IF($G35="Sammelposten",IF($C35=0,0,IF(Q$7&lt;$D35,0,IF(Q$7&gt;$H35,0,IF(Q$7=$D35,IF(Q$7=$H35,MAX(0,$I35-$E35+1),13-$E35),IF(Q$7=$H35,$I35,12))))),MIN(IF($C35=0,0,IF(Q$7&lt;$D35,0,IF(Q$7&gt;$H35,0,IF(Q$7=$D35,IF(Q$7=$H35,MAX(0,$I35-$E35+1),13-$E35),IF(Q$7=$H35,$I35,12))))),MAX(0,$F35*12-SUM($L35:P35))))</f>
        <v>0</v>
      </c>
      <c r="R35" s="71">
        <f>IF($G35="Sammelposten",IF($C35=0,0,IF(R$7&lt;$D35,0,IF(R$7&gt;$H35,0,IF(R$7=$D35,IF(R$7=$H35,MAX(0,$I35-$E35+1),13-$E35),IF(R$7=$H35,$I35,12))))),MIN(IF($C35=0,0,IF(R$7&lt;$D35,0,IF(R$7&gt;$H35,0,IF(R$7=$D35,IF(R$7=$H35,MAX(0,$I35-$E35+1),13-$E35),IF(R$7=$H35,$I35,12))))),MAX(0,$F35*12-SUM($L35:Q35))))</f>
        <v>0</v>
      </c>
      <c r="S35" s="71">
        <f>IF($G35="Sammelposten",IF($C35=0,0,IF(S$7&lt;$D35,0,IF(S$7&gt;$H35,0,IF(S$7=$D35,IF(S$7=$H35,MAX(0,$I35-$E35+1),13-$E35),IF(S$7=$H35,$I35,12))))),MIN(IF($C35=0,0,IF(S$7&lt;$D35,0,IF(S$7&gt;$H35,0,IF(S$7=$D35,IF(S$7=$H35,MAX(0,$I35-$E35+1),13-$E35),IF(S$7=$H35,$I35,12))))),MAX(0,$F35*12-SUM($L35:R35))))</f>
        <v>0</v>
      </c>
      <c r="T35" s="71">
        <f>IF($G35="Sammelposten",IF($C35=0,0,IF(T$7&lt;$D35,0,IF(T$7&gt;$H35,0,IF(T$7=$D35,IF(T$7=$H35,MAX(0,$I35-$E35+1),13-$E35),IF(T$7=$H35,$I35,12))))),MIN(IF($C35=0,0,IF(T$7&lt;$D35,0,IF(T$7&gt;$H35,0,IF(T$7=$D35,IF(T$7=$H35,MAX(0,$I35-$E35+1),13-$E35),IF(T$7=$H35,$I35,12))))),MAX(0,$F35*12-SUM($L35:S35))))</f>
        <v>0</v>
      </c>
      <c r="U35" s="71">
        <f>IF($G35="Sammelposten",IF($C35=0,0,IF(U$7&lt;$D35,0,IF(U$7&gt;$H35,0,IF(U$7=$D35,IF(U$7=$H35,MAX(0,$I35-$E35+1),13-$E35),IF(U$7=$H35,$I35,12))))),MIN(IF($C35=0,0,IF(U$7&lt;$D35,0,IF(U$7&gt;$H35,0,IF(U$7=$D35,IF(U$7=$H35,MAX(0,$I35-$E35+1),13-$E35),IF(U$7=$H35,$I35,12))))),MAX(0,$F35*12-SUM($L35:T35))))</f>
        <v>0</v>
      </c>
      <c r="V35" s="71">
        <f>IF($G35="Sammelposten",IF($C35=0,0,IF(V$7&lt;$D35,0,IF(V$7&gt;$H35,0,IF(V$7=$D35,IF(V$7=$H35,MAX(0,$I35-$E35+1),13-$E35),IF(V$7=$H35,$I35,12))))),MIN(IF($C35=0,0,IF(V$7&lt;$D35,0,IF(V$7&gt;$H35,0,IF(V$7=$D35,IF(V$7=$H35,MAX(0,$I35-$E35+1),13-$E35),IF(V$7=$H35,$I35,12))))),MAX(0,$F35*12-SUM($L35:U35))))</f>
        <v>0</v>
      </c>
      <c r="W35" s="71">
        <f>IF($G35="Sammelposten",IF($C35=0,0,IF(W$7&lt;$D35,0,IF(W$7&gt;$H35,0,IF(W$7=$D35,IF(W$7=$H35,MAX(0,$I35-$E35+1),13-$E35),IF(W$7=$H35,$I35,12))))),MIN(IF($C35=0,0,IF(W$7&lt;$D35,0,IF(W$7&gt;$H35,0,IF(W$7=$D35,IF(W$7=$H35,MAX(0,$I35-$E35+1),13-$E35),IF(W$7=$H35,$I35,12))))),MAX(0,$F35*12-SUM($L35:V35))))</f>
        <v>0</v>
      </c>
      <c r="X35" s="71">
        <f>IF($G35="Sammelposten",IF($C35=0,0,IF(X$7&lt;$D35,0,IF(X$7&gt;$H35,0,IF(X$7=$D35,IF(X$7=$H35,MAX(0,$I35-$E35+1),13-$E35),IF(X$7=$H35,$I35,12))))),MIN(IF($C35=0,0,IF(X$7&lt;$D35,0,IF(X$7&gt;$H35,0,IF(X$7=$D35,IF(X$7=$H35,MAX(0,$I35-$E35+1),13-$E35),IF(X$7=$H35,$I35,12))))),MAX(0,$F35*12-SUM($L35:W35))))</f>
        <v>0</v>
      </c>
      <c r="Y35" s="71">
        <f>IF($G35="Sammelposten",IF($C35=0,0,IF(Y$7&lt;$D35,0,IF(Y$7&gt;$H35,0,IF(Y$7=$D35,IF(Y$7=$H35,MAX(0,$I35-$E35+1),13-$E35),IF(Y$7=$H35,$I35,12))))),MIN(IF($C35=0,0,IF(Y$7&lt;$D35,0,IF(Y$7&gt;$H35,0,IF(Y$7=$D35,IF(Y$7=$H35,MAX(0,$I35-$E35+1),13-$E35),IF(Y$7=$H35,$I35,12))))),MAX(0,$F35*12-SUM($L35:X35))))</f>
        <v>0</v>
      </c>
      <c r="Z35" s="71">
        <f>IF($G35="Sammelposten",IF($C35=0,0,IF(Z$7&lt;$D35,0,IF(Z$7&gt;$H35,0,IF(Z$7=$D35,IF(Z$7=$H35,MAX(0,$I35-$E35+1),13-$E35),IF(Z$7=$H35,$I35,12))))),MIN(IF($C35=0,0,IF(Z$7&lt;$D35,0,IF(Z$7&gt;$H35,0,IF(Z$7=$D35,IF(Z$7=$H35,MAX(0,$I35-$E35+1),13-$E35),IF(Z$7=$H35,$I35,12))))),MAX(0,$F35*12-SUM($L35:Y35))))</f>
        <v>0</v>
      </c>
      <c r="AA35" s="71">
        <f>IF($G35="Sammelposten",IF($C35=0,0,IF(AA$7&lt;$D35,0,IF(AA$7&gt;$H35,0,IF(AA$7=$D35,IF(AA$7=$H35,MAX(0,$I35-$E35+1),13-$E35),IF(AA$7=$H35,$I35,12))))),MIN(IF($C35=0,0,IF(AA$7&lt;$D35,0,IF(AA$7&gt;$H35,0,IF(AA$7=$D35,IF(AA$7=$H35,MAX(0,$I35-$E35+1),13-$E35),IF(AA$7=$H35,$I35,12))))),MAX(0,$F35*12-SUM($L35:Z35))))</f>
        <v>0</v>
      </c>
      <c r="AB35" s="71">
        <f>IF($G35="Sammelposten",IF($C35=0,0,IF(AB$7&lt;$D35,0,IF(AB$7&gt;$H35,0,IF(AB$7=$D35,IF(AB$7=$H35,MAX(0,$I35-$E35+1),13-$E35),IF(AB$7=$H35,$I35,12))))),MIN(IF($C35=0,0,IF(AB$7&lt;$D35,0,IF(AB$7&gt;$H35,0,IF(AB$7=$D35,IF(AB$7=$H35,MAX(0,$I35-$E35+1),13-$E35),IF(AB$7=$H35,$I35,12))))),MAX(0,$F35*12-SUM($L35:AA35))))</f>
        <v>0</v>
      </c>
      <c r="AC35" s="71">
        <f>IF($G35="Sammelposten",IF($C35=0,0,IF(AC$7&lt;$D35,0,IF(AC$7&gt;$H35,0,IF(AC$7=$D35,IF(AC$7=$H35,MAX(0,$I35-$E35+1),13-$E35),IF(AC$7=$H35,$I35,12))))),MIN(IF($C35=0,0,IF(AC$7&lt;$D35,0,IF(AC$7&gt;$H35,0,IF(AC$7=$D35,IF(AC$7=$H35,MAX(0,$I35-$E35+1),13-$E35),IF(AC$7=$H35,$I35,12))))),MAX(0,$F35*12-SUM($L35:AB35))))</f>
        <v>0</v>
      </c>
      <c r="AD35" s="71">
        <f>IF($G35="Sammelposten",IF($C35=0,0,IF(AD$7&lt;$D35,0,IF(AD$7&gt;$H35,0,IF(AD$7=$D35,IF(AD$7=$H35,MAX(0,$I35-$E35+1),13-$E35),IF(AD$7=$H35,$I35,12))))),MIN(IF($C35=0,0,IF(AD$7&lt;$D35,0,IF(AD$7&gt;$H35,0,IF(AD$7=$D35,IF(AD$7=$H35,MAX(0,$I35-$E35+1),13-$E35),IF(AD$7=$H35,$I35,12))))),MAX(0,$F35*12-SUM($L35:AC35))))</f>
        <v>0</v>
      </c>
      <c r="AE35" s="71">
        <f>IF($G35="Sammelposten",IF($C35=0,0,IF(AE$7&lt;$D35,0,IF(AE$7&gt;$H35,0,IF(AE$7=$D35,IF(AE$7=$H35,MAX(0,$I35-$E35+1),13-$E35),IF(AE$7=$H35,$I35,12))))),MIN(IF($C35=0,0,IF(AE$7&lt;$D35,0,IF(AE$7&gt;$H35,0,IF(AE$7=$D35,IF(AE$7=$H35,MAX(0,$I35-$E35+1),13-$E35),IF(AE$7=$H35,$I35,12))))),MAX(0,$F35*12-SUM($L35:AD35))))</f>
        <v>0</v>
      </c>
    </row>
    <row r="36" spans="1:31" ht="15" customHeight="1" x14ac:dyDescent="0.25">
      <c r="A36" s="66" t="str">
        <f>IF(Anlagenverzeichnis!$B37="","",Anlagenverzeichnis!$A37)</f>
        <v/>
      </c>
      <c r="B36" s="67" t="str">
        <f>IF(Anlagenverzeichnis!$B37="","",Anlagenverzeichnis!$B37)</f>
        <v/>
      </c>
      <c r="C36" s="68">
        <f>IF(Anlagenverzeichnis!$G37="",0,Anlagenverzeichnis!$G37)</f>
        <v>0</v>
      </c>
      <c r="D36" s="69">
        <f>IF(Anlagenverzeichnis!$F37="",9999,YEAR(Anlagenverzeichnis!$F37))</f>
        <v>9999</v>
      </c>
      <c r="E36" s="69">
        <f>IF(Anlagenverzeichnis!$F37="",1,MONTH(Anlagenverzeichnis!$F37))</f>
        <v>1</v>
      </c>
      <c r="F36" s="69">
        <f>IF(Anlagenverzeichnis!$I37="",1,MAX(1,Anlagenverzeichnis!$I37))</f>
        <v>1</v>
      </c>
      <c r="G36" s="66" t="str">
        <f>IF(Anlagenverzeichnis!$J37="","Linear",Anlagenverzeichnis!$J37)</f>
        <v>Linear</v>
      </c>
      <c r="H36" s="69">
        <f>IF(Anlagenverzeichnis!$K37="",9999,YEAR(Anlagenverzeichnis!$K37))</f>
        <v>9999</v>
      </c>
      <c r="I36" s="69">
        <f>IF(Anlagenverzeichnis!$K37="",12,MONTH(Anlagenverzeichnis!$K37))</f>
        <v>12</v>
      </c>
      <c r="J36" s="70">
        <f t="shared" si="0"/>
        <v>0</v>
      </c>
      <c r="L36" s="71">
        <f t="shared" si="1"/>
        <v>0</v>
      </c>
      <c r="M36" s="71">
        <f>IF($G36="Sammelposten",IF($C36=0,0,IF(M$7&lt;$D36,0,IF(M$7&gt;$H36,0,IF(M$7=$D36,IF(M$7=$H36,MAX(0,$I36-$E36+1),13-$E36),IF(M$7=$H36,$I36,12))))),MIN(IF($C36=0,0,IF(M$7&lt;$D36,0,IF(M$7&gt;$H36,0,IF(M$7=$D36,IF(M$7=$H36,MAX(0,$I36-$E36+1),13-$E36),IF(M$7=$H36,$I36,12))))),MAX(0,$F36*12-SUM($L36:L36))))</f>
        <v>0</v>
      </c>
      <c r="N36" s="71">
        <f>IF($G36="Sammelposten",IF($C36=0,0,IF(N$7&lt;$D36,0,IF(N$7&gt;$H36,0,IF(N$7=$D36,IF(N$7=$H36,MAX(0,$I36-$E36+1),13-$E36),IF(N$7=$H36,$I36,12))))),MIN(IF($C36=0,0,IF(N$7&lt;$D36,0,IF(N$7&gt;$H36,0,IF(N$7=$D36,IF(N$7=$H36,MAX(0,$I36-$E36+1),13-$E36),IF(N$7=$H36,$I36,12))))),MAX(0,$F36*12-SUM($L36:M36))))</f>
        <v>0</v>
      </c>
      <c r="O36" s="71">
        <f>IF($G36="Sammelposten",IF($C36=0,0,IF(O$7&lt;$D36,0,IF(O$7&gt;$H36,0,IF(O$7=$D36,IF(O$7=$H36,MAX(0,$I36-$E36+1),13-$E36),IF(O$7=$H36,$I36,12))))),MIN(IF($C36=0,0,IF(O$7&lt;$D36,0,IF(O$7&gt;$H36,0,IF(O$7=$D36,IF(O$7=$H36,MAX(0,$I36-$E36+1),13-$E36),IF(O$7=$H36,$I36,12))))),MAX(0,$F36*12-SUM($L36:N36))))</f>
        <v>0</v>
      </c>
      <c r="P36" s="71">
        <f>IF($G36="Sammelposten",IF($C36=0,0,IF(P$7&lt;$D36,0,IF(P$7&gt;$H36,0,IF(P$7=$D36,IF(P$7=$H36,MAX(0,$I36-$E36+1),13-$E36),IF(P$7=$H36,$I36,12))))),MIN(IF($C36=0,0,IF(P$7&lt;$D36,0,IF(P$7&gt;$H36,0,IF(P$7=$D36,IF(P$7=$H36,MAX(0,$I36-$E36+1),13-$E36),IF(P$7=$H36,$I36,12))))),MAX(0,$F36*12-SUM($L36:O36))))</f>
        <v>0</v>
      </c>
      <c r="Q36" s="71">
        <f>IF($G36="Sammelposten",IF($C36=0,0,IF(Q$7&lt;$D36,0,IF(Q$7&gt;$H36,0,IF(Q$7=$D36,IF(Q$7=$H36,MAX(0,$I36-$E36+1),13-$E36),IF(Q$7=$H36,$I36,12))))),MIN(IF($C36=0,0,IF(Q$7&lt;$D36,0,IF(Q$7&gt;$H36,0,IF(Q$7=$D36,IF(Q$7=$H36,MAX(0,$I36-$E36+1),13-$E36),IF(Q$7=$H36,$I36,12))))),MAX(0,$F36*12-SUM($L36:P36))))</f>
        <v>0</v>
      </c>
      <c r="R36" s="71">
        <f>IF($G36="Sammelposten",IF($C36=0,0,IF(R$7&lt;$D36,0,IF(R$7&gt;$H36,0,IF(R$7=$D36,IF(R$7=$H36,MAX(0,$I36-$E36+1),13-$E36),IF(R$7=$H36,$I36,12))))),MIN(IF($C36=0,0,IF(R$7&lt;$D36,0,IF(R$7&gt;$H36,0,IF(R$7=$D36,IF(R$7=$H36,MAX(0,$I36-$E36+1),13-$E36),IF(R$7=$H36,$I36,12))))),MAX(0,$F36*12-SUM($L36:Q36))))</f>
        <v>0</v>
      </c>
      <c r="S36" s="71">
        <f>IF($G36="Sammelposten",IF($C36=0,0,IF(S$7&lt;$D36,0,IF(S$7&gt;$H36,0,IF(S$7=$D36,IF(S$7=$H36,MAX(0,$I36-$E36+1),13-$E36),IF(S$7=$H36,$I36,12))))),MIN(IF($C36=0,0,IF(S$7&lt;$D36,0,IF(S$7&gt;$H36,0,IF(S$7=$D36,IF(S$7=$H36,MAX(0,$I36-$E36+1),13-$E36),IF(S$7=$H36,$I36,12))))),MAX(0,$F36*12-SUM($L36:R36))))</f>
        <v>0</v>
      </c>
      <c r="T36" s="71">
        <f>IF($G36="Sammelposten",IF($C36=0,0,IF(T$7&lt;$D36,0,IF(T$7&gt;$H36,0,IF(T$7=$D36,IF(T$7=$H36,MAX(0,$I36-$E36+1),13-$E36),IF(T$7=$H36,$I36,12))))),MIN(IF($C36=0,0,IF(T$7&lt;$D36,0,IF(T$7&gt;$H36,0,IF(T$7=$D36,IF(T$7=$H36,MAX(0,$I36-$E36+1),13-$E36),IF(T$7=$H36,$I36,12))))),MAX(0,$F36*12-SUM($L36:S36))))</f>
        <v>0</v>
      </c>
      <c r="U36" s="71">
        <f>IF($G36="Sammelposten",IF($C36=0,0,IF(U$7&lt;$D36,0,IF(U$7&gt;$H36,0,IF(U$7=$D36,IF(U$7=$H36,MAX(0,$I36-$E36+1),13-$E36),IF(U$7=$H36,$I36,12))))),MIN(IF($C36=0,0,IF(U$7&lt;$D36,0,IF(U$7&gt;$H36,0,IF(U$7=$D36,IF(U$7=$H36,MAX(0,$I36-$E36+1),13-$E36),IF(U$7=$H36,$I36,12))))),MAX(0,$F36*12-SUM($L36:T36))))</f>
        <v>0</v>
      </c>
      <c r="V36" s="71">
        <f>IF($G36="Sammelposten",IF($C36=0,0,IF(V$7&lt;$D36,0,IF(V$7&gt;$H36,0,IF(V$7=$D36,IF(V$7=$H36,MAX(0,$I36-$E36+1),13-$E36),IF(V$7=$H36,$I36,12))))),MIN(IF($C36=0,0,IF(V$7&lt;$D36,0,IF(V$7&gt;$H36,0,IF(V$7=$D36,IF(V$7=$H36,MAX(0,$I36-$E36+1),13-$E36),IF(V$7=$H36,$I36,12))))),MAX(0,$F36*12-SUM($L36:U36))))</f>
        <v>0</v>
      </c>
      <c r="W36" s="71">
        <f>IF($G36="Sammelposten",IF($C36=0,0,IF(W$7&lt;$D36,0,IF(W$7&gt;$H36,0,IF(W$7=$D36,IF(W$7=$H36,MAX(0,$I36-$E36+1),13-$E36),IF(W$7=$H36,$I36,12))))),MIN(IF($C36=0,0,IF(W$7&lt;$D36,0,IF(W$7&gt;$H36,0,IF(W$7=$D36,IF(W$7=$H36,MAX(0,$I36-$E36+1),13-$E36),IF(W$7=$H36,$I36,12))))),MAX(0,$F36*12-SUM($L36:V36))))</f>
        <v>0</v>
      </c>
      <c r="X36" s="71">
        <f>IF($G36="Sammelposten",IF($C36=0,0,IF(X$7&lt;$D36,0,IF(X$7&gt;$H36,0,IF(X$7=$D36,IF(X$7=$H36,MAX(0,$I36-$E36+1),13-$E36),IF(X$7=$H36,$I36,12))))),MIN(IF($C36=0,0,IF(X$7&lt;$D36,0,IF(X$7&gt;$H36,0,IF(X$7=$D36,IF(X$7=$H36,MAX(0,$I36-$E36+1),13-$E36),IF(X$7=$H36,$I36,12))))),MAX(0,$F36*12-SUM($L36:W36))))</f>
        <v>0</v>
      </c>
      <c r="Y36" s="71">
        <f>IF($G36="Sammelposten",IF($C36=0,0,IF(Y$7&lt;$D36,0,IF(Y$7&gt;$H36,0,IF(Y$7=$D36,IF(Y$7=$H36,MAX(0,$I36-$E36+1),13-$E36),IF(Y$7=$H36,$I36,12))))),MIN(IF($C36=0,0,IF(Y$7&lt;$D36,0,IF(Y$7&gt;$H36,0,IF(Y$7=$D36,IF(Y$7=$H36,MAX(0,$I36-$E36+1),13-$E36),IF(Y$7=$H36,$I36,12))))),MAX(0,$F36*12-SUM($L36:X36))))</f>
        <v>0</v>
      </c>
      <c r="Z36" s="71">
        <f>IF($G36="Sammelposten",IF($C36=0,0,IF(Z$7&lt;$D36,0,IF(Z$7&gt;$H36,0,IF(Z$7=$D36,IF(Z$7=$H36,MAX(0,$I36-$E36+1),13-$E36),IF(Z$7=$H36,$I36,12))))),MIN(IF($C36=0,0,IF(Z$7&lt;$D36,0,IF(Z$7&gt;$H36,0,IF(Z$7=$D36,IF(Z$7=$H36,MAX(0,$I36-$E36+1),13-$E36),IF(Z$7=$H36,$I36,12))))),MAX(0,$F36*12-SUM($L36:Y36))))</f>
        <v>0</v>
      </c>
      <c r="AA36" s="71">
        <f>IF($G36="Sammelposten",IF($C36=0,0,IF(AA$7&lt;$D36,0,IF(AA$7&gt;$H36,0,IF(AA$7=$D36,IF(AA$7=$H36,MAX(0,$I36-$E36+1),13-$E36),IF(AA$7=$H36,$I36,12))))),MIN(IF($C36=0,0,IF(AA$7&lt;$D36,0,IF(AA$7&gt;$H36,0,IF(AA$7=$D36,IF(AA$7=$H36,MAX(0,$I36-$E36+1),13-$E36),IF(AA$7=$H36,$I36,12))))),MAX(0,$F36*12-SUM($L36:Z36))))</f>
        <v>0</v>
      </c>
      <c r="AB36" s="71">
        <f>IF($G36="Sammelposten",IF($C36=0,0,IF(AB$7&lt;$D36,0,IF(AB$7&gt;$H36,0,IF(AB$7=$D36,IF(AB$7=$H36,MAX(0,$I36-$E36+1),13-$E36),IF(AB$7=$H36,$I36,12))))),MIN(IF($C36=0,0,IF(AB$7&lt;$D36,0,IF(AB$7&gt;$H36,0,IF(AB$7=$D36,IF(AB$7=$H36,MAX(0,$I36-$E36+1),13-$E36),IF(AB$7=$H36,$I36,12))))),MAX(0,$F36*12-SUM($L36:AA36))))</f>
        <v>0</v>
      </c>
      <c r="AC36" s="71">
        <f>IF($G36="Sammelposten",IF($C36=0,0,IF(AC$7&lt;$D36,0,IF(AC$7&gt;$H36,0,IF(AC$7=$D36,IF(AC$7=$H36,MAX(0,$I36-$E36+1),13-$E36),IF(AC$7=$H36,$I36,12))))),MIN(IF($C36=0,0,IF(AC$7&lt;$D36,0,IF(AC$7&gt;$H36,0,IF(AC$7=$D36,IF(AC$7=$H36,MAX(0,$I36-$E36+1),13-$E36),IF(AC$7=$H36,$I36,12))))),MAX(0,$F36*12-SUM($L36:AB36))))</f>
        <v>0</v>
      </c>
      <c r="AD36" s="71">
        <f>IF($G36="Sammelposten",IF($C36=0,0,IF(AD$7&lt;$D36,0,IF(AD$7&gt;$H36,0,IF(AD$7=$D36,IF(AD$7=$H36,MAX(0,$I36-$E36+1),13-$E36),IF(AD$7=$H36,$I36,12))))),MIN(IF($C36=0,0,IF(AD$7&lt;$D36,0,IF(AD$7&gt;$H36,0,IF(AD$7=$D36,IF(AD$7=$H36,MAX(0,$I36-$E36+1),13-$E36),IF(AD$7=$H36,$I36,12))))),MAX(0,$F36*12-SUM($L36:AC36))))</f>
        <v>0</v>
      </c>
      <c r="AE36" s="71">
        <f>IF($G36="Sammelposten",IF($C36=0,0,IF(AE$7&lt;$D36,0,IF(AE$7&gt;$H36,0,IF(AE$7=$D36,IF(AE$7=$H36,MAX(0,$I36-$E36+1),13-$E36),IF(AE$7=$H36,$I36,12))))),MIN(IF($C36=0,0,IF(AE$7&lt;$D36,0,IF(AE$7&gt;$H36,0,IF(AE$7=$D36,IF(AE$7=$H36,MAX(0,$I36-$E36+1),13-$E36),IF(AE$7=$H36,$I36,12))))),MAX(0,$F36*12-SUM($L36:AD36))))</f>
        <v>0</v>
      </c>
    </row>
    <row r="37" spans="1:31" ht="15" customHeight="1" x14ac:dyDescent="0.25">
      <c r="A37" s="66" t="str">
        <f>IF(Anlagenverzeichnis!$B38="","",Anlagenverzeichnis!$A38)</f>
        <v/>
      </c>
      <c r="B37" s="67" t="str">
        <f>IF(Anlagenverzeichnis!$B38="","",Anlagenverzeichnis!$B38)</f>
        <v/>
      </c>
      <c r="C37" s="68">
        <f>IF(Anlagenverzeichnis!$G38="",0,Anlagenverzeichnis!$G38)</f>
        <v>0</v>
      </c>
      <c r="D37" s="69">
        <f>IF(Anlagenverzeichnis!$F38="",9999,YEAR(Anlagenverzeichnis!$F38))</f>
        <v>9999</v>
      </c>
      <c r="E37" s="69">
        <f>IF(Anlagenverzeichnis!$F38="",1,MONTH(Anlagenverzeichnis!$F38))</f>
        <v>1</v>
      </c>
      <c r="F37" s="69">
        <f>IF(Anlagenverzeichnis!$I38="",1,MAX(1,Anlagenverzeichnis!$I38))</f>
        <v>1</v>
      </c>
      <c r="G37" s="66" t="str">
        <f>IF(Anlagenverzeichnis!$J38="","Linear",Anlagenverzeichnis!$J38)</f>
        <v>Linear</v>
      </c>
      <c r="H37" s="69">
        <f>IF(Anlagenverzeichnis!$K38="",9999,YEAR(Anlagenverzeichnis!$K38))</f>
        <v>9999</v>
      </c>
      <c r="I37" s="69">
        <f>IF(Anlagenverzeichnis!$K38="",12,MONTH(Anlagenverzeichnis!$K38))</f>
        <v>12</v>
      </c>
      <c r="J37" s="70">
        <f t="shared" si="0"/>
        <v>0</v>
      </c>
      <c r="L37" s="71">
        <f t="shared" si="1"/>
        <v>0</v>
      </c>
      <c r="M37" s="71">
        <f>IF($G37="Sammelposten",IF($C37=0,0,IF(M$7&lt;$D37,0,IF(M$7&gt;$H37,0,IF(M$7=$D37,IF(M$7=$H37,MAX(0,$I37-$E37+1),13-$E37),IF(M$7=$H37,$I37,12))))),MIN(IF($C37=0,0,IF(M$7&lt;$D37,0,IF(M$7&gt;$H37,0,IF(M$7=$D37,IF(M$7=$H37,MAX(0,$I37-$E37+1),13-$E37),IF(M$7=$H37,$I37,12))))),MAX(0,$F37*12-SUM($L37:L37))))</f>
        <v>0</v>
      </c>
      <c r="N37" s="71">
        <f>IF($G37="Sammelposten",IF($C37=0,0,IF(N$7&lt;$D37,0,IF(N$7&gt;$H37,0,IF(N$7=$D37,IF(N$7=$H37,MAX(0,$I37-$E37+1),13-$E37),IF(N$7=$H37,$I37,12))))),MIN(IF($C37=0,0,IF(N$7&lt;$D37,0,IF(N$7&gt;$H37,0,IF(N$7=$D37,IF(N$7=$H37,MAX(0,$I37-$E37+1),13-$E37),IF(N$7=$H37,$I37,12))))),MAX(0,$F37*12-SUM($L37:M37))))</f>
        <v>0</v>
      </c>
      <c r="O37" s="71">
        <f>IF($G37="Sammelposten",IF($C37=0,0,IF(O$7&lt;$D37,0,IF(O$7&gt;$H37,0,IF(O$7=$D37,IF(O$7=$H37,MAX(0,$I37-$E37+1),13-$E37),IF(O$7=$H37,$I37,12))))),MIN(IF($C37=0,0,IF(O$7&lt;$D37,0,IF(O$7&gt;$H37,0,IF(O$7=$D37,IF(O$7=$H37,MAX(0,$I37-$E37+1),13-$E37),IF(O$7=$H37,$I37,12))))),MAX(0,$F37*12-SUM($L37:N37))))</f>
        <v>0</v>
      </c>
      <c r="P37" s="71">
        <f>IF($G37="Sammelposten",IF($C37=0,0,IF(P$7&lt;$D37,0,IF(P$7&gt;$H37,0,IF(P$7=$D37,IF(P$7=$H37,MAX(0,$I37-$E37+1),13-$E37),IF(P$7=$H37,$I37,12))))),MIN(IF($C37=0,0,IF(P$7&lt;$D37,0,IF(P$7&gt;$H37,0,IF(P$7=$D37,IF(P$7=$H37,MAX(0,$I37-$E37+1),13-$E37),IF(P$7=$H37,$I37,12))))),MAX(0,$F37*12-SUM($L37:O37))))</f>
        <v>0</v>
      </c>
      <c r="Q37" s="71">
        <f>IF($G37="Sammelposten",IF($C37=0,0,IF(Q$7&lt;$D37,0,IF(Q$7&gt;$H37,0,IF(Q$7=$D37,IF(Q$7=$H37,MAX(0,$I37-$E37+1),13-$E37),IF(Q$7=$H37,$I37,12))))),MIN(IF($C37=0,0,IF(Q$7&lt;$D37,0,IF(Q$7&gt;$H37,0,IF(Q$7=$D37,IF(Q$7=$H37,MAX(0,$I37-$E37+1),13-$E37),IF(Q$7=$H37,$I37,12))))),MAX(0,$F37*12-SUM($L37:P37))))</f>
        <v>0</v>
      </c>
      <c r="R37" s="71">
        <f>IF($G37="Sammelposten",IF($C37=0,0,IF(R$7&lt;$D37,0,IF(R$7&gt;$H37,0,IF(R$7=$D37,IF(R$7=$H37,MAX(0,$I37-$E37+1),13-$E37),IF(R$7=$H37,$I37,12))))),MIN(IF($C37=0,0,IF(R$7&lt;$D37,0,IF(R$7&gt;$H37,0,IF(R$7=$D37,IF(R$7=$H37,MAX(0,$I37-$E37+1),13-$E37),IF(R$7=$H37,$I37,12))))),MAX(0,$F37*12-SUM($L37:Q37))))</f>
        <v>0</v>
      </c>
      <c r="S37" s="71">
        <f>IF($G37="Sammelposten",IF($C37=0,0,IF(S$7&lt;$D37,0,IF(S$7&gt;$H37,0,IF(S$7=$D37,IF(S$7=$H37,MAX(0,$I37-$E37+1),13-$E37),IF(S$7=$H37,$I37,12))))),MIN(IF($C37=0,0,IF(S$7&lt;$D37,0,IF(S$7&gt;$H37,0,IF(S$7=$D37,IF(S$7=$H37,MAX(0,$I37-$E37+1),13-$E37),IF(S$7=$H37,$I37,12))))),MAX(0,$F37*12-SUM($L37:R37))))</f>
        <v>0</v>
      </c>
      <c r="T37" s="71">
        <f>IF($G37="Sammelposten",IF($C37=0,0,IF(T$7&lt;$D37,0,IF(T$7&gt;$H37,0,IF(T$7=$D37,IF(T$7=$H37,MAX(0,$I37-$E37+1),13-$E37),IF(T$7=$H37,$I37,12))))),MIN(IF($C37=0,0,IF(T$7&lt;$D37,0,IF(T$7&gt;$H37,0,IF(T$7=$D37,IF(T$7=$H37,MAX(0,$I37-$E37+1),13-$E37),IF(T$7=$H37,$I37,12))))),MAX(0,$F37*12-SUM($L37:S37))))</f>
        <v>0</v>
      </c>
      <c r="U37" s="71">
        <f>IF($G37="Sammelposten",IF($C37=0,0,IF(U$7&lt;$D37,0,IF(U$7&gt;$H37,0,IF(U$7=$D37,IF(U$7=$H37,MAX(0,$I37-$E37+1),13-$E37),IF(U$7=$H37,$I37,12))))),MIN(IF($C37=0,0,IF(U$7&lt;$D37,0,IF(U$7&gt;$H37,0,IF(U$7=$D37,IF(U$7=$H37,MAX(0,$I37-$E37+1),13-$E37),IF(U$7=$H37,$I37,12))))),MAX(0,$F37*12-SUM($L37:T37))))</f>
        <v>0</v>
      </c>
      <c r="V37" s="71">
        <f>IF($G37="Sammelposten",IF($C37=0,0,IF(V$7&lt;$D37,0,IF(V$7&gt;$H37,0,IF(V$7=$D37,IF(V$7=$H37,MAX(0,$I37-$E37+1),13-$E37),IF(V$7=$H37,$I37,12))))),MIN(IF($C37=0,0,IF(V$7&lt;$D37,0,IF(V$7&gt;$H37,0,IF(V$7=$D37,IF(V$7=$H37,MAX(0,$I37-$E37+1),13-$E37),IF(V$7=$H37,$I37,12))))),MAX(0,$F37*12-SUM($L37:U37))))</f>
        <v>0</v>
      </c>
      <c r="W37" s="71">
        <f>IF($G37="Sammelposten",IF($C37=0,0,IF(W$7&lt;$D37,0,IF(W$7&gt;$H37,0,IF(W$7=$D37,IF(W$7=$H37,MAX(0,$I37-$E37+1),13-$E37),IF(W$7=$H37,$I37,12))))),MIN(IF($C37=0,0,IF(W$7&lt;$D37,0,IF(W$7&gt;$H37,0,IF(W$7=$D37,IF(W$7=$H37,MAX(0,$I37-$E37+1),13-$E37),IF(W$7=$H37,$I37,12))))),MAX(0,$F37*12-SUM($L37:V37))))</f>
        <v>0</v>
      </c>
      <c r="X37" s="71">
        <f>IF($G37="Sammelposten",IF($C37=0,0,IF(X$7&lt;$D37,0,IF(X$7&gt;$H37,0,IF(X$7=$D37,IF(X$7=$H37,MAX(0,$I37-$E37+1),13-$E37),IF(X$7=$H37,$I37,12))))),MIN(IF($C37=0,0,IF(X$7&lt;$D37,0,IF(X$7&gt;$H37,0,IF(X$7=$D37,IF(X$7=$H37,MAX(0,$I37-$E37+1),13-$E37),IF(X$7=$H37,$I37,12))))),MAX(0,$F37*12-SUM($L37:W37))))</f>
        <v>0</v>
      </c>
      <c r="Y37" s="71">
        <f>IF($G37="Sammelposten",IF($C37=0,0,IF(Y$7&lt;$D37,0,IF(Y$7&gt;$H37,0,IF(Y$7=$D37,IF(Y$7=$H37,MAX(0,$I37-$E37+1),13-$E37),IF(Y$7=$H37,$I37,12))))),MIN(IF($C37=0,0,IF(Y$7&lt;$D37,0,IF(Y$7&gt;$H37,0,IF(Y$7=$D37,IF(Y$7=$H37,MAX(0,$I37-$E37+1),13-$E37),IF(Y$7=$H37,$I37,12))))),MAX(0,$F37*12-SUM($L37:X37))))</f>
        <v>0</v>
      </c>
      <c r="Z37" s="71">
        <f>IF($G37="Sammelposten",IF($C37=0,0,IF(Z$7&lt;$D37,0,IF(Z$7&gt;$H37,0,IF(Z$7=$D37,IF(Z$7=$H37,MAX(0,$I37-$E37+1),13-$E37),IF(Z$7=$H37,$I37,12))))),MIN(IF($C37=0,0,IF(Z$7&lt;$D37,0,IF(Z$7&gt;$H37,0,IF(Z$7=$D37,IF(Z$7=$H37,MAX(0,$I37-$E37+1),13-$E37),IF(Z$7=$H37,$I37,12))))),MAX(0,$F37*12-SUM($L37:Y37))))</f>
        <v>0</v>
      </c>
      <c r="AA37" s="71">
        <f>IF($G37="Sammelposten",IF($C37=0,0,IF(AA$7&lt;$D37,0,IF(AA$7&gt;$H37,0,IF(AA$7=$D37,IF(AA$7=$H37,MAX(0,$I37-$E37+1),13-$E37),IF(AA$7=$H37,$I37,12))))),MIN(IF($C37=0,0,IF(AA$7&lt;$D37,0,IF(AA$7&gt;$H37,0,IF(AA$7=$D37,IF(AA$7=$H37,MAX(0,$I37-$E37+1),13-$E37),IF(AA$7=$H37,$I37,12))))),MAX(0,$F37*12-SUM($L37:Z37))))</f>
        <v>0</v>
      </c>
      <c r="AB37" s="71">
        <f>IF($G37="Sammelposten",IF($C37=0,0,IF(AB$7&lt;$D37,0,IF(AB$7&gt;$H37,0,IF(AB$7=$D37,IF(AB$7=$H37,MAX(0,$I37-$E37+1),13-$E37),IF(AB$7=$H37,$I37,12))))),MIN(IF($C37=0,0,IF(AB$7&lt;$D37,0,IF(AB$7&gt;$H37,0,IF(AB$7=$D37,IF(AB$7=$H37,MAX(0,$I37-$E37+1),13-$E37),IF(AB$7=$H37,$I37,12))))),MAX(0,$F37*12-SUM($L37:AA37))))</f>
        <v>0</v>
      </c>
      <c r="AC37" s="71">
        <f>IF($G37="Sammelposten",IF($C37=0,0,IF(AC$7&lt;$D37,0,IF(AC$7&gt;$H37,0,IF(AC$7=$D37,IF(AC$7=$H37,MAX(0,$I37-$E37+1),13-$E37),IF(AC$7=$H37,$I37,12))))),MIN(IF($C37=0,0,IF(AC$7&lt;$D37,0,IF(AC$7&gt;$H37,0,IF(AC$7=$D37,IF(AC$7=$H37,MAX(0,$I37-$E37+1),13-$E37),IF(AC$7=$H37,$I37,12))))),MAX(0,$F37*12-SUM($L37:AB37))))</f>
        <v>0</v>
      </c>
      <c r="AD37" s="71">
        <f>IF($G37="Sammelposten",IF($C37=0,0,IF(AD$7&lt;$D37,0,IF(AD$7&gt;$H37,0,IF(AD$7=$D37,IF(AD$7=$H37,MAX(0,$I37-$E37+1),13-$E37),IF(AD$7=$H37,$I37,12))))),MIN(IF($C37=0,0,IF(AD$7&lt;$D37,0,IF(AD$7&gt;$H37,0,IF(AD$7=$D37,IF(AD$7=$H37,MAX(0,$I37-$E37+1),13-$E37),IF(AD$7=$H37,$I37,12))))),MAX(0,$F37*12-SUM($L37:AC37))))</f>
        <v>0</v>
      </c>
      <c r="AE37" s="71">
        <f>IF($G37="Sammelposten",IF($C37=0,0,IF(AE$7&lt;$D37,0,IF(AE$7&gt;$H37,0,IF(AE$7=$D37,IF(AE$7=$H37,MAX(0,$I37-$E37+1),13-$E37),IF(AE$7=$H37,$I37,12))))),MIN(IF($C37=0,0,IF(AE$7&lt;$D37,0,IF(AE$7&gt;$H37,0,IF(AE$7=$D37,IF(AE$7=$H37,MAX(0,$I37-$E37+1),13-$E37),IF(AE$7=$H37,$I37,12))))),MAX(0,$F37*12-SUM($L37:AD37))))</f>
        <v>0</v>
      </c>
    </row>
    <row r="39" spans="1:31" ht="19.5" customHeight="1" x14ac:dyDescent="0.25">
      <c r="B39" s="23" t="s">
        <v>22</v>
      </c>
      <c r="C39" s="24" t="s">
        <v>171</v>
      </c>
      <c r="D39" s="25"/>
      <c r="E39" s="25"/>
      <c r="F39" s="25"/>
      <c r="G39" s="25"/>
      <c r="H39" s="25"/>
      <c r="I39" s="25"/>
      <c r="J39" s="25"/>
    </row>
    <row r="41" spans="1:31" ht="25.5" customHeight="1" x14ac:dyDescent="0.25">
      <c r="A41" s="29" t="s">
        <v>68</v>
      </c>
      <c r="B41" s="29" t="s">
        <v>164</v>
      </c>
      <c r="C41" s="29" t="s">
        <v>38</v>
      </c>
      <c r="D41" s="29" t="s">
        <v>7</v>
      </c>
      <c r="E41" s="29" t="s">
        <v>165</v>
      </c>
      <c r="F41" s="29" t="s">
        <v>166</v>
      </c>
      <c r="G41" s="29" t="s">
        <v>167</v>
      </c>
      <c r="H41" s="29" t="s">
        <v>168</v>
      </c>
      <c r="I41" s="29" t="s">
        <v>169</v>
      </c>
      <c r="J41" s="29" t="s">
        <v>170</v>
      </c>
      <c r="L41" s="65">
        <v>2019</v>
      </c>
      <c r="M41" s="65">
        <v>2020</v>
      </c>
      <c r="N41" s="65">
        <v>2021</v>
      </c>
      <c r="O41" s="65">
        <v>2022</v>
      </c>
      <c r="P41" s="65">
        <v>2023</v>
      </c>
      <c r="Q41" s="65">
        <v>2024</v>
      </c>
      <c r="R41" s="65">
        <v>2025</v>
      </c>
      <c r="S41" s="65">
        <v>2026</v>
      </c>
      <c r="T41" s="65">
        <v>2027</v>
      </c>
      <c r="U41" s="65">
        <v>2028</v>
      </c>
      <c r="V41" s="65">
        <v>2029</v>
      </c>
      <c r="W41" s="65">
        <v>2030</v>
      </c>
      <c r="X41" s="65">
        <v>2031</v>
      </c>
      <c r="Y41" s="65">
        <v>2032</v>
      </c>
      <c r="Z41" s="65">
        <v>2033</v>
      </c>
      <c r="AA41" s="65">
        <v>2034</v>
      </c>
      <c r="AB41" s="65">
        <v>2035</v>
      </c>
      <c r="AC41" s="65">
        <v>2036</v>
      </c>
      <c r="AD41" s="65">
        <v>2037</v>
      </c>
      <c r="AE41" s="65">
        <v>2038</v>
      </c>
    </row>
    <row r="42" spans="1:31" ht="15" customHeight="1" x14ac:dyDescent="0.25">
      <c r="A42" s="66">
        <f t="shared" ref="A42:A71" si="2">IF($B8="","",$A8)</f>
        <v>1</v>
      </c>
      <c r="B42" s="67" t="str">
        <f t="shared" ref="B42:B71" si="3">IF($B8="","",$B8)</f>
        <v>Bürodrehstühle (8 Stück)</v>
      </c>
      <c r="C42" s="68">
        <f t="shared" ref="C42:C71" si="4">$C8</f>
        <v>6240</v>
      </c>
      <c r="D42" s="69"/>
      <c r="E42" s="69"/>
      <c r="F42" s="69"/>
      <c r="G42" s="66" t="str">
        <f t="shared" ref="G42:G71" si="5">$G8</f>
        <v>Linear</v>
      </c>
      <c r="H42" s="69"/>
      <c r="I42" s="69"/>
      <c r="J42" s="70"/>
      <c r="L42" s="72">
        <f t="shared" ref="L42:L71" si="6">IF(L8=0,0,IF($G8="GWG",IF(L$41=$D8,$C8,0),IF($G8="Sammelposten",IF(L$41&lt;$D8,0,IF(L$41&gt;$D8+SP_Jahre-1,0,$C8/SP_Jahre)),IF($G8="Degressiv",MIN($C8,MAX($C8*$J8*L8/12,$C8/MAX($F8*12-0,1)*L8)),MIN($C8,$C8/$F8*L8/12)))))</f>
        <v>400</v>
      </c>
      <c r="M42" s="72">
        <f>IF(M8=0,0,IF($G8="GWG",IF(M$41=$D8,$C8,0),IF($G8="Sammelposten",IF(M$41&lt;$D8,0,IF(M$41&gt;$D8+SP_Jahre-1,0,$C8/SP_Jahre)),IF($G8="Degressiv",MIN(IF(M$41=$D8,$C8,L77),MAX(IF(M$41=$D8,$C8,L77)*$J8*M8/12,IF(M$41=$D8,$C8,L77)/MAX($F8*12-SUM($L8:L8),1)*M8)),MIN(IF(M$41=$D8,$C8,L77),$C8/$F8*M8/12)))))</f>
        <v>480</v>
      </c>
      <c r="N42" s="72">
        <f>IF(N8=0,0,IF($G8="GWG",IF(N$41=$D8,$C8,0),IF($G8="Sammelposten",IF(N$41&lt;$D8,0,IF(N$41&gt;$D8+SP_Jahre-1,0,$C8/SP_Jahre)),IF($G8="Degressiv",MIN(IF(N$41=$D8,$C8,M77),MAX(IF(N$41=$D8,$C8,M77)*$J8*N8/12,IF(N$41=$D8,$C8,M77)/MAX($F8*12-SUM($L8:M8),1)*N8)),MIN(IF(N$41=$D8,$C8,M77),$C8/$F8*N8/12)))))</f>
        <v>480</v>
      </c>
      <c r="O42" s="72">
        <f>IF(O8=0,0,IF($G8="GWG",IF(O$41=$D8,$C8,0),IF($G8="Sammelposten",IF(O$41&lt;$D8,0,IF(O$41&gt;$D8+SP_Jahre-1,0,$C8/SP_Jahre)),IF($G8="Degressiv",MIN(IF(O$41=$D8,$C8,N77),MAX(IF(O$41=$D8,$C8,N77)*$J8*O8/12,IF(O$41=$D8,$C8,N77)/MAX($F8*12-SUM($L8:N8),1)*O8)),MIN(IF(O$41=$D8,$C8,N77),$C8/$F8*O8/12)))))</f>
        <v>480</v>
      </c>
      <c r="P42" s="72">
        <f>IF(P8=0,0,IF($G8="GWG",IF(P$41=$D8,$C8,0),IF($G8="Sammelposten",IF(P$41&lt;$D8,0,IF(P$41&gt;$D8+SP_Jahre-1,0,$C8/SP_Jahre)),IF($G8="Degressiv",MIN(IF(P$41=$D8,$C8,O77),MAX(IF(P$41=$D8,$C8,O77)*$J8*P8/12,IF(P$41=$D8,$C8,O77)/MAX($F8*12-SUM($L8:O8),1)*P8)),MIN(IF(P$41=$D8,$C8,O77),$C8/$F8*P8/12)))))</f>
        <v>480</v>
      </c>
      <c r="Q42" s="72">
        <f>IF(Q8=0,0,IF($G8="GWG",IF(Q$41=$D8,$C8,0),IF($G8="Sammelposten",IF(Q$41&lt;$D8,0,IF(Q$41&gt;$D8+SP_Jahre-1,0,$C8/SP_Jahre)),IF($G8="Degressiv",MIN(IF(Q$41=$D8,$C8,P77),MAX(IF(Q$41=$D8,$C8,P77)*$J8*Q8/12,IF(Q$41=$D8,$C8,P77)/MAX($F8*12-SUM($L8:P8),1)*Q8)),MIN(IF(Q$41=$D8,$C8,P77),$C8/$F8*Q8/12)))))</f>
        <v>480</v>
      </c>
      <c r="R42" s="72">
        <f>IF(R8=0,0,IF($G8="GWG",IF(R$41=$D8,$C8,0),IF($G8="Sammelposten",IF(R$41&lt;$D8,0,IF(R$41&gt;$D8+SP_Jahre-1,0,$C8/SP_Jahre)),IF($G8="Degressiv",MIN(IF(R$41=$D8,$C8,Q77),MAX(IF(R$41=$D8,$C8,Q77)*$J8*R8/12,IF(R$41=$D8,$C8,Q77)/MAX($F8*12-SUM($L8:Q8),1)*R8)),MIN(IF(R$41=$D8,$C8,Q77),$C8/$F8*R8/12)))))</f>
        <v>480</v>
      </c>
      <c r="S42" s="72">
        <f>IF(S8=0,0,IF($G8="GWG",IF(S$41=$D8,$C8,0),IF($G8="Sammelposten",IF(S$41&lt;$D8,0,IF(S$41&gt;$D8+SP_Jahre-1,0,$C8/SP_Jahre)),IF($G8="Degressiv",MIN(IF(S$41=$D8,$C8,R77),MAX(IF(S$41=$D8,$C8,R77)*$J8*S8/12,IF(S$41=$D8,$C8,R77)/MAX($F8*12-SUM($L8:R8),1)*S8)),MIN(IF(S$41=$D8,$C8,R77),$C8/$F8*S8/12)))))</f>
        <v>480</v>
      </c>
      <c r="T42" s="72">
        <f>IF(T8=0,0,IF($G8="GWG",IF(T$41=$D8,$C8,0),IF($G8="Sammelposten",IF(T$41&lt;$D8,0,IF(T$41&gt;$D8+SP_Jahre-1,0,$C8/SP_Jahre)),IF($G8="Degressiv",MIN(IF(T$41=$D8,$C8,S77),MAX(IF(T$41=$D8,$C8,S77)*$J8*T8/12,IF(T$41=$D8,$C8,S77)/MAX($F8*12-SUM($L8:S8),1)*T8)),MIN(IF(T$41=$D8,$C8,S77),$C8/$F8*T8/12)))))</f>
        <v>480</v>
      </c>
      <c r="U42" s="72">
        <f>IF(U8=0,0,IF($G8="GWG",IF(U$41=$D8,$C8,0),IF($G8="Sammelposten",IF(U$41&lt;$D8,0,IF(U$41&gt;$D8+SP_Jahre-1,0,$C8/SP_Jahre)),IF($G8="Degressiv",MIN(IF(U$41=$D8,$C8,T77),MAX(IF(U$41=$D8,$C8,T77)*$J8*U8/12,IF(U$41=$D8,$C8,T77)/MAX($F8*12-SUM($L8:T8),1)*U8)),MIN(IF(U$41=$D8,$C8,T77),$C8/$F8*U8/12)))))</f>
        <v>480</v>
      </c>
      <c r="V42" s="72">
        <f>IF(V8=0,0,IF($G8="GWG",IF(V$41=$D8,$C8,0),IF($G8="Sammelposten",IF(V$41&lt;$D8,0,IF(V$41&gt;$D8+SP_Jahre-1,0,$C8/SP_Jahre)),IF($G8="Degressiv",MIN(IF(V$41=$D8,$C8,U77),MAX(IF(V$41=$D8,$C8,U77)*$J8*V8/12,IF(V$41=$D8,$C8,U77)/MAX($F8*12-SUM($L8:U8),1)*V8)),MIN(IF(V$41=$D8,$C8,U77),$C8/$F8*V8/12)))))</f>
        <v>480</v>
      </c>
      <c r="W42" s="72">
        <f>IF(W8=0,0,IF($G8="GWG",IF(W$41=$D8,$C8,0),IF($G8="Sammelposten",IF(W$41&lt;$D8,0,IF(W$41&gt;$D8+SP_Jahre-1,0,$C8/SP_Jahre)),IF($G8="Degressiv",MIN(IF(W$41=$D8,$C8,V77),MAX(IF(W$41=$D8,$C8,V77)*$J8*W8/12,IF(W$41=$D8,$C8,V77)/MAX($F8*12-SUM($L8:V8),1)*W8)),MIN(IF(W$41=$D8,$C8,V77),$C8/$F8*W8/12)))))</f>
        <v>480</v>
      </c>
      <c r="X42" s="72">
        <f>IF(X8=0,0,IF($G8="GWG",IF(X$41=$D8,$C8,0),IF($G8="Sammelposten",IF(X$41&lt;$D8,0,IF(X$41&gt;$D8+SP_Jahre-1,0,$C8/SP_Jahre)),IF($G8="Degressiv",MIN(IF(X$41=$D8,$C8,W77),MAX(IF(X$41=$D8,$C8,W77)*$J8*X8/12,IF(X$41=$D8,$C8,W77)/MAX($F8*12-SUM($L8:W8),1)*X8)),MIN(IF(X$41=$D8,$C8,W77),$C8/$F8*X8/12)))))</f>
        <v>480</v>
      </c>
      <c r="Y42" s="72">
        <f>IF(Y8=0,0,IF($G8="GWG",IF(Y$41=$D8,$C8,0),IF($G8="Sammelposten",IF(Y$41&lt;$D8,0,IF(Y$41&gt;$D8+SP_Jahre-1,0,$C8/SP_Jahre)),IF($G8="Degressiv",MIN(IF(Y$41=$D8,$C8,X77),MAX(IF(Y$41=$D8,$C8,X77)*$J8*Y8/12,IF(Y$41=$D8,$C8,X77)/MAX($F8*12-SUM($L8:X8),1)*Y8)),MIN(IF(Y$41=$D8,$C8,X77),$C8/$F8*Y8/12)))))</f>
        <v>80</v>
      </c>
      <c r="Z42" s="72">
        <f>IF(Z8=0,0,IF($G8="GWG",IF(Z$41=$D8,$C8,0),IF($G8="Sammelposten",IF(Z$41&lt;$D8,0,IF(Z$41&gt;$D8+SP_Jahre-1,0,$C8/SP_Jahre)),IF($G8="Degressiv",MIN(IF(Z$41=$D8,$C8,Y77),MAX(IF(Z$41=$D8,$C8,Y77)*$J8*Z8/12,IF(Z$41=$D8,$C8,Y77)/MAX($F8*12-SUM($L8:Y8),1)*Z8)),MIN(IF(Z$41=$D8,$C8,Y77),$C8/$F8*Z8/12)))))</f>
        <v>0</v>
      </c>
      <c r="AA42" s="72">
        <f>IF(AA8=0,0,IF($G8="GWG",IF(AA$41=$D8,$C8,0),IF($G8="Sammelposten",IF(AA$41&lt;$D8,0,IF(AA$41&gt;$D8+SP_Jahre-1,0,$C8/SP_Jahre)),IF($G8="Degressiv",MIN(IF(AA$41=$D8,$C8,Z77),MAX(IF(AA$41=$D8,$C8,Z77)*$J8*AA8/12,IF(AA$41=$D8,$C8,Z77)/MAX($F8*12-SUM($L8:Z8),1)*AA8)),MIN(IF(AA$41=$D8,$C8,Z77),$C8/$F8*AA8/12)))))</f>
        <v>0</v>
      </c>
      <c r="AB42" s="72">
        <f>IF(AB8=0,0,IF($G8="GWG",IF(AB$41=$D8,$C8,0),IF($G8="Sammelposten",IF(AB$41&lt;$D8,0,IF(AB$41&gt;$D8+SP_Jahre-1,0,$C8/SP_Jahre)),IF($G8="Degressiv",MIN(IF(AB$41=$D8,$C8,AA77),MAX(IF(AB$41=$D8,$C8,AA77)*$J8*AB8/12,IF(AB$41=$D8,$C8,AA77)/MAX($F8*12-SUM($L8:AA8),1)*AB8)),MIN(IF(AB$41=$D8,$C8,AA77),$C8/$F8*AB8/12)))))</f>
        <v>0</v>
      </c>
      <c r="AC42" s="72">
        <f>IF(AC8=0,0,IF($G8="GWG",IF(AC$41=$D8,$C8,0),IF($G8="Sammelposten",IF(AC$41&lt;$D8,0,IF(AC$41&gt;$D8+SP_Jahre-1,0,$C8/SP_Jahre)),IF($G8="Degressiv",MIN(IF(AC$41=$D8,$C8,AB77),MAX(IF(AC$41=$D8,$C8,AB77)*$J8*AC8/12,IF(AC$41=$D8,$C8,AB77)/MAX($F8*12-SUM($L8:AB8),1)*AC8)),MIN(IF(AC$41=$D8,$C8,AB77),$C8/$F8*AC8/12)))))</f>
        <v>0</v>
      </c>
      <c r="AD42" s="72">
        <f>IF(AD8=0,0,IF($G8="GWG",IF(AD$41=$D8,$C8,0),IF($G8="Sammelposten",IF(AD$41&lt;$D8,0,IF(AD$41&gt;$D8+SP_Jahre-1,0,$C8/SP_Jahre)),IF($G8="Degressiv",MIN(IF(AD$41=$D8,$C8,AC77),MAX(IF(AD$41=$D8,$C8,AC77)*$J8*AD8/12,IF(AD$41=$D8,$C8,AC77)/MAX($F8*12-SUM($L8:AC8),1)*AD8)),MIN(IF(AD$41=$D8,$C8,AC77),$C8/$F8*AD8/12)))))</f>
        <v>0</v>
      </c>
      <c r="AE42" s="72">
        <f>IF(AE8=0,0,IF($G8="GWG",IF(AE$41=$D8,$C8,0),IF($G8="Sammelposten",IF(AE$41&lt;$D8,0,IF(AE$41&gt;$D8+SP_Jahre-1,0,$C8/SP_Jahre)),IF($G8="Degressiv",MIN(IF(AE$41=$D8,$C8,AD77),MAX(IF(AE$41=$D8,$C8,AD77)*$J8*AE8/12,IF(AE$41=$D8,$C8,AD77)/MAX($F8*12-SUM($L8:AD8),1)*AE8)),MIN(IF(AE$41=$D8,$C8,AD77),$C8/$F8*AE8/12)))))</f>
        <v>0</v>
      </c>
    </row>
    <row r="43" spans="1:31" ht="15" customHeight="1" x14ac:dyDescent="0.25">
      <c r="A43" s="66">
        <f t="shared" si="2"/>
        <v>2</v>
      </c>
      <c r="B43" s="67" t="str">
        <f t="shared" si="3"/>
        <v>Besprechungstisch mit Sideboard</v>
      </c>
      <c r="C43" s="68">
        <f t="shared" si="4"/>
        <v>3480</v>
      </c>
      <c r="D43" s="69"/>
      <c r="E43" s="69"/>
      <c r="F43" s="69"/>
      <c r="G43" s="66" t="str">
        <f t="shared" si="5"/>
        <v>Linear</v>
      </c>
      <c r="H43" s="69"/>
      <c r="I43" s="69"/>
      <c r="J43" s="70"/>
      <c r="L43" s="72">
        <f t="shared" si="6"/>
        <v>89.230769230769226</v>
      </c>
      <c r="M43" s="72">
        <f>IF(M9=0,0,IF($G9="GWG",IF(M$41=$D9,$C9,0),IF($G9="Sammelposten",IF(M$41&lt;$D9,0,IF(M$41&gt;$D9+SP_Jahre-1,0,$C9/SP_Jahre)),IF($G9="Degressiv",MIN(IF(M$41=$D9,$C9,L78),MAX(IF(M$41=$D9,$C9,L78)*$J9*M9/12,IF(M$41=$D9,$C9,L78)/MAX($F9*12-SUM($L9:L9),1)*M9)),MIN(IF(M$41=$D9,$C9,L78),$C9/$F9*M9/12)))))</f>
        <v>267.69230769230768</v>
      </c>
      <c r="N43" s="72">
        <f>IF(N9=0,0,IF($G9="GWG",IF(N$41=$D9,$C9,0),IF($G9="Sammelposten",IF(N$41&lt;$D9,0,IF(N$41&gt;$D9+SP_Jahre-1,0,$C9/SP_Jahre)),IF($G9="Degressiv",MIN(IF(N$41=$D9,$C9,M78),MAX(IF(N$41=$D9,$C9,M78)*$J9*N9/12,IF(N$41=$D9,$C9,M78)/MAX($F9*12-SUM($L9:M9),1)*N9)),MIN(IF(N$41=$D9,$C9,M78),$C9/$F9*N9/12)))))</f>
        <v>267.69230769230768</v>
      </c>
      <c r="O43" s="72">
        <f>IF(O9=0,0,IF($G9="GWG",IF(O$41=$D9,$C9,0),IF($G9="Sammelposten",IF(O$41&lt;$D9,0,IF(O$41&gt;$D9+SP_Jahre-1,0,$C9/SP_Jahre)),IF($G9="Degressiv",MIN(IF(O$41=$D9,$C9,N78),MAX(IF(O$41=$D9,$C9,N78)*$J9*O9/12,IF(O$41=$D9,$C9,N78)/MAX($F9*12-SUM($L9:N9),1)*O9)),MIN(IF(O$41=$D9,$C9,N78),$C9/$F9*O9/12)))))</f>
        <v>267.69230769230768</v>
      </c>
      <c r="P43" s="72">
        <f>IF(P9=0,0,IF($G9="GWG",IF(P$41=$D9,$C9,0),IF($G9="Sammelposten",IF(P$41&lt;$D9,0,IF(P$41&gt;$D9+SP_Jahre-1,0,$C9/SP_Jahre)),IF($G9="Degressiv",MIN(IF(P$41=$D9,$C9,O78),MAX(IF(P$41=$D9,$C9,O78)*$J9*P9/12,IF(P$41=$D9,$C9,O78)/MAX($F9*12-SUM($L9:O9),1)*P9)),MIN(IF(P$41=$D9,$C9,O78),$C9/$F9*P9/12)))))</f>
        <v>267.69230769230768</v>
      </c>
      <c r="Q43" s="72">
        <f>IF(Q9=0,0,IF($G9="GWG",IF(Q$41=$D9,$C9,0),IF($G9="Sammelposten",IF(Q$41&lt;$D9,0,IF(Q$41&gt;$D9+SP_Jahre-1,0,$C9/SP_Jahre)),IF($G9="Degressiv",MIN(IF(Q$41=$D9,$C9,P78),MAX(IF(Q$41=$D9,$C9,P78)*$J9*Q9/12,IF(Q$41=$D9,$C9,P78)/MAX($F9*12-SUM($L9:P9),1)*Q9)),MIN(IF(Q$41=$D9,$C9,P78),$C9/$F9*Q9/12)))))</f>
        <v>267.69230769230768</v>
      </c>
      <c r="R43" s="72">
        <f>IF(R9=0,0,IF($G9="GWG",IF(R$41=$D9,$C9,0),IF($G9="Sammelposten",IF(R$41&lt;$D9,0,IF(R$41&gt;$D9+SP_Jahre-1,0,$C9/SP_Jahre)),IF($G9="Degressiv",MIN(IF(R$41=$D9,$C9,Q78),MAX(IF(R$41=$D9,$C9,Q78)*$J9*R9/12,IF(R$41=$D9,$C9,Q78)/MAX($F9*12-SUM($L9:Q9),1)*R9)),MIN(IF(R$41=$D9,$C9,Q78),$C9/$F9*R9/12)))))</f>
        <v>267.69230769230768</v>
      </c>
      <c r="S43" s="72">
        <f>IF(S9=0,0,IF($G9="GWG",IF(S$41=$D9,$C9,0),IF($G9="Sammelposten",IF(S$41&lt;$D9,0,IF(S$41&gt;$D9+SP_Jahre-1,0,$C9/SP_Jahre)),IF($G9="Degressiv",MIN(IF(S$41=$D9,$C9,R78),MAX(IF(S$41=$D9,$C9,R78)*$J9*S9/12,IF(S$41=$D9,$C9,R78)/MAX($F9*12-SUM($L9:R9),1)*S9)),MIN(IF(S$41=$D9,$C9,R78),$C9/$F9*S9/12)))))</f>
        <v>267.69230769230768</v>
      </c>
      <c r="T43" s="72">
        <f>IF(T9=0,0,IF($G9="GWG",IF(T$41=$D9,$C9,0),IF($G9="Sammelposten",IF(T$41&lt;$D9,0,IF(T$41&gt;$D9+SP_Jahre-1,0,$C9/SP_Jahre)),IF($G9="Degressiv",MIN(IF(T$41=$D9,$C9,S78),MAX(IF(T$41=$D9,$C9,S78)*$J9*T9/12,IF(T$41=$D9,$C9,S78)/MAX($F9*12-SUM($L9:S9),1)*T9)),MIN(IF(T$41=$D9,$C9,S78),$C9/$F9*T9/12)))))</f>
        <v>267.69230769230768</v>
      </c>
      <c r="U43" s="72">
        <f>IF(U9=0,0,IF($G9="GWG",IF(U$41=$D9,$C9,0),IF($G9="Sammelposten",IF(U$41&lt;$D9,0,IF(U$41&gt;$D9+SP_Jahre-1,0,$C9/SP_Jahre)),IF($G9="Degressiv",MIN(IF(U$41=$D9,$C9,T78),MAX(IF(U$41=$D9,$C9,T78)*$J9*U9/12,IF(U$41=$D9,$C9,T78)/MAX($F9*12-SUM($L9:T9),1)*U9)),MIN(IF(U$41=$D9,$C9,T78),$C9/$F9*U9/12)))))</f>
        <v>267.69230769230768</v>
      </c>
      <c r="V43" s="72">
        <f>IF(V9=0,0,IF($G9="GWG",IF(V$41=$D9,$C9,0),IF($G9="Sammelposten",IF(V$41&lt;$D9,0,IF(V$41&gt;$D9+SP_Jahre-1,0,$C9/SP_Jahre)),IF($G9="Degressiv",MIN(IF(V$41=$D9,$C9,U78),MAX(IF(V$41=$D9,$C9,U78)*$J9*V9/12,IF(V$41=$D9,$C9,U78)/MAX($F9*12-SUM($L9:U9),1)*V9)),MIN(IF(V$41=$D9,$C9,U78),$C9/$F9*V9/12)))))</f>
        <v>267.69230769230768</v>
      </c>
      <c r="W43" s="72">
        <f>IF(W9=0,0,IF($G9="GWG",IF(W$41=$D9,$C9,0),IF($G9="Sammelposten",IF(W$41&lt;$D9,0,IF(W$41&gt;$D9+SP_Jahre-1,0,$C9/SP_Jahre)),IF($G9="Degressiv",MIN(IF(W$41=$D9,$C9,V78),MAX(IF(W$41=$D9,$C9,V78)*$J9*W9/12,IF(W$41=$D9,$C9,V78)/MAX($F9*12-SUM($L9:V9),1)*W9)),MIN(IF(W$41=$D9,$C9,V78),$C9/$F9*W9/12)))))</f>
        <v>267.69230769230768</v>
      </c>
      <c r="X43" s="72">
        <f>IF(X9=0,0,IF($G9="GWG",IF(X$41=$D9,$C9,0),IF($G9="Sammelposten",IF(X$41&lt;$D9,0,IF(X$41&gt;$D9+SP_Jahre-1,0,$C9/SP_Jahre)),IF($G9="Degressiv",MIN(IF(X$41=$D9,$C9,W78),MAX(IF(X$41=$D9,$C9,W78)*$J9*X9/12,IF(X$41=$D9,$C9,W78)/MAX($F9*12-SUM($L9:W9),1)*X9)),MIN(IF(X$41=$D9,$C9,W78),$C9/$F9*X9/12)))))</f>
        <v>267.69230769230768</v>
      </c>
      <c r="Y43" s="72">
        <f>IF(Y9=0,0,IF($G9="GWG",IF(Y$41=$D9,$C9,0),IF($G9="Sammelposten",IF(Y$41&lt;$D9,0,IF(Y$41&gt;$D9+SP_Jahre-1,0,$C9/SP_Jahre)),IF($G9="Degressiv",MIN(IF(Y$41=$D9,$C9,X78),MAX(IF(Y$41=$D9,$C9,X78)*$J9*Y9/12,IF(Y$41=$D9,$C9,X78)/MAX($F9*12-SUM($L9:X9),1)*Y9)),MIN(IF(Y$41=$D9,$C9,X78),$C9/$F9*Y9/12)))))</f>
        <v>178.46153846153845</v>
      </c>
      <c r="Z43" s="72">
        <f>IF(Z9=0,0,IF($G9="GWG",IF(Z$41=$D9,$C9,0),IF($G9="Sammelposten",IF(Z$41&lt;$D9,0,IF(Z$41&gt;$D9+SP_Jahre-1,0,$C9/SP_Jahre)),IF($G9="Degressiv",MIN(IF(Z$41=$D9,$C9,Y78),MAX(IF(Z$41=$D9,$C9,Y78)*$J9*Z9/12,IF(Z$41=$D9,$C9,Y78)/MAX($F9*12-SUM($L9:Y9),1)*Z9)),MIN(IF(Z$41=$D9,$C9,Y78),$C9/$F9*Z9/12)))))</f>
        <v>0</v>
      </c>
      <c r="AA43" s="72">
        <f>IF(AA9=0,0,IF($G9="GWG",IF(AA$41=$D9,$C9,0),IF($G9="Sammelposten",IF(AA$41&lt;$D9,0,IF(AA$41&gt;$D9+SP_Jahre-1,0,$C9/SP_Jahre)),IF($G9="Degressiv",MIN(IF(AA$41=$D9,$C9,Z78),MAX(IF(AA$41=$D9,$C9,Z78)*$J9*AA9/12,IF(AA$41=$D9,$C9,Z78)/MAX($F9*12-SUM($L9:Z9),1)*AA9)),MIN(IF(AA$41=$D9,$C9,Z78),$C9/$F9*AA9/12)))))</f>
        <v>0</v>
      </c>
      <c r="AB43" s="72">
        <f>IF(AB9=0,0,IF($G9="GWG",IF(AB$41=$D9,$C9,0),IF($G9="Sammelposten",IF(AB$41&lt;$D9,0,IF(AB$41&gt;$D9+SP_Jahre-1,0,$C9/SP_Jahre)),IF($G9="Degressiv",MIN(IF(AB$41=$D9,$C9,AA78),MAX(IF(AB$41=$D9,$C9,AA78)*$J9*AB9/12,IF(AB$41=$D9,$C9,AA78)/MAX($F9*12-SUM($L9:AA9),1)*AB9)),MIN(IF(AB$41=$D9,$C9,AA78),$C9/$F9*AB9/12)))))</f>
        <v>0</v>
      </c>
      <c r="AC43" s="72">
        <f>IF(AC9=0,0,IF($G9="GWG",IF(AC$41=$D9,$C9,0),IF($G9="Sammelposten",IF(AC$41&lt;$D9,0,IF(AC$41&gt;$D9+SP_Jahre-1,0,$C9/SP_Jahre)),IF($G9="Degressiv",MIN(IF(AC$41=$D9,$C9,AB78),MAX(IF(AC$41=$D9,$C9,AB78)*$J9*AC9/12,IF(AC$41=$D9,$C9,AB78)/MAX($F9*12-SUM($L9:AB9),1)*AC9)),MIN(IF(AC$41=$D9,$C9,AB78),$C9/$F9*AC9/12)))))</f>
        <v>0</v>
      </c>
      <c r="AD43" s="72">
        <f>IF(AD9=0,0,IF($G9="GWG",IF(AD$41=$D9,$C9,0),IF($G9="Sammelposten",IF(AD$41&lt;$D9,0,IF(AD$41&gt;$D9+SP_Jahre-1,0,$C9/SP_Jahre)),IF($G9="Degressiv",MIN(IF(AD$41=$D9,$C9,AC78),MAX(IF(AD$41=$D9,$C9,AC78)*$J9*AD9/12,IF(AD$41=$D9,$C9,AC78)/MAX($F9*12-SUM($L9:AC9),1)*AD9)),MIN(IF(AD$41=$D9,$C9,AC78),$C9/$F9*AD9/12)))))</f>
        <v>0</v>
      </c>
      <c r="AE43" s="72">
        <f>IF(AE9=0,0,IF($G9="GWG",IF(AE$41=$D9,$C9,0),IF($G9="Sammelposten",IF(AE$41&lt;$D9,0,IF(AE$41&gt;$D9+SP_Jahre-1,0,$C9/SP_Jahre)),IF($G9="Degressiv",MIN(IF(AE$41=$D9,$C9,AD78),MAX(IF(AE$41=$D9,$C9,AD78)*$J9*AE9/12,IF(AE$41=$D9,$C9,AD78)/MAX($F9*12-SUM($L9:AD9),1)*AE9)),MIN(IF(AE$41=$D9,$C9,AD78),$C9/$F9*AE9/12)))))</f>
        <v>0</v>
      </c>
    </row>
    <row r="44" spans="1:31" ht="15" customHeight="1" x14ac:dyDescent="0.25">
      <c r="A44" s="66">
        <f t="shared" si="2"/>
        <v>3</v>
      </c>
      <c r="B44" s="67" t="str">
        <f t="shared" si="3"/>
        <v>CNC-Fräsmaschine</v>
      </c>
      <c r="C44" s="68">
        <f t="shared" si="4"/>
        <v>148500</v>
      </c>
      <c r="D44" s="69"/>
      <c r="E44" s="69"/>
      <c r="F44" s="69"/>
      <c r="G44" s="66" t="str">
        <f t="shared" si="5"/>
        <v>Linear</v>
      </c>
      <c r="H44" s="69"/>
      <c r="I44" s="69"/>
      <c r="J44" s="70"/>
      <c r="L44" s="72">
        <f t="shared" si="6"/>
        <v>0</v>
      </c>
      <c r="M44" s="72">
        <f>IF(M10=0,0,IF($G10="GWG",IF(M$41=$D10,$C10,0),IF($G10="Sammelposten",IF(M$41&lt;$D10,0,IF(M$41&gt;$D10+SP_Jahre-1,0,$C10/SP_Jahre)),IF($G10="Degressiv",MIN(IF(M$41=$D10,$C10,L79),MAX(IF(M$41=$D10,$C10,L79)*$J10*M10/12,IF(M$41=$D10,$C10,L79)/MAX($F10*12-SUM($L10:L10),1)*M10)),MIN(IF(M$41=$D10,$C10,L79),$C10/$F10*M10/12)))))</f>
        <v>12375</v>
      </c>
      <c r="N44" s="72">
        <f>IF(N10=0,0,IF($G10="GWG",IF(N$41=$D10,$C10,0),IF($G10="Sammelposten",IF(N$41&lt;$D10,0,IF(N$41&gt;$D10+SP_Jahre-1,0,$C10/SP_Jahre)),IF($G10="Degressiv",MIN(IF(N$41=$D10,$C10,M79),MAX(IF(N$41=$D10,$C10,M79)*$J10*N10/12,IF(N$41=$D10,$C10,M79)/MAX($F10*12-SUM($L10:M10),1)*N10)),MIN(IF(N$41=$D10,$C10,M79),$C10/$F10*N10/12)))))</f>
        <v>18562.5</v>
      </c>
      <c r="O44" s="72">
        <f>IF(O10=0,0,IF($G10="GWG",IF(O$41=$D10,$C10,0),IF($G10="Sammelposten",IF(O$41&lt;$D10,0,IF(O$41&gt;$D10+SP_Jahre-1,0,$C10/SP_Jahre)),IF($G10="Degressiv",MIN(IF(O$41=$D10,$C10,N79),MAX(IF(O$41=$D10,$C10,N79)*$J10*O10/12,IF(O$41=$D10,$C10,N79)/MAX($F10*12-SUM($L10:N10),1)*O10)),MIN(IF(O$41=$D10,$C10,N79),$C10/$F10*O10/12)))))</f>
        <v>18562.5</v>
      </c>
      <c r="P44" s="72">
        <f>IF(P10=0,0,IF($G10="GWG",IF(P$41=$D10,$C10,0),IF($G10="Sammelposten",IF(P$41&lt;$D10,0,IF(P$41&gt;$D10+SP_Jahre-1,0,$C10/SP_Jahre)),IF($G10="Degressiv",MIN(IF(P$41=$D10,$C10,O79),MAX(IF(P$41=$D10,$C10,O79)*$J10*P10/12,IF(P$41=$D10,$C10,O79)/MAX($F10*12-SUM($L10:O10),1)*P10)),MIN(IF(P$41=$D10,$C10,O79),$C10/$F10*P10/12)))))</f>
        <v>18562.5</v>
      </c>
      <c r="Q44" s="72">
        <f>IF(Q10=0,0,IF($G10="GWG",IF(Q$41=$D10,$C10,0),IF($G10="Sammelposten",IF(Q$41&lt;$D10,0,IF(Q$41&gt;$D10+SP_Jahre-1,0,$C10/SP_Jahre)),IF($G10="Degressiv",MIN(IF(Q$41=$D10,$C10,P79),MAX(IF(Q$41=$D10,$C10,P79)*$J10*Q10/12,IF(Q$41=$D10,$C10,P79)/MAX($F10*12-SUM($L10:P10),1)*Q10)),MIN(IF(Q$41=$D10,$C10,P79),$C10/$F10*Q10/12)))))</f>
        <v>18562.5</v>
      </c>
      <c r="R44" s="72">
        <f>IF(R10=0,0,IF($G10="GWG",IF(R$41=$D10,$C10,0),IF($G10="Sammelposten",IF(R$41&lt;$D10,0,IF(R$41&gt;$D10+SP_Jahre-1,0,$C10/SP_Jahre)),IF($G10="Degressiv",MIN(IF(R$41=$D10,$C10,Q79),MAX(IF(R$41=$D10,$C10,Q79)*$J10*R10/12,IF(R$41=$D10,$C10,Q79)/MAX($F10*12-SUM($L10:Q10),1)*R10)),MIN(IF(R$41=$D10,$C10,Q79),$C10/$F10*R10/12)))))</f>
        <v>18562.5</v>
      </c>
      <c r="S44" s="72">
        <f>IF(S10=0,0,IF($G10="GWG",IF(S$41=$D10,$C10,0),IF($G10="Sammelposten",IF(S$41&lt;$D10,0,IF(S$41&gt;$D10+SP_Jahre-1,0,$C10/SP_Jahre)),IF($G10="Degressiv",MIN(IF(S$41=$D10,$C10,R79),MAX(IF(S$41=$D10,$C10,R79)*$J10*S10/12,IF(S$41=$D10,$C10,R79)/MAX($F10*12-SUM($L10:R10),1)*S10)),MIN(IF(S$41=$D10,$C10,R79),$C10/$F10*S10/12)))))</f>
        <v>18562.5</v>
      </c>
      <c r="T44" s="72">
        <f>IF(T10=0,0,IF($G10="GWG",IF(T$41=$D10,$C10,0),IF($G10="Sammelposten",IF(T$41&lt;$D10,0,IF(T$41&gt;$D10+SP_Jahre-1,0,$C10/SP_Jahre)),IF($G10="Degressiv",MIN(IF(T$41=$D10,$C10,S79),MAX(IF(T$41=$D10,$C10,S79)*$J10*T10/12,IF(T$41=$D10,$C10,S79)/MAX($F10*12-SUM($L10:S10),1)*T10)),MIN(IF(T$41=$D10,$C10,S79),$C10/$F10*T10/12)))))</f>
        <v>18562.5</v>
      </c>
      <c r="U44" s="72">
        <f>IF(U10=0,0,IF($G10="GWG",IF(U$41=$D10,$C10,0),IF($G10="Sammelposten",IF(U$41&lt;$D10,0,IF(U$41&gt;$D10+SP_Jahre-1,0,$C10/SP_Jahre)),IF($G10="Degressiv",MIN(IF(U$41=$D10,$C10,T79),MAX(IF(U$41=$D10,$C10,T79)*$J10*U10/12,IF(U$41=$D10,$C10,T79)/MAX($F10*12-SUM($L10:T10),1)*U10)),MIN(IF(U$41=$D10,$C10,T79),$C10/$F10*U10/12)))))</f>
        <v>6187.5</v>
      </c>
      <c r="V44" s="72">
        <f>IF(V10=0,0,IF($G10="GWG",IF(V$41=$D10,$C10,0),IF($G10="Sammelposten",IF(V$41&lt;$D10,0,IF(V$41&gt;$D10+SP_Jahre-1,0,$C10/SP_Jahre)),IF($G10="Degressiv",MIN(IF(V$41=$D10,$C10,U79),MAX(IF(V$41=$D10,$C10,U79)*$J10*V10/12,IF(V$41=$D10,$C10,U79)/MAX($F10*12-SUM($L10:U10),1)*V10)),MIN(IF(V$41=$D10,$C10,U79),$C10/$F10*V10/12)))))</f>
        <v>0</v>
      </c>
      <c r="W44" s="72">
        <f>IF(W10=0,0,IF($G10="GWG",IF(W$41=$D10,$C10,0),IF($G10="Sammelposten",IF(W$41&lt;$D10,0,IF(W$41&gt;$D10+SP_Jahre-1,0,$C10/SP_Jahre)),IF($G10="Degressiv",MIN(IF(W$41=$D10,$C10,V79),MAX(IF(W$41=$D10,$C10,V79)*$J10*W10/12,IF(W$41=$D10,$C10,V79)/MAX($F10*12-SUM($L10:V10),1)*W10)),MIN(IF(W$41=$D10,$C10,V79),$C10/$F10*W10/12)))))</f>
        <v>0</v>
      </c>
      <c r="X44" s="72">
        <f>IF(X10=0,0,IF($G10="GWG",IF(X$41=$D10,$C10,0),IF($G10="Sammelposten",IF(X$41&lt;$D10,0,IF(X$41&gt;$D10+SP_Jahre-1,0,$C10/SP_Jahre)),IF($G10="Degressiv",MIN(IF(X$41=$D10,$C10,W79),MAX(IF(X$41=$D10,$C10,W79)*$J10*X10/12,IF(X$41=$D10,$C10,W79)/MAX($F10*12-SUM($L10:W10),1)*X10)),MIN(IF(X$41=$D10,$C10,W79),$C10/$F10*X10/12)))))</f>
        <v>0</v>
      </c>
      <c r="Y44" s="72">
        <f>IF(Y10=0,0,IF($G10="GWG",IF(Y$41=$D10,$C10,0),IF($G10="Sammelposten",IF(Y$41&lt;$D10,0,IF(Y$41&gt;$D10+SP_Jahre-1,0,$C10/SP_Jahre)),IF($G10="Degressiv",MIN(IF(Y$41=$D10,$C10,X79),MAX(IF(Y$41=$D10,$C10,X79)*$J10*Y10/12,IF(Y$41=$D10,$C10,X79)/MAX($F10*12-SUM($L10:X10),1)*Y10)),MIN(IF(Y$41=$D10,$C10,X79),$C10/$F10*Y10/12)))))</f>
        <v>0</v>
      </c>
      <c r="Z44" s="72">
        <f>IF(Z10=0,0,IF($G10="GWG",IF(Z$41=$D10,$C10,0),IF($G10="Sammelposten",IF(Z$41&lt;$D10,0,IF(Z$41&gt;$D10+SP_Jahre-1,0,$C10/SP_Jahre)),IF($G10="Degressiv",MIN(IF(Z$41=$D10,$C10,Y79),MAX(IF(Z$41=$D10,$C10,Y79)*$J10*Z10/12,IF(Z$41=$D10,$C10,Y79)/MAX($F10*12-SUM($L10:Y10),1)*Z10)),MIN(IF(Z$41=$D10,$C10,Y79),$C10/$F10*Z10/12)))))</f>
        <v>0</v>
      </c>
      <c r="AA44" s="72">
        <f>IF(AA10=0,0,IF($G10="GWG",IF(AA$41=$D10,$C10,0),IF($G10="Sammelposten",IF(AA$41&lt;$D10,0,IF(AA$41&gt;$D10+SP_Jahre-1,0,$C10/SP_Jahre)),IF($G10="Degressiv",MIN(IF(AA$41=$D10,$C10,Z79),MAX(IF(AA$41=$D10,$C10,Z79)*$J10*AA10/12,IF(AA$41=$D10,$C10,Z79)/MAX($F10*12-SUM($L10:Z10),1)*AA10)),MIN(IF(AA$41=$D10,$C10,Z79),$C10/$F10*AA10/12)))))</f>
        <v>0</v>
      </c>
      <c r="AB44" s="72">
        <f>IF(AB10=0,0,IF($G10="GWG",IF(AB$41=$D10,$C10,0),IF($G10="Sammelposten",IF(AB$41&lt;$D10,0,IF(AB$41&gt;$D10+SP_Jahre-1,0,$C10/SP_Jahre)),IF($G10="Degressiv",MIN(IF(AB$41=$D10,$C10,AA79),MAX(IF(AB$41=$D10,$C10,AA79)*$J10*AB10/12,IF(AB$41=$D10,$C10,AA79)/MAX($F10*12-SUM($L10:AA10),1)*AB10)),MIN(IF(AB$41=$D10,$C10,AA79),$C10/$F10*AB10/12)))))</f>
        <v>0</v>
      </c>
      <c r="AC44" s="72">
        <f>IF(AC10=0,0,IF($G10="GWG",IF(AC$41=$D10,$C10,0),IF($G10="Sammelposten",IF(AC$41&lt;$D10,0,IF(AC$41&gt;$D10+SP_Jahre-1,0,$C10/SP_Jahre)),IF($G10="Degressiv",MIN(IF(AC$41=$D10,$C10,AB79),MAX(IF(AC$41=$D10,$C10,AB79)*$J10*AC10/12,IF(AC$41=$D10,$C10,AB79)/MAX($F10*12-SUM($L10:AB10),1)*AC10)),MIN(IF(AC$41=$D10,$C10,AB79),$C10/$F10*AC10/12)))))</f>
        <v>0</v>
      </c>
      <c r="AD44" s="72">
        <f>IF(AD10=0,0,IF($G10="GWG",IF(AD$41=$D10,$C10,0),IF($G10="Sammelposten",IF(AD$41&lt;$D10,0,IF(AD$41&gt;$D10+SP_Jahre-1,0,$C10/SP_Jahre)),IF($G10="Degressiv",MIN(IF(AD$41=$D10,$C10,AC79),MAX(IF(AD$41=$D10,$C10,AC79)*$J10*AD10/12,IF(AD$41=$D10,$C10,AC79)/MAX($F10*12-SUM($L10:AC10),1)*AD10)),MIN(IF(AD$41=$D10,$C10,AC79),$C10/$F10*AD10/12)))))</f>
        <v>0</v>
      </c>
      <c r="AE44" s="72">
        <f>IF(AE10=0,0,IF($G10="GWG",IF(AE$41=$D10,$C10,0),IF($G10="Sammelposten",IF(AE$41&lt;$D10,0,IF(AE$41&gt;$D10+SP_Jahre-1,0,$C10/SP_Jahre)),IF($G10="Degressiv",MIN(IF(AE$41=$D10,$C10,AD79),MAX(IF(AE$41=$D10,$C10,AD79)*$J10*AE10/12,IF(AE$41=$D10,$C10,AD79)/MAX($F10*12-SUM($L10:AD10),1)*AE10)),MIN(IF(AE$41=$D10,$C10,AD79),$C10/$F10*AE10/12)))))</f>
        <v>0</v>
      </c>
    </row>
    <row r="45" spans="1:31" ht="15" customHeight="1" x14ac:dyDescent="0.25">
      <c r="A45" s="66">
        <f t="shared" si="2"/>
        <v>4</v>
      </c>
      <c r="B45" s="67" t="str">
        <f t="shared" si="3"/>
        <v>Kompressoranlage Halle 2</v>
      </c>
      <c r="C45" s="68">
        <f t="shared" si="4"/>
        <v>27900</v>
      </c>
      <c r="D45" s="69"/>
      <c r="E45" s="69"/>
      <c r="F45" s="69"/>
      <c r="G45" s="66" t="str">
        <f t="shared" si="5"/>
        <v>Linear</v>
      </c>
      <c r="H45" s="69"/>
      <c r="I45" s="69"/>
      <c r="J45" s="70"/>
      <c r="L45" s="72">
        <f t="shared" si="6"/>
        <v>0</v>
      </c>
      <c r="M45" s="72">
        <f>IF(M11=0,0,IF($G11="GWG",IF(M$41=$D11,$C11,0),IF($G11="Sammelposten",IF(M$41&lt;$D11,0,IF(M$41&gt;$D11+SP_Jahre-1,0,$C11/SP_Jahre)),IF($G11="Degressiv",MIN(IF(M$41=$D11,$C11,L80),MAX(IF(M$41=$D11,$C11,L80)*$J11*M11/12,IF(M$41=$D11,$C11,L80)/MAX($F11*12-SUM($L11:L11),1)*M11)),MIN(IF(M$41=$D11,$C11,L80),$C11/$F11*M11/12)))))</f>
        <v>581.25</v>
      </c>
      <c r="N45" s="72">
        <f>IF(N11=0,0,IF($G11="GWG",IF(N$41=$D11,$C11,0),IF($G11="Sammelposten",IF(N$41&lt;$D11,0,IF(N$41&gt;$D11+SP_Jahre-1,0,$C11/SP_Jahre)),IF($G11="Degressiv",MIN(IF(N$41=$D11,$C11,M80),MAX(IF(N$41=$D11,$C11,M80)*$J11*N11/12,IF(N$41=$D11,$C11,M80)/MAX($F11*12-SUM($L11:M11),1)*N11)),MIN(IF(N$41=$D11,$C11,M80),$C11/$F11*N11/12)))))</f>
        <v>3487.5</v>
      </c>
      <c r="O45" s="72">
        <f>IF(O11=0,0,IF($G11="GWG",IF(O$41=$D11,$C11,0),IF($G11="Sammelposten",IF(O$41&lt;$D11,0,IF(O$41&gt;$D11+SP_Jahre-1,0,$C11/SP_Jahre)),IF($G11="Degressiv",MIN(IF(O$41=$D11,$C11,N80),MAX(IF(O$41=$D11,$C11,N80)*$J11*O11/12,IF(O$41=$D11,$C11,N80)/MAX($F11*12-SUM($L11:N11),1)*O11)),MIN(IF(O$41=$D11,$C11,N80),$C11/$F11*O11/12)))))</f>
        <v>3487.5</v>
      </c>
      <c r="P45" s="72">
        <f>IF(P11=0,0,IF($G11="GWG",IF(P$41=$D11,$C11,0),IF($G11="Sammelposten",IF(P$41&lt;$D11,0,IF(P$41&gt;$D11+SP_Jahre-1,0,$C11/SP_Jahre)),IF($G11="Degressiv",MIN(IF(P$41=$D11,$C11,O80),MAX(IF(P$41=$D11,$C11,O80)*$J11*P11/12,IF(P$41=$D11,$C11,O80)/MAX($F11*12-SUM($L11:O11),1)*P11)),MIN(IF(P$41=$D11,$C11,O80),$C11/$F11*P11/12)))))</f>
        <v>3487.5</v>
      </c>
      <c r="Q45" s="72">
        <f>IF(Q11=0,0,IF($G11="GWG",IF(Q$41=$D11,$C11,0),IF($G11="Sammelposten",IF(Q$41&lt;$D11,0,IF(Q$41&gt;$D11+SP_Jahre-1,0,$C11/SP_Jahre)),IF($G11="Degressiv",MIN(IF(Q$41=$D11,$C11,P80),MAX(IF(Q$41=$D11,$C11,P80)*$J11*Q11/12,IF(Q$41=$D11,$C11,P80)/MAX($F11*12-SUM($L11:P11),1)*Q11)),MIN(IF(Q$41=$D11,$C11,P80),$C11/$F11*Q11/12)))))</f>
        <v>3487.5</v>
      </c>
      <c r="R45" s="72">
        <f>IF(R11=0,0,IF($G11="GWG",IF(R$41=$D11,$C11,0),IF($G11="Sammelposten",IF(R$41&lt;$D11,0,IF(R$41&gt;$D11+SP_Jahre-1,0,$C11/SP_Jahre)),IF($G11="Degressiv",MIN(IF(R$41=$D11,$C11,Q80),MAX(IF(R$41=$D11,$C11,Q80)*$J11*R11/12,IF(R$41=$D11,$C11,Q80)/MAX($F11*12-SUM($L11:Q11),1)*R11)),MIN(IF(R$41=$D11,$C11,Q80),$C11/$F11*R11/12)))))</f>
        <v>3487.5</v>
      </c>
      <c r="S45" s="72">
        <f>IF(S11=0,0,IF($G11="GWG",IF(S$41=$D11,$C11,0),IF($G11="Sammelposten",IF(S$41&lt;$D11,0,IF(S$41&gt;$D11+SP_Jahre-1,0,$C11/SP_Jahre)),IF($G11="Degressiv",MIN(IF(S$41=$D11,$C11,R80),MAX(IF(S$41=$D11,$C11,R80)*$J11*S11/12,IF(S$41=$D11,$C11,R80)/MAX($F11*12-SUM($L11:R11),1)*S11)),MIN(IF(S$41=$D11,$C11,R80),$C11/$F11*S11/12)))))</f>
        <v>3487.5</v>
      </c>
      <c r="T45" s="72">
        <f>IF(T11=0,0,IF($G11="GWG",IF(T$41=$D11,$C11,0),IF($G11="Sammelposten",IF(T$41&lt;$D11,0,IF(T$41&gt;$D11+SP_Jahre-1,0,$C11/SP_Jahre)),IF($G11="Degressiv",MIN(IF(T$41=$D11,$C11,S80),MAX(IF(T$41=$D11,$C11,S80)*$J11*T11/12,IF(T$41=$D11,$C11,S80)/MAX($F11*12-SUM($L11:S11),1)*T11)),MIN(IF(T$41=$D11,$C11,S80),$C11/$F11*T11/12)))))</f>
        <v>3487.5</v>
      </c>
      <c r="U45" s="72">
        <f>IF(U11=0,0,IF($G11="GWG",IF(U$41=$D11,$C11,0),IF($G11="Sammelposten",IF(U$41&lt;$D11,0,IF(U$41&gt;$D11+SP_Jahre-1,0,$C11/SP_Jahre)),IF($G11="Degressiv",MIN(IF(U$41=$D11,$C11,T80),MAX(IF(U$41=$D11,$C11,T80)*$J11*U11/12,IF(U$41=$D11,$C11,T80)/MAX($F11*12-SUM($L11:T11),1)*U11)),MIN(IF(U$41=$D11,$C11,T80),$C11/$F11*U11/12)))))</f>
        <v>2906.25</v>
      </c>
      <c r="V45" s="72">
        <f>IF(V11=0,0,IF($G11="GWG",IF(V$41=$D11,$C11,0),IF($G11="Sammelposten",IF(V$41&lt;$D11,0,IF(V$41&gt;$D11+SP_Jahre-1,0,$C11/SP_Jahre)),IF($G11="Degressiv",MIN(IF(V$41=$D11,$C11,U80),MAX(IF(V$41=$D11,$C11,U80)*$J11*V11/12,IF(V$41=$D11,$C11,U80)/MAX($F11*12-SUM($L11:U11),1)*V11)),MIN(IF(V$41=$D11,$C11,U80),$C11/$F11*V11/12)))))</f>
        <v>0</v>
      </c>
      <c r="W45" s="72">
        <f>IF(W11=0,0,IF($G11="GWG",IF(W$41=$D11,$C11,0),IF($G11="Sammelposten",IF(W$41&lt;$D11,0,IF(W$41&gt;$D11+SP_Jahre-1,0,$C11/SP_Jahre)),IF($G11="Degressiv",MIN(IF(W$41=$D11,$C11,V80),MAX(IF(W$41=$D11,$C11,V80)*$J11*W11/12,IF(W$41=$D11,$C11,V80)/MAX($F11*12-SUM($L11:V11),1)*W11)),MIN(IF(W$41=$D11,$C11,V80),$C11/$F11*W11/12)))))</f>
        <v>0</v>
      </c>
      <c r="X45" s="72">
        <f>IF(X11=0,0,IF($G11="GWG",IF(X$41=$D11,$C11,0),IF($G11="Sammelposten",IF(X$41&lt;$D11,0,IF(X$41&gt;$D11+SP_Jahre-1,0,$C11/SP_Jahre)),IF($G11="Degressiv",MIN(IF(X$41=$D11,$C11,W80),MAX(IF(X$41=$D11,$C11,W80)*$J11*X11/12,IF(X$41=$D11,$C11,W80)/MAX($F11*12-SUM($L11:W11),1)*X11)),MIN(IF(X$41=$D11,$C11,W80),$C11/$F11*X11/12)))))</f>
        <v>0</v>
      </c>
      <c r="Y45" s="72">
        <f>IF(Y11=0,0,IF($G11="GWG",IF(Y$41=$D11,$C11,0),IF($G11="Sammelposten",IF(Y$41&lt;$D11,0,IF(Y$41&gt;$D11+SP_Jahre-1,0,$C11/SP_Jahre)),IF($G11="Degressiv",MIN(IF(Y$41=$D11,$C11,X80),MAX(IF(Y$41=$D11,$C11,X80)*$J11*Y11/12,IF(Y$41=$D11,$C11,X80)/MAX($F11*12-SUM($L11:X11),1)*Y11)),MIN(IF(Y$41=$D11,$C11,X80),$C11/$F11*Y11/12)))))</f>
        <v>0</v>
      </c>
      <c r="Z45" s="72">
        <f>IF(Z11=0,0,IF($G11="GWG",IF(Z$41=$D11,$C11,0),IF($G11="Sammelposten",IF(Z$41&lt;$D11,0,IF(Z$41&gt;$D11+SP_Jahre-1,0,$C11/SP_Jahre)),IF($G11="Degressiv",MIN(IF(Z$41=$D11,$C11,Y80),MAX(IF(Z$41=$D11,$C11,Y80)*$J11*Z11/12,IF(Z$41=$D11,$C11,Y80)/MAX($F11*12-SUM($L11:Y11),1)*Z11)),MIN(IF(Z$41=$D11,$C11,Y80),$C11/$F11*Z11/12)))))</f>
        <v>0</v>
      </c>
      <c r="AA45" s="72">
        <f>IF(AA11=0,0,IF($G11="GWG",IF(AA$41=$D11,$C11,0),IF($G11="Sammelposten",IF(AA$41&lt;$D11,0,IF(AA$41&gt;$D11+SP_Jahre-1,0,$C11/SP_Jahre)),IF($G11="Degressiv",MIN(IF(AA$41=$D11,$C11,Z80),MAX(IF(AA$41=$D11,$C11,Z80)*$J11*AA11/12,IF(AA$41=$D11,$C11,Z80)/MAX($F11*12-SUM($L11:Z11),1)*AA11)),MIN(IF(AA$41=$D11,$C11,Z80),$C11/$F11*AA11/12)))))</f>
        <v>0</v>
      </c>
      <c r="AB45" s="72">
        <f>IF(AB11=0,0,IF($G11="GWG",IF(AB$41=$D11,$C11,0),IF($G11="Sammelposten",IF(AB$41&lt;$D11,0,IF(AB$41&gt;$D11+SP_Jahre-1,0,$C11/SP_Jahre)),IF($G11="Degressiv",MIN(IF(AB$41=$D11,$C11,AA80),MAX(IF(AB$41=$D11,$C11,AA80)*$J11*AB11/12,IF(AB$41=$D11,$C11,AA80)/MAX($F11*12-SUM($L11:AA11),1)*AB11)),MIN(IF(AB$41=$D11,$C11,AA80),$C11/$F11*AB11/12)))))</f>
        <v>0</v>
      </c>
      <c r="AC45" s="72">
        <f>IF(AC11=0,0,IF($G11="GWG",IF(AC$41=$D11,$C11,0),IF($G11="Sammelposten",IF(AC$41&lt;$D11,0,IF(AC$41&gt;$D11+SP_Jahre-1,0,$C11/SP_Jahre)),IF($G11="Degressiv",MIN(IF(AC$41=$D11,$C11,AB80),MAX(IF(AC$41=$D11,$C11,AB80)*$J11*AC11/12,IF(AC$41=$D11,$C11,AB80)/MAX($F11*12-SUM($L11:AB11),1)*AC11)),MIN(IF(AC$41=$D11,$C11,AB80),$C11/$F11*AC11/12)))))</f>
        <v>0</v>
      </c>
      <c r="AD45" s="72">
        <f>IF(AD11=0,0,IF($G11="GWG",IF(AD$41=$D11,$C11,0),IF($G11="Sammelposten",IF(AD$41&lt;$D11,0,IF(AD$41&gt;$D11+SP_Jahre-1,0,$C11/SP_Jahre)),IF($G11="Degressiv",MIN(IF(AD$41=$D11,$C11,AC80),MAX(IF(AD$41=$D11,$C11,AC80)*$J11*AD11/12,IF(AD$41=$D11,$C11,AC80)/MAX($F11*12-SUM($L11:AC11),1)*AD11)),MIN(IF(AD$41=$D11,$C11,AC80),$C11/$F11*AD11/12)))))</f>
        <v>0</v>
      </c>
      <c r="AE45" s="72">
        <f>IF(AE11=0,0,IF($G11="GWG",IF(AE$41=$D11,$C11,0),IF($G11="Sammelposten",IF(AE$41&lt;$D11,0,IF(AE$41&gt;$D11+SP_Jahre-1,0,$C11/SP_Jahre)),IF($G11="Degressiv",MIN(IF(AE$41=$D11,$C11,AD80),MAX(IF(AE$41=$D11,$C11,AD80)*$J11*AE11/12,IF(AE$41=$D11,$C11,AD80)/MAX($F11*12-SUM($L11:AD11),1)*AE11)),MIN(IF(AE$41=$D11,$C11,AD80),$C11/$F11*AE11/12)))))</f>
        <v>0</v>
      </c>
    </row>
    <row r="46" spans="1:31" ht="15" customHeight="1" x14ac:dyDescent="0.25">
      <c r="A46" s="66">
        <f t="shared" si="2"/>
        <v>5</v>
      </c>
      <c r="B46" s="67" t="str">
        <f t="shared" si="3"/>
        <v>Transporter 3,5 t</v>
      </c>
      <c r="C46" s="68">
        <f t="shared" si="4"/>
        <v>38400</v>
      </c>
      <c r="D46" s="69"/>
      <c r="E46" s="69"/>
      <c r="F46" s="69"/>
      <c r="G46" s="66" t="str">
        <f t="shared" si="5"/>
        <v>Linear</v>
      </c>
      <c r="H46" s="69"/>
      <c r="I46" s="69"/>
      <c r="J46" s="70"/>
      <c r="L46" s="72">
        <f t="shared" si="6"/>
        <v>0</v>
      </c>
      <c r="M46" s="72">
        <f>IF(M12=0,0,IF($G12="GWG",IF(M$41=$D12,$C12,0),IF($G12="Sammelposten",IF(M$41&lt;$D12,0,IF(M$41&gt;$D12+SP_Jahre-1,0,$C12/SP_Jahre)),IF($G12="Degressiv",MIN(IF(M$41=$D12,$C12,L81),MAX(IF(M$41=$D12,$C12,L81)*$J12*M12/12,IF(M$41=$D12,$C12,L81)/MAX($F12*12-SUM($L12:L12),1)*M12)),MIN(IF(M$41=$D12,$C12,L81),$C12/$F12*M12/12)))))</f>
        <v>0</v>
      </c>
      <c r="N46" s="72">
        <f>IF(N12=0,0,IF($G12="GWG",IF(N$41=$D12,$C12,0),IF($G12="Sammelposten",IF(N$41&lt;$D12,0,IF(N$41&gt;$D12+SP_Jahre-1,0,$C12/SP_Jahre)),IF($G12="Degressiv",MIN(IF(N$41=$D12,$C12,M81),MAX(IF(N$41=$D12,$C12,M81)*$J12*N12/12,IF(N$41=$D12,$C12,M81)/MAX($F12*12-SUM($L12:M12),1)*N12)),MIN(IF(N$41=$D12,$C12,M81),$C12/$F12*N12/12)))))</f>
        <v>3911.1111111111113</v>
      </c>
      <c r="O46" s="72">
        <f>IF(O12=0,0,IF($G12="GWG",IF(O$41=$D12,$C12,0),IF($G12="Sammelposten",IF(O$41&lt;$D12,0,IF(O$41&gt;$D12+SP_Jahre-1,0,$C12/SP_Jahre)),IF($G12="Degressiv",MIN(IF(O$41=$D12,$C12,N81),MAX(IF(O$41=$D12,$C12,N81)*$J12*O12/12,IF(O$41=$D12,$C12,N81)/MAX($F12*12-SUM($L12:N12),1)*O12)),MIN(IF(O$41=$D12,$C12,N81),$C12/$F12*O12/12)))))</f>
        <v>4266.666666666667</v>
      </c>
      <c r="P46" s="72">
        <f>IF(P12=0,0,IF($G12="GWG",IF(P$41=$D12,$C12,0),IF($G12="Sammelposten",IF(P$41&lt;$D12,0,IF(P$41&gt;$D12+SP_Jahre-1,0,$C12/SP_Jahre)),IF($G12="Degressiv",MIN(IF(P$41=$D12,$C12,O81),MAX(IF(P$41=$D12,$C12,O81)*$J12*P12/12,IF(P$41=$D12,$C12,O81)/MAX($F12*12-SUM($L12:O12),1)*P12)),MIN(IF(P$41=$D12,$C12,O81),$C12/$F12*P12/12)))))</f>
        <v>4266.666666666667</v>
      </c>
      <c r="Q46" s="72">
        <f>IF(Q12=0,0,IF($G12="GWG",IF(Q$41=$D12,$C12,0),IF($G12="Sammelposten",IF(Q$41&lt;$D12,0,IF(Q$41&gt;$D12+SP_Jahre-1,0,$C12/SP_Jahre)),IF($G12="Degressiv",MIN(IF(Q$41=$D12,$C12,P81),MAX(IF(Q$41=$D12,$C12,P81)*$J12*Q12/12,IF(Q$41=$D12,$C12,P81)/MAX($F12*12-SUM($L12:P12),1)*Q12)),MIN(IF(Q$41=$D12,$C12,P81),$C12/$F12*Q12/12)))))</f>
        <v>4266.666666666667</v>
      </c>
      <c r="R46" s="72">
        <f>IF(R12=0,0,IF($G12="GWG",IF(R$41=$D12,$C12,0),IF($G12="Sammelposten",IF(R$41&lt;$D12,0,IF(R$41&gt;$D12+SP_Jahre-1,0,$C12/SP_Jahre)),IF($G12="Degressiv",MIN(IF(R$41=$D12,$C12,Q81),MAX(IF(R$41=$D12,$C12,Q81)*$J12*R12/12,IF(R$41=$D12,$C12,Q81)/MAX($F12*12-SUM($L12:Q12),1)*R12)),MIN(IF(R$41=$D12,$C12,Q81),$C12/$F12*R12/12)))))</f>
        <v>4266.666666666667</v>
      </c>
      <c r="S46" s="72">
        <f>IF(S12=0,0,IF($G12="GWG",IF(S$41=$D12,$C12,0),IF($G12="Sammelposten",IF(S$41&lt;$D12,0,IF(S$41&gt;$D12+SP_Jahre-1,0,$C12/SP_Jahre)),IF($G12="Degressiv",MIN(IF(S$41=$D12,$C12,R81),MAX(IF(S$41=$D12,$C12,R81)*$J12*S12/12,IF(S$41=$D12,$C12,R81)/MAX($F12*12-SUM($L12:R12),1)*S12)),MIN(IF(S$41=$D12,$C12,R81),$C12/$F12*S12/12)))))</f>
        <v>4266.666666666667</v>
      </c>
      <c r="T46" s="72">
        <f>IF(T12=0,0,IF($G12="GWG",IF(T$41=$D12,$C12,0),IF($G12="Sammelposten",IF(T$41&lt;$D12,0,IF(T$41&gt;$D12+SP_Jahre-1,0,$C12/SP_Jahre)),IF($G12="Degressiv",MIN(IF(T$41=$D12,$C12,S81),MAX(IF(T$41=$D12,$C12,S81)*$J12*T12/12,IF(T$41=$D12,$C12,S81)/MAX($F12*12-SUM($L12:S12),1)*T12)),MIN(IF(T$41=$D12,$C12,S81),$C12/$F12*T12/12)))))</f>
        <v>4266.666666666667</v>
      </c>
      <c r="U46" s="72">
        <f>IF(U12=0,0,IF($G12="GWG",IF(U$41=$D12,$C12,0),IF($G12="Sammelposten",IF(U$41&lt;$D12,0,IF(U$41&gt;$D12+SP_Jahre-1,0,$C12/SP_Jahre)),IF($G12="Degressiv",MIN(IF(U$41=$D12,$C12,T81),MAX(IF(U$41=$D12,$C12,T81)*$J12*U12/12,IF(U$41=$D12,$C12,T81)/MAX($F12*12-SUM($L12:T12),1)*U12)),MIN(IF(U$41=$D12,$C12,T81),$C12/$F12*U12/12)))))</f>
        <v>4266.666666666667</v>
      </c>
      <c r="V46" s="72">
        <f>IF(V12=0,0,IF($G12="GWG",IF(V$41=$D12,$C12,0),IF($G12="Sammelposten",IF(V$41&lt;$D12,0,IF(V$41&gt;$D12+SP_Jahre-1,0,$C12/SP_Jahre)),IF($G12="Degressiv",MIN(IF(V$41=$D12,$C12,U81),MAX(IF(V$41=$D12,$C12,U81)*$J12*V12/12,IF(V$41=$D12,$C12,U81)/MAX($F12*12-SUM($L12:U12),1)*V12)),MIN(IF(V$41=$D12,$C12,U81),$C12/$F12*V12/12)))))</f>
        <v>4266.666666666667</v>
      </c>
      <c r="W46" s="72">
        <f>IF(W12=0,0,IF($G12="GWG",IF(W$41=$D12,$C12,0),IF($G12="Sammelposten",IF(W$41&lt;$D12,0,IF(W$41&gt;$D12+SP_Jahre-1,0,$C12/SP_Jahre)),IF($G12="Degressiv",MIN(IF(W$41=$D12,$C12,V81),MAX(IF(W$41=$D12,$C12,V81)*$J12*W12/12,IF(W$41=$D12,$C12,V81)/MAX($F12*12-SUM($L12:V12),1)*W12)),MIN(IF(W$41=$D12,$C12,V81),$C12/$F12*W12/12)))))</f>
        <v>355.55555555554929</v>
      </c>
      <c r="X46" s="72">
        <f>IF(X12=0,0,IF($G12="GWG",IF(X$41=$D12,$C12,0),IF($G12="Sammelposten",IF(X$41&lt;$D12,0,IF(X$41&gt;$D12+SP_Jahre-1,0,$C12/SP_Jahre)),IF($G12="Degressiv",MIN(IF(X$41=$D12,$C12,W81),MAX(IF(X$41=$D12,$C12,W81)*$J12*X12/12,IF(X$41=$D12,$C12,W81)/MAX($F12*12-SUM($L12:W12),1)*X12)),MIN(IF(X$41=$D12,$C12,W81),$C12/$F12*X12/12)))))</f>
        <v>0</v>
      </c>
      <c r="Y46" s="72">
        <f>IF(Y12=0,0,IF($G12="GWG",IF(Y$41=$D12,$C12,0),IF($G12="Sammelposten",IF(Y$41&lt;$D12,0,IF(Y$41&gt;$D12+SP_Jahre-1,0,$C12/SP_Jahre)),IF($G12="Degressiv",MIN(IF(Y$41=$D12,$C12,X81),MAX(IF(Y$41=$D12,$C12,X81)*$J12*Y12/12,IF(Y$41=$D12,$C12,X81)/MAX($F12*12-SUM($L12:X12),1)*Y12)),MIN(IF(Y$41=$D12,$C12,X81),$C12/$F12*Y12/12)))))</f>
        <v>0</v>
      </c>
      <c r="Z46" s="72">
        <f>IF(Z12=0,0,IF($G12="GWG",IF(Z$41=$D12,$C12,0),IF($G12="Sammelposten",IF(Z$41&lt;$D12,0,IF(Z$41&gt;$D12+SP_Jahre-1,0,$C12/SP_Jahre)),IF($G12="Degressiv",MIN(IF(Z$41=$D12,$C12,Y81),MAX(IF(Z$41=$D12,$C12,Y81)*$J12*Z12/12,IF(Z$41=$D12,$C12,Y81)/MAX($F12*12-SUM($L12:Y12),1)*Z12)),MIN(IF(Z$41=$D12,$C12,Y81),$C12/$F12*Z12/12)))))</f>
        <v>0</v>
      </c>
      <c r="AA46" s="72">
        <f>IF(AA12=0,0,IF($G12="GWG",IF(AA$41=$D12,$C12,0),IF($G12="Sammelposten",IF(AA$41&lt;$D12,0,IF(AA$41&gt;$D12+SP_Jahre-1,0,$C12/SP_Jahre)),IF($G12="Degressiv",MIN(IF(AA$41=$D12,$C12,Z81),MAX(IF(AA$41=$D12,$C12,Z81)*$J12*AA12/12,IF(AA$41=$D12,$C12,Z81)/MAX($F12*12-SUM($L12:Z12),1)*AA12)),MIN(IF(AA$41=$D12,$C12,Z81),$C12/$F12*AA12/12)))))</f>
        <v>0</v>
      </c>
      <c r="AB46" s="72">
        <f>IF(AB12=0,0,IF($G12="GWG",IF(AB$41=$D12,$C12,0),IF($G12="Sammelposten",IF(AB$41&lt;$D12,0,IF(AB$41&gt;$D12+SP_Jahre-1,0,$C12/SP_Jahre)),IF($G12="Degressiv",MIN(IF(AB$41=$D12,$C12,AA81),MAX(IF(AB$41=$D12,$C12,AA81)*$J12*AB12/12,IF(AB$41=$D12,$C12,AA81)/MAX($F12*12-SUM($L12:AA12),1)*AB12)),MIN(IF(AB$41=$D12,$C12,AA81),$C12/$F12*AB12/12)))))</f>
        <v>0</v>
      </c>
      <c r="AC46" s="72">
        <f>IF(AC12=0,0,IF($G12="GWG",IF(AC$41=$D12,$C12,0),IF($G12="Sammelposten",IF(AC$41&lt;$D12,0,IF(AC$41&gt;$D12+SP_Jahre-1,0,$C12/SP_Jahre)),IF($G12="Degressiv",MIN(IF(AC$41=$D12,$C12,AB81),MAX(IF(AC$41=$D12,$C12,AB81)*$J12*AC12/12,IF(AC$41=$D12,$C12,AB81)/MAX($F12*12-SUM($L12:AB12),1)*AC12)),MIN(IF(AC$41=$D12,$C12,AB81),$C12/$F12*AC12/12)))))</f>
        <v>0</v>
      </c>
      <c r="AD46" s="72">
        <f>IF(AD12=0,0,IF($G12="GWG",IF(AD$41=$D12,$C12,0),IF($G12="Sammelposten",IF(AD$41&lt;$D12,0,IF(AD$41&gt;$D12+SP_Jahre-1,0,$C12/SP_Jahre)),IF($G12="Degressiv",MIN(IF(AD$41=$D12,$C12,AC81),MAX(IF(AD$41=$D12,$C12,AC81)*$J12*AD12/12,IF(AD$41=$D12,$C12,AC81)/MAX($F12*12-SUM($L12:AC12),1)*AD12)),MIN(IF(AD$41=$D12,$C12,AC81),$C12/$F12*AD12/12)))))</f>
        <v>0</v>
      </c>
      <c r="AE46" s="72">
        <f>IF(AE12=0,0,IF($G12="GWG",IF(AE$41=$D12,$C12,0),IF($G12="Sammelposten",IF(AE$41&lt;$D12,0,IF(AE$41&gt;$D12+SP_Jahre-1,0,$C12/SP_Jahre)),IF($G12="Degressiv",MIN(IF(AE$41=$D12,$C12,AD81),MAX(IF(AE$41=$D12,$C12,AD81)*$J12*AE12/12,IF(AE$41=$D12,$C12,AD81)/MAX($F12*12-SUM($L12:AD12),1)*AE12)),MIN(IF(AE$41=$D12,$C12,AD81),$C12/$F12*AE12/12)))))</f>
        <v>0</v>
      </c>
    </row>
    <row r="47" spans="1:31" ht="15" customHeight="1" x14ac:dyDescent="0.25">
      <c r="A47" s="66">
        <f t="shared" si="2"/>
        <v>6</v>
      </c>
      <c r="B47" s="67" t="str">
        <f t="shared" si="3"/>
        <v>Gabelstapler Diesel</v>
      </c>
      <c r="C47" s="68">
        <f t="shared" si="4"/>
        <v>24750</v>
      </c>
      <c r="D47" s="69"/>
      <c r="E47" s="69"/>
      <c r="F47" s="69"/>
      <c r="G47" s="66" t="str">
        <f t="shared" si="5"/>
        <v>Linear</v>
      </c>
      <c r="H47" s="69"/>
      <c r="I47" s="69"/>
      <c r="J47" s="70"/>
      <c r="L47" s="72">
        <f t="shared" si="6"/>
        <v>0</v>
      </c>
      <c r="M47" s="72">
        <f>IF(M13=0,0,IF($G13="GWG",IF(M$41=$D13,$C13,0),IF($G13="Sammelposten",IF(M$41&lt;$D13,0,IF(M$41&gt;$D13+SP_Jahre-1,0,$C13/SP_Jahre)),IF($G13="Degressiv",MIN(IF(M$41=$D13,$C13,L82),MAX(IF(M$41=$D13,$C13,L82)*$J13*M13/12,IF(M$41=$D13,$C13,L82)/MAX($F13*12-SUM($L13:L13),1)*M13)),MIN(IF(M$41=$D13,$C13,L82),$C13/$F13*M13/12)))))</f>
        <v>0</v>
      </c>
      <c r="N47" s="72">
        <f>IF(N13=0,0,IF($G13="GWG",IF(N$41=$D13,$C13,0),IF($G13="Sammelposten",IF(N$41&lt;$D13,0,IF(N$41&gt;$D13+SP_Jahre-1,0,$C13/SP_Jahre)),IF($G13="Degressiv",MIN(IF(N$41=$D13,$C13,M82),MAX(IF(N$41=$D13,$C13,M82)*$J13*N13/12,IF(N$41=$D13,$C13,M82)/MAX($F13*12-SUM($L13:M13),1)*N13)),MIN(IF(N$41=$D13,$C13,M82),$C13/$F13*N13/12)))))</f>
        <v>1546.875</v>
      </c>
      <c r="O47" s="72">
        <f>IF(O13=0,0,IF($G13="GWG",IF(O$41=$D13,$C13,0),IF($G13="Sammelposten",IF(O$41&lt;$D13,0,IF(O$41&gt;$D13+SP_Jahre-1,0,$C13/SP_Jahre)),IF($G13="Degressiv",MIN(IF(O$41=$D13,$C13,N82),MAX(IF(O$41=$D13,$C13,N82)*$J13*O13/12,IF(O$41=$D13,$C13,N82)/MAX($F13*12-SUM($L13:N13),1)*O13)),MIN(IF(O$41=$D13,$C13,N82),$C13/$F13*O13/12)))))</f>
        <v>3093.75</v>
      </c>
      <c r="P47" s="72">
        <f>IF(P13=0,0,IF($G13="GWG",IF(P$41=$D13,$C13,0),IF($G13="Sammelposten",IF(P$41&lt;$D13,0,IF(P$41&gt;$D13+SP_Jahre-1,0,$C13/SP_Jahre)),IF($G13="Degressiv",MIN(IF(P$41=$D13,$C13,O82),MAX(IF(P$41=$D13,$C13,O82)*$J13*P13/12,IF(P$41=$D13,$C13,O82)/MAX($F13*12-SUM($L13:O13),1)*P13)),MIN(IF(P$41=$D13,$C13,O82),$C13/$F13*P13/12)))))</f>
        <v>3093.75</v>
      </c>
      <c r="Q47" s="72">
        <f>IF(Q13=0,0,IF($G13="GWG",IF(Q$41=$D13,$C13,0),IF($G13="Sammelposten",IF(Q$41&lt;$D13,0,IF(Q$41&gt;$D13+SP_Jahre-1,0,$C13/SP_Jahre)),IF($G13="Degressiv",MIN(IF(Q$41=$D13,$C13,P82),MAX(IF(Q$41=$D13,$C13,P82)*$J13*Q13/12,IF(Q$41=$D13,$C13,P82)/MAX($F13*12-SUM($L13:P13),1)*Q13)),MIN(IF(Q$41=$D13,$C13,P82),$C13/$F13*Q13/12)))))</f>
        <v>3093.75</v>
      </c>
      <c r="R47" s="72">
        <f>IF(R13=0,0,IF($G13="GWG",IF(R$41=$D13,$C13,0),IF($G13="Sammelposten",IF(R$41&lt;$D13,0,IF(R$41&gt;$D13+SP_Jahre-1,0,$C13/SP_Jahre)),IF($G13="Degressiv",MIN(IF(R$41=$D13,$C13,Q82),MAX(IF(R$41=$D13,$C13,Q82)*$J13*R13/12,IF(R$41=$D13,$C13,Q82)/MAX($F13*12-SUM($L13:Q13),1)*R13)),MIN(IF(R$41=$D13,$C13,Q82),$C13/$F13*R13/12)))))</f>
        <v>3093.75</v>
      </c>
      <c r="S47" s="72">
        <f>IF(S13=0,0,IF($G13="GWG",IF(S$41=$D13,$C13,0),IF($G13="Sammelposten",IF(S$41&lt;$D13,0,IF(S$41&gt;$D13+SP_Jahre-1,0,$C13/SP_Jahre)),IF($G13="Degressiv",MIN(IF(S$41=$D13,$C13,R82),MAX(IF(S$41=$D13,$C13,R82)*$J13*S13/12,IF(S$41=$D13,$C13,R82)/MAX($F13*12-SUM($L13:R13),1)*S13)),MIN(IF(S$41=$D13,$C13,R82),$C13/$F13*S13/12)))))</f>
        <v>3093.75</v>
      </c>
      <c r="T47" s="72">
        <f>IF(T13=0,0,IF($G13="GWG",IF(T$41=$D13,$C13,0),IF($G13="Sammelposten",IF(T$41&lt;$D13,0,IF(T$41&gt;$D13+SP_Jahre-1,0,$C13/SP_Jahre)),IF($G13="Degressiv",MIN(IF(T$41=$D13,$C13,S82),MAX(IF(T$41=$D13,$C13,S82)*$J13*T13/12,IF(T$41=$D13,$C13,S82)/MAX($F13*12-SUM($L13:S13),1)*T13)),MIN(IF(T$41=$D13,$C13,S82),$C13/$F13*T13/12)))))</f>
        <v>3093.75</v>
      </c>
      <c r="U47" s="72">
        <f>IF(U13=0,0,IF($G13="GWG",IF(U$41=$D13,$C13,0),IF($G13="Sammelposten",IF(U$41&lt;$D13,0,IF(U$41&gt;$D13+SP_Jahre-1,0,$C13/SP_Jahre)),IF($G13="Degressiv",MIN(IF(U$41=$D13,$C13,T82),MAX(IF(U$41=$D13,$C13,T82)*$J13*U13/12,IF(U$41=$D13,$C13,T82)/MAX($F13*12-SUM($L13:T13),1)*U13)),MIN(IF(U$41=$D13,$C13,T82),$C13/$F13*U13/12)))))</f>
        <v>3093.75</v>
      </c>
      <c r="V47" s="72">
        <f>IF(V13=0,0,IF($G13="GWG",IF(V$41=$D13,$C13,0),IF($G13="Sammelposten",IF(V$41&lt;$D13,0,IF(V$41&gt;$D13+SP_Jahre-1,0,$C13/SP_Jahre)),IF($G13="Degressiv",MIN(IF(V$41=$D13,$C13,U82),MAX(IF(V$41=$D13,$C13,U82)*$J13*V13/12,IF(V$41=$D13,$C13,U82)/MAX($F13*12-SUM($L13:U13),1)*V13)),MIN(IF(V$41=$D13,$C13,U82),$C13/$F13*V13/12)))))</f>
        <v>1546.875</v>
      </c>
      <c r="W47" s="72">
        <f>IF(W13=0,0,IF($G13="GWG",IF(W$41=$D13,$C13,0),IF($G13="Sammelposten",IF(W$41&lt;$D13,0,IF(W$41&gt;$D13+SP_Jahre-1,0,$C13/SP_Jahre)),IF($G13="Degressiv",MIN(IF(W$41=$D13,$C13,V82),MAX(IF(W$41=$D13,$C13,V82)*$J13*W13/12,IF(W$41=$D13,$C13,V82)/MAX($F13*12-SUM($L13:V13),1)*W13)),MIN(IF(W$41=$D13,$C13,V82),$C13/$F13*W13/12)))))</f>
        <v>0</v>
      </c>
      <c r="X47" s="72">
        <f>IF(X13=0,0,IF($G13="GWG",IF(X$41=$D13,$C13,0),IF($G13="Sammelposten",IF(X$41&lt;$D13,0,IF(X$41&gt;$D13+SP_Jahre-1,0,$C13/SP_Jahre)),IF($G13="Degressiv",MIN(IF(X$41=$D13,$C13,W82),MAX(IF(X$41=$D13,$C13,W82)*$J13*X13/12,IF(X$41=$D13,$C13,W82)/MAX($F13*12-SUM($L13:W13),1)*X13)),MIN(IF(X$41=$D13,$C13,W82),$C13/$F13*X13/12)))))</f>
        <v>0</v>
      </c>
      <c r="Y47" s="72">
        <f>IF(Y13=0,0,IF($G13="GWG",IF(Y$41=$D13,$C13,0),IF($G13="Sammelposten",IF(Y$41&lt;$D13,0,IF(Y$41&gt;$D13+SP_Jahre-1,0,$C13/SP_Jahre)),IF($G13="Degressiv",MIN(IF(Y$41=$D13,$C13,X82),MAX(IF(Y$41=$D13,$C13,X82)*$J13*Y13/12,IF(Y$41=$D13,$C13,X82)/MAX($F13*12-SUM($L13:X13),1)*Y13)),MIN(IF(Y$41=$D13,$C13,X82),$C13/$F13*Y13/12)))))</f>
        <v>0</v>
      </c>
      <c r="Z47" s="72">
        <f>IF(Z13=0,0,IF($G13="GWG",IF(Z$41=$D13,$C13,0),IF($G13="Sammelposten",IF(Z$41&lt;$D13,0,IF(Z$41&gt;$D13+SP_Jahre-1,0,$C13/SP_Jahre)),IF($G13="Degressiv",MIN(IF(Z$41=$D13,$C13,Y82),MAX(IF(Z$41=$D13,$C13,Y82)*$J13*Z13/12,IF(Z$41=$D13,$C13,Y82)/MAX($F13*12-SUM($L13:Y13),1)*Z13)),MIN(IF(Z$41=$D13,$C13,Y82),$C13/$F13*Z13/12)))))</f>
        <v>0</v>
      </c>
      <c r="AA47" s="72">
        <f>IF(AA13=0,0,IF($G13="GWG",IF(AA$41=$D13,$C13,0),IF($G13="Sammelposten",IF(AA$41&lt;$D13,0,IF(AA$41&gt;$D13+SP_Jahre-1,0,$C13/SP_Jahre)),IF($G13="Degressiv",MIN(IF(AA$41=$D13,$C13,Z82),MAX(IF(AA$41=$D13,$C13,Z82)*$J13*AA13/12,IF(AA$41=$D13,$C13,Z82)/MAX($F13*12-SUM($L13:Z13),1)*AA13)),MIN(IF(AA$41=$D13,$C13,Z82),$C13/$F13*AA13/12)))))</f>
        <v>0</v>
      </c>
      <c r="AB47" s="72">
        <f>IF(AB13=0,0,IF($G13="GWG",IF(AB$41=$D13,$C13,0),IF($G13="Sammelposten",IF(AB$41&lt;$D13,0,IF(AB$41&gt;$D13+SP_Jahre-1,0,$C13/SP_Jahre)),IF($G13="Degressiv",MIN(IF(AB$41=$D13,$C13,AA82),MAX(IF(AB$41=$D13,$C13,AA82)*$J13*AB13/12,IF(AB$41=$D13,$C13,AA82)/MAX($F13*12-SUM($L13:AA13),1)*AB13)),MIN(IF(AB$41=$D13,$C13,AA82),$C13/$F13*AB13/12)))))</f>
        <v>0</v>
      </c>
      <c r="AC47" s="72">
        <f>IF(AC13=0,0,IF($G13="GWG",IF(AC$41=$D13,$C13,0),IF($G13="Sammelposten",IF(AC$41&lt;$D13,0,IF(AC$41&gt;$D13+SP_Jahre-1,0,$C13/SP_Jahre)),IF($G13="Degressiv",MIN(IF(AC$41=$D13,$C13,AB82),MAX(IF(AC$41=$D13,$C13,AB82)*$J13*AC13/12,IF(AC$41=$D13,$C13,AB82)/MAX($F13*12-SUM($L13:AB13),1)*AC13)),MIN(IF(AC$41=$D13,$C13,AB82),$C13/$F13*AC13/12)))))</f>
        <v>0</v>
      </c>
      <c r="AD47" s="72">
        <f>IF(AD13=0,0,IF($G13="GWG",IF(AD$41=$D13,$C13,0),IF($G13="Sammelposten",IF(AD$41&lt;$D13,0,IF(AD$41&gt;$D13+SP_Jahre-1,0,$C13/SP_Jahre)),IF($G13="Degressiv",MIN(IF(AD$41=$D13,$C13,AC82),MAX(IF(AD$41=$D13,$C13,AC82)*$J13*AD13/12,IF(AD$41=$D13,$C13,AC82)/MAX($F13*12-SUM($L13:AC13),1)*AD13)),MIN(IF(AD$41=$D13,$C13,AC82),$C13/$F13*AD13/12)))))</f>
        <v>0</v>
      </c>
      <c r="AE47" s="72">
        <f>IF(AE13=0,0,IF($G13="GWG",IF(AE$41=$D13,$C13,0),IF($G13="Sammelposten",IF(AE$41&lt;$D13,0,IF(AE$41&gt;$D13+SP_Jahre-1,0,$C13/SP_Jahre)),IF($G13="Degressiv",MIN(IF(AE$41=$D13,$C13,AD82),MAX(IF(AE$41=$D13,$C13,AD82)*$J13*AE13/12,IF(AE$41=$D13,$C13,AD82)/MAX($F13*12-SUM($L13:AD13),1)*AE13)),MIN(IF(AE$41=$D13,$C13,AD82),$C13/$F13*AE13/12)))))</f>
        <v>0</v>
      </c>
    </row>
    <row r="48" spans="1:31" ht="15" customHeight="1" x14ac:dyDescent="0.25">
      <c r="A48" s="66">
        <f t="shared" si="2"/>
        <v>7</v>
      </c>
      <c r="B48" s="67" t="str">
        <f t="shared" si="3"/>
        <v>Serverschrank mit Hardware</v>
      </c>
      <c r="C48" s="68">
        <f t="shared" si="4"/>
        <v>12800</v>
      </c>
      <c r="D48" s="69"/>
      <c r="E48" s="69"/>
      <c r="F48" s="69"/>
      <c r="G48" s="66" t="str">
        <f t="shared" si="5"/>
        <v>Linear</v>
      </c>
      <c r="H48" s="69"/>
      <c r="I48" s="69"/>
      <c r="J48" s="70"/>
      <c r="L48" s="72">
        <f t="shared" si="6"/>
        <v>0</v>
      </c>
      <c r="M48" s="72">
        <f>IF(M14=0,0,IF($G14="GWG",IF(M$41=$D14,$C14,0),IF($G14="Sammelposten",IF(M$41&lt;$D14,0,IF(M$41&gt;$D14+SP_Jahre-1,0,$C14/SP_Jahre)),IF($G14="Degressiv",MIN(IF(M$41=$D14,$C14,L83),MAX(IF(M$41=$D14,$C14,L83)*$J14*M14/12,IF(M$41=$D14,$C14,L83)/MAX($F14*12-SUM($L14:L14),1)*M14)),MIN(IF(M$41=$D14,$C14,L83),$C14/$F14*M14/12)))))</f>
        <v>0</v>
      </c>
      <c r="N48" s="72">
        <f>IF(N14=0,0,IF($G14="GWG",IF(N$41=$D14,$C14,0),IF($G14="Sammelposten",IF(N$41&lt;$D14,0,IF(N$41&gt;$D14+SP_Jahre-1,0,$C14/SP_Jahre)),IF($G14="Degressiv",MIN(IF(N$41=$D14,$C14,M83),MAX(IF(N$41=$D14,$C14,M83)*$J14*N14/12,IF(N$41=$D14,$C14,M83)/MAX($F14*12-SUM($L14:M14),1)*N14)),MIN(IF(N$41=$D14,$C14,M83),$C14/$F14*N14/12)))))</f>
        <v>0</v>
      </c>
      <c r="O48" s="72">
        <f>IF(O14=0,0,IF($G14="GWG",IF(O$41=$D14,$C14,0),IF($G14="Sammelposten",IF(O$41&lt;$D14,0,IF(O$41&gt;$D14+SP_Jahre-1,0,$C14/SP_Jahre)),IF($G14="Degressiv",MIN(IF(O$41=$D14,$C14,N83),MAX(IF(O$41=$D14,$C14,N83)*$J14*O14/12,IF(O$41=$D14,$C14,N83)/MAX($F14*12-SUM($L14:N14),1)*O14)),MIN(IF(O$41=$D14,$C14,N83),$C14/$F14*O14/12)))))</f>
        <v>4266.666666666667</v>
      </c>
      <c r="P48" s="72">
        <f>IF(P14=0,0,IF($G14="GWG",IF(P$41=$D14,$C14,0),IF($G14="Sammelposten",IF(P$41&lt;$D14,0,IF(P$41&gt;$D14+SP_Jahre-1,0,$C14/SP_Jahre)),IF($G14="Degressiv",MIN(IF(P$41=$D14,$C14,O83),MAX(IF(P$41=$D14,$C14,O83)*$J14*P14/12,IF(P$41=$D14,$C14,O83)/MAX($F14*12-SUM($L14:O14),1)*P14)),MIN(IF(P$41=$D14,$C14,O83),$C14/$F14*P14/12)))))</f>
        <v>4266.666666666667</v>
      </c>
      <c r="Q48" s="72">
        <f>IF(Q14=0,0,IF($G14="GWG",IF(Q$41=$D14,$C14,0),IF($G14="Sammelposten",IF(Q$41&lt;$D14,0,IF(Q$41&gt;$D14+SP_Jahre-1,0,$C14/SP_Jahre)),IF($G14="Degressiv",MIN(IF(Q$41=$D14,$C14,P83),MAX(IF(Q$41=$D14,$C14,P83)*$J14*Q14/12,IF(Q$41=$D14,$C14,P83)/MAX($F14*12-SUM($L14:P14),1)*Q14)),MIN(IF(Q$41=$D14,$C14,P83),$C14/$F14*Q14/12)))))</f>
        <v>4266.6666666666652</v>
      </c>
      <c r="R48" s="72">
        <f>IF(R14=0,0,IF($G14="GWG",IF(R$41=$D14,$C14,0),IF($G14="Sammelposten",IF(R$41&lt;$D14,0,IF(R$41&gt;$D14+SP_Jahre-1,0,$C14/SP_Jahre)),IF($G14="Degressiv",MIN(IF(R$41=$D14,$C14,Q83),MAX(IF(R$41=$D14,$C14,Q83)*$J14*R14/12,IF(R$41=$D14,$C14,Q83)/MAX($F14*12-SUM($L14:Q14),1)*R14)),MIN(IF(R$41=$D14,$C14,Q83),$C14/$F14*R14/12)))))</f>
        <v>0</v>
      </c>
      <c r="S48" s="72">
        <f>IF(S14=0,0,IF($G14="GWG",IF(S$41=$D14,$C14,0),IF($G14="Sammelposten",IF(S$41&lt;$D14,0,IF(S$41&gt;$D14+SP_Jahre-1,0,$C14/SP_Jahre)),IF($G14="Degressiv",MIN(IF(S$41=$D14,$C14,R83),MAX(IF(S$41=$D14,$C14,R83)*$J14*S14/12,IF(S$41=$D14,$C14,R83)/MAX($F14*12-SUM($L14:R14),1)*S14)),MIN(IF(S$41=$D14,$C14,R83),$C14/$F14*S14/12)))))</f>
        <v>0</v>
      </c>
      <c r="T48" s="72">
        <f>IF(T14=0,0,IF($G14="GWG",IF(T$41=$D14,$C14,0),IF($G14="Sammelposten",IF(T$41&lt;$D14,0,IF(T$41&gt;$D14+SP_Jahre-1,0,$C14/SP_Jahre)),IF($G14="Degressiv",MIN(IF(T$41=$D14,$C14,S83),MAX(IF(T$41=$D14,$C14,S83)*$J14*T14/12,IF(T$41=$D14,$C14,S83)/MAX($F14*12-SUM($L14:S14),1)*T14)),MIN(IF(T$41=$D14,$C14,S83),$C14/$F14*T14/12)))))</f>
        <v>0</v>
      </c>
      <c r="U48" s="72">
        <f>IF(U14=0,0,IF($G14="GWG",IF(U$41=$D14,$C14,0),IF($G14="Sammelposten",IF(U$41&lt;$D14,0,IF(U$41&gt;$D14+SP_Jahre-1,0,$C14/SP_Jahre)),IF($G14="Degressiv",MIN(IF(U$41=$D14,$C14,T83),MAX(IF(U$41=$D14,$C14,T83)*$J14*U14/12,IF(U$41=$D14,$C14,T83)/MAX($F14*12-SUM($L14:T14),1)*U14)),MIN(IF(U$41=$D14,$C14,T83),$C14/$F14*U14/12)))))</f>
        <v>0</v>
      </c>
      <c r="V48" s="72">
        <f>IF(V14=0,0,IF($G14="GWG",IF(V$41=$D14,$C14,0),IF($G14="Sammelposten",IF(V$41&lt;$D14,0,IF(V$41&gt;$D14+SP_Jahre-1,0,$C14/SP_Jahre)),IF($G14="Degressiv",MIN(IF(V$41=$D14,$C14,U83),MAX(IF(V$41=$D14,$C14,U83)*$J14*V14/12,IF(V$41=$D14,$C14,U83)/MAX($F14*12-SUM($L14:U14),1)*V14)),MIN(IF(V$41=$D14,$C14,U83),$C14/$F14*V14/12)))))</f>
        <v>0</v>
      </c>
      <c r="W48" s="72">
        <f>IF(W14=0,0,IF($G14="GWG",IF(W$41=$D14,$C14,0),IF($G14="Sammelposten",IF(W$41&lt;$D14,0,IF(W$41&gt;$D14+SP_Jahre-1,0,$C14/SP_Jahre)),IF($G14="Degressiv",MIN(IF(W$41=$D14,$C14,V83),MAX(IF(W$41=$D14,$C14,V83)*$J14*W14/12,IF(W$41=$D14,$C14,V83)/MAX($F14*12-SUM($L14:V14),1)*W14)),MIN(IF(W$41=$D14,$C14,V83),$C14/$F14*W14/12)))))</f>
        <v>0</v>
      </c>
      <c r="X48" s="72">
        <f>IF(X14=0,0,IF($G14="GWG",IF(X$41=$D14,$C14,0),IF($G14="Sammelposten",IF(X$41&lt;$D14,0,IF(X$41&gt;$D14+SP_Jahre-1,0,$C14/SP_Jahre)),IF($G14="Degressiv",MIN(IF(X$41=$D14,$C14,W83),MAX(IF(X$41=$D14,$C14,W83)*$J14*X14/12,IF(X$41=$D14,$C14,W83)/MAX($F14*12-SUM($L14:W14),1)*X14)),MIN(IF(X$41=$D14,$C14,W83),$C14/$F14*X14/12)))))</f>
        <v>0</v>
      </c>
      <c r="Y48" s="72">
        <f>IF(Y14=0,0,IF($G14="GWG",IF(Y$41=$D14,$C14,0),IF($G14="Sammelposten",IF(Y$41&lt;$D14,0,IF(Y$41&gt;$D14+SP_Jahre-1,0,$C14/SP_Jahre)),IF($G14="Degressiv",MIN(IF(Y$41=$D14,$C14,X83),MAX(IF(Y$41=$D14,$C14,X83)*$J14*Y14/12,IF(Y$41=$D14,$C14,X83)/MAX($F14*12-SUM($L14:X14),1)*Y14)),MIN(IF(Y$41=$D14,$C14,X83),$C14/$F14*Y14/12)))))</f>
        <v>0</v>
      </c>
      <c r="Z48" s="72">
        <f>IF(Z14=0,0,IF($G14="GWG",IF(Z$41=$D14,$C14,0),IF($G14="Sammelposten",IF(Z$41&lt;$D14,0,IF(Z$41&gt;$D14+SP_Jahre-1,0,$C14/SP_Jahre)),IF($G14="Degressiv",MIN(IF(Z$41=$D14,$C14,Y83),MAX(IF(Z$41=$D14,$C14,Y83)*$J14*Z14/12,IF(Z$41=$D14,$C14,Y83)/MAX($F14*12-SUM($L14:Y14),1)*Z14)),MIN(IF(Z$41=$D14,$C14,Y83),$C14/$F14*Z14/12)))))</f>
        <v>0</v>
      </c>
      <c r="AA48" s="72">
        <f>IF(AA14=0,0,IF($G14="GWG",IF(AA$41=$D14,$C14,0),IF($G14="Sammelposten",IF(AA$41&lt;$D14,0,IF(AA$41&gt;$D14+SP_Jahre-1,0,$C14/SP_Jahre)),IF($G14="Degressiv",MIN(IF(AA$41=$D14,$C14,Z83),MAX(IF(AA$41=$D14,$C14,Z83)*$J14*AA14/12,IF(AA$41=$D14,$C14,Z83)/MAX($F14*12-SUM($L14:Z14),1)*AA14)),MIN(IF(AA$41=$D14,$C14,Z83),$C14/$F14*AA14/12)))))</f>
        <v>0</v>
      </c>
      <c r="AB48" s="72">
        <f>IF(AB14=0,0,IF($G14="GWG",IF(AB$41=$D14,$C14,0),IF($G14="Sammelposten",IF(AB$41&lt;$D14,0,IF(AB$41&gt;$D14+SP_Jahre-1,0,$C14/SP_Jahre)),IF($G14="Degressiv",MIN(IF(AB$41=$D14,$C14,AA83),MAX(IF(AB$41=$D14,$C14,AA83)*$J14*AB14/12,IF(AB$41=$D14,$C14,AA83)/MAX($F14*12-SUM($L14:AA14),1)*AB14)),MIN(IF(AB$41=$D14,$C14,AA83),$C14/$F14*AB14/12)))))</f>
        <v>0</v>
      </c>
      <c r="AC48" s="72">
        <f>IF(AC14=0,0,IF($G14="GWG",IF(AC$41=$D14,$C14,0),IF($G14="Sammelposten",IF(AC$41&lt;$D14,0,IF(AC$41&gt;$D14+SP_Jahre-1,0,$C14/SP_Jahre)),IF($G14="Degressiv",MIN(IF(AC$41=$D14,$C14,AB83),MAX(IF(AC$41=$D14,$C14,AB83)*$J14*AC14/12,IF(AC$41=$D14,$C14,AB83)/MAX($F14*12-SUM($L14:AB14),1)*AC14)),MIN(IF(AC$41=$D14,$C14,AB83),$C14/$F14*AC14/12)))))</f>
        <v>0</v>
      </c>
      <c r="AD48" s="72">
        <f>IF(AD14=0,0,IF($G14="GWG",IF(AD$41=$D14,$C14,0),IF($G14="Sammelposten",IF(AD$41&lt;$D14,0,IF(AD$41&gt;$D14+SP_Jahre-1,0,$C14/SP_Jahre)),IF($G14="Degressiv",MIN(IF(AD$41=$D14,$C14,AC83),MAX(IF(AD$41=$D14,$C14,AC83)*$J14*AD14/12,IF(AD$41=$D14,$C14,AC83)/MAX($F14*12-SUM($L14:AC14),1)*AD14)),MIN(IF(AD$41=$D14,$C14,AC83),$C14/$F14*AD14/12)))))</f>
        <v>0</v>
      </c>
      <c r="AE48" s="72">
        <f>IF(AE14=0,0,IF($G14="GWG",IF(AE$41=$D14,$C14,0),IF($G14="Sammelposten",IF(AE$41&lt;$D14,0,IF(AE$41&gt;$D14+SP_Jahre-1,0,$C14/SP_Jahre)),IF($G14="Degressiv",MIN(IF(AE$41=$D14,$C14,AD83),MAX(IF(AE$41=$D14,$C14,AD83)*$J14*AE14/12,IF(AE$41=$D14,$C14,AD83)/MAX($F14*12-SUM($L14:AD14),1)*AE14)),MIN(IF(AE$41=$D14,$C14,AD83),$C14/$F14*AE14/12)))))</f>
        <v>0</v>
      </c>
    </row>
    <row r="49" spans="1:31" ht="15" customHeight="1" x14ac:dyDescent="0.25">
      <c r="A49" s="66">
        <f t="shared" si="2"/>
        <v>8</v>
      </c>
      <c r="B49" s="67" t="str">
        <f t="shared" si="3"/>
        <v>Notebooks (5 Stück)</v>
      </c>
      <c r="C49" s="68">
        <f t="shared" si="4"/>
        <v>7450</v>
      </c>
      <c r="D49" s="69"/>
      <c r="E49" s="69"/>
      <c r="F49" s="69"/>
      <c r="G49" s="66" t="str">
        <f t="shared" si="5"/>
        <v>Linear</v>
      </c>
      <c r="H49" s="69"/>
      <c r="I49" s="69"/>
      <c r="J49" s="70"/>
      <c r="L49" s="72">
        <f t="shared" si="6"/>
        <v>0</v>
      </c>
      <c r="M49" s="72">
        <f>IF(M15=0,0,IF($G15="GWG",IF(M$41=$D15,$C15,0),IF($G15="Sammelposten",IF(M$41&lt;$D15,0,IF(M$41&gt;$D15+SP_Jahre-1,0,$C15/SP_Jahre)),IF($G15="Degressiv",MIN(IF(M$41=$D15,$C15,L84),MAX(IF(M$41=$D15,$C15,L84)*$J15*M15/12,IF(M$41=$D15,$C15,L84)/MAX($F15*12-SUM($L15:L15),1)*M15)),MIN(IF(M$41=$D15,$C15,L84),$C15/$F15*M15/12)))))</f>
        <v>0</v>
      </c>
      <c r="N49" s="72">
        <f>IF(N15=0,0,IF($G15="GWG",IF(N$41=$D15,$C15,0),IF($G15="Sammelposten",IF(N$41&lt;$D15,0,IF(N$41&gt;$D15+SP_Jahre-1,0,$C15/SP_Jahre)),IF($G15="Degressiv",MIN(IF(N$41=$D15,$C15,M84),MAX(IF(N$41=$D15,$C15,M84)*$J15*N15/12,IF(N$41=$D15,$C15,M84)/MAX($F15*12-SUM($L15:M15),1)*N15)),MIN(IF(N$41=$D15,$C15,M84),$C15/$F15*N15/12)))))</f>
        <v>0</v>
      </c>
      <c r="O49" s="72">
        <f>IF(O15=0,0,IF($G15="GWG",IF(O$41=$D15,$C15,0),IF($G15="Sammelposten",IF(O$41&lt;$D15,0,IF(O$41&gt;$D15+SP_Jahre-1,0,$C15/SP_Jahre)),IF($G15="Degressiv",MIN(IF(O$41=$D15,$C15,N84),MAX(IF(O$41=$D15,$C15,N84)*$J15*O15/12,IF(O$41=$D15,$C15,N84)/MAX($F15*12-SUM($L15:N15),1)*O15)),MIN(IF(O$41=$D15,$C15,N84),$C15/$F15*O15/12)))))</f>
        <v>1034.7222222222224</v>
      </c>
      <c r="P49" s="72">
        <f>IF(P15=0,0,IF($G15="GWG",IF(P$41=$D15,$C15,0),IF($G15="Sammelposten",IF(P$41&lt;$D15,0,IF(P$41&gt;$D15+SP_Jahre-1,0,$C15/SP_Jahre)),IF($G15="Degressiv",MIN(IF(P$41=$D15,$C15,O84),MAX(IF(P$41=$D15,$C15,O84)*$J15*P15/12,IF(P$41=$D15,$C15,O84)/MAX($F15*12-SUM($L15:O15),1)*P15)),MIN(IF(P$41=$D15,$C15,O84),$C15/$F15*P15/12)))))</f>
        <v>2483.3333333333335</v>
      </c>
      <c r="Q49" s="72">
        <f>IF(Q15=0,0,IF($G15="GWG",IF(Q$41=$D15,$C15,0),IF($G15="Sammelposten",IF(Q$41&lt;$D15,0,IF(Q$41&gt;$D15+SP_Jahre-1,0,$C15/SP_Jahre)),IF($G15="Degressiv",MIN(IF(Q$41=$D15,$C15,P84),MAX(IF(Q$41=$D15,$C15,P84)*$J15*Q15/12,IF(Q$41=$D15,$C15,P84)/MAX($F15*12-SUM($L15:P15),1)*Q15)),MIN(IF(Q$41=$D15,$C15,P84),$C15/$F15*Q15/12)))))</f>
        <v>2483.3333333333335</v>
      </c>
      <c r="R49" s="72">
        <f>IF(R15=0,0,IF($G15="GWG",IF(R$41=$D15,$C15,0),IF($G15="Sammelposten",IF(R$41&lt;$D15,0,IF(R$41&gt;$D15+SP_Jahre-1,0,$C15/SP_Jahre)),IF($G15="Degressiv",MIN(IF(R$41=$D15,$C15,Q84),MAX(IF(R$41=$D15,$C15,Q84)*$J15*R15/12,IF(R$41=$D15,$C15,Q84)/MAX($F15*12-SUM($L15:Q15),1)*R15)),MIN(IF(R$41=$D15,$C15,Q84),$C15/$F15*R15/12)))))</f>
        <v>1448.6111111111104</v>
      </c>
      <c r="S49" s="72">
        <f>IF(S15=0,0,IF($G15="GWG",IF(S$41=$D15,$C15,0),IF($G15="Sammelposten",IF(S$41&lt;$D15,0,IF(S$41&gt;$D15+SP_Jahre-1,0,$C15/SP_Jahre)),IF($G15="Degressiv",MIN(IF(S$41=$D15,$C15,R84),MAX(IF(S$41=$D15,$C15,R84)*$J15*S15/12,IF(S$41=$D15,$C15,R84)/MAX($F15*12-SUM($L15:R15),1)*S15)),MIN(IF(S$41=$D15,$C15,R84),$C15/$F15*S15/12)))))</f>
        <v>0</v>
      </c>
      <c r="T49" s="72">
        <f>IF(T15=0,0,IF($G15="GWG",IF(T$41=$D15,$C15,0),IF($G15="Sammelposten",IF(T$41&lt;$D15,0,IF(T$41&gt;$D15+SP_Jahre-1,0,$C15/SP_Jahre)),IF($G15="Degressiv",MIN(IF(T$41=$D15,$C15,S84),MAX(IF(T$41=$D15,$C15,S84)*$J15*T15/12,IF(T$41=$D15,$C15,S84)/MAX($F15*12-SUM($L15:S15),1)*T15)),MIN(IF(T$41=$D15,$C15,S84),$C15/$F15*T15/12)))))</f>
        <v>0</v>
      </c>
      <c r="U49" s="72">
        <f>IF(U15=0,0,IF($G15="GWG",IF(U$41=$D15,$C15,0),IF($G15="Sammelposten",IF(U$41&lt;$D15,0,IF(U$41&gt;$D15+SP_Jahre-1,0,$C15/SP_Jahre)),IF($G15="Degressiv",MIN(IF(U$41=$D15,$C15,T84),MAX(IF(U$41=$D15,$C15,T84)*$J15*U15/12,IF(U$41=$D15,$C15,T84)/MAX($F15*12-SUM($L15:T15),1)*U15)),MIN(IF(U$41=$D15,$C15,T84),$C15/$F15*U15/12)))))</f>
        <v>0</v>
      </c>
      <c r="V49" s="72">
        <f>IF(V15=0,0,IF($G15="GWG",IF(V$41=$D15,$C15,0),IF($G15="Sammelposten",IF(V$41&lt;$D15,0,IF(V$41&gt;$D15+SP_Jahre-1,0,$C15/SP_Jahre)),IF($G15="Degressiv",MIN(IF(V$41=$D15,$C15,U84),MAX(IF(V$41=$D15,$C15,U84)*$J15*V15/12,IF(V$41=$D15,$C15,U84)/MAX($F15*12-SUM($L15:U15),1)*V15)),MIN(IF(V$41=$D15,$C15,U84),$C15/$F15*V15/12)))))</f>
        <v>0</v>
      </c>
      <c r="W49" s="72">
        <f>IF(W15=0,0,IF($G15="GWG",IF(W$41=$D15,$C15,0),IF($G15="Sammelposten",IF(W$41&lt;$D15,0,IF(W$41&gt;$D15+SP_Jahre-1,0,$C15/SP_Jahre)),IF($G15="Degressiv",MIN(IF(W$41=$D15,$C15,V84),MAX(IF(W$41=$D15,$C15,V84)*$J15*W15/12,IF(W$41=$D15,$C15,V84)/MAX($F15*12-SUM($L15:V15),1)*W15)),MIN(IF(W$41=$D15,$C15,V84),$C15/$F15*W15/12)))))</f>
        <v>0</v>
      </c>
      <c r="X49" s="72">
        <f>IF(X15=0,0,IF($G15="GWG",IF(X$41=$D15,$C15,0),IF($G15="Sammelposten",IF(X$41&lt;$D15,0,IF(X$41&gt;$D15+SP_Jahre-1,0,$C15/SP_Jahre)),IF($G15="Degressiv",MIN(IF(X$41=$D15,$C15,W84),MAX(IF(X$41=$D15,$C15,W84)*$J15*X15/12,IF(X$41=$D15,$C15,W84)/MAX($F15*12-SUM($L15:W15),1)*X15)),MIN(IF(X$41=$D15,$C15,W84),$C15/$F15*X15/12)))))</f>
        <v>0</v>
      </c>
      <c r="Y49" s="72">
        <f>IF(Y15=0,0,IF($G15="GWG",IF(Y$41=$D15,$C15,0),IF($G15="Sammelposten",IF(Y$41&lt;$D15,0,IF(Y$41&gt;$D15+SP_Jahre-1,0,$C15/SP_Jahre)),IF($G15="Degressiv",MIN(IF(Y$41=$D15,$C15,X84),MAX(IF(Y$41=$D15,$C15,X84)*$J15*Y15/12,IF(Y$41=$D15,$C15,X84)/MAX($F15*12-SUM($L15:X15),1)*Y15)),MIN(IF(Y$41=$D15,$C15,X84),$C15/$F15*Y15/12)))))</f>
        <v>0</v>
      </c>
      <c r="Z49" s="72">
        <f>IF(Z15=0,0,IF($G15="GWG",IF(Z$41=$D15,$C15,0),IF($G15="Sammelposten",IF(Z$41&lt;$D15,0,IF(Z$41&gt;$D15+SP_Jahre-1,0,$C15/SP_Jahre)),IF($G15="Degressiv",MIN(IF(Z$41=$D15,$C15,Y84),MAX(IF(Z$41=$D15,$C15,Y84)*$J15*Z15/12,IF(Z$41=$D15,$C15,Y84)/MAX($F15*12-SUM($L15:Y15),1)*Z15)),MIN(IF(Z$41=$D15,$C15,Y84),$C15/$F15*Z15/12)))))</f>
        <v>0</v>
      </c>
      <c r="AA49" s="72">
        <f>IF(AA15=0,0,IF($G15="GWG",IF(AA$41=$D15,$C15,0),IF($G15="Sammelposten",IF(AA$41&lt;$D15,0,IF(AA$41&gt;$D15+SP_Jahre-1,0,$C15/SP_Jahre)),IF($G15="Degressiv",MIN(IF(AA$41=$D15,$C15,Z84),MAX(IF(AA$41=$D15,$C15,Z84)*$J15*AA15/12,IF(AA$41=$D15,$C15,Z84)/MAX($F15*12-SUM($L15:Z15),1)*AA15)),MIN(IF(AA$41=$D15,$C15,Z84),$C15/$F15*AA15/12)))))</f>
        <v>0</v>
      </c>
      <c r="AB49" s="72">
        <f>IF(AB15=0,0,IF($G15="GWG",IF(AB$41=$D15,$C15,0),IF($G15="Sammelposten",IF(AB$41&lt;$D15,0,IF(AB$41&gt;$D15+SP_Jahre-1,0,$C15/SP_Jahre)),IF($G15="Degressiv",MIN(IF(AB$41=$D15,$C15,AA84),MAX(IF(AB$41=$D15,$C15,AA84)*$J15*AB15/12,IF(AB$41=$D15,$C15,AA84)/MAX($F15*12-SUM($L15:AA15),1)*AB15)),MIN(IF(AB$41=$D15,$C15,AA84),$C15/$F15*AB15/12)))))</f>
        <v>0</v>
      </c>
      <c r="AC49" s="72">
        <f>IF(AC15=0,0,IF($G15="GWG",IF(AC$41=$D15,$C15,0),IF($G15="Sammelposten",IF(AC$41&lt;$D15,0,IF(AC$41&gt;$D15+SP_Jahre-1,0,$C15/SP_Jahre)),IF($G15="Degressiv",MIN(IF(AC$41=$D15,$C15,AB84),MAX(IF(AC$41=$D15,$C15,AB84)*$J15*AC15/12,IF(AC$41=$D15,$C15,AB84)/MAX($F15*12-SUM($L15:AB15),1)*AC15)),MIN(IF(AC$41=$D15,$C15,AB84),$C15/$F15*AC15/12)))))</f>
        <v>0</v>
      </c>
      <c r="AD49" s="72">
        <f>IF(AD15=0,0,IF($G15="GWG",IF(AD$41=$D15,$C15,0),IF($G15="Sammelposten",IF(AD$41&lt;$D15,0,IF(AD$41&gt;$D15+SP_Jahre-1,0,$C15/SP_Jahre)),IF($G15="Degressiv",MIN(IF(AD$41=$D15,$C15,AC84),MAX(IF(AD$41=$D15,$C15,AC84)*$J15*AD15/12,IF(AD$41=$D15,$C15,AC84)/MAX($F15*12-SUM($L15:AC15),1)*AD15)),MIN(IF(AD$41=$D15,$C15,AC84),$C15/$F15*AD15/12)))))</f>
        <v>0</v>
      </c>
      <c r="AE49" s="72">
        <f>IF(AE15=0,0,IF($G15="GWG",IF(AE$41=$D15,$C15,0),IF($G15="Sammelposten",IF(AE$41&lt;$D15,0,IF(AE$41&gt;$D15+SP_Jahre-1,0,$C15/SP_Jahre)),IF($G15="Degressiv",MIN(IF(AE$41=$D15,$C15,AD84),MAX(IF(AE$41=$D15,$C15,AD84)*$J15*AE15/12,IF(AE$41=$D15,$C15,AD84)/MAX($F15*12-SUM($L15:AD15),1)*AE15)),MIN(IF(AE$41=$D15,$C15,AD84),$C15/$F15*AE15/12)))))</f>
        <v>0</v>
      </c>
    </row>
    <row r="50" spans="1:31" ht="15" customHeight="1" x14ac:dyDescent="0.25">
      <c r="A50" s="66">
        <f t="shared" si="2"/>
        <v>9</v>
      </c>
      <c r="B50" s="67" t="str">
        <f t="shared" si="3"/>
        <v>ERP-Softwarelizenz</v>
      </c>
      <c r="C50" s="68">
        <f t="shared" si="4"/>
        <v>18900</v>
      </c>
      <c r="D50" s="69"/>
      <c r="E50" s="69"/>
      <c r="F50" s="69"/>
      <c r="G50" s="66" t="str">
        <f t="shared" si="5"/>
        <v>Linear</v>
      </c>
      <c r="H50" s="69"/>
      <c r="I50" s="69"/>
      <c r="J50" s="70"/>
      <c r="L50" s="72">
        <f t="shared" si="6"/>
        <v>0</v>
      </c>
      <c r="M50" s="72">
        <f>IF(M16=0,0,IF($G16="GWG",IF(M$41=$D16,$C16,0),IF($G16="Sammelposten",IF(M$41&lt;$D16,0,IF(M$41&gt;$D16+SP_Jahre-1,0,$C16/SP_Jahre)),IF($G16="Degressiv",MIN(IF(M$41=$D16,$C16,L85),MAX(IF(M$41=$D16,$C16,L85)*$J16*M16/12,IF(M$41=$D16,$C16,L85)/MAX($F16*12-SUM($L16:L16),1)*M16)),MIN(IF(M$41=$D16,$C16,L85),$C16/$F16*M16/12)))))</f>
        <v>0</v>
      </c>
      <c r="N50" s="72">
        <f>IF(N16=0,0,IF($G16="GWG",IF(N$41=$D16,$C16,0),IF($G16="Sammelposten",IF(N$41&lt;$D16,0,IF(N$41&gt;$D16+SP_Jahre-1,0,$C16/SP_Jahre)),IF($G16="Degressiv",MIN(IF(N$41=$D16,$C16,M85),MAX(IF(N$41=$D16,$C16,M85)*$J16*N16/12,IF(N$41=$D16,$C16,M85)/MAX($F16*12-SUM($L16:M16),1)*N16)),MIN(IF(N$41=$D16,$C16,M85),$C16/$F16*N16/12)))))</f>
        <v>0</v>
      </c>
      <c r="O50" s="72">
        <f>IF(O16=0,0,IF($G16="GWG",IF(O$41=$D16,$C16,0),IF($G16="Sammelposten",IF(O$41&lt;$D16,0,IF(O$41&gt;$D16+SP_Jahre-1,0,$C16/SP_Jahre)),IF($G16="Degressiv",MIN(IF(O$41=$D16,$C16,N85),MAX(IF(O$41=$D16,$C16,N85)*$J16*O16/12,IF(O$41=$D16,$C16,N85)/MAX($F16*12-SUM($L16:N16),1)*O16)),MIN(IF(O$41=$D16,$C16,N85),$C16/$F16*O16/12)))))</f>
        <v>0</v>
      </c>
      <c r="P50" s="72">
        <f>IF(P16=0,0,IF($G16="GWG",IF(P$41=$D16,$C16,0),IF($G16="Sammelposten",IF(P$41&lt;$D16,0,IF(P$41&gt;$D16+SP_Jahre-1,0,$C16/SP_Jahre)),IF($G16="Degressiv",MIN(IF(P$41=$D16,$C16,O85),MAX(IF(P$41=$D16,$C16,O85)*$J16*P16/12,IF(P$41=$D16,$C16,O85)/MAX($F16*12-SUM($L16:O16),1)*P16)),MIN(IF(P$41=$D16,$C16,O85),$C16/$F16*P16/12)))))</f>
        <v>5250</v>
      </c>
      <c r="Q50" s="72">
        <f>IF(Q16=0,0,IF($G16="GWG",IF(Q$41=$D16,$C16,0),IF($G16="Sammelposten",IF(Q$41&lt;$D16,0,IF(Q$41&gt;$D16+SP_Jahre-1,0,$C16/SP_Jahre)),IF($G16="Degressiv",MIN(IF(Q$41=$D16,$C16,P85),MAX(IF(Q$41=$D16,$C16,P85)*$J16*Q16/12,IF(Q$41=$D16,$C16,P85)/MAX($F16*12-SUM($L16:P16),1)*Q16)),MIN(IF(Q$41=$D16,$C16,P85),$C16/$F16*Q16/12)))))</f>
        <v>6300</v>
      </c>
      <c r="R50" s="72">
        <f>IF(R16=0,0,IF($G16="GWG",IF(R$41=$D16,$C16,0),IF($G16="Sammelposten",IF(R$41&lt;$D16,0,IF(R$41&gt;$D16+SP_Jahre-1,0,$C16/SP_Jahre)),IF($G16="Degressiv",MIN(IF(R$41=$D16,$C16,Q85),MAX(IF(R$41=$D16,$C16,Q85)*$J16*R16/12,IF(R$41=$D16,$C16,Q85)/MAX($F16*12-SUM($L16:Q16),1)*R16)),MIN(IF(R$41=$D16,$C16,Q85),$C16/$F16*R16/12)))))</f>
        <v>6300</v>
      </c>
      <c r="S50" s="72">
        <f>IF(S16=0,0,IF($G16="GWG",IF(S$41=$D16,$C16,0),IF($G16="Sammelposten",IF(S$41&lt;$D16,0,IF(S$41&gt;$D16+SP_Jahre-1,0,$C16/SP_Jahre)),IF($G16="Degressiv",MIN(IF(S$41=$D16,$C16,R85),MAX(IF(S$41=$D16,$C16,R85)*$J16*S16/12,IF(S$41=$D16,$C16,R85)/MAX($F16*12-SUM($L16:R16),1)*S16)),MIN(IF(S$41=$D16,$C16,R85),$C16/$F16*S16/12)))))</f>
        <v>1050</v>
      </c>
      <c r="T50" s="72">
        <f>IF(T16=0,0,IF($G16="GWG",IF(T$41=$D16,$C16,0),IF($G16="Sammelposten",IF(T$41&lt;$D16,0,IF(T$41&gt;$D16+SP_Jahre-1,0,$C16/SP_Jahre)),IF($G16="Degressiv",MIN(IF(T$41=$D16,$C16,S85),MAX(IF(T$41=$D16,$C16,S85)*$J16*T16/12,IF(T$41=$D16,$C16,S85)/MAX($F16*12-SUM($L16:S16),1)*T16)),MIN(IF(T$41=$D16,$C16,S85),$C16/$F16*T16/12)))))</f>
        <v>0</v>
      </c>
      <c r="U50" s="72">
        <f>IF(U16=0,0,IF($G16="GWG",IF(U$41=$D16,$C16,0),IF($G16="Sammelposten",IF(U$41&lt;$D16,0,IF(U$41&gt;$D16+SP_Jahre-1,0,$C16/SP_Jahre)),IF($G16="Degressiv",MIN(IF(U$41=$D16,$C16,T85),MAX(IF(U$41=$D16,$C16,T85)*$J16*U16/12,IF(U$41=$D16,$C16,T85)/MAX($F16*12-SUM($L16:T16),1)*U16)),MIN(IF(U$41=$D16,$C16,T85),$C16/$F16*U16/12)))))</f>
        <v>0</v>
      </c>
      <c r="V50" s="72">
        <f>IF(V16=0,0,IF($G16="GWG",IF(V$41=$D16,$C16,0),IF($G16="Sammelposten",IF(V$41&lt;$D16,0,IF(V$41&gt;$D16+SP_Jahre-1,0,$C16/SP_Jahre)),IF($G16="Degressiv",MIN(IF(V$41=$D16,$C16,U85),MAX(IF(V$41=$D16,$C16,U85)*$J16*V16/12,IF(V$41=$D16,$C16,U85)/MAX($F16*12-SUM($L16:U16),1)*V16)),MIN(IF(V$41=$D16,$C16,U85),$C16/$F16*V16/12)))))</f>
        <v>0</v>
      </c>
      <c r="W50" s="72">
        <f>IF(W16=0,0,IF($G16="GWG",IF(W$41=$D16,$C16,0),IF($G16="Sammelposten",IF(W$41&lt;$D16,0,IF(W$41&gt;$D16+SP_Jahre-1,0,$C16/SP_Jahre)),IF($G16="Degressiv",MIN(IF(W$41=$D16,$C16,V85),MAX(IF(W$41=$D16,$C16,V85)*$J16*W16/12,IF(W$41=$D16,$C16,V85)/MAX($F16*12-SUM($L16:V16),1)*W16)),MIN(IF(W$41=$D16,$C16,V85),$C16/$F16*W16/12)))))</f>
        <v>0</v>
      </c>
      <c r="X50" s="72">
        <f>IF(X16=0,0,IF($G16="GWG",IF(X$41=$D16,$C16,0),IF($G16="Sammelposten",IF(X$41&lt;$D16,0,IF(X$41&gt;$D16+SP_Jahre-1,0,$C16/SP_Jahre)),IF($G16="Degressiv",MIN(IF(X$41=$D16,$C16,W85),MAX(IF(X$41=$D16,$C16,W85)*$J16*X16/12,IF(X$41=$D16,$C16,W85)/MAX($F16*12-SUM($L16:W16),1)*X16)),MIN(IF(X$41=$D16,$C16,W85),$C16/$F16*X16/12)))))</f>
        <v>0</v>
      </c>
      <c r="Y50" s="72">
        <f>IF(Y16=0,0,IF($G16="GWG",IF(Y$41=$D16,$C16,0),IF($G16="Sammelposten",IF(Y$41&lt;$D16,0,IF(Y$41&gt;$D16+SP_Jahre-1,0,$C16/SP_Jahre)),IF($G16="Degressiv",MIN(IF(Y$41=$D16,$C16,X85),MAX(IF(Y$41=$D16,$C16,X85)*$J16*Y16/12,IF(Y$41=$D16,$C16,X85)/MAX($F16*12-SUM($L16:X16),1)*Y16)),MIN(IF(Y$41=$D16,$C16,X85),$C16/$F16*Y16/12)))))</f>
        <v>0</v>
      </c>
      <c r="Z50" s="72">
        <f>IF(Z16=0,0,IF($G16="GWG",IF(Z$41=$D16,$C16,0),IF($G16="Sammelposten",IF(Z$41&lt;$D16,0,IF(Z$41&gt;$D16+SP_Jahre-1,0,$C16/SP_Jahre)),IF($G16="Degressiv",MIN(IF(Z$41=$D16,$C16,Y85),MAX(IF(Z$41=$D16,$C16,Y85)*$J16*Z16/12,IF(Z$41=$D16,$C16,Y85)/MAX($F16*12-SUM($L16:Y16),1)*Z16)),MIN(IF(Z$41=$D16,$C16,Y85),$C16/$F16*Z16/12)))))</f>
        <v>0</v>
      </c>
      <c r="AA50" s="72">
        <f>IF(AA16=0,0,IF($G16="GWG",IF(AA$41=$D16,$C16,0),IF($G16="Sammelposten",IF(AA$41&lt;$D16,0,IF(AA$41&gt;$D16+SP_Jahre-1,0,$C16/SP_Jahre)),IF($G16="Degressiv",MIN(IF(AA$41=$D16,$C16,Z85),MAX(IF(AA$41=$D16,$C16,Z85)*$J16*AA16/12,IF(AA$41=$D16,$C16,Z85)/MAX($F16*12-SUM($L16:Z16),1)*AA16)),MIN(IF(AA$41=$D16,$C16,Z85),$C16/$F16*AA16/12)))))</f>
        <v>0</v>
      </c>
      <c r="AB50" s="72">
        <f>IF(AB16=0,0,IF($G16="GWG",IF(AB$41=$D16,$C16,0),IF($G16="Sammelposten",IF(AB$41&lt;$D16,0,IF(AB$41&gt;$D16+SP_Jahre-1,0,$C16/SP_Jahre)),IF($G16="Degressiv",MIN(IF(AB$41=$D16,$C16,AA85),MAX(IF(AB$41=$D16,$C16,AA85)*$J16*AB16/12,IF(AB$41=$D16,$C16,AA85)/MAX($F16*12-SUM($L16:AA16),1)*AB16)),MIN(IF(AB$41=$D16,$C16,AA85),$C16/$F16*AB16/12)))))</f>
        <v>0</v>
      </c>
      <c r="AC50" s="72">
        <f>IF(AC16=0,0,IF($G16="GWG",IF(AC$41=$D16,$C16,0),IF($G16="Sammelposten",IF(AC$41&lt;$D16,0,IF(AC$41&gt;$D16+SP_Jahre-1,0,$C16/SP_Jahre)),IF($G16="Degressiv",MIN(IF(AC$41=$D16,$C16,AB85),MAX(IF(AC$41=$D16,$C16,AB85)*$J16*AC16/12,IF(AC$41=$D16,$C16,AB85)/MAX($F16*12-SUM($L16:AB16),1)*AC16)),MIN(IF(AC$41=$D16,$C16,AB85),$C16/$F16*AC16/12)))))</f>
        <v>0</v>
      </c>
      <c r="AD50" s="72">
        <f>IF(AD16=0,0,IF($G16="GWG",IF(AD$41=$D16,$C16,0),IF($G16="Sammelposten",IF(AD$41&lt;$D16,0,IF(AD$41&gt;$D16+SP_Jahre-1,0,$C16/SP_Jahre)),IF($G16="Degressiv",MIN(IF(AD$41=$D16,$C16,AC85),MAX(IF(AD$41=$D16,$C16,AC85)*$J16*AD16/12,IF(AD$41=$D16,$C16,AC85)/MAX($F16*12-SUM($L16:AC16),1)*AD16)),MIN(IF(AD$41=$D16,$C16,AC85),$C16/$F16*AD16/12)))))</f>
        <v>0</v>
      </c>
      <c r="AE50" s="72">
        <f>IF(AE16=0,0,IF($G16="GWG",IF(AE$41=$D16,$C16,0),IF($G16="Sammelposten",IF(AE$41&lt;$D16,0,IF(AE$41&gt;$D16+SP_Jahre-1,0,$C16/SP_Jahre)),IF($G16="Degressiv",MIN(IF(AE$41=$D16,$C16,AD85),MAX(IF(AE$41=$D16,$C16,AD85)*$J16*AE16/12,IF(AE$41=$D16,$C16,AD85)/MAX($F16*12-SUM($L16:AD16),1)*AE16)),MIN(IF(AE$41=$D16,$C16,AD85),$C16/$F16*AE16/12)))))</f>
        <v>0</v>
      </c>
    </row>
    <row r="51" spans="1:31" ht="15" customHeight="1" x14ac:dyDescent="0.25">
      <c r="A51" s="66">
        <f t="shared" si="2"/>
        <v>10</v>
      </c>
      <c r="B51" s="67" t="str">
        <f t="shared" si="3"/>
        <v>Regalanlage Lager Nord</v>
      </c>
      <c r="C51" s="68">
        <f t="shared" si="4"/>
        <v>16300</v>
      </c>
      <c r="D51" s="69"/>
      <c r="E51" s="69"/>
      <c r="F51" s="69"/>
      <c r="G51" s="66" t="str">
        <f t="shared" si="5"/>
        <v>Linear</v>
      </c>
      <c r="H51" s="69"/>
      <c r="I51" s="69"/>
      <c r="J51" s="70"/>
      <c r="L51" s="72">
        <f t="shared" si="6"/>
        <v>0</v>
      </c>
      <c r="M51" s="72">
        <f>IF(M17=0,0,IF($G17="GWG",IF(M$41=$D17,$C17,0),IF($G17="Sammelposten",IF(M$41&lt;$D17,0,IF(M$41&gt;$D17+SP_Jahre-1,0,$C17/SP_Jahre)),IF($G17="Degressiv",MIN(IF(M$41=$D17,$C17,L86),MAX(IF(M$41=$D17,$C17,L86)*$J17*M17/12,IF(M$41=$D17,$C17,L86)/MAX($F17*12-SUM($L17:L17),1)*M17)),MIN(IF(M$41=$D17,$C17,L86),$C17/$F17*M17/12)))))</f>
        <v>0</v>
      </c>
      <c r="N51" s="72">
        <f>IF(N17=0,0,IF($G17="GWG",IF(N$41=$D17,$C17,0),IF($G17="Sammelposten",IF(N$41&lt;$D17,0,IF(N$41&gt;$D17+SP_Jahre-1,0,$C17/SP_Jahre)),IF($G17="Degressiv",MIN(IF(N$41=$D17,$C17,M86),MAX(IF(N$41=$D17,$C17,M86)*$J17*N17/12,IF(N$41=$D17,$C17,M86)/MAX($F17*12-SUM($L17:M17),1)*N17)),MIN(IF(N$41=$D17,$C17,M86),$C17/$F17*N17/12)))))</f>
        <v>0</v>
      </c>
      <c r="O51" s="72">
        <f>IF(O17=0,0,IF($G17="GWG",IF(O$41=$D17,$C17,0),IF($G17="Sammelposten",IF(O$41&lt;$D17,0,IF(O$41&gt;$D17+SP_Jahre-1,0,$C17/SP_Jahre)),IF($G17="Degressiv",MIN(IF(O$41=$D17,$C17,N86),MAX(IF(O$41=$D17,$C17,N86)*$J17*O17/12,IF(O$41=$D17,$C17,N86)/MAX($F17*12-SUM($L17:N17),1)*O17)),MIN(IF(O$41=$D17,$C17,N86),$C17/$F17*O17/12)))))</f>
        <v>0</v>
      </c>
      <c r="P51" s="72">
        <f>IF(P17=0,0,IF($G17="GWG",IF(P$41=$D17,$C17,0),IF($G17="Sammelposten",IF(P$41&lt;$D17,0,IF(P$41&gt;$D17+SP_Jahre-1,0,$C17/SP_Jahre)),IF($G17="Degressiv",MIN(IF(P$41=$D17,$C17,O86),MAX(IF(P$41=$D17,$C17,O86)*$J17*P17/12,IF(P$41=$D17,$C17,O86)/MAX($F17*12-SUM($L17:O17),1)*P17)),MIN(IF(P$41=$D17,$C17,O86),$C17/$F17*P17/12)))))</f>
        <v>1188.5416666666667</v>
      </c>
      <c r="Q51" s="72">
        <f>IF(Q17=0,0,IF($G17="GWG",IF(Q$41=$D17,$C17,0),IF($G17="Sammelposten",IF(Q$41&lt;$D17,0,IF(Q$41&gt;$D17+SP_Jahre-1,0,$C17/SP_Jahre)),IF($G17="Degressiv",MIN(IF(Q$41=$D17,$C17,P86),MAX(IF(Q$41=$D17,$C17,P86)*$J17*Q17/12,IF(Q$41=$D17,$C17,P86)/MAX($F17*12-SUM($L17:P17),1)*Q17)),MIN(IF(Q$41=$D17,$C17,P86),$C17/$F17*Q17/12)))))</f>
        <v>2037.5</v>
      </c>
      <c r="R51" s="72">
        <f>IF(R17=0,0,IF($G17="GWG",IF(R$41=$D17,$C17,0),IF($G17="Sammelposten",IF(R$41&lt;$D17,0,IF(R$41&gt;$D17+SP_Jahre-1,0,$C17/SP_Jahre)),IF($G17="Degressiv",MIN(IF(R$41=$D17,$C17,Q86),MAX(IF(R$41=$D17,$C17,Q86)*$J17*R17/12,IF(R$41=$D17,$C17,Q86)/MAX($F17*12-SUM($L17:Q17),1)*R17)),MIN(IF(R$41=$D17,$C17,Q86),$C17/$F17*R17/12)))))</f>
        <v>2037.5</v>
      </c>
      <c r="S51" s="72">
        <f>IF(S17=0,0,IF($G17="GWG",IF(S$41=$D17,$C17,0),IF($G17="Sammelposten",IF(S$41&lt;$D17,0,IF(S$41&gt;$D17+SP_Jahre-1,0,$C17/SP_Jahre)),IF($G17="Degressiv",MIN(IF(S$41=$D17,$C17,R86),MAX(IF(S$41=$D17,$C17,R86)*$J17*S17/12,IF(S$41=$D17,$C17,R86)/MAX($F17*12-SUM($L17:R17),1)*S17)),MIN(IF(S$41=$D17,$C17,R86),$C17/$F17*S17/12)))))</f>
        <v>2037.5</v>
      </c>
      <c r="T51" s="72">
        <f>IF(T17=0,0,IF($G17="GWG",IF(T$41=$D17,$C17,0),IF($G17="Sammelposten",IF(T$41&lt;$D17,0,IF(T$41&gt;$D17+SP_Jahre-1,0,$C17/SP_Jahre)),IF($G17="Degressiv",MIN(IF(T$41=$D17,$C17,S86),MAX(IF(T$41=$D17,$C17,S86)*$J17*T17/12,IF(T$41=$D17,$C17,S86)/MAX($F17*12-SUM($L17:S17),1)*T17)),MIN(IF(T$41=$D17,$C17,S86),$C17/$F17*T17/12)))))</f>
        <v>2037.5</v>
      </c>
      <c r="U51" s="72">
        <f>IF(U17=0,0,IF($G17="GWG",IF(U$41=$D17,$C17,0),IF($G17="Sammelposten",IF(U$41&lt;$D17,0,IF(U$41&gt;$D17+SP_Jahre-1,0,$C17/SP_Jahre)),IF($G17="Degressiv",MIN(IF(U$41=$D17,$C17,T86),MAX(IF(U$41=$D17,$C17,T86)*$J17*U17/12,IF(U$41=$D17,$C17,T86)/MAX($F17*12-SUM($L17:T17),1)*U17)),MIN(IF(U$41=$D17,$C17,T86),$C17/$F17*U17/12)))))</f>
        <v>2037.5</v>
      </c>
      <c r="V51" s="72">
        <f>IF(V17=0,0,IF($G17="GWG",IF(V$41=$D17,$C17,0),IF($G17="Sammelposten",IF(V$41&lt;$D17,0,IF(V$41&gt;$D17+SP_Jahre-1,0,$C17/SP_Jahre)),IF($G17="Degressiv",MIN(IF(V$41=$D17,$C17,U86),MAX(IF(V$41=$D17,$C17,U86)*$J17*V17/12,IF(V$41=$D17,$C17,U86)/MAX($F17*12-SUM($L17:U17),1)*V17)),MIN(IF(V$41=$D17,$C17,U86),$C17/$F17*V17/12)))))</f>
        <v>2037.5</v>
      </c>
      <c r="W51" s="72">
        <f>IF(W17=0,0,IF($G17="GWG",IF(W$41=$D17,$C17,0),IF($G17="Sammelposten",IF(W$41&lt;$D17,0,IF(W$41&gt;$D17+SP_Jahre-1,0,$C17/SP_Jahre)),IF($G17="Degressiv",MIN(IF(W$41=$D17,$C17,V86),MAX(IF(W$41=$D17,$C17,V86)*$J17*W17/12,IF(W$41=$D17,$C17,V86)/MAX($F17*12-SUM($L17:V17),1)*W17)),MIN(IF(W$41=$D17,$C17,V86),$C17/$F17*W17/12)))))</f>
        <v>2037.5</v>
      </c>
      <c r="X51" s="72">
        <f>IF(X17=0,0,IF($G17="GWG",IF(X$41=$D17,$C17,0),IF($G17="Sammelposten",IF(X$41&lt;$D17,0,IF(X$41&gt;$D17+SP_Jahre-1,0,$C17/SP_Jahre)),IF($G17="Degressiv",MIN(IF(X$41=$D17,$C17,W86),MAX(IF(X$41=$D17,$C17,W86)*$J17*X17/12,IF(X$41=$D17,$C17,W86)/MAX($F17*12-SUM($L17:W17),1)*X17)),MIN(IF(X$41=$D17,$C17,W86),$C17/$F17*X17/12)))))</f>
        <v>848.95833333333337</v>
      </c>
      <c r="Y51" s="72">
        <f>IF(Y17=0,0,IF($G17="GWG",IF(Y$41=$D17,$C17,0),IF($G17="Sammelposten",IF(Y$41&lt;$D17,0,IF(Y$41&gt;$D17+SP_Jahre-1,0,$C17/SP_Jahre)),IF($G17="Degressiv",MIN(IF(Y$41=$D17,$C17,X86),MAX(IF(Y$41=$D17,$C17,X86)*$J17*Y17/12,IF(Y$41=$D17,$C17,X86)/MAX($F17*12-SUM($L17:X17),1)*Y17)),MIN(IF(Y$41=$D17,$C17,X86),$C17/$F17*Y17/12)))))</f>
        <v>0</v>
      </c>
      <c r="Z51" s="72">
        <f>IF(Z17=0,0,IF($G17="GWG",IF(Z$41=$D17,$C17,0),IF($G17="Sammelposten",IF(Z$41&lt;$D17,0,IF(Z$41&gt;$D17+SP_Jahre-1,0,$C17/SP_Jahre)),IF($G17="Degressiv",MIN(IF(Z$41=$D17,$C17,Y86),MAX(IF(Z$41=$D17,$C17,Y86)*$J17*Z17/12,IF(Z$41=$D17,$C17,Y86)/MAX($F17*12-SUM($L17:Y17),1)*Z17)),MIN(IF(Z$41=$D17,$C17,Y86),$C17/$F17*Z17/12)))))</f>
        <v>0</v>
      </c>
      <c r="AA51" s="72">
        <f>IF(AA17=0,0,IF($G17="GWG",IF(AA$41=$D17,$C17,0),IF($G17="Sammelposten",IF(AA$41&lt;$D17,0,IF(AA$41&gt;$D17+SP_Jahre-1,0,$C17/SP_Jahre)),IF($G17="Degressiv",MIN(IF(AA$41=$D17,$C17,Z86),MAX(IF(AA$41=$D17,$C17,Z86)*$J17*AA17/12,IF(AA$41=$D17,$C17,Z86)/MAX($F17*12-SUM($L17:Z17),1)*AA17)),MIN(IF(AA$41=$D17,$C17,Z86),$C17/$F17*AA17/12)))))</f>
        <v>0</v>
      </c>
      <c r="AB51" s="72">
        <f>IF(AB17=0,0,IF($G17="GWG",IF(AB$41=$D17,$C17,0),IF($G17="Sammelposten",IF(AB$41&lt;$D17,0,IF(AB$41&gt;$D17+SP_Jahre-1,0,$C17/SP_Jahre)),IF($G17="Degressiv",MIN(IF(AB$41=$D17,$C17,AA86),MAX(IF(AB$41=$D17,$C17,AA86)*$J17*AB17/12,IF(AB$41=$D17,$C17,AA86)/MAX($F17*12-SUM($L17:AA17),1)*AB17)),MIN(IF(AB$41=$D17,$C17,AA86),$C17/$F17*AB17/12)))))</f>
        <v>0</v>
      </c>
      <c r="AC51" s="72">
        <f>IF(AC17=0,0,IF($G17="GWG",IF(AC$41=$D17,$C17,0),IF($G17="Sammelposten",IF(AC$41&lt;$D17,0,IF(AC$41&gt;$D17+SP_Jahre-1,0,$C17/SP_Jahre)),IF($G17="Degressiv",MIN(IF(AC$41=$D17,$C17,AB86),MAX(IF(AC$41=$D17,$C17,AB86)*$J17*AC17/12,IF(AC$41=$D17,$C17,AB86)/MAX($F17*12-SUM($L17:AB17),1)*AC17)),MIN(IF(AC$41=$D17,$C17,AB86),$C17/$F17*AC17/12)))))</f>
        <v>0</v>
      </c>
      <c r="AD51" s="72">
        <f>IF(AD17=0,0,IF($G17="GWG",IF(AD$41=$D17,$C17,0),IF($G17="Sammelposten",IF(AD$41&lt;$D17,0,IF(AD$41&gt;$D17+SP_Jahre-1,0,$C17/SP_Jahre)),IF($G17="Degressiv",MIN(IF(AD$41=$D17,$C17,AC86),MAX(IF(AD$41=$D17,$C17,AC86)*$J17*AD17/12,IF(AD$41=$D17,$C17,AC86)/MAX($F17*12-SUM($L17:AC17),1)*AD17)),MIN(IF(AD$41=$D17,$C17,AC86),$C17/$F17*AD17/12)))))</f>
        <v>0</v>
      </c>
      <c r="AE51" s="72">
        <f>IF(AE17=0,0,IF($G17="GWG",IF(AE$41=$D17,$C17,0),IF($G17="Sammelposten",IF(AE$41&lt;$D17,0,IF(AE$41&gt;$D17+SP_Jahre-1,0,$C17/SP_Jahre)),IF($G17="Degressiv",MIN(IF(AE$41=$D17,$C17,AD86),MAX(IF(AE$41=$D17,$C17,AD86)*$J17*AE17/12,IF(AE$41=$D17,$C17,AD86)/MAX($F17*12-SUM($L17:AD17),1)*AE17)),MIN(IF(AE$41=$D17,$C17,AD86),$C17/$F17*AE17/12)))))</f>
        <v>0</v>
      </c>
    </row>
    <row r="52" spans="1:31" ht="15" customHeight="1" x14ac:dyDescent="0.25">
      <c r="A52" s="66">
        <f t="shared" si="2"/>
        <v>11</v>
      </c>
      <c r="B52" s="67" t="str">
        <f t="shared" si="3"/>
        <v>Firmen-Pkw Kombi</v>
      </c>
      <c r="C52" s="68">
        <f t="shared" si="4"/>
        <v>34200</v>
      </c>
      <c r="D52" s="69"/>
      <c r="E52" s="69"/>
      <c r="F52" s="69"/>
      <c r="G52" s="66" t="str">
        <f t="shared" si="5"/>
        <v>Linear</v>
      </c>
      <c r="H52" s="69"/>
      <c r="I52" s="69"/>
      <c r="J52" s="70"/>
      <c r="L52" s="72">
        <f t="shared" si="6"/>
        <v>0</v>
      </c>
      <c r="M52" s="72">
        <f>IF(M18=0,0,IF($G18="GWG",IF(M$41=$D18,$C18,0),IF($G18="Sammelposten",IF(M$41&lt;$D18,0,IF(M$41&gt;$D18+SP_Jahre-1,0,$C18/SP_Jahre)),IF($G18="Degressiv",MIN(IF(M$41=$D18,$C18,L87),MAX(IF(M$41=$D18,$C18,L87)*$J18*M18/12,IF(M$41=$D18,$C18,L87)/MAX($F18*12-SUM($L18:L18),1)*M18)),MIN(IF(M$41=$D18,$C18,L87),$C18/$F18*M18/12)))))</f>
        <v>0</v>
      </c>
      <c r="N52" s="72">
        <f>IF(N18=0,0,IF($G18="GWG",IF(N$41=$D18,$C18,0),IF($G18="Sammelposten",IF(N$41&lt;$D18,0,IF(N$41&gt;$D18+SP_Jahre-1,0,$C18/SP_Jahre)),IF($G18="Degressiv",MIN(IF(N$41=$D18,$C18,M87),MAX(IF(N$41=$D18,$C18,M87)*$J18*N18/12,IF(N$41=$D18,$C18,M87)/MAX($F18*12-SUM($L18:M18),1)*N18)),MIN(IF(N$41=$D18,$C18,M87),$C18/$F18*N18/12)))))</f>
        <v>0</v>
      </c>
      <c r="O52" s="72">
        <f>IF(O18=0,0,IF($G18="GWG",IF(O$41=$D18,$C18,0),IF($G18="Sammelposten",IF(O$41&lt;$D18,0,IF(O$41&gt;$D18+SP_Jahre-1,0,$C18/SP_Jahre)),IF($G18="Degressiv",MIN(IF(O$41=$D18,$C18,N87),MAX(IF(O$41=$D18,$C18,N87)*$J18*O18/12,IF(O$41=$D18,$C18,N87)/MAX($F18*12-SUM($L18:N18),1)*O18)),MIN(IF(O$41=$D18,$C18,N87),$C18/$F18*O18/12)))))</f>
        <v>0</v>
      </c>
      <c r="P52" s="72">
        <f>IF(P18=0,0,IF($G18="GWG",IF(P$41=$D18,$C18,0),IF($G18="Sammelposten",IF(P$41&lt;$D18,0,IF(P$41&gt;$D18+SP_Jahre-1,0,$C18/SP_Jahre)),IF($G18="Degressiv",MIN(IF(P$41=$D18,$C18,O87),MAX(IF(P$41=$D18,$C18,O87)*$J18*P18/12,IF(P$41=$D18,$C18,O87)/MAX($F18*12-SUM($L18:O18),1)*P18)),MIN(IF(P$41=$D18,$C18,O87),$C18/$F18*P18/12)))))</f>
        <v>1425</v>
      </c>
      <c r="Q52" s="72">
        <f>IF(Q18=0,0,IF($G18="GWG",IF(Q$41=$D18,$C18,0),IF($G18="Sammelposten",IF(Q$41&lt;$D18,0,IF(Q$41&gt;$D18+SP_Jahre-1,0,$C18/SP_Jahre)),IF($G18="Degressiv",MIN(IF(Q$41=$D18,$C18,P87),MAX(IF(Q$41=$D18,$C18,P87)*$J18*Q18/12,IF(Q$41=$D18,$C18,P87)/MAX($F18*12-SUM($L18:P18),1)*Q18)),MIN(IF(Q$41=$D18,$C18,P87),$C18/$F18*Q18/12)))))</f>
        <v>5700</v>
      </c>
      <c r="R52" s="72">
        <f>IF(R18=0,0,IF($G18="GWG",IF(R$41=$D18,$C18,0),IF($G18="Sammelposten",IF(R$41&lt;$D18,0,IF(R$41&gt;$D18+SP_Jahre-1,0,$C18/SP_Jahre)),IF($G18="Degressiv",MIN(IF(R$41=$D18,$C18,Q87),MAX(IF(R$41=$D18,$C18,Q87)*$J18*R18/12,IF(R$41=$D18,$C18,Q87)/MAX($F18*12-SUM($L18:Q18),1)*R18)),MIN(IF(R$41=$D18,$C18,Q87),$C18/$F18*R18/12)))))</f>
        <v>5700</v>
      </c>
      <c r="S52" s="72">
        <f>IF(S18=0,0,IF($G18="GWG",IF(S$41=$D18,$C18,0),IF($G18="Sammelposten",IF(S$41&lt;$D18,0,IF(S$41&gt;$D18+SP_Jahre-1,0,$C18/SP_Jahre)),IF($G18="Degressiv",MIN(IF(S$41=$D18,$C18,R87),MAX(IF(S$41=$D18,$C18,R87)*$J18*S18/12,IF(S$41=$D18,$C18,R87)/MAX($F18*12-SUM($L18:R18),1)*S18)),MIN(IF(S$41=$D18,$C18,R87),$C18/$F18*S18/12)))))</f>
        <v>1900</v>
      </c>
      <c r="T52" s="72">
        <f>IF(T18=0,0,IF($G18="GWG",IF(T$41=$D18,$C18,0),IF($G18="Sammelposten",IF(T$41&lt;$D18,0,IF(T$41&gt;$D18+SP_Jahre-1,0,$C18/SP_Jahre)),IF($G18="Degressiv",MIN(IF(T$41=$D18,$C18,S87),MAX(IF(T$41=$D18,$C18,S87)*$J18*T18/12,IF(T$41=$D18,$C18,S87)/MAX($F18*12-SUM($L18:S18),1)*T18)),MIN(IF(T$41=$D18,$C18,S87),$C18/$F18*T18/12)))))</f>
        <v>0</v>
      </c>
      <c r="U52" s="72">
        <f>IF(U18=0,0,IF($G18="GWG",IF(U$41=$D18,$C18,0),IF($G18="Sammelposten",IF(U$41&lt;$D18,0,IF(U$41&gt;$D18+SP_Jahre-1,0,$C18/SP_Jahre)),IF($G18="Degressiv",MIN(IF(U$41=$D18,$C18,T87),MAX(IF(U$41=$D18,$C18,T87)*$J18*U18/12,IF(U$41=$D18,$C18,T87)/MAX($F18*12-SUM($L18:T18),1)*U18)),MIN(IF(U$41=$D18,$C18,T87),$C18/$F18*U18/12)))))</f>
        <v>0</v>
      </c>
      <c r="V52" s="72">
        <f>IF(V18=0,0,IF($G18="GWG",IF(V$41=$D18,$C18,0),IF($G18="Sammelposten",IF(V$41&lt;$D18,0,IF(V$41&gt;$D18+SP_Jahre-1,0,$C18/SP_Jahre)),IF($G18="Degressiv",MIN(IF(V$41=$D18,$C18,U87),MAX(IF(V$41=$D18,$C18,U87)*$J18*V18/12,IF(V$41=$D18,$C18,U87)/MAX($F18*12-SUM($L18:U18),1)*V18)),MIN(IF(V$41=$D18,$C18,U87),$C18/$F18*V18/12)))))</f>
        <v>0</v>
      </c>
      <c r="W52" s="72">
        <f>IF(W18=0,0,IF($G18="GWG",IF(W$41=$D18,$C18,0),IF($G18="Sammelposten",IF(W$41&lt;$D18,0,IF(W$41&gt;$D18+SP_Jahre-1,0,$C18/SP_Jahre)),IF($G18="Degressiv",MIN(IF(W$41=$D18,$C18,V87),MAX(IF(W$41=$D18,$C18,V87)*$J18*W18/12,IF(W$41=$D18,$C18,V87)/MAX($F18*12-SUM($L18:V18),1)*W18)),MIN(IF(W$41=$D18,$C18,V87),$C18/$F18*W18/12)))))</f>
        <v>0</v>
      </c>
      <c r="X52" s="72">
        <f>IF(X18=0,0,IF($G18="GWG",IF(X$41=$D18,$C18,0),IF($G18="Sammelposten",IF(X$41&lt;$D18,0,IF(X$41&gt;$D18+SP_Jahre-1,0,$C18/SP_Jahre)),IF($G18="Degressiv",MIN(IF(X$41=$D18,$C18,W87),MAX(IF(X$41=$D18,$C18,W87)*$J18*X18/12,IF(X$41=$D18,$C18,W87)/MAX($F18*12-SUM($L18:W18),1)*X18)),MIN(IF(X$41=$D18,$C18,W87),$C18/$F18*X18/12)))))</f>
        <v>0</v>
      </c>
      <c r="Y52" s="72">
        <f>IF(Y18=0,0,IF($G18="GWG",IF(Y$41=$D18,$C18,0),IF($G18="Sammelposten",IF(Y$41&lt;$D18,0,IF(Y$41&gt;$D18+SP_Jahre-1,0,$C18/SP_Jahre)),IF($G18="Degressiv",MIN(IF(Y$41=$D18,$C18,X87),MAX(IF(Y$41=$D18,$C18,X87)*$J18*Y18/12,IF(Y$41=$D18,$C18,X87)/MAX($F18*12-SUM($L18:X18),1)*Y18)),MIN(IF(Y$41=$D18,$C18,X87),$C18/$F18*Y18/12)))))</f>
        <v>0</v>
      </c>
      <c r="Z52" s="72">
        <f>IF(Z18=0,0,IF($G18="GWG",IF(Z$41=$D18,$C18,0),IF($G18="Sammelposten",IF(Z$41&lt;$D18,0,IF(Z$41&gt;$D18+SP_Jahre-1,0,$C18/SP_Jahre)),IF($G18="Degressiv",MIN(IF(Z$41=$D18,$C18,Y87),MAX(IF(Z$41=$D18,$C18,Y87)*$J18*Z18/12,IF(Z$41=$D18,$C18,Y87)/MAX($F18*12-SUM($L18:Y18),1)*Z18)),MIN(IF(Z$41=$D18,$C18,Y87),$C18/$F18*Z18/12)))))</f>
        <v>0</v>
      </c>
      <c r="AA52" s="72">
        <f>IF(AA18=0,0,IF($G18="GWG",IF(AA$41=$D18,$C18,0),IF($G18="Sammelposten",IF(AA$41&lt;$D18,0,IF(AA$41&gt;$D18+SP_Jahre-1,0,$C18/SP_Jahre)),IF($G18="Degressiv",MIN(IF(AA$41=$D18,$C18,Z87),MAX(IF(AA$41=$D18,$C18,Z87)*$J18*AA18/12,IF(AA$41=$D18,$C18,Z87)/MAX($F18*12-SUM($L18:Z18),1)*AA18)),MIN(IF(AA$41=$D18,$C18,Z87),$C18/$F18*AA18/12)))))</f>
        <v>0</v>
      </c>
      <c r="AB52" s="72">
        <f>IF(AB18=0,0,IF($G18="GWG",IF(AB$41=$D18,$C18,0),IF($G18="Sammelposten",IF(AB$41&lt;$D18,0,IF(AB$41&gt;$D18+SP_Jahre-1,0,$C18/SP_Jahre)),IF($G18="Degressiv",MIN(IF(AB$41=$D18,$C18,AA87),MAX(IF(AB$41=$D18,$C18,AA87)*$J18*AB18/12,IF(AB$41=$D18,$C18,AA87)/MAX($F18*12-SUM($L18:AA18),1)*AB18)),MIN(IF(AB$41=$D18,$C18,AA87),$C18/$F18*AB18/12)))))</f>
        <v>0</v>
      </c>
      <c r="AC52" s="72">
        <f>IF(AC18=0,0,IF($G18="GWG",IF(AC$41=$D18,$C18,0),IF($G18="Sammelposten",IF(AC$41&lt;$D18,0,IF(AC$41&gt;$D18+SP_Jahre-1,0,$C18/SP_Jahre)),IF($G18="Degressiv",MIN(IF(AC$41=$D18,$C18,AB87),MAX(IF(AC$41=$D18,$C18,AB87)*$J18*AC18/12,IF(AC$41=$D18,$C18,AB87)/MAX($F18*12-SUM($L18:AB18),1)*AC18)),MIN(IF(AC$41=$D18,$C18,AB87),$C18/$F18*AC18/12)))))</f>
        <v>0</v>
      </c>
      <c r="AD52" s="72">
        <f>IF(AD18=0,0,IF($G18="GWG",IF(AD$41=$D18,$C18,0),IF($G18="Sammelposten",IF(AD$41&lt;$D18,0,IF(AD$41&gt;$D18+SP_Jahre-1,0,$C18/SP_Jahre)),IF($G18="Degressiv",MIN(IF(AD$41=$D18,$C18,AC87),MAX(IF(AD$41=$D18,$C18,AC87)*$J18*AD18/12,IF(AD$41=$D18,$C18,AC87)/MAX($F18*12-SUM($L18:AC18),1)*AD18)),MIN(IF(AD$41=$D18,$C18,AC87),$C18/$F18*AD18/12)))))</f>
        <v>0</v>
      </c>
      <c r="AE52" s="72">
        <f>IF(AE18=0,0,IF($G18="GWG",IF(AE$41=$D18,$C18,0),IF($G18="Sammelposten",IF(AE$41&lt;$D18,0,IF(AE$41&gt;$D18+SP_Jahre-1,0,$C18/SP_Jahre)),IF($G18="Degressiv",MIN(IF(AE$41=$D18,$C18,AD87),MAX(IF(AE$41=$D18,$C18,AD87)*$J18*AE18/12,IF(AE$41=$D18,$C18,AD87)/MAX($F18*12-SUM($L18:AD18),1)*AE18)),MIN(IF(AE$41=$D18,$C18,AD87),$C18/$F18*AE18/12)))))</f>
        <v>0</v>
      </c>
    </row>
    <row r="53" spans="1:31" ht="15" customHeight="1" x14ac:dyDescent="0.25">
      <c r="A53" s="66">
        <f t="shared" si="2"/>
        <v>12</v>
      </c>
      <c r="B53" s="67" t="str">
        <f t="shared" si="3"/>
        <v>Telefon- und Konferenzanlage</v>
      </c>
      <c r="C53" s="68">
        <f t="shared" si="4"/>
        <v>9640</v>
      </c>
      <c r="D53" s="69"/>
      <c r="E53" s="69"/>
      <c r="F53" s="69"/>
      <c r="G53" s="66" t="str">
        <f t="shared" si="5"/>
        <v>Linear</v>
      </c>
      <c r="H53" s="69"/>
      <c r="I53" s="69"/>
      <c r="J53" s="70"/>
      <c r="L53" s="72">
        <f t="shared" si="6"/>
        <v>0</v>
      </c>
      <c r="M53" s="72">
        <f>IF(M19=0,0,IF($G19="GWG",IF(M$41=$D19,$C19,0),IF($G19="Sammelposten",IF(M$41&lt;$D19,0,IF(M$41&gt;$D19+SP_Jahre-1,0,$C19/SP_Jahre)),IF($G19="Degressiv",MIN(IF(M$41=$D19,$C19,L88),MAX(IF(M$41=$D19,$C19,L88)*$J19*M19/12,IF(M$41=$D19,$C19,L88)/MAX($F19*12-SUM($L19:L19),1)*M19)),MIN(IF(M$41=$D19,$C19,L88),$C19/$F19*M19/12)))))</f>
        <v>0</v>
      </c>
      <c r="N53" s="72">
        <f>IF(N19=0,0,IF($G19="GWG",IF(N$41=$D19,$C19,0),IF($G19="Sammelposten",IF(N$41&lt;$D19,0,IF(N$41&gt;$D19+SP_Jahre-1,0,$C19/SP_Jahre)),IF($G19="Degressiv",MIN(IF(N$41=$D19,$C19,M88),MAX(IF(N$41=$D19,$C19,M88)*$J19*N19/12,IF(N$41=$D19,$C19,M88)/MAX($F19*12-SUM($L19:M19),1)*N19)),MIN(IF(N$41=$D19,$C19,M88),$C19/$F19*N19/12)))))</f>
        <v>0</v>
      </c>
      <c r="O53" s="72">
        <f>IF(O19=0,0,IF($G19="GWG",IF(O$41=$D19,$C19,0),IF($G19="Sammelposten",IF(O$41&lt;$D19,0,IF(O$41&gt;$D19+SP_Jahre-1,0,$C19/SP_Jahre)),IF($G19="Degressiv",MIN(IF(O$41=$D19,$C19,N88),MAX(IF(O$41=$D19,$C19,N88)*$J19*O19/12,IF(O$41=$D19,$C19,N88)/MAX($F19*12-SUM($L19:N19),1)*O19)),MIN(IF(O$41=$D19,$C19,N88),$C19/$F19*O19/12)))))</f>
        <v>0</v>
      </c>
      <c r="P53" s="72">
        <f>IF(P19=0,0,IF($G19="GWG",IF(P$41=$D19,$C19,0),IF($G19="Sammelposten",IF(P$41&lt;$D19,0,IF(P$41&gt;$D19+SP_Jahre-1,0,$C19/SP_Jahre)),IF($G19="Degressiv",MIN(IF(P$41=$D19,$C19,O88),MAX(IF(P$41=$D19,$C19,O88)*$J19*P19/12,IF(P$41=$D19,$C19,O88)/MAX($F19*12-SUM($L19:O19),1)*P19)),MIN(IF(P$41=$D19,$C19,O88),$C19/$F19*P19/12)))))</f>
        <v>0</v>
      </c>
      <c r="Q53" s="72">
        <f>IF(Q19=0,0,IF($G19="GWG",IF(Q$41=$D19,$C19,0),IF($G19="Sammelposten",IF(Q$41&lt;$D19,0,IF(Q$41&gt;$D19+SP_Jahre-1,0,$C19/SP_Jahre)),IF($G19="Degressiv",MIN(IF(Q$41=$D19,$C19,P88),MAX(IF(Q$41=$D19,$C19,P88)*$J19*Q19/12,IF(Q$41=$D19,$C19,P88)/MAX($F19*12-SUM($L19:P19),1)*Q19)),MIN(IF(Q$41=$D19,$C19,P88),$C19/$F19*Q19/12)))))</f>
        <v>1767.3333333333333</v>
      </c>
      <c r="R53" s="72">
        <f>IF(R19=0,0,IF($G19="GWG",IF(R$41=$D19,$C19,0),IF($G19="Sammelposten",IF(R$41&lt;$D19,0,IF(R$41&gt;$D19+SP_Jahre-1,0,$C19/SP_Jahre)),IF($G19="Degressiv",MIN(IF(R$41=$D19,$C19,Q88),MAX(IF(R$41=$D19,$C19,Q88)*$J19*R19/12,IF(R$41=$D19,$C19,Q88)/MAX($F19*12-SUM($L19:Q19),1)*R19)),MIN(IF(R$41=$D19,$C19,Q88),$C19/$F19*R19/12)))))</f>
        <v>1928</v>
      </c>
      <c r="S53" s="72">
        <f>IF(S19=0,0,IF($G19="GWG",IF(S$41=$D19,$C19,0),IF($G19="Sammelposten",IF(S$41&lt;$D19,0,IF(S$41&gt;$D19+SP_Jahre-1,0,$C19/SP_Jahre)),IF($G19="Degressiv",MIN(IF(S$41=$D19,$C19,R88),MAX(IF(S$41=$D19,$C19,R88)*$J19*S19/12,IF(S$41=$D19,$C19,R88)/MAX($F19*12-SUM($L19:R19),1)*S19)),MIN(IF(S$41=$D19,$C19,R88),$C19/$F19*S19/12)))))</f>
        <v>1928</v>
      </c>
      <c r="T53" s="72">
        <f>IF(T19=0,0,IF($G19="GWG",IF(T$41=$D19,$C19,0),IF($G19="Sammelposten",IF(T$41&lt;$D19,0,IF(T$41&gt;$D19+SP_Jahre-1,0,$C19/SP_Jahre)),IF($G19="Degressiv",MIN(IF(T$41=$D19,$C19,S88),MAX(IF(T$41=$D19,$C19,S88)*$J19*T19/12,IF(T$41=$D19,$C19,S88)/MAX($F19*12-SUM($L19:S19),1)*T19)),MIN(IF(T$41=$D19,$C19,S88),$C19/$F19*T19/12)))))</f>
        <v>1928</v>
      </c>
      <c r="U53" s="72">
        <f>IF(U19=0,0,IF($G19="GWG",IF(U$41=$D19,$C19,0),IF($G19="Sammelposten",IF(U$41&lt;$D19,0,IF(U$41&gt;$D19+SP_Jahre-1,0,$C19/SP_Jahre)),IF($G19="Degressiv",MIN(IF(U$41=$D19,$C19,T88),MAX(IF(U$41=$D19,$C19,T88)*$J19*U19/12,IF(U$41=$D19,$C19,T88)/MAX($F19*12-SUM($L19:T19),1)*U19)),MIN(IF(U$41=$D19,$C19,T88),$C19/$F19*U19/12)))))</f>
        <v>1928</v>
      </c>
      <c r="V53" s="72">
        <f>IF(V19=0,0,IF($G19="GWG",IF(V$41=$D19,$C19,0),IF($G19="Sammelposten",IF(V$41&lt;$D19,0,IF(V$41&gt;$D19+SP_Jahre-1,0,$C19/SP_Jahre)),IF($G19="Degressiv",MIN(IF(V$41=$D19,$C19,U88),MAX(IF(V$41=$D19,$C19,U88)*$J19*V19/12,IF(V$41=$D19,$C19,U88)/MAX($F19*12-SUM($L19:U19),1)*V19)),MIN(IF(V$41=$D19,$C19,U88),$C19/$F19*V19/12)))))</f>
        <v>160.66666666666666</v>
      </c>
      <c r="W53" s="72">
        <f>IF(W19=0,0,IF($G19="GWG",IF(W$41=$D19,$C19,0),IF($G19="Sammelposten",IF(W$41&lt;$D19,0,IF(W$41&gt;$D19+SP_Jahre-1,0,$C19/SP_Jahre)),IF($G19="Degressiv",MIN(IF(W$41=$D19,$C19,V88),MAX(IF(W$41=$D19,$C19,V88)*$J19*W19/12,IF(W$41=$D19,$C19,V88)/MAX($F19*12-SUM($L19:V19),1)*W19)),MIN(IF(W$41=$D19,$C19,V88),$C19/$F19*W19/12)))))</f>
        <v>0</v>
      </c>
      <c r="X53" s="72">
        <f>IF(X19=0,0,IF($G19="GWG",IF(X$41=$D19,$C19,0),IF($G19="Sammelposten",IF(X$41&lt;$D19,0,IF(X$41&gt;$D19+SP_Jahre-1,0,$C19/SP_Jahre)),IF($G19="Degressiv",MIN(IF(X$41=$D19,$C19,W88),MAX(IF(X$41=$D19,$C19,W88)*$J19*X19/12,IF(X$41=$D19,$C19,W88)/MAX($F19*12-SUM($L19:W19),1)*X19)),MIN(IF(X$41=$D19,$C19,W88),$C19/$F19*X19/12)))))</f>
        <v>0</v>
      </c>
      <c r="Y53" s="72">
        <f>IF(Y19=0,0,IF($G19="GWG",IF(Y$41=$D19,$C19,0),IF($G19="Sammelposten",IF(Y$41&lt;$D19,0,IF(Y$41&gt;$D19+SP_Jahre-1,0,$C19/SP_Jahre)),IF($G19="Degressiv",MIN(IF(Y$41=$D19,$C19,X88),MAX(IF(Y$41=$D19,$C19,X88)*$J19*Y19/12,IF(Y$41=$D19,$C19,X88)/MAX($F19*12-SUM($L19:X19),1)*Y19)),MIN(IF(Y$41=$D19,$C19,X88),$C19/$F19*Y19/12)))))</f>
        <v>0</v>
      </c>
      <c r="Z53" s="72">
        <f>IF(Z19=0,0,IF($G19="GWG",IF(Z$41=$D19,$C19,0),IF($G19="Sammelposten",IF(Z$41&lt;$D19,0,IF(Z$41&gt;$D19+SP_Jahre-1,0,$C19/SP_Jahre)),IF($G19="Degressiv",MIN(IF(Z$41=$D19,$C19,Y88),MAX(IF(Z$41=$D19,$C19,Y88)*$J19*Z19/12,IF(Z$41=$D19,$C19,Y88)/MAX($F19*12-SUM($L19:Y19),1)*Z19)),MIN(IF(Z$41=$D19,$C19,Y88),$C19/$F19*Z19/12)))))</f>
        <v>0</v>
      </c>
      <c r="AA53" s="72">
        <f>IF(AA19=0,0,IF($G19="GWG",IF(AA$41=$D19,$C19,0),IF($G19="Sammelposten",IF(AA$41&lt;$D19,0,IF(AA$41&gt;$D19+SP_Jahre-1,0,$C19/SP_Jahre)),IF($G19="Degressiv",MIN(IF(AA$41=$D19,$C19,Z88),MAX(IF(AA$41=$D19,$C19,Z88)*$J19*AA19/12,IF(AA$41=$D19,$C19,Z88)/MAX($F19*12-SUM($L19:Z19),1)*AA19)),MIN(IF(AA$41=$D19,$C19,Z88),$C19/$F19*AA19/12)))))</f>
        <v>0</v>
      </c>
      <c r="AB53" s="72">
        <f>IF(AB19=0,0,IF($G19="GWG",IF(AB$41=$D19,$C19,0),IF($G19="Sammelposten",IF(AB$41&lt;$D19,0,IF(AB$41&gt;$D19+SP_Jahre-1,0,$C19/SP_Jahre)),IF($G19="Degressiv",MIN(IF(AB$41=$D19,$C19,AA88),MAX(IF(AB$41=$D19,$C19,AA88)*$J19*AB19/12,IF(AB$41=$D19,$C19,AA88)/MAX($F19*12-SUM($L19:AA19),1)*AB19)),MIN(IF(AB$41=$D19,$C19,AA88),$C19/$F19*AB19/12)))))</f>
        <v>0</v>
      </c>
      <c r="AC53" s="72">
        <f>IF(AC19=0,0,IF($G19="GWG",IF(AC$41=$D19,$C19,0),IF($G19="Sammelposten",IF(AC$41&lt;$D19,0,IF(AC$41&gt;$D19+SP_Jahre-1,0,$C19/SP_Jahre)),IF($G19="Degressiv",MIN(IF(AC$41=$D19,$C19,AB88),MAX(IF(AC$41=$D19,$C19,AB88)*$J19*AC19/12,IF(AC$41=$D19,$C19,AB88)/MAX($F19*12-SUM($L19:AB19),1)*AC19)),MIN(IF(AC$41=$D19,$C19,AB88),$C19/$F19*AC19/12)))))</f>
        <v>0</v>
      </c>
      <c r="AD53" s="72">
        <f>IF(AD19=0,0,IF($G19="GWG",IF(AD$41=$D19,$C19,0),IF($G19="Sammelposten",IF(AD$41&lt;$D19,0,IF(AD$41&gt;$D19+SP_Jahre-1,0,$C19/SP_Jahre)),IF($G19="Degressiv",MIN(IF(AD$41=$D19,$C19,AC88),MAX(IF(AD$41=$D19,$C19,AC88)*$J19*AD19/12,IF(AD$41=$D19,$C19,AC88)/MAX($F19*12-SUM($L19:AC19),1)*AD19)),MIN(IF(AD$41=$D19,$C19,AC88),$C19/$F19*AD19/12)))))</f>
        <v>0</v>
      </c>
      <c r="AE53" s="72">
        <f>IF(AE19=0,0,IF($G19="GWG",IF(AE$41=$D19,$C19,0),IF($G19="Sammelposten",IF(AE$41&lt;$D19,0,IF(AE$41&gt;$D19+SP_Jahre-1,0,$C19/SP_Jahre)),IF($G19="Degressiv",MIN(IF(AE$41=$D19,$C19,AD88),MAX(IF(AE$41=$D19,$C19,AD88)*$J19*AE19/12,IF(AE$41=$D19,$C19,AD88)/MAX($F19*12-SUM($L19:AD19),1)*AE19)),MIN(IF(AE$41=$D19,$C19,AD88),$C19/$F19*AE19/12)))))</f>
        <v>0</v>
      </c>
    </row>
    <row r="54" spans="1:31" ht="15" customHeight="1" x14ac:dyDescent="0.25">
      <c r="A54" s="66">
        <f t="shared" si="2"/>
        <v>13</v>
      </c>
      <c r="B54" s="67" t="str">
        <f t="shared" si="3"/>
        <v>Alarm- und Zutrittsanlage</v>
      </c>
      <c r="C54" s="68">
        <f t="shared" si="4"/>
        <v>14200</v>
      </c>
      <c r="D54" s="69"/>
      <c r="E54" s="69"/>
      <c r="F54" s="69"/>
      <c r="G54" s="66" t="str">
        <f t="shared" si="5"/>
        <v>Linear</v>
      </c>
      <c r="H54" s="69"/>
      <c r="I54" s="69"/>
      <c r="J54" s="70"/>
      <c r="L54" s="72">
        <f t="shared" si="6"/>
        <v>0</v>
      </c>
      <c r="M54" s="72">
        <f>IF(M20=0,0,IF($G20="GWG",IF(M$41=$D20,$C20,0),IF($G20="Sammelposten",IF(M$41&lt;$D20,0,IF(M$41&gt;$D20+SP_Jahre-1,0,$C20/SP_Jahre)),IF($G20="Degressiv",MIN(IF(M$41=$D20,$C20,L89),MAX(IF(M$41=$D20,$C20,L89)*$J20*M20/12,IF(M$41=$D20,$C20,L89)/MAX($F20*12-SUM($L20:L20),1)*M20)),MIN(IF(M$41=$D20,$C20,L89),$C20/$F20*M20/12)))))</f>
        <v>0</v>
      </c>
      <c r="N54" s="72">
        <f>IF(N20=0,0,IF($G20="GWG",IF(N$41=$D20,$C20,0),IF($G20="Sammelposten",IF(N$41&lt;$D20,0,IF(N$41&gt;$D20+SP_Jahre-1,0,$C20/SP_Jahre)),IF($G20="Degressiv",MIN(IF(N$41=$D20,$C20,M89),MAX(IF(N$41=$D20,$C20,M89)*$J20*N20/12,IF(N$41=$D20,$C20,M89)/MAX($F20*12-SUM($L20:M20),1)*N20)),MIN(IF(N$41=$D20,$C20,M89),$C20/$F20*N20/12)))))</f>
        <v>0</v>
      </c>
      <c r="O54" s="72">
        <f>IF(O20=0,0,IF($G20="GWG",IF(O$41=$D20,$C20,0),IF($G20="Sammelposten",IF(O$41&lt;$D20,0,IF(O$41&gt;$D20+SP_Jahre-1,0,$C20/SP_Jahre)),IF($G20="Degressiv",MIN(IF(O$41=$D20,$C20,N89),MAX(IF(O$41=$D20,$C20,N89)*$J20*O20/12,IF(O$41=$D20,$C20,N89)/MAX($F20*12-SUM($L20:N20),1)*O20)),MIN(IF(O$41=$D20,$C20,N89),$C20/$F20*O20/12)))))</f>
        <v>0</v>
      </c>
      <c r="P54" s="72">
        <f>IF(P20=0,0,IF($G20="GWG",IF(P$41=$D20,$C20,0),IF($G20="Sammelposten",IF(P$41&lt;$D20,0,IF(P$41&gt;$D20+SP_Jahre-1,0,$C20/SP_Jahre)),IF($G20="Degressiv",MIN(IF(P$41=$D20,$C20,O89),MAX(IF(P$41=$D20,$C20,O89)*$J20*P20/12,IF(P$41=$D20,$C20,O89)/MAX($F20*12-SUM($L20:O20),1)*P20)),MIN(IF(P$41=$D20,$C20,O89),$C20/$F20*P20/12)))))</f>
        <v>0</v>
      </c>
      <c r="Q54" s="72">
        <f>IF(Q20=0,0,IF($G20="GWG",IF(Q$41=$D20,$C20,0),IF($G20="Sammelposten",IF(Q$41&lt;$D20,0,IF(Q$41&gt;$D20+SP_Jahre-1,0,$C20/SP_Jahre)),IF($G20="Degressiv",MIN(IF(Q$41=$D20,$C20,P89),MAX(IF(Q$41=$D20,$C20,P89)*$J20*Q20/12,IF(Q$41=$D20,$C20,P89)/MAX($F20*12-SUM($L20:P20),1)*Q20)),MIN(IF(Q$41=$D20,$C20,P89),$C20/$F20*Q20/12)))))</f>
        <v>860.60606060606062</v>
      </c>
      <c r="R54" s="72">
        <f>IF(R20=0,0,IF($G20="GWG",IF(R$41=$D20,$C20,0),IF($G20="Sammelposten",IF(R$41&lt;$D20,0,IF(R$41&gt;$D20+SP_Jahre-1,0,$C20/SP_Jahre)),IF($G20="Degressiv",MIN(IF(R$41=$D20,$C20,Q89),MAX(IF(R$41=$D20,$C20,Q89)*$J20*R20/12,IF(R$41=$D20,$C20,Q89)/MAX($F20*12-SUM($L20:Q20),1)*R20)),MIN(IF(R$41=$D20,$C20,Q89),$C20/$F20*R20/12)))))</f>
        <v>1290.909090909091</v>
      </c>
      <c r="S54" s="72">
        <f>IF(S20=0,0,IF($G20="GWG",IF(S$41=$D20,$C20,0),IF($G20="Sammelposten",IF(S$41&lt;$D20,0,IF(S$41&gt;$D20+SP_Jahre-1,0,$C20/SP_Jahre)),IF($G20="Degressiv",MIN(IF(S$41=$D20,$C20,R89),MAX(IF(S$41=$D20,$C20,R89)*$J20*S20/12,IF(S$41=$D20,$C20,R89)/MAX($F20*12-SUM($L20:R20),1)*S20)),MIN(IF(S$41=$D20,$C20,R89),$C20/$F20*S20/12)))))</f>
        <v>1290.909090909091</v>
      </c>
      <c r="T54" s="72">
        <f>IF(T20=0,0,IF($G20="GWG",IF(T$41=$D20,$C20,0),IF($G20="Sammelposten",IF(T$41&lt;$D20,0,IF(T$41&gt;$D20+SP_Jahre-1,0,$C20/SP_Jahre)),IF($G20="Degressiv",MIN(IF(T$41=$D20,$C20,S89),MAX(IF(T$41=$D20,$C20,S89)*$J20*T20/12,IF(T$41=$D20,$C20,S89)/MAX($F20*12-SUM($L20:S20),1)*T20)),MIN(IF(T$41=$D20,$C20,S89),$C20/$F20*T20/12)))))</f>
        <v>1290.909090909091</v>
      </c>
      <c r="U54" s="72">
        <f>IF(U20=0,0,IF($G20="GWG",IF(U$41=$D20,$C20,0),IF($G20="Sammelposten",IF(U$41&lt;$D20,0,IF(U$41&gt;$D20+SP_Jahre-1,0,$C20/SP_Jahre)),IF($G20="Degressiv",MIN(IF(U$41=$D20,$C20,T89),MAX(IF(U$41=$D20,$C20,T89)*$J20*U20/12,IF(U$41=$D20,$C20,T89)/MAX($F20*12-SUM($L20:T20),1)*U20)),MIN(IF(U$41=$D20,$C20,T89),$C20/$F20*U20/12)))))</f>
        <v>1290.909090909091</v>
      </c>
      <c r="V54" s="72">
        <f>IF(V20=0,0,IF($G20="GWG",IF(V$41=$D20,$C20,0),IF($G20="Sammelposten",IF(V$41&lt;$D20,0,IF(V$41&gt;$D20+SP_Jahre-1,0,$C20/SP_Jahre)),IF($G20="Degressiv",MIN(IF(V$41=$D20,$C20,U89),MAX(IF(V$41=$D20,$C20,U89)*$J20*V20/12,IF(V$41=$D20,$C20,U89)/MAX($F20*12-SUM($L20:U20),1)*V20)),MIN(IF(V$41=$D20,$C20,U89),$C20/$F20*V20/12)))))</f>
        <v>1290.909090909091</v>
      </c>
      <c r="W54" s="72">
        <f>IF(W20=0,0,IF($G20="GWG",IF(W$41=$D20,$C20,0),IF($G20="Sammelposten",IF(W$41&lt;$D20,0,IF(W$41&gt;$D20+SP_Jahre-1,0,$C20/SP_Jahre)),IF($G20="Degressiv",MIN(IF(W$41=$D20,$C20,V89),MAX(IF(W$41=$D20,$C20,V89)*$J20*W20/12,IF(W$41=$D20,$C20,V89)/MAX($F20*12-SUM($L20:V20),1)*W20)),MIN(IF(W$41=$D20,$C20,V89),$C20/$F20*W20/12)))))</f>
        <v>1290.909090909091</v>
      </c>
      <c r="X54" s="72">
        <f>IF(X20=0,0,IF($G20="GWG",IF(X$41=$D20,$C20,0),IF($G20="Sammelposten",IF(X$41&lt;$D20,0,IF(X$41&gt;$D20+SP_Jahre-1,0,$C20/SP_Jahre)),IF($G20="Degressiv",MIN(IF(X$41=$D20,$C20,W89),MAX(IF(X$41=$D20,$C20,W89)*$J20*X20/12,IF(X$41=$D20,$C20,W89)/MAX($F20*12-SUM($L20:W20),1)*X20)),MIN(IF(X$41=$D20,$C20,W89),$C20/$F20*X20/12)))))</f>
        <v>1290.909090909091</v>
      </c>
      <c r="Y54" s="72">
        <f>IF(Y20=0,0,IF($G20="GWG",IF(Y$41=$D20,$C20,0),IF($G20="Sammelposten",IF(Y$41&lt;$D20,0,IF(Y$41&gt;$D20+SP_Jahre-1,0,$C20/SP_Jahre)),IF($G20="Degressiv",MIN(IF(Y$41=$D20,$C20,X89),MAX(IF(Y$41=$D20,$C20,X89)*$J20*Y20/12,IF(Y$41=$D20,$C20,X89)/MAX($F20*12-SUM($L20:X20),1)*Y20)),MIN(IF(Y$41=$D20,$C20,X89),$C20/$F20*Y20/12)))))</f>
        <v>1290.909090909091</v>
      </c>
      <c r="Z54" s="72">
        <f>IF(Z20=0,0,IF($G20="GWG",IF(Z$41=$D20,$C20,0),IF($G20="Sammelposten",IF(Z$41&lt;$D20,0,IF(Z$41&gt;$D20+SP_Jahre-1,0,$C20/SP_Jahre)),IF($G20="Degressiv",MIN(IF(Z$41=$D20,$C20,Y89),MAX(IF(Z$41=$D20,$C20,Y89)*$J20*Z20/12,IF(Z$41=$D20,$C20,Y89)/MAX($F20*12-SUM($L20:Y20),1)*Z20)),MIN(IF(Z$41=$D20,$C20,Y89),$C20/$F20*Z20/12)))))</f>
        <v>1290.909090909091</v>
      </c>
      <c r="AA54" s="72">
        <f>IF(AA20=0,0,IF($G20="GWG",IF(AA$41=$D20,$C20,0),IF($G20="Sammelposten",IF(AA$41&lt;$D20,0,IF(AA$41&gt;$D20+SP_Jahre-1,0,$C20/SP_Jahre)),IF($G20="Degressiv",MIN(IF(AA$41=$D20,$C20,Z89),MAX(IF(AA$41=$D20,$C20,Z89)*$J20*AA20/12,IF(AA$41=$D20,$C20,Z89)/MAX($F20*12-SUM($L20:Z20),1)*AA20)),MIN(IF(AA$41=$D20,$C20,Z89),$C20/$F20*AA20/12)))))</f>
        <v>1290.909090909091</v>
      </c>
      <c r="AB54" s="72">
        <f>IF(AB20=0,0,IF($G20="GWG",IF(AB$41=$D20,$C20,0),IF($G20="Sammelposten",IF(AB$41&lt;$D20,0,IF(AB$41&gt;$D20+SP_Jahre-1,0,$C20/SP_Jahre)),IF($G20="Degressiv",MIN(IF(AB$41=$D20,$C20,AA89),MAX(IF(AB$41=$D20,$C20,AA89)*$J20*AB20/12,IF(AB$41=$D20,$C20,AA89)/MAX($F20*12-SUM($L20:AA20),1)*AB20)),MIN(IF(AB$41=$D20,$C20,AA89),$C20/$F20*AB20/12)))))</f>
        <v>430.3030303030273</v>
      </c>
      <c r="AC54" s="72">
        <f>IF(AC20=0,0,IF($G20="GWG",IF(AC$41=$D20,$C20,0),IF($G20="Sammelposten",IF(AC$41&lt;$D20,0,IF(AC$41&gt;$D20+SP_Jahre-1,0,$C20/SP_Jahre)),IF($G20="Degressiv",MIN(IF(AC$41=$D20,$C20,AB89),MAX(IF(AC$41=$D20,$C20,AB89)*$J20*AC20/12,IF(AC$41=$D20,$C20,AB89)/MAX($F20*12-SUM($L20:AB20),1)*AC20)),MIN(IF(AC$41=$D20,$C20,AB89),$C20/$F20*AC20/12)))))</f>
        <v>0</v>
      </c>
      <c r="AD54" s="72">
        <f>IF(AD20=0,0,IF($G20="GWG",IF(AD$41=$D20,$C20,0),IF($G20="Sammelposten",IF(AD$41&lt;$D20,0,IF(AD$41&gt;$D20+SP_Jahre-1,0,$C20/SP_Jahre)),IF($G20="Degressiv",MIN(IF(AD$41=$D20,$C20,AC89),MAX(IF(AD$41=$D20,$C20,AC89)*$J20*AD20/12,IF(AD$41=$D20,$C20,AC89)/MAX($F20*12-SUM($L20:AC20),1)*AD20)),MIN(IF(AD$41=$D20,$C20,AC89),$C20/$F20*AD20/12)))))</f>
        <v>0</v>
      </c>
      <c r="AE54" s="72">
        <f>IF(AE20=0,0,IF($G20="GWG",IF(AE$41=$D20,$C20,0),IF($G20="Sammelposten",IF(AE$41&lt;$D20,0,IF(AE$41&gt;$D20+SP_Jahre-1,0,$C20/SP_Jahre)),IF($G20="Degressiv",MIN(IF(AE$41=$D20,$C20,AD89),MAX(IF(AE$41=$D20,$C20,AD89)*$J20*AE20/12,IF(AE$41=$D20,$C20,AD89)/MAX($F20*12-SUM($L20:AD20),1)*AE20)),MIN(IF(AE$41=$D20,$C20,AD89),$C20/$F20*AE20/12)))))</f>
        <v>0</v>
      </c>
    </row>
    <row r="55" spans="1:31" ht="15" customHeight="1" x14ac:dyDescent="0.25">
      <c r="A55" s="66">
        <f t="shared" si="2"/>
        <v>14</v>
      </c>
      <c r="B55" s="67" t="str">
        <f t="shared" si="3"/>
        <v>Werkstattausstattung Montage</v>
      </c>
      <c r="C55" s="68">
        <f t="shared" si="4"/>
        <v>8750</v>
      </c>
      <c r="D55" s="69"/>
      <c r="E55" s="69"/>
      <c r="F55" s="69"/>
      <c r="G55" s="66" t="str">
        <f t="shared" si="5"/>
        <v>Linear</v>
      </c>
      <c r="H55" s="69"/>
      <c r="I55" s="69"/>
      <c r="J55" s="70"/>
      <c r="L55" s="72">
        <f t="shared" si="6"/>
        <v>0</v>
      </c>
      <c r="M55" s="72">
        <f>IF(M21=0,0,IF($G21="GWG",IF(M$41=$D21,$C21,0),IF($G21="Sammelposten",IF(M$41&lt;$D21,0,IF(M$41&gt;$D21+SP_Jahre-1,0,$C21/SP_Jahre)),IF($G21="Degressiv",MIN(IF(M$41=$D21,$C21,L90),MAX(IF(M$41=$D21,$C21,L90)*$J21*M21/12,IF(M$41=$D21,$C21,L90)/MAX($F21*12-SUM($L21:L21),1)*M21)),MIN(IF(M$41=$D21,$C21,L90),$C21/$F21*M21/12)))))</f>
        <v>0</v>
      </c>
      <c r="N55" s="72">
        <f>IF(N21=0,0,IF($G21="GWG",IF(N$41=$D21,$C21,0),IF($G21="Sammelposten",IF(N$41&lt;$D21,0,IF(N$41&gt;$D21+SP_Jahre-1,0,$C21/SP_Jahre)),IF($G21="Degressiv",MIN(IF(N$41=$D21,$C21,M90),MAX(IF(N$41=$D21,$C21,M90)*$J21*N21/12,IF(N$41=$D21,$C21,M90)/MAX($F21*12-SUM($L21:M21),1)*N21)),MIN(IF(N$41=$D21,$C21,M90),$C21/$F21*N21/12)))))</f>
        <v>0</v>
      </c>
      <c r="O55" s="72">
        <f>IF(O21=0,0,IF($G21="GWG",IF(O$41=$D21,$C21,0),IF($G21="Sammelposten",IF(O$41&lt;$D21,0,IF(O$41&gt;$D21+SP_Jahre-1,0,$C21/SP_Jahre)),IF($G21="Degressiv",MIN(IF(O$41=$D21,$C21,N90),MAX(IF(O$41=$D21,$C21,N90)*$J21*O21/12,IF(O$41=$D21,$C21,N90)/MAX($F21*12-SUM($L21:N21),1)*O21)),MIN(IF(O$41=$D21,$C21,N90),$C21/$F21*O21/12)))))</f>
        <v>0</v>
      </c>
      <c r="P55" s="72">
        <f>IF(P21=0,0,IF($G21="GWG",IF(P$41=$D21,$C21,0),IF($G21="Sammelposten",IF(P$41&lt;$D21,0,IF(P$41&gt;$D21+SP_Jahre-1,0,$C21/SP_Jahre)),IF($G21="Degressiv",MIN(IF(P$41=$D21,$C21,O90),MAX(IF(P$41=$D21,$C21,O90)*$J21*P21/12,IF(P$41=$D21,$C21,O90)/MAX($F21*12-SUM($L21:O21),1)*P21)),MIN(IF(P$41=$D21,$C21,O90),$C21/$F21*P21/12)))))</f>
        <v>0</v>
      </c>
      <c r="Q55" s="72">
        <f>IF(Q21=0,0,IF($G21="GWG",IF(Q$41=$D21,$C21,0),IF($G21="Sammelposten",IF(Q$41&lt;$D21,0,IF(Q$41&gt;$D21+SP_Jahre-1,0,$C21/SP_Jahre)),IF($G21="Degressiv",MIN(IF(Q$41=$D21,$C21,P90),MAX(IF(Q$41=$D21,$C21,P90)*$J21*Q21/12,IF(Q$41=$D21,$C21,P90)/MAX($F21*12-SUM($L21:P21),1)*Q21)),MIN(IF(Q$41=$D21,$C21,P90),$C21/$F21*Q21/12)))))</f>
        <v>583.33333333333337</v>
      </c>
      <c r="R55" s="72">
        <f>IF(R21=0,0,IF($G21="GWG",IF(R$41=$D21,$C21,0),IF($G21="Sammelposten",IF(R$41&lt;$D21,0,IF(R$41&gt;$D21+SP_Jahre-1,0,$C21/SP_Jahre)),IF($G21="Degressiv",MIN(IF(R$41=$D21,$C21,Q90),MAX(IF(R$41=$D21,$C21,Q90)*$J21*R21/12,IF(R$41=$D21,$C21,Q90)/MAX($F21*12-SUM($L21:Q21),1)*R21)),MIN(IF(R$41=$D21,$C21,Q90),$C21/$F21*R21/12)))))</f>
        <v>1750</v>
      </c>
      <c r="S55" s="72">
        <f>IF(S21=0,0,IF($G21="GWG",IF(S$41=$D21,$C21,0),IF($G21="Sammelposten",IF(S$41&lt;$D21,0,IF(S$41&gt;$D21+SP_Jahre-1,0,$C21/SP_Jahre)),IF($G21="Degressiv",MIN(IF(S$41=$D21,$C21,R90),MAX(IF(S$41=$D21,$C21,R90)*$J21*S21/12,IF(S$41=$D21,$C21,R90)/MAX($F21*12-SUM($L21:R21),1)*S21)),MIN(IF(S$41=$D21,$C21,R90),$C21/$F21*S21/12)))))</f>
        <v>1750</v>
      </c>
      <c r="T55" s="72">
        <f>IF(T21=0,0,IF($G21="GWG",IF(T$41=$D21,$C21,0),IF($G21="Sammelposten",IF(T$41&lt;$D21,0,IF(T$41&gt;$D21+SP_Jahre-1,0,$C21/SP_Jahre)),IF($G21="Degressiv",MIN(IF(T$41=$D21,$C21,S90),MAX(IF(T$41=$D21,$C21,S90)*$J21*T21/12,IF(T$41=$D21,$C21,S90)/MAX($F21*12-SUM($L21:S21),1)*T21)),MIN(IF(T$41=$D21,$C21,S90),$C21/$F21*T21/12)))))</f>
        <v>1750</v>
      </c>
      <c r="U55" s="72">
        <f>IF(U21=0,0,IF($G21="GWG",IF(U$41=$D21,$C21,0),IF($G21="Sammelposten",IF(U$41&lt;$D21,0,IF(U$41&gt;$D21+SP_Jahre-1,0,$C21/SP_Jahre)),IF($G21="Degressiv",MIN(IF(U$41=$D21,$C21,T90),MAX(IF(U$41=$D21,$C21,T90)*$J21*U21/12,IF(U$41=$D21,$C21,T90)/MAX($F21*12-SUM($L21:T21),1)*U21)),MIN(IF(U$41=$D21,$C21,T90),$C21/$F21*U21/12)))))</f>
        <v>1750</v>
      </c>
      <c r="V55" s="72">
        <f>IF(V21=0,0,IF($G21="GWG",IF(V$41=$D21,$C21,0),IF($G21="Sammelposten",IF(V$41&lt;$D21,0,IF(V$41&gt;$D21+SP_Jahre-1,0,$C21/SP_Jahre)),IF($G21="Degressiv",MIN(IF(V$41=$D21,$C21,U90),MAX(IF(V$41=$D21,$C21,U90)*$J21*V21/12,IF(V$41=$D21,$C21,U90)/MAX($F21*12-SUM($L21:U21),1)*V21)),MIN(IF(V$41=$D21,$C21,U90),$C21/$F21*V21/12)))))</f>
        <v>1166.6666666666667</v>
      </c>
      <c r="W55" s="72">
        <f>IF(W21=0,0,IF($G21="GWG",IF(W$41=$D21,$C21,0),IF($G21="Sammelposten",IF(W$41&lt;$D21,0,IF(W$41&gt;$D21+SP_Jahre-1,0,$C21/SP_Jahre)),IF($G21="Degressiv",MIN(IF(W$41=$D21,$C21,V90),MAX(IF(W$41=$D21,$C21,V90)*$J21*W21/12,IF(W$41=$D21,$C21,V90)/MAX($F21*12-SUM($L21:V21),1)*W21)),MIN(IF(W$41=$D21,$C21,V90),$C21/$F21*W21/12)))))</f>
        <v>0</v>
      </c>
      <c r="X55" s="72">
        <f>IF(X21=0,0,IF($G21="GWG",IF(X$41=$D21,$C21,0),IF($G21="Sammelposten",IF(X$41&lt;$D21,0,IF(X$41&gt;$D21+SP_Jahre-1,0,$C21/SP_Jahre)),IF($G21="Degressiv",MIN(IF(X$41=$D21,$C21,W90),MAX(IF(X$41=$D21,$C21,W90)*$J21*X21/12,IF(X$41=$D21,$C21,W90)/MAX($F21*12-SUM($L21:W21),1)*X21)),MIN(IF(X$41=$D21,$C21,W90),$C21/$F21*X21/12)))))</f>
        <v>0</v>
      </c>
      <c r="Y55" s="72">
        <f>IF(Y21=0,0,IF($G21="GWG",IF(Y$41=$D21,$C21,0),IF($G21="Sammelposten",IF(Y$41&lt;$D21,0,IF(Y$41&gt;$D21+SP_Jahre-1,0,$C21/SP_Jahre)),IF($G21="Degressiv",MIN(IF(Y$41=$D21,$C21,X90),MAX(IF(Y$41=$D21,$C21,X90)*$J21*Y21/12,IF(Y$41=$D21,$C21,X90)/MAX($F21*12-SUM($L21:X21),1)*Y21)),MIN(IF(Y$41=$D21,$C21,X90),$C21/$F21*Y21/12)))))</f>
        <v>0</v>
      </c>
      <c r="Z55" s="72">
        <f>IF(Z21=0,0,IF($G21="GWG",IF(Z$41=$D21,$C21,0),IF($G21="Sammelposten",IF(Z$41&lt;$D21,0,IF(Z$41&gt;$D21+SP_Jahre-1,0,$C21/SP_Jahre)),IF($G21="Degressiv",MIN(IF(Z$41=$D21,$C21,Y90),MAX(IF(Z$41=$D21,$C21,Y90)*$J21*Z21/12,IF(Z$41=$D21,$C21,Y90)/MAX($F21*12-SUM($L21:Y21),1)*Z21)),MIN(IF(Z$41=$D21,$C21,Y90),$C21/$F21*Z21/12)))))</f>
        <v>0</v>
      </c>
      <c r="AA55" s="72">
        <f>IF(AA21=0,0,IF($G21="GWG",IF(AA$41=$D21,$C21,0),IF($G21="Sammelposten",IF(AA$41&lt;$D21,0,IF(AA$41&gt;$D21+SP_Jahre-1,0,$C21/SP_Jahre)),IF($G21="Degressiv",MIN(IF(AA$41=$D21,$C21,Z90),MAX(IF(AA$41=$D21,$C21,Z90)*$J21*AA21/12,IF(AA$41=$D21,$C21,Z90)/MAX($F21*12-SUM($L21:Z21),1)*AA21)),MIN(IF(AA$41=$D21,$C21,Z90),$C21/$F21*AA21/12)))))</f>
        <v>0</v>
      </c>
      <c r="AB55" s="72">
        <f>IF(AB21=0,0,IF($G21="GWG",IF(AB$41=$D21,$C21,0),IF($G21="Sammelposten",IF(AB$41&lt;$D21,0,IF(AB$41&gt;$D21+SP_Jahre-1,0,$C21/SP_Jahre)),IF($G21="Degressiv",MIN(IF(AB$41=$D21,$C21,AA90),MAX(IF(AB$41=$D21,$C21,AA90)*$J21*AB21/12,IF(AB$41=$D21,$C21,AA90)/MAX($F21*12-SUM($L21:AA21),1)*AB21)),MIN(IF(AB$41=$D21,$C21,AA90),$C21/$F21*AB21/12)))))</f>
        <v>0</v>
      </c>
      <c r="AC55" s="72">
        <f>IF(AC21=0,0,IF($G21="GWG",IF(AC$41=$D21,$C21,0),IF($G21="Sammelposten",IF(AC$41&lt;$D21,0,IF(AC$41&gt;$D21+SP_Jahre-1,0,$C21/SP_Jahre)),IF($G21="Degressiv",MIN(IF(AC$41=$D21,$C21,AB90),MAX(IF(AC$41=$D21,$C21,AB90)*$J21*AC21/12,IF(AC$41=$D21,$C21,AB90)/MAX($F21*12-SUM($L21:AB21),1)*AC21)),MIN(IF(AC$41=$D21,$C21,AB90),$C21/$F21*AC21/12)))))</f>
        <v>0</v>
      </c>
      <c r="AD55" s="72">
        <f>IF(AD21=0,0,IF($G21="GWG",IF(AD$41=$D21,$C21,0),IF($G21="Sammelposten",IF(AD$41&lt;$D21,0,IF(AD$41&gt;$D21+SP_Jahre-1,0,$C21/SP_Jahre)),IF($G21="Degressiv",MIN(IF(AD$41=$D21,$C21,AC90),MAX(IF(AD$41=$D21,$C21,AC90)*$J21*AD21/12,IF(AD$41=$D21,$C21,AC90)/MAX($F21*12-SUM($L21:AC21),1)*AD21)),MIN(IF(AD$41=$D21,$C21,AC90),$C21/$F21*AD21/12)))))</f>
        <v>0</v>
      </c>
      <c r="AE55" s="72">
        <f>IF(AE21=0,0,IF($G21="GWG",IF(AE$41=$D21,$C21,0),IF($G21="Sammelposten",IF(AE$41&lt;$D21,0,IF(AE$41&gt;$D21+SP_Jahre-1,0,$C21/SP_Jahre)),IF($G21="Degressiv",MIN(IF(AE$41=$D21,$C21,AD90),MAX(IF(AE$41=$D21,$C21,AD90)*$J21*AE21/12,IF(AE$41=$D21,$C21,AD90)/MAX($F21*12-SUM($L21:AD21),1)*AE21)),MIN(IF(AE$41=$D21,$C21,AD90),$C21/$F21*AE21/12)))))</f>
        <v>0</v>
      </c>
    </row>
    <row r="56" spans="1:31" ht="15" customHeight="1" x14ac:dyDescent="0.25">
      <c r="A56" s="66">
        <f t="shared" si="2"/>
        <v>15</v>
      </c>
      <c r="B56" s="67" t="str">
        <f t="shared" si="3"/>
        <v>Ausstellungseinrichtung Showroom</v>
      </c>
      <c r="C56" s="68">
        <f t="shared" si="4"/>
        <v>21500</v>
      </c>
      <c r="D56" s="69"/>
      <c r="E56" s="69"/>
      <c r="F56" s="69"/>
      <c r="G56" s="66" t="str">
        <f t="shared" si="5"/>
        <v>Linear</v>
      </c>
      <c r="H56" s="69"/>
      <c r="I56" s="69"/>
      <c r="J56" s="70"/>
      <c r="L56" s="72">
        <f t="shared" si="6"/>
        <v>0</v>
      </c>
      <c r="M56" s="72">
        <f>IF(M22=0,0,IF($G22="GWG",IF(M$41=$D22,$C22,0),IF($G22="Sammelposten",IF(M$41&lt;$D22,0,IF(M$41&gt;$D22+SP_Jahre-1,0,$C22/SP_Jahre)),IF($G22="Degressiv",MIN(IF(M$41=$D22,$C22,L91),MAX(IF(M$41=$D22,$C22,L91)*$J22*M22/12,IF(M$41=$D22,$C22,L91)/MAX($F22*12-SUM($L22:L22),1)*M22)),MIN(IF(M$41=$D22,$C22,L91),$C22/$F22*M22/12)))))</f>
        <v>0</v>
      </c>
      <c r="N56" s="72">
        <f>IF(N22=0,0,IF($G22="GWG",IF(N$41=$D22,$C22,0),IF($G22="Sammelposten",IF(N$41&lt;$D22,0,IF(N$41&gt;$D22+SP_Jahre-1,0,$C22/SP_Jahre)),IF($G22="Degressiv",MIN(IF(N$41=$D22,$C22,M91),MAX(IF(N$41=$D22,$C22,M91)*$J22*N22/12,IF(N$41=$D22,$C22,M91)/MAX($F22*12-SUM($L22:M22),1)*N22)),MIN(IF(N$41=$D22,$C22,M91),$C22/$F22*N22/12)))))</f>
        <v>0</v>
      </c>
      <c r="O56" s="72">
        <f>IF(O22=0,0,IF($G22="GWG",IF(O$41=$D22,$C22,0),IF($G22="Sammelposten",IF(O$41&lt;$D22,0,IF(O$41&gt;$D22+SP_Jahre-1,0,$C22/SP_Jahre)),IF($G22="Degressiv",MIN(IF(O$41=$D22,$C22,N91),MAX(IF(O$41=$D22,$C22,N91)*$J22*O22/12,IF(O$41=$D22,$C22,N91)/MAX($F22*12-SUM($L22:N22),1)*O22)),MIN(IF(O$41=$D22,$C22,N91),$C22/$F22*O22/12)))))</f>
        <v>0</v>
      </c>
      <c r="P56" s="72">
        <f>IF(P22=0,0,IF($G22="GWG",IF(P$41=$D22,$C22,0),IF($G22="Sammelposten",IF(P$41&lt;$D22,0,IF(P$41&gt;$D22+SP_Jahre-1,0,$C22/SP_Jahre)),IF($G22="Degressiv",MIN(IF(P$41=$D22,$C22,O91),MAX(IF(P$41=$D22,$C22,O91)*$J22*P22/12,IF(P$41=$D22,$C22,O91)/MAX($F22*12-SUM($L22:O22),1)*P22)),MIN(IF(P$41=$D22,$C22,O91),$C22/$F22*P22/12)))))</f>
        <v>0</v>
      </c>
      <c r="Q56" s="72">
        <f>IF(Q22=0,0,IF($G22="GWG",IF(Q$41=$D22,$C22,0),IF($G22="Sammelposten",IF(Q$41&lt;$D22,0,IF(Q$41&gt;$D22+SP_Jahre-1,0,$C22/SP_Jahre)),IF($G22="Degressiv",MIN(IF(Q$41=$D22,$C22,P91),MAX(IF(Q$41=$D22,$C22,P91)*$J22*Q22/12,IF(Q$41=$D22,$C22,P91)/MAX($F22*12-SUM($L22:P22),1)*Q22)),MIN(IF(Q$41=$D22,$C22,P91),$C22/$F22*Q22/12)))))</f>
        <v>0</v>
      </c>
      <c r="R56" s="72">
        <f>IF(R22=0,0,IF($G22="GWG",IF(R$41=$D22,$C22,0),IF($G22="Sammelposten",IF(R$41&lt;$D22,0,IF(R$41&gt;$D22+SP_Jahre-1,0,$C22/SP_Jahre)),IF($G22="Degressiv",MIN(IF(R$41=$D22,$C22,Q91),MAX(IF(R$41=$D22,$C22,Q91)*$J22*R22/12,IF(R$41=$D22,$C22,Q91)/MAX($F22*12-SUM($L22:Q22),1)*R22)),MIN(IF(R$41=$D22,$C22,Q91),$C22/$F22*R22/12)))))</f>
        <v>2239.5833333333335</v>
      </c>
      <c r="S56" s="72">
        <f>IF(S22=0,0,IF($G22="GWG",IF(S$41=$D22,$C22,0),IF($G22="Sammelposten",IF(S$41&lt;$D22,0,IF(S$41&gt;$D22+SP_Jahre-1,0,$C22/SP_Jahre)),IF($G22="Degressiv",MIN(IF(S$41=$D22,$C22,R91),MAX(IF(S$41=$D22,$C22,R91)*$J22*S22/12,IF(S$41=$D22,$C22,R91)/MAX($F22*12-SUM($L22:R22),1)*S22)),MIN(IF(S$41=$D22,$C22,R91),$C22/$F22*S22/12)))))</f>
        <v>2687.5</v>
      </c>
      <c r="T56" s="72">
        <f>IF(T22=0,0,IF($G22="GWG",IF(T$41=$D22,$C22,0),IF($G22="Sammelposten",IF(T$41&lt;$D22,0,IF(T$41&gt;$D22+SP_Jahre-1,0,$C22/SP_Jahre)),IF($G22="Degressiv",MIN(IF(T$41=$D22,$C22,S91),MAX(IF(T$41=$D22,$C22,S91)*$J22*T22/12,IF(T$41=$D22,$C22,S91)/MAX($F22*12-SUM($L22:S22),1)*T22)),MIN(IF(T$41=$D22,$C22,S91),$C22/$F22*T22/12)))))</f>
        <v>2687.5</v>
      </c>
      <c r="U56" s="72">
        <f>IF(U22=0,0,IF($G22="GWG",IF(U$41=$D22,$C22,0),IF($G22="Sammelposten",IF(U$41&lt;$D22,0,IF(U$41&gt;$D22+SP_Jahre-1,0,$C22/SP_Jahre)),IF($G22="Degressiv",MIN(IF(U$41=$D22,$C22,T91),MAX(IF(U$41=$D22,$C22,T91)*$J22*U22/12,IF(U$41=$D22,$C22,T91)/MAX($F22*12-SUM($L22:T22),1)*U22)),MIN(IF(U$41=$D22,$C22,T91),$C22/$F22*U22/12)))))</f>
        <v>2687.5</v>
      </c>
      <c r="V56" s="72">
        <f>IF(V22=0,0,IF($G22="GWG",IF(V$41=$D22,$C22,0),IF($G22="Sammelposten",IF(V$41&lt;$D22,0,IF(V$41&gt;$D22+SP_Jahre-1,0,$C22/SP_Jahre)),IF($G22="Degressiv",MIN(IF(V$41=$D22,$C22,U91),MAX(IF(V$41=$D22,$C22,U91)*$J22*V22/12,IF(V$41=$D22,$C22,U91)/MAX($F22*12-SUM($L22:U22),1)*V22)),MIN(IF(V$41=$D22,$C22,U91),$C22/$F22*V22/12)))))</f>
        <v>2687.5</v>
      </c>
      <c r="W56" s="72">
        <f>IF(W22=0,0,IF($G22="GWG",IF(W$41=$D22,$C22,0),IF($G22="Sammelposten",IF(W$41&lt;$D22,0,IF(W$41&gt;$D22+SP_Jahre-1,0,$C22/SP_Jahre)),IF($G22="Degressiv",MIN(IF(W$41=$D22,$C22,V91),MAX(IF(W$41=$D22,$C22,V91)*$J22*W22/12,IF(W$41=$D22,$C22,V91)/MAX($F22*12-SUM($L22:V22),1)*W22)),MIN(IF(W$41=$D22,$C22,V91),$C22/$F22*W22/12)))))</f>
        <v>2687.5</v>
      </c>
      <c r="X56" s="72">
        <f>IF(X22=0,0,IF($G22="GWG",IF(X$41=$D22,$C22,0),IF($G22="Sammelposten",IF(X$41&lt;$D22,0,IF(X$41&gt;$D22+SP_Jahre-1,0,$C22/SP_Jahre)),IF($G22="Degressiv",MIN(IF(X$41=$D22,$C22,W91),MAX(IF(X$41=$D22,$C22,W91)*$J22*X22/12,IF(X$41=$D22,$C22,W91)/MAX($F22*12-SUM($L22:W22),1)*X22)),MIN(IF(X$41=$D22,$C22,W91),$C22/$F22*X22/12)))))</f>
        <v>2687.5</v>
      </c>
      <c r="Y56" s="72">
        <f>IF(Y22=0,0,IF($G22="GWG",IF(Y$41=$D22,$C22,0),IF($G22="Sammelposten",IF(Y$41&lt;$D22,0,IF(Y$41&gt;$D22+SP_Jahre-1,0,$C22/SP_Jahre)),IF($G22="Degressiv",MIN(IF(Y$41=$D22,$C22,X91),MAX(IF(Y$41=$D22,$C22,X91)*$J22*Y22/12,IF(Y$41=$D22,$C22,X91)/MAX($F22*12-SUM($L22:X22),1)*Y22)),MIN(IF(Y$41=$D22,$C22,X91),$C22/$F22*Y22/12)))))</f>
        <v>2687.5</v>
      </c>
      <c r="Z56" s="72">
        <f>IF(Z22=0,0,IF($G22="GWG",IF(Z$41=$D22,$C22,0),IF($G22="Sammelposten",IF(Z$41&lt;$D22,0,IF(Z$41&gt;$D22+SP_Jahre-1,0,$C22/SP_Jahre)),IF($G22="Degressiv",MIN(IF(Z$41=$D22,$C22,Y91),MAX(IF(Z$41=$D22,$C22,Y91)*$J22*Z22/12,IF(Z$41=$D22,$C22,Y91)/MAX($F22*12-SUM($L22:Y22),1)*Z22)),MIN(IF(Z$41=$D22,$C22,Y91),$C22/$F22*Z22/12)))))</f>
        <v>447.91666666666669</v>
      </c>
      <c r="AA56" s="72">
        <f>IF(AA22=0,0,IF($G22="GWG",IF(AA$41=$D22,$C22,0),IF($G22="Sammelposten",IF(AA$41&lt;$D22,0,IF(AA$41&gt;$D22+SP_Jahre-1,0,$C22/SP_Jahre)),IF($G22="Degressiv",MIN(IF(AA$41=$D22,$C22,Z91),MAX(IF(AA$41=$D22,$C22,Z91)*$J22*AA22/12,IF(AA$41=$D22,$C22,Z91)/MAX($F22*12-SUM($L22:Z22),1)*AA22)),MIN(IF(AA$41=$D22,$C22,Z91),$C22/$F22*AA22/12)))))</f>
        <v>0</v>
      </c>
      <c r="AB56" s="72">
        <f>IF(AB22=0,0,IF($G22="GWG",IF(AB$41=$D22,$C22,0),IF($G22="Sammelposten",IF(AB$41&lt;$D22,0,IF(AB$41&gt;$D22+SP_Jahre-1,0,$C22/SP_Jahre)),IF($G22="Degressiv",MIN(IF(AB$41=$D22,$C22,AA91),MAX(IF(AB$41=$D22,$C22,AA91)*$J22*AB22/12,IF(AB$41=$D22,$C22,AA91)/MAX($F22*12-SUM($L22:AA22),1)*AB22)),MIN(IF(AB$41=$D22,$C22,AA91),$C22/$F22*AB22/12)))))</f>
        <v>0</v>
      </c>
      <c r="AC56" s="72">
        <f>IF(AC22=0,0,IF($G22="GWG",IF(AC$41=$D22,$C22,0),IF($G22="Sammelposten",IF(AC$41&lt;$D22,0,IF(AC$41&gt;$D22+SP_Jahre-1,0,$C22/SP_Jahre)),IF($G22="Degressiv",MIN(IF(AC$41=$D22,$C22,AB91),MAX(IF(AC$41=$D22,$C22,AB91)*$J22*AC22/12,IF(AC$41=$D22,$C22,AB91)/MAX($F22*12-SUM($L22:AB22),1)*AC22)),MIN(IF(AC$41=$D22,$C22,AB91),$C22/$F22*AC22/12)))))</f>
        <v>0</v>
      </c>
      <c r="AD56" s="72">
        <f>IF(AD22=0,0,IF($G22="GWG",IF(AD$41=$D22,$C22,0),IF($G22="Sammelposten",IF(AD$41&lt;$D22,0,IF(AD$41&gt;$D22+SP_Jahre-1,0,$C22/SP_Jahre)),IF($G22="Degressiv",MIN(IF(AD$41=$D22,$C22,AC91),MAX(IF(AD$41=$D22,$C22,AC91)*$J22*AD22/12,IF(AD$41=$D22,$C22,AC91)/MAX($F22*12-SUM($L22:AC22),1)*AD22)),MIN(IF(AD$41=$D22,$C22,AC91),$C22/$F22*AD22/12)))))</f>
        <v>0</v>
      </c>
      <c r="AE56" s="72">
        <f>IF(AE22=0,0,IF($G22="GWG",IF(AE$41=$D22,$C22,0),IF($G22="Sammelposten",IF(AE$41&lt;$D22,0,IF(AE$41&gt;$D22+SP_Jahre-1,0,$C22/SP_Jahre)),IF($G22="Degressiv",MIN(IF(AE$41=$D22,$C22,AD91),MAX(IF(AE$41=$D22,$C22,AD91)*$J22*AE22/12,IF(AE$41=$D22,$C22,AD91)/MAX($F22*12-SUM($L22:AD22),1)*AE22)),MIN(IF(AE$41=$D22,$C22,AD91),$C22/$F22*AE22/12)))))</f>
        <v>0</v>
      </c>
    </row>
    <row r="57" spans="1:31" ht="15" customHeight="1" x14ac:dyDescent="0.25">
      <c r="A57" s="66">
        <f t="shared" si="2"/>
        <v>16</v>
      </c>
      <c r="B57" s="67" t="str">
        <f t="shared" si="3"/>
        <v>Verpackungsmaschine</v>
      </c>
      <c r="C57" s="68">
        <f t="shared" si="4"/>
        <v>62000</v>
      </c>
      <c r="D57" s="69"/>
      <c r="E57" s="69"/>
      <c r="F57" s="69"/>
      <c r="G57" s="66" t="str">
        <f t="shared" si="5"/>
        <v>Degressiv</v>
      </c>
      <c r="H57" s="69"/>
      <c r="I57" s="69"/>
      <c r="J57" s="70"/>
      <c r="L57" s="72">
        <f t="shared" si="6"/>
        <v>0</v>
      </c>
      <c r="M57" s="72">
        <f>IF(M23=0,0,IF($G23="GWG",IF(M$41=$D23,$C23,0),IF($G23="Sammelposten",IF(M$41&lt;$D23,0,IF(M$41&gt;$D23+SP_Jahre-1,0,$C23/SP_Jahre)),IF($G23="Degressiv",MIN(IF(M$41=$D23,$C23,L92),MAX(IF(M$41=$D23,$C23,L92)*$J23*M23/12,IF(M$41=$D23,$C23,L92)/MAX($F23*12-SUM($L23:L23),1)*M23)),MIN(IF(M$41=$D23,$C23,L92),$C23/$F23*M23/12)))))</f>
        <v>0</v>
      </c>
      <c r="N57" s="72">
        <f>IF(N23=0,0,IF($G23="GWG",IF(N$41=$D23,$C23,0),IF($G23="Sammelposten",IF(N$41&lt;$D23,0,IF(N$41&gt;$D23+SP_Jahre-1,0,$C23/SP_Jahre)),IF($G23="Degressiv",MIN(IF(N$41=$D23,$C23,M92),MAX(IF(N$41=$D23,$C23,M92)*$J23*N23/12,IF(N$41=$D23,$C23,M92)/MAX($F23*12-SUM($L23:M23),1)*N23)),MIN(IF(N$41=$D23,$C23,M92),$C23/$F23*N23/12)))))</f>
        <v>0</v>
      </c>
      <c r="O57" s="72">
        <f>IF(O23=0,0,IF($G23="GWG",IF(O$41=$D23,$C23,0),IF($G23="Sammelposten",IF(O$41&lt;$D23,0,IF(O$41&gt;$D23+SP_Jahre-1,0,$C23/SP_Jahre)),IF($G23="Degressiv",MIN(IF(O$41=$D23,$C23,N92),MAX(IF(O$41=$D23,$C23,N92)*$J23*O23/12,IF(O$41=$D23,$C23,N92)/MAX($F23*12-SUM($L23:N23),1)*O23)),MIN(IF(O$41=$D23,$C23,N92),$C23/$F23*O23/12)))))</f>
        <v>0</v>
      </c>
      <c r="P57" s="72">
        <f>IF(P23=0,0,IF($G23="GWG",IF(P$41=$D23,$C23,0),IF($G23="Sammelposten",IF(P$41&lt;$D23,0,IF(P$41&gt;$D23+SP_Jahre-1,0,$C23/SP_Jahre)),IF($G23="Degressiv",MIN(IF(P$41=$D23,$C23,O92),MAX(IF(P$41=$D23,$C23,O92)*$J23*P23/12,IF(P$41=$D23,$C23,O92)/MAX($F23*12-SUM($L23:O23),1)*P23)),MIN(IF(P$41=$D23,$C23,O92),$C23/$F23*P23/12)))))</f>
        <v>0</v>
      </c>
      <c r="Q57" s="72">
        <f>IF(Q23=0,0,IF($G23="GWG",IF(Q$41=$D23,$C23,0),IF($G23="Sammelposten",IF(Q$41&lt;$D23,0,IF(Q$41&gt;$D23+SP_Jahre-1,0,$C23/SP_Jahre)),IF($G23="Degressiv",MIN(IF(Q$41=$D23,$C23,P92),MAX(IF(Q$41=$D23,$C23,P92)*$J23*Q23/12,IF(Q$41=$D23,$C23,P92)/MAX($F23*12-SUM($L23:P23),1)*Q23)),MIN(IF(Q$41=$D23,$C23,P92),$C23/$F23*Q23/12)))))</f>
        <v>0</v>
      </c>
      <c r="R57" s="72">
        <f>IF(R23=0,0,IF($G23="GWG",IF(R$41=$D23,$C23,0),IF($G23="Sammelposten",IF(R$41&lt;$D23,0,IF(R$41&gt;$D23+SP_Jahre-1,0,$C23/SP_Jahre)),IF($G23="Degressiv",MIN(IF(R$41=$D23,$C23,Q92),MAX(IF(R$41=$D23,$C23,Q92)*$J23*R23/12,IF(R$41=$D23,$C23,Q92)/MAX($F23*12-SUM($L23:Q23),1)*R23)),MIN(IF(R$41=$D23,$C23,Q92),$C23/$F23*R23/12)))))</f>
        <v>7750</v>
      </c>
      <c r="S57" s="72">
        <f>IF(S23=0,0,IF($G23="GWG",IF(S$41=$D23,$C23,0),IF($G23="Sammelposten",IF(S$41&lt;$D23,0,IF(S$41&gt;$D23+SP_Jahre-1,0,$C23/SP_Jahre)),IF($G23="Degressiv",MIN(IF(S$41=$D23,$C23,R92),MAX(IF(S$41=$D23,$C23,R92)*$J23*S23/12,IF(S$41=$D23,$C23,R92)/MAX($F23*12-SUM($L23:R23),1)*S23)),MIN(IF(S$41=$D23,$C23,R92),$C23/$F23*S23/12)))))</f>
        <v>16275</v>
      </c>
      <c r="T57" s="72">
        <f>IF(T23=0,0,IF($G23="GWG",IF(T$41=$D23,$C23,0),IF($G23="Sammelposten",IF(T$41&lt;$D23,0,IF(T$41&gt;$D23+SP_Jahre-1,0,$C23/SP_Jahre)),IF($G23="Degressiv",MIN(IF(T$41=$D23,$C23,S92),MAX(IF(T$41=$D23,$C23,S92)*$J23*T23/12,IF(T$41=$D23,$C23,S92)/MAX($F23*12-SUM($L23:S23),1)*T23)),MIN(IF(T$41=$D23,$C23,S92),$C23/$F23*T23/12)))))</f>
        <v>11392.5</v>
      </c>
      <c r="U57" s="72">
        <f>IF(U23=0,0,IF($G23="GWG",IF(U$41=$D23,$C23,0),IF($G23="Sammelposten",IF(U$41&lt;$D23,0,IF(U$41&gt;$D23+SP_Jahre-1,0,$C23/SP_Jahre)),IF($G23="Degressiv",MIN(IF(U$41=$D23,$C23,T92),MAX(IF(U$41=$D23,$C23,T92)*$J23*U23/12,IF(U$41=$D23,$C23,T92)/MAX($F23*12-SUM($L23:T23),1)*U23)),MIN(IF(U$41=$D23,$C23,T92),$C23/$F23*U23/12)))))</f>
        <v>7974.75</v>
      </c>
      <c r="V57" s="72">
        <f>IF(V23=0,0,IF($G23="GWG",IF(V$41=$D23,$C23,0),IF($G23="Sammelposten",IF(V$41&lt;$D23,0,IF(V$41&gt;$D23+SP_Jahre-1,0,$C23/SP_Jahre)),IF($G23="Degressiv",MIN(IF(V$41=$D23,$C23,U92),MAX(IF(V$41=$D23,$C23,U92)*$J23*V23/12,IF(V$41=$D23,$C23,U92)/MAX($F23*12-SUM($L23:U23),1)*V23)),MIN(IF(V$41=$D23,$C23,U92),$C23/$F23*V23/12)))))</f>
        <v>5582.3249999999998</v>
      </c>
      <c r="W57" s="72">
        <f>IF(W23=0,0,IF($G23="GWG",IF(W$41=$D23,$C23,0),IF($G23="Sammelposten",IF(W$41&lt;$D23,0,IF(W$41&gt;$D23+SP_Jahre-1,0,$C23/SP_Jahre)),IF($G23="Degressiv",MIN(IF(W$41=$D23,$C23,V92),MAX(IF(W$41=$D23,$C23,V92)*$J23*W23/12,IF(W$41=$D23,$C23,V92)/MAX($F23*12-SUM($L23:V23),1)*W23)),MIN(IF(W$41=$D23,$C23,V92),$C23/$F23*W23/12)))))</f>
        <v>3907.6275000000001</v>
      </c>
      <c r="X57" s="72">
        <f>IF(X23=0,0,IF($G23="GWG",IF(X$41=$D23,$C23,0),IF($G23="Sammelposten",IF(X$41&lt;$D23,0,IF(X$41&gt;$D23+SP_Jahre-1,0,$C23/SP_Jahre)),IF($G23="Degressiv",MIN(IF(X$41=$D23,$C23,W92),MAX(IF(X$41=$D23,$C23,W92)*$J23*X23/12,IF(X$41=$D23,$C23,W92)/MAX($F23*12-SUM($L23:W23),1)*X23)),MIN(IF(X$41=$D23,$C23,W92),$C23/$F23*X23/12)))))</f>
        <v>3529.4699999999993</v>
      </c>
      <c r="Y57" s="72">
        <f>IF(Y23=0,0,IF($G23="GWG",IF(Y$41=$D23,$C23,0),IF($G23="Sammelposten",IF(Y$41&lt;$D23,0,IF(Y$41&gt;$D23+SP_Jahre-1,0,$C23/SP_Jahre)),IF($G23="Degressiv",MIN(IF(Y$41=$D23,$C23,X92),MAX(IF(Y$41=$D23,$C23,X92)*$J23*Y23/12,IF(Y$41=$D23,$C23,X92)/MAX($F23*12-SUM($L23:X23),1)*Y23)),MIN(IF(Y$41=$D23,$C23,X92),$C23/$F23*Y23/12)))))</f>
        <v>3529.4699999999993</v>
      </c>
      <c r="Z57" s="72">
        <f>IF(Z23=0,0,IF($G23="GWG",IF(Z$41=$D23,$C23,0),IF($G23="Sammelposten",IF(Z$41&lt;$D23,0,IF(Z$41&gt;$D23+SP_Jahre-1,0,$C23/SP_Jahre)),IF($G23="Degressiv",MIN(IF(Z$41=$D23,$C23,Y92),MAX(IF(Z$41=$D23,$C23,Y92)*$J23*Z23/12,IF(Z$41=$D23,$C23,Y92)/MAX($F23*12-SUM($L23:Y23),1)*Z23)),MIN(IF(Z$41=$D23,$C23,Y92),$C23/$F23*Z23/12)))))</f>
        <v>2058.8575000000001</v>
      </c>
      <c r="AA57" s="72">
        <f>IF(AA23=0,0,IF($G23="GWG",IF(AA$41=$D23,$C23,0),IF($G23="Sammelposten",IF(AA$41&lt;$D23,0,IF(AA$41&gt;$D23+SP_Jahre-1,0,$C23/SP_Jahre)),IF($G23="Degressiv",MIN(IF(AA$41=$D23,$C23,Z92),MAX(IF(AA$41=$D23,$C23,Z92)*$J23*AA23/12,IF(AA$41=$D23,$C23,Z92)/MAX($F23*12-SUM($L23:Z23),1)*AA23)),MIN(IF(AA$41=$D23,$C23,Z92),$C23/$F23*AA23/12)))))</f>
        <v>0</v>
      </c>
      <c r="AB57" s="72">
        <f>IF(AB23=0,0,IF($G23="GWG",IF(AB$41=$D23,$C23,0),IF($G23="Sammelposten",IF(AB$41&lt;$D23,0,IF(AB$41&gt;$D23+SP_Jahre-1,0,$C23/SP_Jahre)),IF($G23="Degressiv",MIN(IF(AB$41=$D23,$C23,AA92),MAX(IF(AB$41=$D23,$C23,AA92)*$J23*AB23/12,IF(AB$41=$D23,$C23,AA92)/MAX($F23*12-SUM($L23:AA23),1)*AB23)),MIN(IF(AB$41=$D23,$C23,AA92),$C23/$F23*AB23/12)))))</f>
        <v>0</v>
      </c>
      <c r="AC57" s="72">
        <f>IF(AC23=0,0,IF($G23="GWG",IF(AC$41=$D23,$C23,0),IF($G23="Sammelposten",IF(AC$41&lt;$D23,0,IF(AC$41&gt;$D23+SP_Jahre-1,0,$C23/SP_Jahre)),IF($G23="Degressiv",MIN(IF(AC$41=$D23,$C23,AB92),MAX(IF(AC$41=$D23,$C23,AB92)*$J23*AC23/12,IF(AC$41=$D23,$C23,AB92)/MAX($F23*12-SUM($L23:AB23),1)*AC23)),MIN(IF(AC$41=$D23,$C23,AB92),$C23/$F23*AC23/12)))))</f>
        <v>0</v>
      </c>
      <c r="AD57" s="72">
        <f>IF(AD23=0,0,IF($G23="GWG",IF(AD$41=$D23,$C23,0),IF($G23="Sammelposten",IF(AD$41&lt;$D23,0,IF(AD$41&gt;$D23+SP_Jahre-1,0,$C23/SP_Jahre)),IF($G23="Degressiv",MIN(IF(AD$41=$D23,$C23,AC92),MAX(IF(AD$41=$D23,$C23,AC92)*$J23*AD23/12,IF(AD$41=$D23,$C23,AC92)/MAX($F23*12-SUM($L23:AC23),1)*AD23)),MIN(IF(AD$41=$D23,$C23,AC92),$C23/$F23*AD23/12)))))</f>
        <v>0</v>
      </c>
      <c r="AE57" s="72">
        <f>IF(AE23=0,0,IF($G23="GWG",IF(AE$41=$D23,$C23,0),IF($G23="Sammelposten",IF(AE$41&lt;$D23,0,IF(AE$41&gt;$D23+SP_Jahre-1,0,$C23/SP_Jahre)),IF($G23="Degressiv",MIN(IF(AE$41=$D23,$C23,AD92),MAX(IF(AE$41=$D23,$C23,AD92)*$J23*AE23/12,IF(AE$41=$D23,$C23,AD92)/MAX($F23*12-SUM($L23:AD23),1)*AE23)),MIN(IF(AE$41=$D23,$C23,AD92),$C23/$F23*AE23/12)))))</f>
        <v>0</v>
      </c>
    </row>
    <row r="58" spans="1:31" ht="15" customHeight="1" x14ac:dyDescent="0.25">
      <c r="A58" s="66">
        <f t="shared" si="2"/>
        <v>17</v>
      </c>
      <c r="B58" s="67" t="str">
        <f t="shared" si="3"/>
        <v>Elektro-Hubwagen</v>
      </c>
      <c r="C58" s="68">
        <f t="shared" si="4"/>
        <v>11900</v>
      </c>
      <c r="D58" s="69"/>
      <c r="E58" s="69"/>
      <c r="F58" s="69"/>
      <c r="G58" s="66" t="str">
        <f t="shared" si="5"/>
        <v>Degressiv</v>
      </c>
      <c r="H58" s="69"/>
      <c r="I58" s="69"/>
      <c r="J58" s="70"/>
      <c r="L58" s="72">
        <f t="shared" si="6"/>
        <v>0</v>
      </c>
      <c r="M58" s="72">
        <f>IF(M24=0,0,IF($G24="GWG",IF(M$41=$D24,$C24,0),IF($G24="Sammelposten",IF(M$41&lt;$D24,0,IF(M$41&gt;$D24+SP_Jahre-1,0,$C24/SP_Jahre)),IF($G24="Degressiv",MIN(IF(M$41=$D24,$C24,L93),MAX(IF(M$41=$D24,$C24,L93)*$J24*M24/12,IF(M$41=$D24,$C24,L93)/MAX($F24*12-SUM($L24:L24),1)*M24)),MIN(IF(M$41=$D24,$C24,L93),$C24/$F24*M24/12)))))</f>
        <v>0</v>
      </c>
      <c r="N58" s="72">
        <f>IF(N24=0,0,IF($G24="GWG",IF(N$41=$D24,$C24,0),IF($G24="Sammelposten",IF(N$41&lt;$D24,0,IF(N$41&gt;$D24+SP_Jahre-1,0,$C24/SP_Jahre)),IF($G24="Degressiv",MIN(IF(N$41=$D24,$C24,M93),MAX(IF(N$41=$D24,$C24,M93)*$J24*N24/12,IF(N$41=$D24,$C24,M93)/MAX($F24*12-SUM($L24:M24),1)*N24)),MIN(IF(N$41=$D24,$C24,M93),$C24/$F24*N24/12)))))</f>
        <v>0</v>
      </c>
      <c r="O58" s="72">
        <f>IF(O24=0,0,IF($G24="GWG",IF(O$41=$D24,$C24,0),IF($G24="Sammelposten",IF(O$41&lt;$D24,0,IF(O$41&gt;$D24+SP_Jahre-1,0,$C24/SP_Jahre)),IF($G24="Degressiv",MIN(IF(O$41=$D24,$C24,N93),MAX(IF(O$41=$D24,$C24,N93)*$J24*O24/12,IF(O$41=$D24,$C24,N93)/MAX($F24*12-SUM($L24:N24),1)*O24)),MIN(IF(O$41=$D24,$C24,N93),$C24/$F24*O24/12)))))</f>
        <v>0</v>
      </c>
      <c r="P58" s="72">
        <f>IF(P24=0,0,IF($G24="GWG",IF(P$41=$D24,$C24,0),IF($G24="Sammelposten",IF(P$41&lt;$D24,0,IF(P$41&gt;$D24+SP_Jahre-1,0,$C24/SP_Jahre)),IF($G24="Degressiv",MIN(IF(P$41=$D24,$C24,O93),MAX(IF(P$41=$D24,$C24,O93)*$J24*P24/12,IF(P$41=$D24,$C24,O93)/MAX($F24*12-SUM($L24:O24),1)*P24)),MIN(IF(P$41=$D24,$C24,O93),$C24/$F24*P24/12)))))</f>
        <v>0</v>
      </c>
      <c r="Q58" s="72">
        <f>IF(Q24=0,0,IF($G24="GWG",IF(Q$41=$D24,$C24,0),IF($G24="Sammelposten",IF(Q$41&lt;$D24,0,IF(Q$41&gt;$D24+SP_Jahre-1,0,$C24/SP_Jahre)),IF($G24="Degressiv",MIN(IF(Q$41=$D24,$C24,P93),MAX(IF(Q$41=$D24,$C24,P93)*$J24*Q24/12,IF(Q$41=$D24,$C24,P93)/MAX($F24*12-SUM($L24:P24),1)*Q24)),MIN(IF(Q$41=$D24,$C24,P93),$C24/$F24*Q24/12)))))</f>
        <v>0</v>
      </c>
      <c r="R58" s="72">
        <f>IF(R24=0,0,IF($G24="GWG",IF(R$41=$D24,$C24,0),IF($G24="Sammelposten",IF(R$41&lt;$D24,0,IF(R$41&gt;$D24+SP_Jahre-1,0,$C24/SP_Jahre)),IF($G24="Degressiv",MIN(IF(R$41=$D24,$C24,Q93),MAX(IF(R$41=$D24,$C24,Q93)*$J24*R24/12,IF(R$41=$D24,$C24,Q93)/MAX($F24*12-SUM($L24:Q24),1)*R24)),MIN(IF(R$41=$D24,$C24,Q93),$C24/$F24*R24/12)))))</f>
        <v>892.5</v>
      </c>
      <c r="S58" s="72">
        <f>IF(S24=0,0,IF($G24="GWG",IF(S$41=$D24,$C24,0),IF($G24="Sammelposten",IF(S$41&lt;$D24,0,IF(S$41&gt;$D24+SP_Jahre-1,0,$C24/SP_Jahre)),IF($G24="Degressiv",MIN(IF(S$41=$D24,$C24,R93),MAX(IF(S$41=$D24,$C24,R93)*$J24*S24/12,IF(S$41=$D24,$C24,R93)/MAX($F24*12-SUM($L24:R24),1)*S24)),MIN(IF(S$41=$D24,$C24,R93),$C24/$F24*S24/12)))))</f>
        <v>3302.25</v>
      </c>
      <c r="T58" s="72">
        <f>IF(T24=0,0,IF($G24="GWG",IF(T$41=$D24,$C24,0),IF($G24="Sammelposten",IF(T$41&lt;$D24,0,IF(T$41&gt;$D24+SP_Jahre-1,0,$C24/SP_Jahre)),IF($G24="Degressiv",MIN(IF(T$41=$D24,$C24,S93),MAX(IF(T$41=$D24,$C24,S93)*$J24*T24/12,IF(T$41=$D24,$C24,S93)/MAX($F24*12-SUM($L24:S24),1)*T24)),MIN(IF(T$41=$D24,$C24,S93),$C24/$F24*T24/12)))))</f>
        <v>2311.5749999999998</v>
      </c>
      <c r="U58" s="72">
        <f>IF(U24=0,0,IF($G24="GWG",IF(U$41=$D24,$C24,0),IF($G24="Sammelposten",IF(U$41&lt;$D24,0,IF(U$41&gt;$D24+SP_Jahre-1,0,$C24/SP_Jahre)),IF($G24="Degressiv",MIN(IF(U$41=$D24,$C24,T93),MAX(IF(U$41=$D24,$C24,T93)*$J24*U24/12,IF(U$41=$D24,$C24,T93)/MAX($F24*12-SUM($L24:T24),1)*U24)),MIN(IF(U$41=$D24,$C24,T93),$C24/$F24*U24/12)))))</f>
        <v>1618.1025</v>
      </c>
      <c r="V58" s="72">
        <f>IF(V24=0,0,IF($G24="GWG",IF(V$41=$D24,$C24,0),IF($G24="Sammelposten",IF(V$41&lt;$D24,0,IF(V$41&gt;$D24+SP_Jahre-1,0,$C24/SP_Jahre)),IF($G24="Degressiv",MIN(IF(V$41=$D24,$C24,U93),MAX(IF(V$41=$D24,$C24,U93)*$J24*V24/12,IF(V$41=$D24,$C24,U93)/MAX($F24*12-SUM($L24:U24),1)*V24)),MIN(IF(V$41=$D24,$C24,U93),$C24/$F24*V24/12)))))</f>
        <v>1132.67175</v>
      </c>
      <c r="W58" s="72">
        <f>IF(W24=0,0,IF($G24="GWG",IF(W$41=$D24,$C24,0),IF($G24="Sammelposten",IF(W$41&lt;$D24,0,IF(W$41&gt;$D24+SP_Jahre-1,0,$C24/SP_Jahre)),IF($G24="Degressiv",MIN(IF(W$41=$D24,$C24,V93),MAX(IF(W$41=$D24,$C24,V93)*$J24*W24/12,IF(W$41=$D24,$C24,V93)/MAX($F24*12-SUM($L24:V24),1)*W24)),MIN(IF(W$41=$D24,$C24,V93),$C24/$F24*W24/12)))))</f>
        <v>792.870225</v>
      </c>
      <c r="X58" s="72">
        <f>IF(X24=0,0,IF($G24="GWG",IF(X$41=$D24,$C24,0),IF($G24="Sammelposten",IF(X$41&lt;$D24,0,IF(X$41&gt;$D24+SP_Jahre-1,0,$C24/SP_Jahre)),IF($G24="Degressiv",MIN(IF(X$41=$D24,$C24,W93),MAX(IF(X$41=$D24,$C24,W93)*$J24*X24/12,IF(X$41=$D24,$C24,W93)/MAX($F24*12-SUM($L24:W24),1)*X24)),MIN(IF(X$41=$D24,$C24,W93),$C24/$F24*X24/12)))))</f>
        <v>672.7383727272728</v>
      </c>
      <c r="Y58" s="72">
        <f>IF(Y24=0,0,IF($G24="GWG",IF(Y$41=$D24,$C24,0),IF($G24="Sammelposten",IF(Y$41&lt;$D24,0,IF(Y$41&gt;$D24+SP_Jahre-1,0,$C24/SP_Jahre)),IF($G24="Degressiv",MIN(IF(Y$41=$D24,$C24,X93),MAX(IF(Y$41=$D24,$C24,X93)*$J24*Y24/12,IF(Y$41=$D24,$C24,X93)/MAX($F24*12-SUM($L24:X24),1)*Y24)),MIN(IF(Y$41=$D24,$C24,X93),$C24/$F24*Y24/12)))))</f>
        <v>672.73837272727292</v>
      </c>
      <c r="Z58" s="72">
        <f>IF(Z24=0,0,IF($G24="GWG",IF(Z$41=$D24,$C24,0),IF($G24="Sammelposten",IF(Z$41&lt;$D24,0,IF(Z$41&gt;$D24+SP_Jahre-1,0,$C24/SP_Jahre)),IF($G24="Degressiv",MIN(IF(Z$41=$D24,$C24,Y93),MAX(IF(Z$41=$D24,$C24,Y93)*$J24*Z24/12,IF(Z$41=$D24,$C24,Y93)/MAX($F24*12-SUM($L24:Y24),1)*Z24)),MIN(IF(Z$41=$D24,$C24,Y93),$C24/$F24*Z24/12)))))</f>
        <v>504.55377954545452</v>
      </c>
      <c r="AA58" s="72">
        <f>IF(AA24=0,0,IF($G24="GWG",IF(AA$41=$D24,$C24,0),IF($G24="Sammelposten",IF(AA$41&lt;$D24,0,IF(AA$41&gt;$D24+SP_Jahre-1,0,$C24/SP_Jahre)),IF($G24="Degressiv",MIN(IF(AA$41=$D24,$C24,Z93),MAX(IF(AA$41=$D24,$C24,Z93)*$J24*AA24/12,IF(AA$41=$D24,$C24,Z93)/MAX($F24*12-SUM($L24:Z24),1)*AA24)),MIN(IF(AA$41=$D24,$C24,Z93),$C24/$F24*AA24/12)))))</f>
        <v>0</v>
      </c>
      <c r="AB58" s="72">
        <f>IF(AB24=0,0,IF($G24="GWG",IF(AB$41=$D24,$C24,0),IF($G24="Sammelposten",IF(AB$41&lt;$D24,0,IF(AB$41&gt;$D24+SP_Jahre-1,0,$C24/SP_Jahre)),IF($G24="Degressiv",MIN(IF(AB$41=$D24,$C24,AA93),MAX(IF(AB$41=$D24,$C24,AA93)*$J24*AB24/12,IF(AB$41=$D24,$C24,AA93)/MAX($F24*12-SUM($L24:AA24),1)*AB24)),MIN(IF(AB$41=$D24,$C24,AA93),$C24/$F24*AB24/12)))))</f>
        <v>0</v>
      </c>
      <c r="AC58" s="72">
        <f>IF(AC24=0,0,IF($G24="GWG",IF(AC$41=$D24,$C24,0),IF($G24="Sammelposten",IF(AC$41&lt;$D24,0,IF(AC$41&gt;$D24+SP_Jahre-1,0,$C24/SP_Jahre)),IF($G24="Degressiv",MIN(IF(AC$41=$D24,$C24,AB93),MAX(IF(AC$41=$D24,$C24,AB93)*$J24*AC24/12,IF(AC$41=$D24,$C24,AB93)/MAX($F24*12-SUM($L24:AB24),1)*AC24)),MIN(IF(AC$41=$D24,$C24,AB93),$C24/$F24*AC24/12)))))</f>
        <v>0</v>
      </c>
      <c r="AD58" s="72">
        <f>IF(AD24=0,0,IF($G24="GWG",IF(AD$41=$D24,$C24,0),IF($G24="Sammelposten",IF(AD$41&lt;$D24,0,IF(AD$41&gt;$D24+SP_Jahre-1,0,$C24/SP_Jahre)),IF($G24="Degressiv",MIN(IF(AD$41=$D24,$C24,AC93),MAX(IF(AD$41=$D24,$C24,AC93)*$J24*AD24/12,IF(AD$41=$D24,$C24,AC93)/MAX($F24*12-SUM($L24:AC24),1)*AD24)),MIN(IF(AD$41=$D24,$C24,AC93),$C24/$F24*AD24/12)))))</f>
        <v>0</v>
      </c>
      <c r="AE58" s="72">
        <f>IF(AE24=0,0,IF($G24="GWG",IF(AE$41=$D24,$C24,0),IF($G24="Sammelposten",IF(AE$41&lt;$D24,0,IF(AE$41&gt;$D24+SP_Jahre-1,0,$C24/SP_Jahre)),IF($G24="Degressiv",MIN(IF(AE$41=$D24,$C24,AD93),MAX(IF(AE$41=$D24,$C24,AD93)*$J24*AE24/12,IF(AE$41=$D24,$C24,AD93)/MAX($F24*12-SUM($L24:AD24),1)*AE24)),MIN(IF(AE$41=$D24,$C24,AD93),$C24/$F24*AE24/12)))))</f>
        <v>0</v>
      </c>
    </row>
    <row r="59" spans="1:31" ht="15" customHeight="1" x14ac:dyDescent="0.25">
      <c r="A59" s="66">
        <f t="shared" si="2"/>
        <v>18</v>
      </c>
      <c r="B59" s="67" t="str">
        <f t="shared" si="3"/>
        <v>Klimatechnik Serverraum</v>
      </c>
      <c r="C59" s="68">
        <f t="shared" si="4"/>
        <v>13400</v>
      </c>
      <c r="D59" s="69"/>
      <c r="E59" s="69"/>
      <c r="F59" s="69"/>
      <c r="G59" s="66" t="str">
        <f t="shared" si="5"/>
        <v>Linear</v>
      </c>
      <c r="H59" s="69"/>
      <c r="I59" s="69"/>
      <c r="J59" s="70"/>
      <c r="L59" s="72">
        <f t="shared" si="6"/>
        <v>0</v>
      </c>
      <c r="M59" s="72">
        <f>IF(M25=0,0,IF($G25="GWG",IF(M$41=$D25,$C25,0),IF($G25="Sammelposten",IF(M$41&lt;$D25,0,IF(M$41&gt;$D25+SP_Jahre-1,0,$C25/SP_Jahre)),IF($G25="Degressiv",MIN(IF(M$41=$D25,$C25,L94),MAX(IF(M$41=$D25,$C25,L94)*$J25*M25/12,IF(M$41=$D25,$C25,L94)/MAX($F25*12-SUM($L25:L25),1)*M25)),MIN(IF(M$41=$D25,$C25,L94),$C25/$F25*M25/12)))))</f>
        <v>0</v>
      </c>
      <c r="N59" s="72">
        <f>IF(N25=0,0,IF($G25="GWG",IF(N$41=$D25,$C25,0),IF($G25="Sammelposten",IF(N$41&lt;$D25,0,IF(N$41&gt;$D25+SP_Jahre-1,0,$C25/SP_Jahre)),IF($G25="Degressiv",MIN(IF(N$41=$D25,$C25,M94),MAX(IF(N$41=$D25,$C25,M94)*$J25*N25/12,IF(N$41=$D25,$C25,M94)/MAX($F25*12-SUM($L25:M25),1)*N25)),MIN(IF(N$41=$D25,$C25,M94),$C25/$F25*N25/12)))))</f>
        <v>0</v>
      </c>
      <c r="O59" s="72">
        <f>IF(O25=0,0,IF($G25="GWG",IF(O$41=$D25,$C25,0),IF($G25="Sammelposten",IF(O$41&lt;$D25,0,IF(O$41&gt;$D25+SP_Jahre-1,0,$C25/SP_Jahre)),IF($G25="Degressiv",MIN(IF(O$41=$D25,$C25,N94),MAX(IF(O$41=$D25,$C25,N94)*$J25*O25/12,IF(O$41=$D25,$C25,N94)/MAX($F25*12-SUM($L25:N25),1)*O25)),MIN(IF(O$41=$D25,$C25,N94),$C25/$F25*O25/12)))))</f>
        <v>0</v>
      </c>
      <c r="P59" s="72">
        <f>IF(P25=0,0,IF($G25="GWG",IF(P$41=$D25,$C25,0),IF($G25="Sammelposten",IF(P$41&lt;$D25,0,IF(P$41&gt;$D25+SP_Jahre-1,0,$C25/SP_Jahre)),IF($G25="Degressiv",MIN(IF(P$41=$D25,$C25,O94),MAX(IF(P$41=$D25,$C25,O94)*$J25*P25/12,IF(P$41=$D25,$C25,O94)/MAX($F25*12-SUM($L25:O25),1)*P25)),MIN(IF(P$41=$D25,$C25,O94),$C25/$F25*P25/12)))))</f>
        <v>0</v>
      </c>
      <c r="Q59" s="72">
        <f>IF(Q25=0,0,IF($G25="GWG",IF(Q$41=$D25,$C25,0),IF($G25="Sammelposten",IF(Q$41&lt;$D25,0,IF(Q$41&gt;$D25+SP_Jahre-1,0,$C25/SP_Jahre)),IF($G25="Degressiv",MIN(IF(Q$41=$D25,$C25,P94),MAX(IF(Q$41=$D25,$C25,P94)*$J25*Q25/12,IF(Q$41=$D25,$C25,P94)/MAX($F25*12-SUM($L25:P25),1)*Q25)),MIN(IF(Q$41=$D25,$C25,P94),$C25/$F25*Q25/12)))))</f>
        <v>0</v>
      </c>
      <c r="R59" s="72">
        <f>IF(R25=0,0,IF($G25="GWG",IF(R$41=$D25,$C25,0),IF($G25="Sammelposten",IF(R$41&lt;$D25,0,IF(R$41&gt;$D25+SP_Jahre-1,0,$C25/SP_Jahre)),IF($G25="Degressiv",MIN(IF(R$41=$D25,$C25,Q94),MAX(IF(R$41=$D25,$C25,Q94)*$J25*R25/12,IF(R$41=$D25,$C25,Q94)/MAX($F25*12-SUM($L25:Q25),1)*R25)),MIN(IF(R$41=$D25,$C25,Q94),$C25/$F25*R25/12)))))</f>
        <v>223.33333333333334</v>
      </c>
      <c r="S59" s="72">
        <f>IF(S25=0,0,IF($G25="GWG",IF(S$41=$D25,$C25,0),IF($G25="Sammelposten",IF(S$41&lt;$D25,0,IF(S$41&gt;$D25+SP_Jahre-1,0,$C25/SP_Jahre)),IF($G25="Degressiv",MIN(IF(S$41=$D25,$C25,R94),MAX(IF(S$41=$D25,$C25,R94)*$J25*S25/12,IF(S$41=$D25,$C25,R94)/MAX($F25*12-SUM($L25:R25),1)*S25)),MIN(IF(S$41=$D25,$C25,R94),$C25/$F25*S25/12)))))</f>
        <v>1340</v>
      </c>
      <c r="T59" s="72">
        <f>IF(T25=0,0,IF($G25="GWG",IF(T$41=$D25,$C25,0),IF($G25="Sammelposten",IF(T$41&lt;$D25,0,IF(T$41&gt;$D25+SP_Jahre-1,0,$C25/SP_Jahre)),IF($G25="Degressiv",MIN(IF(T$41=$D25,$C25,S94),MAX(IF(T$41=$D25,$C25,S94)*$J25*T25/12,IF(T$41=$D25,$C25,S94)/MAX($F25*12-SUM($L25:S25),1)*T25)),MIN(IF(T$41=$D25,$C25,S94),$C25/$F25*T25/12)))))</f>
        <v>1340</v>
      </c>
      <c r="U59" s="72">
        <f>IF(U25=0,0,IF($G25="GWG",IF(U$41=$D25,$C25,0),IF($G25="Sammelposten",IF(U$41&lt;$D25,0,IF(U$41&gt;$D25+SP_Jahre-1,0,$C25/SP_Jahre)),IF($G25="Degressiv",MIN(IF(U$41=$D25,$C25,T94),MAX(IF(U$41=$D25,$C25,T94)*$J25*U25/12,IF(U$41=$D25,$C25,T94)/MAX($F25*12-SUM($L25:T25),1)*U25)),MIN(IF(U$41=$D25,$C25,T94),$C25/$F25*U25/12)))))</f>
        <v>1340</v>
      </c>
      <c r="V59" s="72">
        <f>IF(V25=0,0,IF($G25="GWG",IF(V$41=$D25,$C25,0),IF($G25="Sammelposten",IF(V$41&lt;$D25,0,IF(V$41&gt;$D25+SP_Jahre-1,0,$C25/SP_Jahre)),IF($G25="Degressiv",MIN(IF(V$41=$D25,$C25,U94),MAX(IF(V$41=$D25,$C25,U94)*$J25*V25/12,IF(V$41=$D25,$C25,U94)/MAX($F25*12-SUM($L25:U25),1)*V25)),MIN(IF(V$41=$D25,$C25,U94),$C25/$F25*V25/12)))))</f>
        <v>1340</v>
      </c>
      <c r="W59" s="72">
        <f>IF(W25=0,0,IF($G25="GWG",IF(W$41=$D25,$C25,0),IF($G25="Sammelposten",IF(W$41&lt;$D25,0,IF(W$41&gt;$D25+SP_Jahre-1,0,$C25/SP_Jahre)),IF($G25="Degressiv",MIN(IF(W$41=$D25,$C25,V94),MAX(IF(W$41=$D25,$C25,V94)*$J25*W25/12,IF(W$41=$D25,$C25,V94)/MAX($F25*12-SUM($L25:V25),1)*W25)),MIN(IF(W$41=$D25,$C25,V94),$C25/$F25*W25/12)))))</f>
        <v>1340</v>
      </c>
      <c r="X59" s="72">
        <f>IF(X25=0,0,IF($G25="GWG",IF(X$41=$D25,$C25,0),IF($G25="Sammelposten",IF(X$41&lt;$D25,0,IF(X$41&gt;$D25+SP_Jahre-1,0,$C25/SP_Jahre)),IF($G25="Degressiv",MIN(IF(X$41=$D25,$C25,W94),MAX(IF(X$41=$D25,$C25,W94)*$J25*X25/12,IF(X$41=$D25,$C25,W94)/MAX($F25*12-SUM($L25:W25),1)*X25)),MIN(IF(X$41=$D25,$C25,W94),$C25/$F25*X25/12)))))</f>
        <v>1340</v>
      </c>
      <c r="Y59" s="72">
        <f>IF(Y25=0,0,IF($G25="GWG",IF(Y$41=$D25,$C25,0),IF($G25="Sammelposten",IF(Y$41&lt;$D25,0,IF(Y$41&gt;$D25+SP_Jahre-1,0,$C25/SP_Jahre)),IF($G25="Degressiv",MIN(IF(Y$41=$D25,$C25,X94),MAX(IF(Y$41=$D25,$C25,X94)*$J25*Y25/12,IF(Y$41=$D25,$C25,X94)/MAX($F25*12-SUM($L25:X25),1)*Y25)),MIN(IF(Y$41=$D25,$C25,X94),$C25/$F25*Y25/12)))))</f>
        <v>1340</v>
      </c>
      <c r="Z59" s="72">
        <f>IF(Z25=0,0,IF($G25="GWG",IF(Z$41=$D25,$C25,0),IF($G25="Sammelposten",IF(Z$41&lt;$D25,0,IF(Z$41&gt;$D25+SP_Jahre-1,0,$C25/SP_Jahre)),IF($G25="Degressiv",MIN(IF(Z$41=$D25,$C25,Y94),MAX(IF(Z$41=$D25,$C25,Y94)*$J25*Z25/12,IF(Z$41=$D25,$C25,Y94)/MAX($F25*12-SUM($L25:Y25),1)*Z25)),MIN(IF(Z$41=$D25,$C25,Y94),$C25/$F25*Z25/12)))))</f>
        <v>1340</v>
      </c>
      <c r="AA59" s="72">
        <f>IF(AA25=0,0,IF($G25="GWG",IF(AA$41=$D25,$C25,0),IF($G25="Sammelposten",IF(AA$41&lt;$D25,0,IF(AA$41&gt;$D25+SP_Jahre-1,0,$C25/SP_Jahre)),IF($G25="Degressiv",MIN(IF(AA$41=$D25,$C25,Z94),MAX(IF(AA$41=$D25,$C25,Z94)*$J25*AA25/12,IF(AA$41=$D25,$C25,Z94)/MAX($F25*12-SUM($L25:Z25),1)*AA25)),MIN(IF(AA$41=$D25,$C25,Z94),$C25/$F25*AA25/12)))))</f>
        <v>1340</v>
      </c>
      <c r="AB59" s="72">
        <f>IF(AB25=0,0,IF($G25="GWG",IF(AB$41=$D25,$C25,0),IF($G25="Sammelposten",IF(AB$41&lt;$D25,0,IF(AB$41&gt;$D25+SP_Jahre-1,0,$C25/SP_Jahre)),IF($G25="Degressiv",MIN(IF(AB$41=$D25,$C25,AA94),MAX(IF(AB$41=$D25,$C25,AA94)*$J25*AB25/12,IF(AB$41=$D25,$C25,AA94)/MAX($F25*12-SUM($L25:AA25),1)*AB25)),MIN(IF(AB$41=$D25,$C25,AA94),$C25/$F25*AB25/12)))))</f>
        <v>1116.6666666666661</v>
      </c>
      <c r="AC59" s="72">
        <f>IF(AC25=0,0,IF($G25="GWG",IF(AC$41=$D25,$C25,0),IF($G25="Sammelposten",IF(AC$41&lt;$D25,0,IF(AC$41&gt;$D25+SP_Jahre-1,0,$C25/SP_Jahre)),IF($G25="Degressiv",MIN(IF(AC$41=$D25,$C25,AB94),MAX(IF(AC$41=$D25,$C25,AB94)*$J25*AC25/12,IF(AC$41=$D25,$C25,AB94)/MAX($F25*12-SUM($L25:AB25),1)*AC25)),MIN(IF(AC$41=$D25,$C25,AB94),$C25/$F25*AC25/12)))))</f>
        <v>0</v>
      </c>
      <c r="AD59" s="72">
        <f>IF(AD25=0,0,IF($G25="GWG",IF(AD$41=$D25,$C25,0),IF($G25="Sammelposten",IF(AD$41&lt;$D25,0,IF(AD$41&gt;$D25+SP_Jahre-1,0,$C25/SP_Jahre)),IF($G25="Degressiv",MIN(IF(AD$41=$D25,$C25,AC94),MAX(IF(AD$41=$D25,$C25,AC94)*$J25*AD25/12,IF(AD$41=$D25,$C25,AC94)/MAX($F25*12-SUM($L25:AC25),1)*AD25)),MIN(IF(AD$41=$D25,$C25,AC94),$C25/$F25*AD25/12)))))</f>
        <v>0</v>
      </c>
      <c r="AE59" s="72">
        <f>IF(AE25=0,0,IF($G25="GWG",IF(AE$41=$D25,$C25,0),IF($G25="Sammelposten",IF(AE$41&lt;$D25,0,IF(AE$41&gt;$D25+SP_Jahre-1,0,$C25/SP_Jahre)),IF($G25="Degressiv",MIN(IF(AE$41=$D25,$C25,AD94),MAX(IF(AE$41=$D25,$C25,AD94)*$J25*AE25/12,IF(AE$41=$D25,$C25,AD94)/MAX($F25*12-SUM($L25:AD25),1)*AE25)),MIN(IF(AE$41=$D25,$C25,AD94),$C25/$F25*AE25/12)))))</f>
        <v>0</v>
      </c>
    </row>
    <row r="60" spans="1:31" ht="15" customHeight="1" x14ac:dyDescent="0.25">
      <c r="A60" s="66">
        <f t="shared" si="2"/>
        <v>19</v>
      </c>
      <c r="B60" s="67" t="str">
        <f t="shared" si="3"/>
        <v>Monitore (6 Stück)</v>
      </c>
      <c r="C60" s="68">
        <f t="shared" si="4"/>
        <v>2940</v>
      </c>
      <c r="D60" s="69"/>
      <c r="E60" s="69"/>
      <c r="F60" s="69"/>
      <c r="G60" s="66" t="str">
        <f t="shared" si="5"/>
        <v>Linear</v>
      </c>
      <c r="H60" s="69"/>
      <c r="I60" s="69"/>
      <c r="J60" s="70"/>
      <c r="L60" s="72">
        <f t="shared" si="6"/>
        <v>0</v>
      </c>
      <c r="M60" s="72">
        <f>IF(M26=0,0,IF($G26="GWG",IF(M$41=$D26,$C26,0),IF($G26="Sammelposten",IF(M$41&lt;$D26,0,IF(M$41&gt;$D26+SP_Jahre-1,0,$C26/SP_Jahre)),IF($G26="Degressiv",MIN(IF(M$41=$D26,$C26,L95),MAX(IF(M$41=$D26,$C26,L95)*$J26*M26/12,IF(M$41=$D26,$C26,L95)/MAX($F26*12-SUM($L26:L26),1)*M26)),MIN(IF(M$41=$D26,$C26,L95),$C26/$F26*M26/12)))))</f>
        <v>0</v>
      </c>
      <c r="N60" s="72">
        <f>IF(N26=0,0,IF($G26="GWG",IF(N$41=$D26,$C26,0),IF($G26="Sammelposten",IF(N$41&lt;$D26,0,IF(N$41&gt;$D26+SP_Jahre-1,0,$C26/SP_Jahre)),IF($G26="Degressiv",MIN(IF(N$41=$D26,$C26,M95),MAX(IF(N$41=$D26,$C26,M95)*$J26*N26/12,IF(N$41=$D26,$C26,M95)/MAX($F26*12-SUM($L26:M26),1)*N26)),MIN(IF(N$41=$D26,$C26,M95),$C26/$F26*N26/12)))))</f>
        <v>0</v>
      </c>
      <c r="O60" s="72">
        <f>IF(O26=0,0,IF($G26="GWG",IF(O$41=$D26,$C26,0),IF($G26="Sammelposten",IF(O$41&lt;$D26,0,IF(O$41&gt;$D26+SP_Jahre-1,0,$C26/SP_Jahre)),IF($G26="Degressiv",MIN(IF(O$41=$D26,$C26,N95),MAX(IF(O$41=$D26,$C26,N95)*$J26*O26/12,IF(O$41=$D26,$C26,N95)/MAX($F26*12-SUM($L26:N26),1)*O26)),MIN(IF(O$41=$D26,$C26,N95),$C26/$F26*O26/12)))))</f>
        <v>0</v>
      </c>
      <c r="P60" s="72">
        <f>IF(P26=0,0,IF($G26="GWG",IF(P$41=$D26,$C26,0),IF($G26="Sammelposten",IF(P$41&lt;$D26,0,IF(P$41&gt;$D26+SP_Jahre-1,0,$C26/SP_Jahre)),IF($G26="Degressiv",MIN(IF(P$41=$D26,$C26,O95),MAX(IF(P$41=$D26,$C26,O95)*$J26*P26/12,IF(P$41=$D26,$C26,O95)/MAX($F26*12-SUM($L26:O26),1)*P26)),MIN(IF(P$41=$D26,$C26,O95),$C26/$F26*P26/12)))))</f>
        <v>0</v>
      </c>
      <c r="Q60" s="72">
        <f>IF(Q26=0,0,IF($G26="GWG",IF(Q$41=$D26,$C26,0),IF($G26="Sammelposten",IF(Q$41&lt;$D26,0,IF(Q$41&gt;$D26+SP_Jahre-1,0,$C26/SP_Jahre)),IF($G26="Degressiv",MIN(IF(Q$41=$D26,$C26,P95),MAX(IF(Q$41=$D26,$C26,P95)*$J26*Q26/12,IF(Q$41=$D26,$C26,P95)/MAX($F26*12-SUM($L26:P26),1)*Q26)),MIN(IF(Q$41=$D26,$C26,P95),$C26/$F26*Q26/12)))))</f>
        <v>0</v>
      </c>
      <c r="R60" s="72">
        <f>IF(R26=0,0,IF($G26="GWG",IF(R$41=$D26,$C26,0),IF($G26="Sammelposten",IF(R$41&lt;$D26,0,IF(R$41&gt;$D26+SP_Jahre-1,0,$C26/SP_Jahre)),IF($G26="Degressiv",MIN(IF(R$41=$D26,$C26,Q95),MAX(IF(R$41=$D26,$C26,Q95)*$J26*R26/12,IF(R$41=$D26,$C26,Q95)/MAX($F26*12-SUM($L26:Q26),1)*R26)),MIN(IF(R$41=$D26,$C26,Q95),$C26/$F26*R26/12)))))</f>
        <v>0</v>
      </c>
      <c r="S60" s="72">
        <f>IF(S26=0,0,IF($G26="GWG",IF(S$41=$D26,$C26,0),IF($G26="Sammelposten",IF(S$41&lt;$D26,0,IF(S$41&gt;$D26+SP_Jahre-1,0,$C26/SP_Jahre)),IF($G26="Degressiv",MIN(IF(S$41=$D26,$C26,R95),MAX(IF(S$41=$D26,$C26,R95)*$J26*S26/12,IF(S$41=$D26,$C26,R95)/MAX($F26*12-SUM($L26:R26),1)*S26)),MIN(IF(S$41=$D26,$C26,R95),$C26/$F26*S26/12)))))</f>
        <v>980</v>
      </c>
      <c r="T60" s="72">
        <f>IF(T26=0,0,IF($G26="GWG",IF(T$41=$D26,$C26,0),IF($G26="Sammelposten",IF(T$41&lt;$D26,0,IF(T$41&gt;$D26+SP_Jahre-1,0,$C26/SP_Jahre)),IF($G26="Degressiv",MIN(IF(T$41=$D26,$C26,S95),MAX(IF(T$41=$D26,$C26,S95)*$J26*T26/12,IF(T$41=$D26,$C26,S95)/MAX($F26*12-SUM($L26:S26),1)*T26)),MIN(IF(T$41=$D26,$C26,S95),$C26/$F26*T26/12)))))</f>
        <v>980</v>
      </c>
      <c r="U60" s="72">
        <f>IF(U26=0,0,IF($G26="GWG",IF(U$41=$D26,$C26,0),IF($G26="Sammelposten",IF(U$41&lt;$D26,0,IF(U$41&gt;$D26+SP_Jahre-1,0,$C26/SP_Jahre)),IF($G26="Degressiv",MIN(IF(U$41=$D26,$C26,T95),MAX(IF(U$41=$D26,$C26,T95)*$J26*U26/12,IF(U$41=$D26,$C26,T95)/MAX($F26*12-SUM($L26:T26),1)*U26)),MIN(IF(U$41=$D26,$C26,T95),$C26/$F26*U26/12)))))</f>
        <v>980</v>
      </c>
      <c r="V60" s="72">
        <f>IF(V26=0,0,IF($G26="GWG",IF(V$41=$D26,$C26,0),IF($G26="Sammelposten",IF(V$41&lt;$D26,0,IF(V$41&gt;$D26+SP_Jahre-1,0,$C26/SP_Jahre)),IF($G26="Degressiv",MIN(IF(V$41=$D26,$C26,U95),MAX(IF(V$41=$D26,$C26,U95)*$J26*V26/12,IF(V$41=$D26,$C26,U95)/MAX($F26*12-SUM($L26:U26),1)*V26)),MIN(IF(V$41=$D26,$C26,U95),$C26/$F26*V26/12)))))</f>
        <v>0</v>
      </c>
      <c r="W60" s="72">
        <f>IF(W26=0,0,IF($G26="GWG",IF(W$41=$D26,$C26,0),IF($G26="Sammelposten",IF(W$41&lt;$D26,0,IF(W$41&gt;$D26+SP_Jahre-1,0,$C26/SP_Jahre)),IF($G26="Degressiv",MIN(IF(W$41=$D26,$C26,V95),MAX(IF(W$41=$D26,$C26,V95)*$J26*W26/12,IF(W$41=$D26,$C26,V95)/MAX($F26*12-SUM($L26:V26),1)*W26)),MIN(IF(W$41=$D26,$C26,V95),$C26/$F26*W26/12)))))</f>
        <v>0</v>
      </c>
      <c r="X60" s="72">
        <f>IF(X26=0,0,IF($G26="GWG",IF(X$41=$D26,$C26,0),IF($G26="Sammelposten",IF(X$41&lt;$D26,0,IF(X$41&gt;$D26+SP_Jahre-1,0,$C26/SP_Jahre)),IF($G26="Degressiv",MIN(IF(X$41=$D26,$C26,W95),MAX(IF(X$41=$D26,$C26,W95)*$J26*X26/12,IF(X$41=$D26,$C26,W95)/MAX($F26*12-SUM($L26:W26),1)*X26)),MIN(IF(X$41=$D26,$C26,W95),$C26/$F26*X26/12)))))</f>
        <v>0</v>
      </c>
      <c r="Y60" s="72">
        <f>IF(Y26=0,0,IF($G26="GWG",IF(Y$41=$D26,$C26,0),IF($G26="Sammelposten",IF(Y$41&lt;$D26,0,IF(Y$41&gt;$D26+SP_Jahre-1,0,$C26/SP_Jahre)),IF($G26="Degressiv",MIN(IF(Y$41=$D26,$C26,X95),MAX(IF(Y$41=$D26,$C26,X95)*$J26*Y26/12,IF(Y$41=$D26,$C26,X95)/MAX($F26*12-SUM($L26:X26),1)*Y26)),MIN(IF(Y$41=$D26,$C26,X95),$C26/$F26*Y26/12)))))</f>
        <v>0</v>
      </c>
      <c r="Z60" s="72">
        <f>IF(Z26=0,0,IF($G26="GWG",IF(Z$41=$D26,$C26,0),IF($G26="Sammelposten",IF(Z$41&lt;$D26,0,IF(Z$41&gt;$D26+SP_Jahre-1,0,$C26/SP_Jahre)),IF($G26="Degressiv",MIN(IF(Z$41=$D26,$C26,Y95),MAX(IF(Z$41=$D26,$C26,Y95)*$J26*Z26/12,IF(Z$41=$D26,$C26,Y95)/MAX($F26*12-SUM($L26:Y26),1)*Z26)),MIN(IF(Z$41=$D26,$C26,Y95),$C26/$F26*Z26/12)))))</f>
        <v>0</v>
      </c>
      <c r="AA60" s="72">
        <f>IF(AA26=0,0,IF($G26="GWG",IF(AA$41=$D26,$C26,0),IF($G26="Sammelposten",IF(AA$41&lt;$D26,0,IF(AA$41&gt;$D26+SP_Jahre-1,0,$C26/SP_Jahre)),IF($G26="Degressiv",MIN(IF(AA$41=$D26,$C26,Z95),MAX(IF(AA$41=$D26,$C26,Z95)*$J26*AA26/12,IF(AA$41=$D26,$C26,Z95)/MAX($F26*12-SUM($L26:Z26),1)*AA26)),MIN(IF(AA$41=$D26,$C26,Z95),$C26/$F26*AA26/12)))))</f>
        <v>0</v>
      </c>
      <c r="AB60" s="72">
        <f>IF(AB26=0,0,IF($G26="GWG",IF(AB$41=$D26,$C26,0),IF($G26="Sammelposten",IF(AB$41&lt;$D26,0,IF(AB$41&gt;$D26+SP_Jahre-1,0,$C26/SP_Jahre)),IF($G26="Degressiv",MIN(IF(AB$41=$D26,$C26,AA95),MAX(IF(AB$41=$D26,$C26,AA95)*$J26*AB26/12,IF(AB$41=$D26,$C26,AA95)/MAX($F26*12-SUM($L26:AA26),1)*AB26)),MIN(IF(AB$41=$D26,$C26,AA95),$C26/$F26*AB26/12)))))</f>
        <v>0</v>
      </c>
      <c r="AC60" s="72">
        <f>IF(AC26=0,0,IF($G26="GWG",IF(AC$41=$D26,$C26,0),IF($G26="Sammelposten",IF(AC$41&lt;$D26,0,IF(AC$41&gt;$D26+SP_Jahre-1,0,$C26/SP_Jahre)),IF($G26="Degressiv",MIN(IF(AC$41=$D26,$C26,AB95),MAX(IF(AC$41=$D26,$C26,AB95)*$J26*AC26/12,IF(AC$41=$D26,$C26,AB95)/MAX($F26*12-SUM($L26:AB26),1)*AC26)),MIN(IF(AC$41=$D26,$C26,AB95),$C26/$F26*AC26/12)))))</f>
        <v>0</v>
      </c>
      <c r="AD60" s="72">
        <f>IF(AD26=0,0,IF($G26="GWG",IF(AD$41=$D26,$C26,0),IF($G26="Sammelposten",IF(AD$41&lt;$D26,0,IF(AD$41&gt;$D26+SP_Jahre-1,0,$C26/SP_Jahre)),IF($G26="Degressiv",MIN(IF(AD$41=$D26,$C26,AC95),MAX(IF(AD$41=$D26,$C26,AC95)*$J26*AD26/12,IF(AD$41=$D26,$C26,AC95)/MAX($F26*12-SUM($L26:AC26),1)*AD26)),MIN(IF(AD$41=$D26,$C26,AC95),$C26/$F26*AD26/12)))))</f>
        <v>0</v>
      </c>
      <c r="AE60" s="72">
        <f>IF(AE26=0,0,IF($G26="GWG",IF(AE$41=$D26,$C26,0),IF($G26="Sammelposten",IF(AE$41&lt;$D26,0,IF(AE$41&gt;$D26+SP_Jahre-1,0,$C26/SP_Jahre)),IF($G26="Degressiv",MIN(IF(AE$41=$D26,$C26,AD95),MAX(IF(AE$41=$D26,$C26,AD95)*$J26*AE26/12,IF(AE$41=$D26,$C26,AD95)/MAX($F26*12-SUM($L26:AD26),1)*AE26)),MIN(IF(AE$41=$D26,$C26,AD95),$C26/$F26*AE26/12)))))</f>
        <v>0</v>
      </c>
    </row>
    <row r="61" spans="1:31" ht="15" customHeight="1" x14ac:dyDescent="0.25">
      <c r="A61" s="66">
        <f t="shared" si="2"/>
        <v>20</v>
      </c>
      <c r="B61" s="67" t="str">
        <f t="shared" si="3"/>
        <v>Notebook Außendienst</v>
      </c>
      <c r="C61" s="68">
        <f t="shared" si="4"/>
        <v>1780</v>
      </c>
      <c r="D61" s="69"/>
      <c r="E61" s="69"/>
      <c r="F61" s="69"/>
      <c r="G61" s="66" t="str">
        <f t="shared" si="5"/>
        <v>Degressiv</v>
      </c>
      <c r="H61" s="69"/>
      <c r="I61" s="69"/>
      <c r="J61" s="70"/>
      <c r="L61" s="72">
        <f t="shared" si="6"/>
        <v>0</v>
      </c>
      <c r="M61" s="72">
        <f>IF(M27=0,0,IF($G27="GWG",IF(M$41=$D27,$C27,0),IF($G27="Sammelposten",IF(M$41&lt;$D27,0,IF(M$41&gt;$D27+SP_Jahre-1,0,$C27/SP_Jahre)),IF($G27="Degressiv",MIN(IF(M$41=$D27,$C27,L96),MAX(IF(M$41=$D27,$C27,L96)*$J27*M27/12,IF(M$41=$D27,$C27,L96)/MAX($F27*12-SUM($L27:L27),1)*M27)),MIN(IF(M$41=$D27,$C27,L96),$C27/$F27*M27/12)))))</f>
        <v>0</v>
      </c>
      <c r="N61" s="72">
        <f>IF(N27=0,0,IF($G27="GWG",IF(N$41=$D27,$C27,0),IF($G27="Sammelposten",IF(N$41&lt;$D27,0,IF(N$41&gt;$D27+SP_Jahre-1,0,$C27/SP_Jahre)),IF($G27="Degressiv",MIN(IF(N$41=$D27,$C27,M96),MAX(IF(N$41=$D27,$C27,M96)*$J27*N27/12,IF(N$41=$D27,$C27,M96)/MAX($F27*12-SUM($L27:M27),1)*N27)),MIN(IF(N$41=$D27,$C27,M96),$C27/$F27*N27/12)))))</f>
        <v>0</v>
      </c>
      <c r="O61" s="72">
        <f>IF(O27=0,0,IF($G27="GWG",IF(O$41=$D27,$C27,0),IF($G27="Sammelposten",IF(O$41&lt;$D27,0,IF(O$41&gt;$D27+SP_Jahre-1,0,$C27/SP_Jahre)),IF($G27="Degressiv",MIN(IF(O$41=$D27,$C27,N96),MAX(IF(O$41=$D27,$C27,N96)*$J27*O27/12,IF(O$41=$D27,$C27,N96)/MAX($F27*12-SUM($L27:N27),1)*O27)),MIN(IF(O$41=$D27,$C27,N96),$C27/$F27*O27/12)))))</f>
        <v>0</v>
      </c>
      <c r="P61" s="72">
        <f>IF(P27=0,0,IF($G27="GWG",IF(P$41=$D27,$C27,0),IF($G27="Sammelposten",IF(P$41&lt;$D27,0,IF(P$41&gt;$D27+SP_Jahre-1,0,$C27/SP_Jahre)),IF($G27="Degressiv",MIN(IF(P$41=$D27,$C27,O96),MAX(IF(P$41=$D27,$C27,O96)*$J27*P27/12,IF(P$41=$D27,$C27,O96)/MAX($F27*12-SUM($L27:O27),1)*P27)),MIN(IF(P$41=$D27,$C27,O96),$C27/$F27*P27/12)))))</f>
        <v>0</v>
      </c>
      <c r="Q61" s="72">
        <f>IF(Q27=0,0,IF($G27="GWG",IF(Q$41=$D27,$C27,0),IF($G27="Sammelposten",IF(Q$41&lt;$D27,0,IF(Q$41&gt;$D27+SP_Jahre-1,0,$C27/SP_Jahre)),IF($G27="Degressiv",MIN(IF(Q$41=$D27,$C27,P96),MAX(IF(Q$41=$D27,$C27,P96)*$J27*Q27/12,IF(Q$41=$D27,$C27,P96)/MAX($F27*12-SUM($L27:P27),1)*Q27)),MIN(IF(Q$41=$D27,$C27,P96),$C27/$F27*Q27/12)))))</f>
        <v>0</v>
      </c>
      <c r="R61" s="72">
        <f>IF(R27=0,0,IF($G27="GWG",IF(R$41=$D27,$C27,0),IF($G27="Sammelposten",IF(R$41&lt;$D27,0,IF(R$41&gt;$D27+SP_Jahre-1,0,$C27/SP_Jahre)),IF($G27="Degressiv",MIN(IF(R$41=$D27,$C27,Q96),MAX(IF(R$41=$D27,$C27,Q96)*$J27*R27/12,IF(R$41=$D27,$C27,Q96)/MAX($F27*12-SUM($L27:Q27),1)*R27)),MIN(IF(R$41=$D27,$C27,Q96),$C27/$F27*R27/12)))))</f>
        <v>0</v>
      </c>
      <c r="S61" s="72">
        <f>IF(S27=0,0,IF($G27="GWG",IF(S$41=$D27,$C27,0),IF($G27="Sammelposten",IF(S$41&lt;$D27,0,IF(S$41&gt;$D27+SP_Jahre-1,0,$C27/SP_Jahre)),IF($G27="Degressiv",MIN(IF(S$41=$D27,$C27,R96),MAX(IF(S$41=$D27,$C27,R96)*$J27*S27/12,IF(S$41=$D27,$C27,R96)/MAX($F27*12-SUM($L27:R27),1)*S27)),MIN(IF(S$41=$D27,$C27,R96),$C27/$F27*S27/12)))))</f>
        <v>543.88888888888891</v>
      </c>
      <c r="T61" s="72">
        <f>IF(T27=0,0,IF($G27="GWG",IF(T$41=$D27,$C27,0),IF($G27="Sammelposten",IF(T$41&lt;$D27,0,IF(T$41&gt;$D27+SP_Jahre-1,0,$C27/SP_Jahre)),IF($G27="Degressiv",MIN(IF(T$41=$D27,$C27,S96),MAX(IF(T$41=$D27,$C27,S96)*$J27*T27/12,IF(T$41=$D27,$C27,S96)/MAX($F27*12-SUM($L27:S27),1)*T27)),MIN(IF(T$41=$D27,$C27,S96),$C27/$F27*T27/12)))))</f>
        <v>593.33333333333326</v>
      </c>
      <c r="U61" s="72">
        <f>IF(U27=0,0,IF($G27="GWG",IF(U$41=$D27,$C27,0),IF($G27="Sammelposten",IF(U$41&lt;$D27,0,IF(U$41&gt;$D27+SP_Jahre-1,0,$C27/SP_Jahre)),IF($G27="Degressiv",MIN(IF(U$41=$D27,$C27,T96),MAX(IF(U$41=$D27,$C27,T96)*$J27*U27/12,IF(U$41=$D27,$C27,T96)/MAX($F27*12-SUM($L27:T27),1)*U27)),MIN(IF(U$41=$D27,$C27,T96),$C27/$F27*U27/12)))))</f>
        <v>593.33333333333337</v>
      </c>
      <c r="V61" s="72">
        <f>IF(V27=0,0,IF($G27="GWG",IF(V$41=$D27,$C27,0),IF($G27="Sammelposten",IF(V$41&lt;$D27,0,IF(V$41&gt;$D27+SP_Jahre-1,0,$C27/SP_Jahre)),IF($G27="Degressiv",MIN(IF(V$41=$D27,$C27,U96),MAX(IF(V$41=$D27,$C27,U96)*$J27*V27/12,IF(V$41=$D27,$C27,U96)/MAX($F27*12-SUM($L27:U27),1)*V27)),MIN(IF(V$41=$D27,$C27,U96),$C27/$F27*V27/12)))))</f>
        <v>49.444444444444457</v>
      </c>
      <c r="W61" s="72">
        <f>IF(W27=0,0,IF($G27="GWG",IF(W$41=$D27,$C27,0),IF($G27="Sammelposten",IF(W$41&lt;$D27,0,IF(W$41&gt;$D27+SP_Jahre-1,0,$C27/SP_Jahre)),IF($G27="Degressiv",MIN(IF(W$41=$D27,$C27,V96),MAX(IF(W$41=$D27,$C27,V96)*$J27*W27/12,IF(W$41=$D27,$C27,V96)/MAX($F27*12-SUM($L27:V27),1)*W27)),MIN(IF(W$41=$D27,$C27,V96),$C27/$F27*W27/12)))))</f>
        <v>0</v>
      </c>
      <c r="X61" s="72">
        <f>IF(X27=0,0,IF($G27="GWG",IF(X$41=$D27,$C27,0),IF($G27="Sammelposten",IF(X$41&lt;$D27,0,IF(X$41&gt;$D27+SP_Jahre-1,0,$C27/SP_Jahre)),IF($G27="Degressiv",MIN(IF(X$41=$D27,$C27,W96),MAX(IF(X$41=$D27,$C27,W96)*$J27*X27/12,IF(X$41=$D27,$C27,W96)/MAX($F27*12-SUM($L27:W27),1)*X27)),MIN(IF(X$41=$D27,$C27,W96),$C27/$F27*X27/12)))))</f>
        <v>0</v>
      </c>
      <c r="Y61" s="72">
        <f>IF(Y27=0,0,IF($G27="GWG",IF(Y$41=$D27,$C27,0),IF($G27="Sammelposten",IF(Y$41&lt;$D27,0,IF(Y$41&gt;$D27+SP_Jahre-1,0,$C27/SP_Jahre)),IF($G27="Degressiv",MIN(IF(Y$41=$D27,$C27,X96),MAX(IF(Y$41=$D27,$C27,X96)*$J27*Y27/12,IF(Y$41=$D27,$C27,X96)/MAX($F27*12-SUM($L27:X27),1)*Y27)),MIN(IF(Y$41=$D27,$C27,X96),$C27/$F27*Y27/12)))))</f>
        <v>0</v>
      </c>
      <c r="Z61" s="72">
        <f>IF(Z27=0,0,IF($G27="GWG",IF(Z$41=$D27,$C27,0),IF($G27="Sammelposten",IF(Z$41&lt;$D27,0,IF(Z$41&gt;$D27+SP_Jahre-1,0,$C27/SP_Jahre)),IF($G27="Degressiv",MIN(IF(Z$41=$D27,$C27,Y96),MAX(IF(Z$41=$D27,$C27,Y96)*$J27*Z27/12,IF(Z$41=$D27,$C27,Y96)/MAX($F27*12-SUM($L27:Y27),1)*Z27)),MIN(IF(Z$41=$D27,$C27,Y96),$C27/$F27*Z27/12)))))</f>
        <v>0</v>
      </c>
      <c r="AA61" s="72">
        <f>IF(AA27=0,0,IF($G27="GWG",IF(AA$41=$D27,$C27,0),IF($G27="Sammelposten",IF(AA$41&lt;$D27,0,IF(AA$41&gt;$D27+SP_Jahre-1,0,$C27/SP_Jahre)),IF($G27="Degressiv",MIN(IF(AA$41=$D27,$C27,Z96),MAX(IF(AA$41=$D27,$C27,Z96)*$J27*AA27/12,IF(AA$41=$D27,$C27,Z96)/MAX($F27*12-SUM($L27:Z27),1)*AA27)),MIN(IF(AA$41=$D27,$C27,Z96),$C27/$F27*AA27/12)))))</f>
        <v>0</v>
      </c>
      <c r="AB61" s="72">
        <f>IF(AB27=0,0,IF($G27="GWG",IF(AB$41=$D27,$C27,0),IF($G27="Sammelposten",IF(AB$41&lt;$D27,0,IF(AB$41&gt;$D27+SP_Jahre-1,0,$C27/SP_Jahre)),IF($G27="Degressiv",MIN(IF(AB$41=$D27,$C27,AA96),MAX(IF(AB$41=$D27,$C27,AA96)*$J27*AB27/12,IF(AB$41=$D27,$C27,AA96)/MAX($F27*12-SUM($L27:AA27),1)*AB27)),MIN(IF(AB$41=$D27,$C27,AA96),$C27/$F27*AB27/12)))))</f>
        <v>0</v>
      </c>
      <c r="AC61" s="72">
        <f>IF(AC27=0,0,IF($G27="GWG",IF(AC$41=$D27,$C27,0),IF($G27="Sammelposten",IF(AC$41&lt;$D27,0,IF(AC$41&gt;$D27+SP_Jahre-1,0,$C27/SP_Jahre)),IF($G27="Degressiv",MIN(IF(AC$41=$D27,$C27,AB96),MAX(IF(AC$41=$D27,$C27,AB96)*$J27*AC27/12,IF(AC$41=$D27,$C27,AB96)/MAX($F27*12-SUM($L27:AB27),1)*AC27)),MIN(IF(AC$41=$D27,$C27,AB96),$C27/$F27*AC27/12)))))</f>
        <v>0</v>
      </c>
      <c r="AD61" s="72">
        <f>IF(AD27=0,0,IF($G27="GWG",IF(AD$41=$D27,$C27,0),IF($G27="Sammelposten",IF(AD$41&lt;$D27,0,IF(AD$41&gt;$D27+SP_Jahre-1,0,$C27/SP_Jahre)),IF($G27="Degressiv",MIN(IF(AD$41=$D27,$C27,AC96),MAX(IF(AD$41=$D27,$C27,AC96)*$J27*AD27/12,IF(AD$41=$D27,$C27,AC96)/MAX($F27*12-SUM($L27:AC27),1)*AD27)),MIN(IF(AD$41=$D27,$C27,AC96),$C27/$F27*AD27/12)))))</f>
        <v>0</v>
      </c>
      <c r="AE61" s="72">
        <f>IF(AE27=0,0,IF($G27="GWG",IF(AE$41=$D27,$C27,0),IF($G27="Sammelposten",IF(AE$41&lt;$D27,0,IF(AE$41&gt;$D27+SP_Jahre-1,0,$C27/SP_Jahre)),IF($G27="Degressiv",MIN(IF(AE$41=$D27,$C27,AD96),MAX(IF(AE$41=$D27,$C27,AD96)*$J27*AE27/12,IF(AE$41=$D27,$C27,AD96)/MAX($F27*12-SUM($L27:AD27),1)*AE27)),MIN(IF(AE$41=$D27,$C27,AD96),$C27/$F27*AE27/12)))))</f>
        <v>0</v>
      </c>
    </row>
    <row r="62" spans="1:31" ht="15" customHeight="1" x14ac:dyDescent="0.25">
      <c r="A62" s="66">
        <f t="shared" si="2"/>
        <v>21</v>
      </c>
      <c r="B62" s="67" t="str">
        <f t="shared" si="3"/>
        <v>Multifunktionsdrucker</v>
      </c>
      <c r="C62" s="68">
        <f t="shared" si="4"/>
        <v>690</v>
      </c>
      <c r="D62" s="69"/>
      <c r="E62" s="69"/>
      <c r="F62" s="69"/>
      <c r="G62" s="66" t="str">
        <f t="shared" si="5"/>
        <v>GWG</v>
      </c>
      <c r="H62" s="69"/>
      <c r="I62" s="69"/>
      <c r="J62" s="70"/>
      <c r="L62" s="72">
        <f t="shared" si="6"/>
        <v>0</v>
      </c>
      <c r="M62" s="72">
        <f>IF(M28=0,0,IF($G28="GWG",IF(M$41=$D28,$C28,0),IF($G28="Sammelposten",IF(M$41&lt;$D28,0,IF(M$41&gt;$D28+SP_Jahre-1,0,$C28/SP_Jahre)),IF($G28="Degressiv",MIN(IF(M$41=$D28,$C28,L97),MAX(IF(M$41=$D28,$C28,L97)*$J28*M28/12,IF(M$41=$D28,$C28,L97)/MAX($F28*12-SUM($L28:L28),1)*M28)),MIN(IF(M$41=$D28,$C28,L97),$C28/$F28*M28/12)))))</f>
        <v>0</v>
      </c>
      <c r="N62" s="72">
        <f>IF(N28=0,0,IF($G28="GWG",IF(N$41=$D28,$C28,0),IF($G28="Sammelposten",IF(N$41&lt;$D28,0,IF(N$41&gt;$D28+SP_Jahre-1,0,$C28/SP_Jahre)),IF($G28="Degressiv",MIN(IF(N$41=$D28,$C28,M97),MAX(IF(N$41=$D28,$C28,M97)*$J28*N28/12,IF(N$41=$D28,$C28,M97)/MAX($F28*12-SUM($L28:M28),1)*N28)),MIN(IF(N$41=$D28,$C28,M97),$C28/$F28*N28/12)))))</f>
        <v>0</v>
      </c>
      <c r="O62" s="72">
        <f>IF(O28=0,0,IF($G28="GWG",IF(O$41=$D28,$C28,0),IF($G28="Sammelposten",IF(O$41&lt;$D28,0,IF(O$41&gt;$D28+SP_Jahre-1,0,$C28/SP_Jahre)),IF($G28="Degressiv",MIN(IF(O$41=$D28,$C28,N97),MAX(IF(O$41=$D28,$C28,N97)*$J28*O28/12,IF(O$41=$D28,$C28,N97)/MAX($F28*12-SUM($L28:N28),1)*O28)),MIN(IF(O$41=$D28,$C28,N97),$C28/$F28*O28/12)))))</f>
        <v>0</v>
      </c>
      <c r="P62" s="72">
        <f>IF(P28=0,0,IF($G28="GWG",IF(P$41=$D28,$C28,0),IF($G28="Sammelposten",IF(P$41&lt;$D28,0,IF(P$41&gt;$D28+SP_Jahre-1,0,$C28/SP_Jahre)),IF($G28="Degressiv",MIN(IF(P$41=$D28,$C28,O97),MAX(IF(P$41=$D28,$C28,O97)*$J28*P28/12,IF(P$41=$D28,$C28,O97)/MAX($F28*12-SUM($L28:O28),1)*P28)),MIN(IF(P$41=$D28,$C28,O97),$C28/$F28*P28/12)))))</f>
        <v>0</v>
      </c>
      <c r="Q62" s="72">
        <f>IF(Q28=0,0,IF($G28="GWG",IF(Q$41=$D28,$C28,0),IF($G28="Sammelposten",IF(Q$41&lt;$D28,0,IF(Q$41&gt;$D28+SP_Jahre-1,0,$C28/SP_Jahre)),IF($G28="Degressiv",MIN(IF(Q$41=$D28,$C28,P97),MAX(IF(Q$41=$D28,$C28,P97)*$J28*Q28/12,IF(Q$41=$D28,$C28,P97)/MAX($F28*12-SUM($L28:P28),1)*Q28)),MIN(IF(Q$41=$D28,$C28,P97),$C28/$F28*Q28/12)))))</f>
        <v>0</v>
      </c>
      <c r="R62" s="72">
        <f>IF(R28=0,0,IF($G28="GWG",IF(R$41=$D28,$C28,0),IF($G28="Sammelposten",IF(R$41&lt;$D28,0,IF(R$41&gt;$D28+SP_Jahre-1,0,$C28/SP_Jahre)),IF($G28="Degressiv",MIN(IF(R$41=$D28,$C28,Q97),MAX(IF(R$41=$D28,$C28,Q97)*$J28*R28/12,IF(R$41=$D28,$C28,Q97)/MAX($F28*12-SUM($L28:Q28),1)*R28)),MIN(IF(R$41=$D28,$C28,Q97),$C28/$F28*R28/12)))))</f>
        <v>0</v>
      </c>
      <c r="S62" s="72">
        <f>IF(S28=0,0,IF($G28="GWG",IF(S$41=$D28,$C28,0),IF($G28="Sammelposten",IF(S$41&lt;$D28,0,IF(S$41&gt;$D28+SP_Jahre-1,0,$C28/SP_Jahre)),IF($G28="Degressiv",MIN(IF(S$41=$D28,$C28,R97),MAX(IF(S$41=$D28,$C28,R97)*$J28*S28/12,IF(S$41=$D28,$C28,R97)/MAX($F28*12-SUM($L28:R28),1)*S28)),MIN(IF(S$41=$D28,$C28,R97),$C28/$F28*S28/12)))))</f>
        <v>690</v>
      </c>
      <c r="T62" s="72">
        <f>IF(T28=0,0,IF($G28="GWG",IF(T$41=$D28,$C28,0),IF($G28="Sammelposten",IF(T$41&lt;$D28,0,IF(T$41&gt;$D28+SP_Jahre-1,0,$C28/SP_Jahre)),IF($G28="Degressiv",MIN(IF(T$41=$D28,$C28,S97),MAX(IF(T$41=$D28,$C28,S97)*$J28*T28/12,IF(T$41=$D28,$C28,S97)/MAX($F28*12-SUM($L28:S28),1)*T28)),MIN(IF(T$41=$D28,$C28,S97),$C28/$F28*T28/12)))))</f>
        <v>0</v>
      </c>
      <c r="U62" s="72">
        <f>IF(U28=0,0,IF($G28="GWG",IF(U$41=$D28,$C28,0),IF($G28="Sammelposten",IF(U$41&lt;$D28,0,IF(U$41&gt;$D28+SP_Jahre-1,0,$C28/SP_Jahre)),IF($G28="Degressiv",MIN(IF(U$41=$D28,$C28,T97),MAX(IF(U$41=$D28,$C28,T97)*$J28*U28/12,IF(U$41=$D28,$C28,T97)/MAX($F28*12-SUM($L28:T28),1)*U28)),MIN(IF(U$41=$D28,$C28,T97),$C28/$F28*U28/12)))))</f>
        <v>0</v>
      </c>
      <c r="V62" s="72">
        <f>IF(V28=0,0,IF($G28="GWG",IF(V$41=$D28,$C28,0),IF($G28="Sammelposten",IF(V$41&lt;$D28,0,IF(V$41&gt;$D28+SP_Jahre-1,0,$C28/SP_Jahre)),IF($G28="Degressiv",MIN(IF(V$41=$D28,$C28,U97),MAX(IF(V$41=$D28,$C28,U97)*$J28*V28/12,IF(V$41=$D28,$C28,U97)/MAX($F28*12-SUM($L28:U28),1)*V28)),MIN(IF(V$41=$D28,$C28,U97),$C28/$F28*V28/12)))))</f>
        <v>0</v>
      </c>
      <c r="W62" s="72">
        <f>IF(W28=0,0,IF($G28="GWG",IF(W$41=$D28,$C28,0),IF($G28="Sammelposten",IF(W$41&lt;$D28,0,IF(W$41&gt;$D28+SP_Jahre-1,0,$C28/SP_Jahre)),IF($G28="Degressiv",MIN(IF(W$41=$D28,$C28,V97),MAX(IF(W$41=$D28,$C28,V97)*$J28*W28/12,IF(W$41=$D28,$C28,V97)/MAX($F28*12-SUM($L28:V28),1)*W28)),MIN(IF(W$41=$D28,$C28,V97),$C28/$F28*W28/12)))))</f>
        <v>0</v>
      </c>
      <c r="X62" s="72">
        <f>IF(X28=0,0,IF($G28="GWG",IF(X$41=$D28,$C28,0),IF($G28="Sammelposten",IF(X$41&lt;$D28,0,IF(X$41&gt;$D28+SP_Jahre-1,0,$C28/SP_Jahre)),IF($G28="Degressiv",MIN(IF(X$41=$D28,$C28,W97),MAX(IF(X$41=$D28,$C28,W97)*$J28*X28/12,IF(X$41=$D28,$C28,W97)/MAX($F28*12-SUM($L28:W28),1)*X28)),MIN(IF(X$41=$D28,$C28,W97),$C28/$F28*X28/12)))))</f>
        <v>0</v>
      </c>
      <c r="Y62" s="72">
        <f>IF(Y28=0,0,IF($G28="GWG",IF(Y$41=$D28,$C28,0),IF($G28="Sammelposten",IF(Y$41&lt;$D28,0,IF(Y$41&gt;$D28+SP_Jahre-1,0,$C28/SP_Jahre)),IF($G28="Degressiv",MIN(IF(Y$41=$D28,$C28,X97),MAX(IF(Y$41=$D28,$C28,X97)*$J28*Y28/12,IF(Y$41=$D28,$C28,X97)/MAX($F28*12-SUM($L28:X28),1)*Y28)),MIN(IF(Y$41=$D28,$C28,X97),$C28/$F28*Y28/12)))))</f>
        <v>0</v>
      </c>
      <c r="Z62" s="72">
        <f>IF(Z28=0,0,IF($G28="GWG",IF(Z$41=$D28,$C28,0),IF($G28="Sammelposten",IF(Z$41&lt;$D28,0,IF(Z$41&gt;$D28+SP_Jahre-1,0,$C28/SP_Jahre)),IF($G28="Degressiv",MIN(IF(Z$41=$D28,$C28,Y97),MAX(IF(Z$41=$D28,$C28,Y97)*$J28*Z28/12,IF(Z$41=$D28,$C28,Y97)/MAX($F28*12-SUM($L28:Y28),1)*Z28)),MIN(IF(Z$41=$D28,$C28,Y97),$C28/$F28*Z28/12)))))</f>
        <v>0</v>
      </c>
      <c r="AA62" s="72">
        <f>IF(AA28=0,0,IF($G28="GWG",IF(AA$41=$D28,$C28,0),IF($G28="Sammelposten",IF(AA$41&lt;$D28,0,IF(AA$41&gt;$D28+SP_Jahre-1,0,$C28/SP_Jahre)),IF($G28="Degressiv",MIN(IF(AA$41=$D28,$C28,Z97),MAX(IF(AA$41=$D28,$C28,Z97)*$J28*AA28/12,IF(AA$41=$D28,$C28,Z97)/MAX($F28*12-SUM($L28:Z28),1)*AA28)),MIN(IF(AA$41=$D28,$C28,Z97),$C28/$F28*AA28/12)))))</f>
        <v>0</v>
      </c>
      <c r="AB62" s="72">
        <f>IF(AB28=0,0,IF($G28="GWG",IF(AB$41=$D28,$C28,0),IF($G28="Sammelposten",IF(AB$41&lt;$D28,0,IF(AB$41&gt;$D28+SP_Jahre-1,0,$C28/SP_Jahre)),IF($G28="Degressiv",MIN(IF(AB$41=$D28,$C28,AA97),MAX(IF(AB$41=$D28,$C28,AA97)*$J28*AB28/12,IF(AB$41=$D28,$C28,AA97)/MAX($F28*12-SUM($L28:AA28),1)*AB28)),MIN(IF(AB$41=$D28,$C28,AA97),$C28/$F28*AB28/12)))))</f>
        <v>0</v>
      </c>
      <c r="AC62" s="72">
        <f>IF(AC28=0,0,IF($G28="GWG",IF(AC$41=$D28,$C28,0),IF($G28="Sammelposten",IF(AC$41&lt;$D28,0,IF(AC$41&gt;$D28+SP_Jahre-1,0,$C28/SP_Jahre)),IF($G28="Degressiv",MIN(IF(AC$41=$D28,$C28,AB97),MAX(IF(AC$41=$D28,$C28,AB97)*$J28*AC28/12,IF(AC$41=$D28,$C28,AB97)/MAX($F28*12-SUM($L28:AB28),1)*AC28)),MIN(IF(AC$41=$D28,$C28,AB97),$C28/$F28*AC28/12)))))</f>
        <v>0</v>
      </c>
      <c r="AD62" s="72">
        <f>IF(AD28=0,0,IF($G28="GWG",IF(AD$41=$D28,$C28,0),IF($G28="Sammelposten",IF(AD$41&lt;$D28,0,IF(AD$41&gt;$D28+SP_Jahre-1,0,$C28/SP_Jahre)),IF($G28="Degressiv",MIN(IF(AD$41=$D28,$C28,AC97),MAX(IF(AD$41=$D28,$C28,AC97)*$J28*AD28/12,IF(AD$41=$D28,$C28,AC97)/MAX($F28*12-SUM($L28:AC28),1)*AD28)),MIN(IF(AD$41=$D28,$C28,AC97),$C28/$F28*AD28/12)))))</f>
        <v>0</v>
      </c>
      <c r="AE62" s="72">
        <f>IF(AE28=0,0,IF($G28="GWG",IF(AE$41=$D28,$C28,0),IF($G28="Sammelposten",IF(AE$41&lt;$D28,0,IF(AE$41&gt;$D28+SP_Jahre-1,0,$C28/SP_Jahre)),IF($G28="Degressiv",MIN(IF(AE$41=$D28,$C28,AD97),MAX(IF(AE$41=$D28,$C28,AD97)*$J28*AE28/12,IF(AE$41=$D28,$C28,AD97)/MAX($F28*12-SUM($L28:AD28),1)*AE28)),MIN(IF(AE$41=$D28,$C28,AD97),$C28/$F28*AE28/12)))))</f>
        <v>0</v>
      </c>
    </row>
    <row r="63" spans="1:31" ht="15" customHeight="1" x14ac:dyDescent="0.25">
      <c r="A63" s="66">
        <f t="shared" si="2"/>
        <v>22</v>
      </c>
      <c r="B63" s="67" t="str">
        <f t="shared" si="3"/>
        <v>Werkzeugsatz Montagewagen</v>
      </c>
      <c r="C63" s="68">
        <f t="shared" si="4"/>
        <v>745</v>
      </c>
      <c r="D63" s="69"/>
      <c r="E63" s="69"/>
      <c r="F63" s="69"/>
      <c r="G63" s="66" t="str">
        <f t="shared" si="5"/>
        <v>GWG</v>
      </c>
      <c r="H63" s="69"/>
      <c r="I63" s="69"/>
      <c r="J63" s="70"/>
      <c r="L63" s="72">
        <f t="shared" si="6"/>
        <v>0</v>
      </c>
      <c r="M63" s="72">
        <f>IF(M29=0,0,IF($G29="GWG",IF(M$41=$D29,$C29,0),IF($G29="Sammelposten",IF(M$41&lt;$D29,0,IF(M$41&gt;$D29+SP_Jahre-1,0,$C29/SP_Jahre)),IF($G29="Degressiv",MIN(IF(M$41=$D29,$C29,L98),MAX(IF(M$41=$D29,$C29,L98)*$J29*M29/12,IF(M$41=$D29,$C29,L98)/MAX($F29*12-SUM($L29:L29),1)*M29)),MIN(IF(M$41=$D29,$C29,L98),$C29/$F29*M29/12)))))</f>
        <v>0</v>
      </c>
      <c r="N63" s="72">
        <f>IF(N29=0,0,IF($G29="GWG",IF(N$41=$D29,$C29,0),IF($G29="Sammelposten",IF(N$41&lt;$D29,0,IF(N$41&gt;$D29+SP_Jahre-1,0,$C29/SP_Jahre)),IF($G29="Degressiv",MIN(IF(N$41=$D29,$C29,M98),MAX(IF(N$41=$D29,$C29,M98)*$J29*N29/12,IF(N$41=$D29,$C29,M98)/MAX($F29*12-SUM($L29:M29),1)*N29)),MIN(IF(N$41=$D29,$C29,M98),$C29/$F29*N29/12)))))</f>
        <v>0</v>
      </c>
      <c r="O63" s="72">
        <f>IF(O29=0,0,IF($G29="GWG",IF(O$41=$D29,$C29,0),IF($G29="Sammelposten",IF(O$41&lt;$D29,0,IF(O$41&gt;$D29+SP_Jahre-1,0,$C29/SP_Jahre)),IF($G29="Degressiv",MIN(IF(O$41=$D29,$C29,N98),MAX(IF(O$41=$D29,$C29,N98)*$J29*O29/12,IF(O$41=$D29,$C29,N98)/MAX($F29*12-SUM($L29:N29),1)*O29)),MIN(IF(O$41=$D29,$C29,N98),$C29/$F29*O29/12)))))</f>
        <v>0</v>
      </c>
      <c r="P63" s="72">
        <f>IF(P29=0,0,IF($G29="GWG",IF(P$41=$D29,$C29,0),IF($G29="Sammelposten",IF(P$41&lt;$D29,0,IF(P$41&gt;$D29+SP_Jahre-1,0,$C29/SP_Jahre)),IF($G29="Degressiv",MIN(IF(P$41=$D29,$C29,O98),MAX(IF(P$41=$D29,$C29,O98)*$J29*P29/12,IF(P$41=$D29,$C29,O98)/MAX($F29*12-SUM($L29:O29),1)*P29)),MIN(IF(P$41=$D29,$C29,O98),$C29/$F29*P29/12)))))</f>
        <v>0</v>
      </c>
      <c r="Q63" s="72">
        <f>IF(Q29=0,0,IF($G29="GWG",IF(Q$41=$D29,$C29,0),IF($G29="Sammelposten",IF(Q$41&lt;$D29,0,IF(Q$41&gt;$D29+SP_Jahre-1,0,$C29/SP_Jahre)),IF($G29="Degressiv",MIN(IF(Q$41=$D29,$C29,P98),MAX(IF(Q$41=$D29,$C29,P98)*$J29*Q29/12,IF(Q$41=$D29,$C29,P98)/MAX($F29*12-SUM($L29:P29),1)*Q29)),MIN(IF(Q$41=$D29,$C29,P98),$C29/$F29*Q29/12)))))</f>
        <v>0</v>
      </c>
      <c r="R63" s="72">
        <f>IF(R29=0,0,IF($G29="GWG",IF(R$41=$D29,$C29,0),IF($G29="Sammelposten",IF(R$41&lt;$D29,0,IF(R$41&gt;$D29+SP_Jahre-1,0,$C29/SP_Jahre)),IF($G29="Degressiv",MIN(IF(R$41=$D29,$C29,Q98),MAX(IF(R$41=$D29,$C29,Q98)*$J29*R29/12,IF(R$41=$D29,$C29,Q98)/MAX($F29*12-SUM($L29:Q29),1)*R29)),MIN(IF(R$41=$D29,$C29,Q98),$C29/$F29*R29/12)))))</f>
        <v>0</v>
      </c>
      <c r="S63" s="72">
        <f>IF(S29=0,0,IF($G29="GWG",IF(S$41=$D29,$C29,0),IF($G29="Sammelposten",IF(S$41&lt;$D29,0,IF(S$41&gt;$D29+SP_Jahre-1,0,$C29/SP_Jahre)),IF($G29="Degressiv",MIN(IF(S$41=$D29,$C29,R98),MAX(IF(S$41=$D29,$C29,R98)*$J29*S29/12,IF(S$41=$D29,$C29,R98)/MAX($F29*12-SUM($L29:R29),1)*S29)),MIN(IF(S$41=$D29,$C29,R98),$C29/$F29*S29/12)))))</f>
        <v>745</v>
      </c>
      <c r="T63" s="72">
        <f>IF(T29=0,0,IF($G29="GWG",IF(T$41=$D29,$C29,0),IF($G29="Sammelposten",IF(T$41&lt;$D29,0,IF(T$41&gt;$D29+SP_Jahre-1,0,$C29/SP_Jahre)),IF($G29="Degressiv",MIN(IF(T$41=$D29,$C29,S98),MAX(IF(T$41=$D29,$C29,S98)*$J29*T29/12,IF(T$41=$D29,$C29,S98)/MAX($F29*12-SUM($L29:S29),1)*T29)),MIN(IF(T$41=$D29,$C29,S98),$C29/$F29*T29/12)))))</f>
        <v>0</v>
      </c>
      <c r="U63" s="72">
        <f>IF(U29=0,0,IF($G29="GWG",IF(U$41=$D29,$C29,0),IF($G29="Sammelposten",IF(U$41&lt;$D29,0,IF(U$41&gt;$D29+SP_Jahre-1,0,$C29/SP_Jahre)),IF($G29="Degressiv",MIN(IF(U$41=$D29,$C29,T98),MAX(IF(U$41=$D29,$C29,T98)*$J29*U29/12,IF(U$41=$D29,$C29,T98)/MAX($F29*12-SUM($L29:T29),1)*U29)),MIN(IF(U$41=$D29,$C29,T98),$C29/$F29*U29/12)))))</f>
        <v>0</v>
      </c>
      <c r="V63" s="72">
        <f>IF(V29=0,0,IF($G29="GWG",IF(V$41=$D29,$C29,0),IF($G29="Sammelposten",IF(V$41&lt;$D29,0,IF(V$41&gt;$D29+SP_Jahre-1,0,$C29/SP_Jahre)),IF($G29="Degressiv",MIN(IF(V$41=$D29,$C29,U98),MAX(IF(V$41=$D29,$C29,U98)*$J29*V29/12,IF(V$41=$D29,$C29,U98)/MAX($F29*12-SUM($L29:U29),1)*V29)),MIN(IF(V$41=$D29,$C29,U98),$C29/$F29*V29/12)))))</f>
        <v>0</v>
      </c>
      <c r="W63" s="72">
        <f>IF(W29=0,0,IF($G29="GWG",IF(W$41=$D29,$C29,0),IF($G29="Sammelposten",IF(W$41&lt;$D29,0,IF(W$41&gt;$D29+SP_Jahre-1,0,$C29/SP_Jahre)),IF($G29="Degressiv",MIN(IF(W$41=$D29,$C29,V98),MAX(IF(W$41=$D29,$C29,V98)*$J29*W29/12,IF(W$41=$D29,$C29,V98)/MAX($F29*12-SUM($L29:V29),1)*W29)),MIN(IF(W$41=$D29,$C29,V98),$C29/$F29*W29/12)))))</f>
        <v>0</v>
      </c>
      <c r="X63" s="72">
        <f>IF(X29=0,0,IF($G29="GWG",IF(X$41=$D29,$C29,0),IF($G29="Sammelposten",IF(X$41&lt;$D29,0,IF(X$41&gt;$D29+SP_Jahre-1,0,$C29/SP_Jahre)),IF($G29="Degressiv",MIN(IF(X$41=$D29,$C29,W98),MAX(IF(X$41=$D29,$C29,W98)*$J29*X29/12,IF(X$41=$D29,$C29,W98)/MAX($F29*12-SUM($L29:W29),1)*X29)),MIN(IF(X$41=$D29,$C29,W98),$C29/$F29*X29/12)))))</f>
        <v>0</v>
      </c>
      <c r="Y63" s="72">
        <f>IF(Y29=0,0,IF($G29="GWG",IF(Y$41=$D29,$C29,0),IF($G29="Sammelposten",IF(Y$41&lt;$D29,0,IF(Y$41&gt;$D29+SP_Jahre-1,0,$C29/SP_Jahre)),IF($G29="Degressiv",MIN(IF(Y$41=$D29,$C29,X98),MAX(IF(Y$41=$D29,$C29,X98)*$J29*Y29/12,IF(Y$41=$D29,$C29,X98)/MAX($F29*12-SUM($L29:X29),1)*Y29)),MIN(IF(Y$41=$D29,$C29,X98),$C29/$F29*Y29/12)))))</f>
        <v>0</v>
      </c>
      <c r="Z63" s="72">
        <f>IF(Z29=0,0,IF($G29="GWG",IF(Z$41=$D29,$C29,0),IF($G29="Sammelposten",IF(Z$41&lt;$D29,0,IF(Z$41&gt;$D29+SP_Jahre-1,0,$C29/SP_Jahre)),IF($G29="Degressiv",MIN(IF(Z$41=$D29,$C29,Y98),MAX(IF(Z$41=$D29,$C29,Y98)*$J29*Z29/12,IF(Z$41=$D29,$C29,Y98)/MAX($F29*12-SUM($L29:Y29),1)*Z29)),MIN(IF(Z$41=$D29,$C29,Y98),$C29/$F29*Z29/12)))))</f>
        <v>0</v>
      </c>
      <c r="AA63" s="72">
        <f>IF(AA29=0,0,IF($G29="GWG",IF(AA$41=$D29,$C29,0),IF($G29="Sammelposten",IF(AA$41&lt;$D29,0,IF(AA$41&gt;$D29+SP_Jahre-1,0,$C29/SP_Jahre)),IF($G29="Degressiv",MIN(IF(AA$41=$D29,$C29,Z98),MAX(IF(AA$41=$D29,$C29,Z98)*$J29*AA29/12,IF(AA$41=$D29,$C29,Z98)/MAX($F29*12-SUM($L29:Z29),1)*AA29)),MIN(IF(AA$41=$D29,$C29,Z98),$C29/$F29*AA29/12)))))</f>
        <v>0</v>
      </c>
      <c r="AB63" s="72">
        <f>IF(AB29=0,0,IF($G29="GWG",IF(AB$41=$D29,$C29,0),IF($G29="Sammelposten",IF(AB$41&lt;$D29,0,IF(AB$41&gt;$D29+SP_Jahre-1,0,$C29/SP_Jahre)),IF($G29="Degressiv",MIN(IF(AB$41=$D29,$C29,AA98),MAX(IF(AB$41=$D29,$C29,AA98)*$J29*AB29/12,IF(AB$41=$D29,$C29,AA98)/MAX($F29*12-SUM($L29:AA29),1)*AB29)),MIN(IF(AB$41=$D29,$C29,AA98),$C29/$F29*AB29/12)))))</f>
        <v>0</v>
      </c>
      <c r="AC63" s="72">
        <f>IF(AC29=0,0,IF($G29="GWG",IF(AC$41=$D29,$C29,0),IF($G29="Sammelposten",IF(AC$41&lt;$D29,0,IF(AC$41&gt;$D29+SP_Jahre-1,0,$C29/SP_Jahre)),IF($G29="Degressiv",MIN(IF(AC$41=$D29,$C29,AB98),MAX(IF(AC$41=$D29,$C29,AB98)*$J29*AC29/12,IF(AC$41=$D29,$C29,AB98)/MAX($F29*12-SUM($L29:AB29),1)*AC29)),MIN(IF(AC$41=$D29,$C29,AB98),$C29/$F29*AC29/12)))))</f>
        <v>0</v>
      </c>
      <c r="AD63" s="72">
        <f>IF(AD29=0,0,IF($G29="GWG",IF(AD$41=$D29,$C29,0),IF($G29="Sammelposten",IF(AD$41&lt;$D29,0,IF(AD$41&gt;$D29+SP_Jahre-1,0,$C29/SP_Jahre)),IF($G29="Degressiv",MIN(IF(AD$41=$D29,$C29,AC98),MAX(IF(AD$41=$D29,$C29,AC98)*$J29*AD29/12,IF(AD$41=$D29,$C29,AC98)/MAX($F29*12-SUM($L29:AC29),1)*AD29)),MIN(IF(AD$41=$D29,$C29,AC98),$C29/$F29*AD29/12)))))</f>
        <v>0</v>
      </c>
      <c r="AE63" s="72">
        <f>IF(AE29=0,0,IF($G29="GWG",IF(AE$41=$D29,$C29,0),IF($G29="Sammelposten",IF(AE$41&lt;$D29,0,IF(AE$41&gt;$D29+SP_Jahre-1,0,$C29/SP_Jahre)),IF($G29="Degressiv",MIN(IF(AE$41=$D29,$C29,AD98),MAX(IF(AE$41=$D29,$C29,AD98)*$J29*AE29/12,IF(AE$41=$D29,$C29,AD98)/MAX($F29*12-SUM($L29:AD29),1)*AE29)),MIN(IF(AE$41=$D29,$C29,AD98),$C29/$F29*AE29/12)))))</f>
        <v>0</v>
      </c>
    </row>
    <row r="64" spans="1:31" ht="15" customHeight="1" x14ac:dyDescent="0.25">
      <c r="A64" s="66">
        <f t="shared" si="2"/>
        <v>23</v>
      </c>
      <c r="B64" s="67" t="str">
        <f t="shared" si="3"/>
        <v>Diensthandys (4 Stück)</v>
      </c>
      <c r="C64" s="68">
        <f t="shared" si="4"/>
        <v>960</v>
      </c>
      <c r="D64" s="69"/>
      <c r="E64" s="69"/>
      <c r="F64" s="69"/>
      <c r="G64" s="66" t="str">
        <f t="shared" si="5"/>
        <v>Sammelposten</v>
      </c>
      <c r="H64" s="69"/>
      <c r="I64" s="69"/>
      <c r="J64" s="70"/>
      <c r="L64" s="72">
        <f t="shared" si="6"/>
        <v>0</v>
      </c>
      <c r="M64" s="72">
        <f>IF(M30=0,0,IF($G30="GWG",IF(M$41=$D30,$C30,0),IF($G30="Sammelposten",IF(M$41&lt;$D30,0,IF(M$41&gt;$D30+SP_Jahre-1,0,$C30/SP_Jahre)),IF($G30="Degressiv",MIN(IF(M$41=$D30,$C30,L99),MAX(IF(M$41=$D30,$C30,L99)*$J30*M30/12,IF(M$41=$D30,$C30,L99)/MAX($F30*12-SUM($L30:L30),1)*M30)),MIN(IF(M$41=$D30,$C30,L99),$C30/$F30*M30/12)))))</f>
        <v>0</v>
      </c>
      <c r="N64" s="72">
        <f>IF(N30=0,0,IF($G30="GWG",IF(N$41=$D30,$C30,0),IF($G30="Sammelposten",IF(N$41&lt;$D30,0,IF(N$41&gt;$D30+SP_Jahre-1,0,$C30/SP_Jahre)),IF($G30="Degressiv",MIN(IF(N$41=$D30,$C30,M99),MAX(IF(N$41=$D30,$C30,M99)*$J30*N30/12,IF(N$41=$D30,$C30,M99)/MAX($F30*12-SUM($L30:M30),1)*N30)),MIN(IF(N$41=$D30,$C30,M99),$C30/$F30*N30/12)))))</f>
        <v>0</v>
      </c>
      <c r="O64" s="72">
        <f>IF(O30=0,0,IF($G30="GWG",IF(O$41=$D30,$C30,0),IF($G30="Sammelposten",IF(O$41&lt;$D30,0,IF(O$41&gt;$D30+SP_Jahre-1,0,$C30/SP_Jahre)),IF($G30="Degressiv",MIN(IF(O$41=$D30,$C30,N99),MAX(IF(O$41=$D30,$C30,N99)*$J30*O30/12,IF(O$41=$D30,$C30,N99)/MAX($F30*12-SUM($L30:N30),1)*O30)),MIN(IF(O$41=$D30,$C30,N99),$C30/$F30*O30/12)))))</f>
        <v>0</v>
      </c>
      <c r="P64" s="72">
        <f>IF(P30=0,0,IF($G30="GWG",IF(P$41=$D30,$C30,0),IF($G30="Sammelposten",IF(P$41&lt;$D30,0,IF(P$41&gt;$D30+SP_Jahre-1,0,$C30/SP_Jahre)),IF($G30="Degressiv",MIN(IF(P$41=$D30,$C30,O99),MAX(IF(P$41=$D30,$C30,O99)*$J30*P30/12,IF(P$41=$D30,$C30,O99)/MAX($F30*12-SUM($L30:O30),1)*P30)),MIN(IF(P$41=$D30,$C30,O99),$C30/$F30*P30/12)))))</f>
        <v>0</v>
      </c>
      <c r="Q64" s="72">
        <f>IF(Q30=0,0,IF($G30="GWG",IF(Q$41=$D30,$C30,0),IF($G30="Sammelposten",IF(Q$41&lt;$D30,0,IF(Q$41&gt;$D30+SP_Jahre-1,0,$C30/SP_Jahre)),IF($G30="Degressiv",MIN(IF(Q$41=$D30,$C30,P99),MAX(IF(Q$41=$D30,$C30,P99)*$J30*Q30/12,IF(Q$41=$D30,$C30,P99)/MAX($F30*12-SUM($L30:P30),1)*Q30)),MIN(IF(Q$41=$D30,$C30,P99),$C30/$F30*Q30/12)))))</f>
        <v>0</v>
      </c>
      <c r="R64" s="72">
        <f>IF(R30=0,0,IF($G30="GWG",IF(R$41=$D30,$C30,0),IF($G30="Sammelposten",IF(R$41&lt;$D30,0,IF(R$41&gt;$D30+SP_Jahre-1,0,$C30/SP_Jahre)),IF($G30="Degressiv",MIN(IF(R$41=$D30,$C30,Q99),MAX(IF(R$41=$D30,$C30,Q99)*$J30*R30/12,IF(R$41=$D30,$C30,Q99)/MAX($F30*12-SUM($L30:Q30),1)*R30)),MIN(IF(R$41=$D30,$C30,Q99),$C30/$F30*R30/12)))))</f>
        <v>0</v>
      </c>
      <c r="S64" s="72">
        <f>IF(S30=0,0,IF($G30="GWG",IF(S$41=$D30,$C30,0),IF($G30="Sammelposten",IF(S$41&lt;$D30,0,IF(S$41&gt;$D30+SP_Jahre-1,0,$C30/SP_Jahre)),IF($G30="Degressiv",MIN(IF(S$41=$D30,$C30,R99),MAX(IF(S$41=$D30,$C30,R99)*$J30*S30/12,IF(S$41=$D30,$C30,R99)/MAX($F30*12-SUM($L30:R30),1)*S30)),MIN(IF(S$41=$D30,$C30,R99),$C30/$F30*S30/12)))))</f>
        <v>192</v>
      </c>
      <c r="T64" s="72">
        <f>IF(T30=0,0,IF($G30="GWG",IF(T$41=$D30,$C30,0),IF($G30="Sammelposten",IF(T$41&lt;$D30,0,IF(T$41&gt;$D30+SP_Jahre-1,0,$C30/SP_Jahre)),IF($G30="Degressiv",MIN(IF(T$41=$D30,$C30,S99),MAX(IF(T$41=$D30,$C30,S99)*$J30*T30/12,IF(T$41=$D30,$C30,S99)/MAX($F30*12-SUM($L30:S30),1)*T30)),MIN(IF(T$41=$D30,$C30,S99),$C30/$F30*T30/12)))))</f>
        <v>192</v>
      </c>
      <c r="U64" s="72">
        <f>IF(U30=0,0,IF($G30="GWG",IF(U$41=$D30,$C30,0),IF($G30="Sammelposten",IF(U$41&lt;$D30,0,IF(U$41&gt;$D30+SP_Jahre-1,0,$C30/SP_Jahre)),IF($G30="Degressiv",MIN(IF(U$41=$D30,$C30,T99),MAX(IF(U$41=$D30,$C30,T99)*$J30*U30/12,IF(U$41=$D30,$C30,T99)/MAX($F30*12-SUM($L30:T30),1)*U30)),MIN(IF(U$41=$D30,$C30,T99),$C30/$F30*U30/12)))))</f>
        <v>192</v>
      </c>
      <c r="V64" s="72">
        <f>IF(V30=0,0,IF($G30="GWG",IF(V$41=$D30,$C30,0),IF($G30="Sammelposten",IF(V$41&lt;$D30,0,IF(V$41&gt;$D30+SP_Jahre-1,0,$C30/SP_Jahre)),IF($G30="Degressiv",MIN(IF(V$41=$D30,$C30,U99),MAX(IF(V$41=$D30,$C30,U99)*$J30*V30/12,IF(V$41=$D30,$C30,U99)/MAX($F30*12-SUM($L30:U30),1)*V30)),MIN(IF(V$41=$D30,$C30,U99),$C30/$F30*V30/12)))))</f>
        <v>192</v>
      </c>
      <c r="W64" s="72">
        <f>IF(W30=0,0,IF($G30="GWG",IF(W$41=$D30,$C30,0),IF($G30="Sammelposten",IF(W$41&lt;$D30,0,IF(W$41&gt;$D30+SP_Jahre-1,0,$C30/SP_Jahre)),IF($G30="Degressiv",MIN(IF(W$41=$D30,$C30,V99),MAX(IF(W$41=$D30,$C30,V99)*$J30*W30/12,IF(W$41=$D30,$C30,V99)/MAX($F30*12-SUM($L30:V30),1)*W30)),MIN(IF(W$41=$D30,$C30,V99),$C30/$F30*W30/12)))))</f>
        <v>192</v>
      </c>
      <c r="X64" s="72">
        <f>IF(X30=0,0,IF($G30="GWG",IF(X$41=$D30,$C30,0),IF($G30="Sammelposten",IF(X$41&lt;$D30,0,IF(X$41&gt;$D30+SP_Jahre-1,0,$C30/SP_Jahre)),IF($G30="Degressiv",MIN(IF(X$41=$D30,$C30,W99),MAX(IF(X$41=$D30,$C30,W99)*$J30*X30/12,IF(X$41=$D30,$C30,W99)/MAX($F30*12-SUM($L30:W30),1)*X30)),MIN(IF(X$41=$D30,$C30,W99),$C30/$F30*X30/12)))))</f>
        <v>0</v>
      </c>
      <c r="Y64" s="72">
        <f>IF(Y30=0,0,IF($G30="GWG",IF(Y$41=$D30,$C30,0),IF($G30="Sammelposten",IF(Y$41&lt;$D30,0,IF(Y$41&gt;$D30+SP_Jahre-1,0,$C30/SP_Jahre)),IF($G30="Degressiv",MIN(IF(Y$41=$D30,$C30,X99),MAX(IF(Y$41=$D30,$C30,X99)*$J30*Y30/12,IF(Y$41=$D30,$C30,X99)/MAX($F30*12-SUM($L30:X30),1)*Y30)),MIN(IF(Y$41=$D30,$C30,X99),$C30/$F30*Y30/12)))))</f>
        <v>0</v>
      </c>
      <c r="Z64" s="72">
        <f>IF(Z30=0,0,IF($G30="GWG",IF(Z$41=$D30,$C30,0),IF($G30="Sammelposten",IF(Z$41&lt;$D30,0,IF(Z$41&gt;$D30+SP_Jahre-1,0,$C30/SP_Jahre)),IF($G30="Degressiv",MIN(IF(Z$41=$D30,$C30,Y99),MAX(IF(Z$41=$D30,$C30,Y99)*$J30*Z30/12,IF(Z$41=$D30,$C30,Y99)/MAX($F30*12-SUM($L30:Y30),1)*Z30)),MIN(IF(Z$41=$D30,$C30,Y99),$C30/$F30*Z30/12)))))</f>
        <v>0</v>
      </c>
      <c r="AA64" s="72">
        <f>IF(AA30=0,0,IF($G30="GWG",IF(AA$41=$D30,$C30,0),IF($G30="Sammelposten",IF(AA$41&lt;$D30,0,IF(AA$41&gt;$D30+SP_Jahre-1,0,$C30/SP_Jahre)),IF($G30="Degressiv",MIN(IF(AA$41=$D30,$C30,Z99),MAX(IF(AA$41=$D30,$C30,Z99)*$J30*AA30/12,IF(AA$41=$D30,$C30,Z99)/MAX($F30*12-SUM($L30:Z30),1)*AA30)),MIN(IF(AA$41=$D30,$C30,Z99),$C30/$F30*AA30/12)))))</f>
        <v>0</v>
      </c>
      <c r="AB64" s="72">
        <f>IF(AB30=0,0,IF($G30="GWG",IF(AB$41=$D30,$C30,0),IF($G30="Sammelposten",IF(AB$41&lt;$D30,0,IF(AB$41&gt;$D30+SP_Jahre-1,0,$C30/SP_Jahre)),IF($G30="Degressiv",MIN(IF(AB$41=$D30,$C30,AA99),MAX(IF(AB$41=$D30,$C30,AA99)*$J30*AB30/12,IF(AB$41=$D30,$C30,AA99)/MAX($F30*12-SUM($L30:AA30),1)*AB30)),MIN(IF(AB$41=$D30,$C30,AA99),$C30/$F30*AB30/12)))))</f>
        <v>0</v>
      </c>
      <c r="AC64" s="72">
        <f>IF(AC30=0,0,IF($G30="GWG",IF(AC$41=$D30,$C30,0),IF($G30="Sammelposten",IF(AC$41&lt;$D30,0,IF(AC$41&gt;$D30+SP_Jahre-1,0,$C30/SP_Jahre)),IF($G30="Degressiv",MIN(IF(AC$41=$D30,$C30,AB99),MAX(IF(AC$41=$D30,$C30,AB99)*$J30*AC30/12,IF(AC$41=$D30,$C30,AB99)/MAX($F30*12-SUM($L30:AB30),1)*AC30)),MIN(IF(AC$41=$D30,$C30,AB99),$C30/$F30*AC30/12)))))</f>
        <v>0</v>
      </c>
      <c r="AD64" s="72">
        <f>IF(AD30=0,0,IF($G30="GWG",IF(AD$41=$D30,$C30,0),IF($G30="Sammelposten",IF(AD$41&lt;$D30,0,IF(AD$41&gt;$D30+SP_Jahre-1,0,$C30/SP_Jahre)),IF($G30="Degressiv",MIN(IF(AD$41=$D30,$C30,AC99),MAX(IF(AD$41=$D30,$C30,AC99)*$J30*AD30/12,IF(AD$41=$D30,$C30,AC99)/MAX($F30*12-SUM($L30:AC30),1)*AD30)),MIN(IF(AD$41=$D30,$C30,AC99),$C30/$F30*AD30/12)))))</f>
        <v>0</v>
      </c>
      <c r="AE64" s="72">
        <f>IF(AE30=0,0,IF($G30="GWG",IF(AE$41=$D30,$C30,0),IF($G30="Sammelposten",IF(AE$41&lt;$D30,0,IF(AE$41&gt;$D30+SP_Jahre-1,0,$C30/SP_Jahre)),IF($G30="Degressiv",MIN(IF(AE$41=$D30,$C30,AD99),MAX(IF(AE$41=$D30,$C30,AD99)*$J30*AE30/12,IF(AE$41=$D30,$C30,AD99)/MAX($F30*12-SUM($L30:AD30),1)*AE30)),MIN(IF(AE$41=$D30,$C30,AD99),$C30/$F30*AE30/12)))))</f>
        <v>0</v>
      </c>
    </row>
    <row r="65" spans="1:31" ht="15" customHeight="1" x14ac:dyDescent="0.25">
      <c r="A65" s="66">
        <f t="shared" si="2"/>
        <v>24</v>
      </c>
      <c r="B65" s="67" t="str">
        <f t="shared" si="3"/>
        <v>Rollregale Archiv</v>
      </c>
      <c r="C65" s="68">
        <f t="shared" si="4"/>
        <v>880</v>
      </c>
      <c r="D65" s="69"/>
      <c r="E65" s="69"/>
      <c r="F65" s="69"/>
      <c r="G65" s="66" t="str">
        <f t="shared" si="5"/>
        <v>Sammelposten</v>
      </c>
      <c r="H65" s="69"/>
      <c r="I65" s="69"/>
      <c r="J65" s="70"/>
      <c r="L65" s="72">
        <f t="shared" si="6"/>
        <v>0</v>
      </c>
      <c r="M65" s="72">
        <f>IF(M31=0,0,IF($G31="GWG",IF(M$41=$D31,$C31,0),IF($G31="Sammelposten",IF(M$41&lt;$D31,0,IF(M$41&gt;$D31+SP_Jahre-1,0,$C31/SP_Jahre)),IF($G31="Degressiv",MIN(IF(M$41=$D31,$C31,L100),MAX(IF(M$41=$D31,$C31,L100)*$J31*M31/12,IF(M$41=$D31,$C31,L100)/MAX($F31*12-SUM($L31:L31),1)*M31)),MIN(IF(M$41=$D31,$C31,L100),$C31/$F31*M31/12)))))</f>
        <v>0</v>
      </c>
      <c r="N65" s="72">
        <f>IF(N31=0,0,IF($G31="GWG",IF(N$41=$D31,$C31,0),IF($G31="Sammelposten",IF(N$41&lt;$D31,0,IF(N$41&gt;$D31+SP_Jahre-1,0,$C31/SP_Jahre)),IF($G31="Degressiv",MIN(IF(N$41=$D31,$C31,M100),MAX(IF(N$41=$D31,$C31,M100)*$J31*N31/12,IF(N$41=$D31,$C31,M100)/MAX($F31*12-SUM($L31:M31),1)*N31)),MIN(IF(N$41=$D31,$C31,M100),$C31/$F31*N31/12)))))</f>
        <v>0</v>
      </c>
      <c r="O65" s="72">
        <f>IF(O31=0,0,IF($G31="GWG",IF(O$41=$D31,$C31,0),IF($G31="Sammelposten",IF(O$41&lt;$D31,0,IF(O$41&gt;$D31+SP_Jahre-1,0,$C31/SP_Jahre)),IF($G31="Degressiv",MIN(IF(O$41=$D31,$C31,N100),MAX(IF(O$41=$D31,$C31,N100)*$J31*O31/12,IF(O$41=$D31,$C31,N100)/MAX($F31*12-SUM($L31:N31),1)*O31)),MIN(IF(O$41=$D31,$C31,N100),$C31/$F31*O31/12)))))</f>
        <v>0</v>
      </c>
      <c r="P65" s="72">
        <f>IF(P31=0,0,IF($G31="GWG",IF(P$41=$D31,$C31,0),IF($G31="Sammelposten",IF(P$41&lt;$D31,0,IF(P$41&gt;$D31+SP_Jahre-1,0,$C31/SP_Jahre)),IF($G31="Degressiv",MIN(IF(P$41=$D31,$C31,O100),MAX(IF(P$41=$D31,$C31,O100)*$J31*P31/12,IF(P$41=$D31,$C31,O100)/MAX($F31*12-SUM($L31:O31),1)*P31)),MIN(IF(P$41=$D31,$C31,O100),$C31/$F31*P31/12)))))</f>
        <v>0</v>
      </c>
      <c r="Q65" s="72">
        <f>IF(Q31=0,0,IF($G31="GWG",IF(Q$41=$D31,$C31,0),IF($G31="Sammelposten",IF(Q$41&lt;$D31,0,IF(Q$41&gt;$D31+SP_Jahre-1,0,$C31/SP_Jahre)),IF($G31="Degressiv",MIN(IF(Q$41=$D31,$C31,P100),MAX(IF(Q$41=$D31,$C31,P100)*$J31*Q31/12,IF(Q$41=$D31,$C31,P100)/MAX($F31*12-SUM($L31:P31),1)*Q31)),MIN(IF(Q$41=$D31,$C31,P100),$C31/$F31*Q31/12)))))</f>
        <v>0</v>
      </c>
      <c r="R65" s="72">
        <f>IF(R31=0,0,IF($G31="GWG",IF(R$41=$D31,$C31,0),IF($G31="Sammelposten",IF(R$41&lt;$D31,0,IF(R$41&gt;$D31+SP_Jahre-1,0,$C31/SP_Jahre)),IF($G31="Degressiv",MIN(IF(R$41=$D31,$C31,Q100),MAX(IF(R$41=$D31,$C31,Q100)*$J31*R31/12,IF(R$41=$D31,$C31,Q100)/MAX($F31*12-SUM($L31:Q31),1)*R31)),MIN(IF(R$41=$D31,$C31,Q100),$C31/$F31*R31/12)))))</f>
        <v>0</v>
      </c>
      <c r="S65" s="72">
        <f>IF(S31=0,0,IF($G31="GWG",IF(S$41=$D31,$C31,0),IF($G31="Sammelposten",IF(S$41&lt;$D31,0,IF(S$41&gt;$D31+SP_Jahre-1,0,$C31/SP_Jahre)),IF($G31="Degressiv",MIN(IF(S$41=$D31,$C31,R100),MAX(IF(S$41=$D31,$C31,R100)*$J31*S31/12,IF(S$41=$D31,$C31,R100)/MAX($F31*12-SUM($L31:R31),1)*S31)),MIN(IF(S$41=$D31,$C31,R100),$C31/$F31*S31/12)))))</f>
        <v>176</v>
      </c>
      <c r="T65" s="72">
        <f>IF(T31=0,0,IF($G31="GWG",IF(T$41=$D31,$C31,0),IF($G31="Sammelposten",IF(T$41&lt;$D31,0,IF(T$41&gt;$D31+SP_Jahre-1,0,$C31/SP_Jahre)),IF($G31="Degressiv",MIN(IF(T$41=$D31,$C31,S100),MAX(IF(T$41=$D31,$C31,S100)*$J31*T31/12,IF(T$41=$D31,$C31,S100)/MAX($F31*12-SUM($L31:S31),1)*T31)),MIN(IF(T$41=$D31,$C31,S100),$C31/$F31*T31/12)))))</f>
        <v>176</v>
      </c>
      <c r="U65" s="72">
        <f>IF(U31=0,0,IF($G31="GWG",IF(U$41=$D31,$C31,0),IF($G31="Sammelposten",IF(U$41&lt;$D31,0,IF(U$41&gt;$D31+SP_Jahre-1,0,$C31/SP_Jahre)),IF($G31="Degressiv",MIN(IF(U$41=$D31,$C31,T100),MAX(IF(U$41=$D31,$C31,T100)*$J31*U31/12,IF(U$41=$D31,$C31,T100)/MAX($F31*12-SUM($L31:T31),1)*U31)),MIN(IF(U$41=$D31,$C31,T100),$C31/$F31*U31/12)))))</f>
        <v>176</v>
      </c>
      <c r="V65" s="72">
        <f>IF(V31=0,0,IF($G31="GWG",IF(V$41=$D31,$C31,0),IF($G31="Sammelposten",IF(V$41&lt;$D31,0,IF(V$41&gt;$D31+SP_Jahre-1,0,$C31/SP_Jahre)),IF($G31="Degressiv",MIN(IF(V$41=$D31,$C31,U100),MAX(IF(V$41=$D31,$C31,U100)*$J31*V31/12,IF(V$41=$D31,$C31,U100)/MAX($F31*12-SUM($L31:U31),1)*V31)),MIN(IF(V$41=$D31,$C31,U100),$C31/$F31*V31/12)))))</f>
        <v>176</v>
      </c>
      <c r="W65" s="72">
        <f>IF(W31=0,0,IF($G31="GWG",IF(W$41=$D31,$C31,0),IF($G31="Sammelposten",IF(W$41&lt;$D31,0,IF(W$41&gt;$D31+SP_Jahre-1,0,$C31/SP_Jahre)),IF($G31="Degressiv",MIN(IF(W$41=$D31,$C31,V100),MAX(IF(W$41=$D31,$C31,V100)*$J31*W31/12,IF(W$41=$D31,$C31,V100)/MAX($F31*12-SUM($L31:V31),1)*W31)),MIN(IF(W$41=$D31,$C31,V100),$C31/$F31*W31/12)))))</f>
        <v>176</v>
      </c>
      <c r="X65" s="72">
        <f>IF(X31=0,0,IF($G31="GWG",IF(X$41=$D31,$C31,0),IF($G31="Sammelposten",IF(X$41&lt;$D31,0,IF(X$41&gt;$D31+SP_Jahre-1,0,$C31/SP_Jahre)),IF($G31="Degressiv",MIN(IF(X$41=$D31,$C31,W100),MAX(IF(X$41=$D31,$C31,W100)*$J31*X31/12,IF(X$41=$D31,$C31,W100)/MAX($F31*12-SUM($L31:W31),1)*X31)),MIN(IF(X$41=$D31,$C31,W100),$C31/$F31*X31/12)))))</f>
        <v>0</v>
      </c>
      <c r="Y65" s="72">
        <f>IF(Y31=0,0,IF($G31="GWG",IF(Y$41=$D31,$C31,0),IF($G31="Sammelposten",IF(Y$41&lt;$D31,0,IF(Y$41&gt;$D31+SP_Jahre-1,0,$C31/SP_Jahre)),IF($G31="Degressiv",MIN(IF(Y$41=$D31,$C31,X100),MAX(IF(Y$41=$D31,$C31,X100)*$J31*Y31/12,IF(Y$41=$D31,$C31,X100)/MAX($F31*12-SUM($L31:X31),1)*Y31)),MIN(IF(Y$41=$D31,$C31,X100),$C31/$F31*Y31/12)))))</f>
        <v>0</v>
      </c>
      <c r="Z65" s="72">
        <f>IF(Z31=0,0,IF($G31="GWG",IF(Z$41=$D31,$C31,0),IF($G31="Sammelposten",IF(Z$41&lt;$D31,0,IF(Z$41&gt;$D31+SP_Jahre-1,0,$C31/SP_Jahre)),IF($G31="Degressiv",MIN(IF(Z$41=$D31,$C31,Y100),MAX(IF(Z$41=$D31,$C31,Y100)*$J31*Z31/12,IF(Z$41=$D31,$C31,Y100)/MAX($F31*12-SUM($L31:Y31),1)*Z31)),MIN(IF(Z$41=$D31,$C31,Y100),$C31/$F31*Z31/12)))))</f>
        <v>0</v>
      </c>
      <c r="AA65" s="72">
        <f>IF(AA31=0,0,IF($G31="GWG",IF(AA$41=$D31,$C31,0),IF($G31="Sammelposten",IF(AA$41&lt;$D31,0,IF(AA$41&gt;$D31+SP_Jahre-1,0,$C31/SP_Jahre)),IF($G31="Degressiv",MIN(IF(AA$41=$D31,$C31,Z100),MAX(IF(AA$41=$D31,$C31,Z100)*$J31*AA31/12,IF(AA$41=$D31,$C31,Z100)/MAX($F31*12-SUM($L31:Z31),1)*AA31)),MIN(IF(AA$41=$D31,$C31,Z100),$C31/$F31*AA31/12)))))</f>
        <v>0</v>
      </c>
      <c r="AB65" s="72">
        <f>IF(AB31=0,0,IF($G31="GWG",IF(AB$41=$D31,$C31,0),IF($G31="Sammelposten",IF(AB$41&lt;$D31,0,IF(AB$41&gt;$D31+SP_Jahre-1,0,$C31/SP_Jahre)),IF($G31="Degressiv",MIN(IF(AB$41=$D31,$C31,AA100),MAX(IF(AB$41=$D31,$C31,AA100)*$J31*AB31/12,IF(AB$41=$D31,$C31,AA100)/MAX($F31*12-SUM($L31:AA31),1)*AB31)),MIN(IF(AB$41=$D31,$C31,AA100),$C31/$F31*AB31/12)))))</f>
        <v>0</v>
      </c>
      <c r="AC65" s="72">
        <f>IF(AC31=0,0,IF($G31="GWG",IF(AC$41=$D31,$C31,0),IF($G31="Sammelposten",IF(AC$41&lt;$D31,0,IF(AC$41&gt;$D31+SP_Jahre-1,0,$C31/SP_Jahre)),IF($G31="Degressiv",MIN(IF(AC$41=$D31,$C31,AB100),MAX(IF(AC$41=$D31,$C31,AB100)*$J31*AC31/12,IF(AC$41=$D31,$C31,AB100)/MAX($F31*12-SUM($L31:AB31),1)*AC31)),MIN(IF(AC$41=$D31,$C31,AB100),$C31/$F31*AC31/12)))))</f>
        <v>0</v>
      </c>
      <c r="AD65" s="72">
        <f>IF(AD31=0,0,IF($G31="GWG",IF(AD$41=$D31,$C31,0),IF($G31="Sammelposten",IF(AD$41&lt;$D31,0,IF(AD$41&gt;$D31+SP_Jahre-1,0,$C31/SP_Jahre)),IF($G31="Degressiv",MIN(IF(AD$41=$D31,$C31,AC100),MAX(IF(AD$41=$D31,$C31,AC100)*$J31*AD31/12,IF(AD$41=$D31,$C31,AC100)/MAX($F31*12-SUM($L31:AC31),1)*AD31)),MIN(IF(AD$41=$D31,$C31,AC100),$C31/$F31*AD31/12)))))</f>
        <v>0</v>
      </c>
      <c r="AE65" s="72">
        <f>IF(AE31=0,0,IF($G31="GWG",IF(AE$41=$D31,$C31,0),IF($G31="Sammelposten",IF(AE$41&lt;$D31,0,IF(AE$41&gt;$D31+SP_Jahre-1,0,$C31/SP_Jahre)),IF($G31="Degressiv",MIN(IF(AE$41=$D31,$C31,AD100),MAX(IF(AE$41=$D31,$C31,AD100)*$J31*AE31/12,IF(AE$41=$D31,$C31,AD100)/MAX($F31*12-SUM($L31:AD31),1)*AE31)),MIN(IF(AE$41=$D31,$C31,AD100),$C31/$F31*AE31/12)))))</f>
        <v>0</v>
      </c>
    </row>
    <row r="66" spans="1:31" ht="15" customHeight="1" x14ac:dyDescent="0.25">
      <c r="A66" s="66">
        <f t="shared" si="2"/>
        <v>25</v>
      </c>
      <c r="B66" s="67" t="str">
        <f t="shared" si="3"/>
        <v>Fertigungsroboter Schweißzelle</v>
      </c>
      <c r="C66" s="68">
        <f t="shared" si="4"/>
        <v>96500</v>
      </c>
      <c r="D66" s="69"/>
      <c r="E66" s="69"/>
      <c r="F66" s="69"/>
      <c r="G66" s="66" t="str">
        <f t="shared" si="5"/>
        <v>Degressiv</v>
      </c>
      <c r="H66" s="69"/>
      <c r="I66" s="69"/>
      <c r="J66" s="70"/>
      <c r="L66" s="72">
        <f t="shared" si="6"/>
        <v>0</v>
      </c>
      <c r="M66" s="72">
        <f>IF(M32=0,0,IF($G32="GWG",IF(M$41=$D32,$C32,0),IF($G32="Sammelposten",IF(M$41&lt;$D32,0,IF(M$41&gt;$D32+SP_Jahre-1,0,$C32/SP_Jahre)),IF($G32="Degressiv",MIN(IF(M$41=$D32,$C32,L101),MAX(IF(M$41=$D32,$C32,L101)*$J32*M32/12,IF(M$41=$D32,$C32,L101)/MAX($F32*12-SUM($L32:L32),1)*M32)),MIN(IF(M$41=$D32,$C32,L101),$C32/$F32*M32/12)))))</f>
        <v>0</v>
      </c>
      <c r="N66" s="72">
        <f>IF(N32=0,0,IF($G32="GWG",IF(N$41=$D32,$C32,0),IF($G32="Sammelposten",IF(N$41&lt;$D32,0,IF(N$41&gt;$D32+SP_Jahre-1,0,$C32/SP_Jahre)),IF($G32="Degressiv",MIN(IF(N$41=$D32,$C32,M101),MAX(IF(N$41=$D32,$C32,M101)*$J32*N32/12,IF(N$41=$D32,$C32,M101)/MAX($F32*12-SUM($L32:M32),1)*N32)),MIN(IF(N$41=$D32,$C32,M101),$C32/$F32*N32/12)))))</f>
        <v>0</v>
      </c>
      <c r="O66" s="72">
        <f>IF(O32=0,0,IF($G32="GWG",IF(O$41=$D32,$C32,0),IF($G32="Sammelposten",IF(O$41&lt;$D32,0,IF(O$41&gt;$D32+SP_Jahre-1,0,$C32/SP_Jahre)),IF($G32="Degressiv",MIN(IF(O$41=$D32,$C32,N101),MAX(IF(O$41=$D32,$C32,N101)*$J32*O32/12,IF(O$41=$D32,$C32,N101)/MAX($F32*12-SUM($L32:N32),1)*O32)),MIN(IF(O$41=$D32,$C32,N101),$C32/$F32*O32/12)))))</f>
        <v>0</v>
      </c>
      <c r="P66" s="72">
        <f>IF(P32=0,0,IF($G32="GWG",IF(P$41=$D32,$C32,0),IF($G32="Sammelposten",IF(P$41&lt;$D32,0,IF(P$41&gt;$D32+SP_Jahre-1,0,$C32/SP_Jahre)),IF($G32="Degressiv",MIN(IF(P$41=$D32,$C32,O101),MAX(IF(P$41=$D32,$C32,O101)*$J32*P32/12,IF(P$41=$D32,$C32,O101)/MAX($F32*12-SUM($L32:O32),1)*P32)),MIN(IF(P$41=$D32,$C32,O101),$C32/$F32*P32/12)))))</f>
        <v>0</v>
      </c>
      <c r="Q66" s="72">
        <f>IF(Q32=0,0,IF($G32="GWG",IF(Q$41=$D32,$C32,0),IF($G32="Sammelposten",IF(Q$41&lt;$D32,0,IF(Q$41&gt;$D32+SP_Jahre-1,0,$C32/SP_Jahre)),IF($G32="Degressiv",MIN(IF(Q$41=$D32,$C32,P101),MAX(IF(Q$41=$D32,$C32,P101)*$J32*Q32/12,IF(Q$41=$D32,$C32,P101)/MAX($F32*12-SUM($L32:P32),1)*Q32)),MIN(IF(Q$41=$D32,$C32,P101),$C32/$F32*Q32/12)))))</f>
        <v>0</v>
      </c>
      <c r="R66" s="72">
        <f>IF(R32=0,0,IF($G32="GWG",IF(R$41=$D32,$C32,0),IF($G32="Sammelposten",IF(R$41&lt;$D32,0,IF(R$41&gt;$D32+SP_Jahre-1,0,$C32/SP_Jahre)),IF($G32="Degressiv",MIN(IF(R$41=$D32,$C32,Q101),MAX(IF(R$41=$D32,$C32,Q101)*$J32*R32/12,IF(R$41=$D32,$C32,Q101)/MAX($F32*12-SUM($L32:Q32),1)*R32)),MIN(IF(R$41=$D32,$C32,Q101),$C32/$F32*R32/12)))))</f>
        <v>0</v>
      </c>
      <c r="S66" s="72">
        <f>IF(S32=0,0,IF($G32="GWG",IF(S$41=$D32,$C32,0),IF($G32="Sammelposten",IF(S$41&lt;$D32,0,IF(S$41&gt;$D32+SP_Jahre-1,0,$C32/SP_Jahre)),IF($G32="Degressiv",MIN(IF(S$41=$D32,$C32,R101),MAX(IF(S$41=$D32,$C32,R101)*$J32*S32/12,IF(S$41=$D32,$C32,R101)/MAX($F32*12-SUM($L32:R32),1)*S32)),MIN(IF(S$41=$D32,$C32,R101),$C32/$F32*S32/12)))))</f>
        <v>16887.5</v>
      </c>
      <c r="T66" s="72">
        <f>IF(T32=0,0,IF($G32="GWG",IF(T$41=$D32,$C32,0),IF($G32="Sammelposten",IF(T$41&lt;$D32,0,IF(T$41&gt;$D32+SP_Jahre-1,0,$C32/SP_Jahre)),IF($G32="Degressiv",MIN(IF(T$41=$D32,$C32,S101),MAX(IF(T$41=$D32,$C32,S101)*$J32*T32/12,IF(T$41=$D32,$C32,S101)/MAX($F32*12-SUM($L32:S32),1)*T32)),MIN(IF(T$41=$D32,$C32,S101),$C32/$F32*T32/12)))))</f>
        <v>23883.75</v>
      </c>
      <c r="U66" s="72">
        <f>IF(U32=0,0,IF($G32="GWG",IF(U$41=$D32,$C32,0),IF($G32="Sammelposten",IF(U$41&lt;$D32,0,IF(U$41&gt;$D32+SP_Jahre-1,0,$C32/SP_Jahre)),IF($G32="Degressiv",MIN(IF(U$41=$D32,$C32,T101),MAX(IF(U$41=$D32,$C32,T101)*$J32*U32/12,IF(U$41=$D32,$C32,T101)/MAX($F32*12-SUM($L32:T32),1)*U32)),MIN(IF(U$41=$D32,$C32,T101),$C32/$F32*U32/12)))))</f>
        <v>16718.625</v>
      </c>
      <c r="V66" s="72">
        <f>IF(V32=0,0,IF($G32="GWG",IF(V$41=$D32,$C32,0),IF($G32="Sammelposten",IF(V$41&lt;$D32,0,IF(V$41&gt;$D32+SP_Jahre-1,0,$C32/SP_Jahre)),IF($G32="Degressiv",MIN(IF(V$41=$D32,$C32,U101),MAX(IF(V$41=$D32,$C32,U101)*$J32*V32/12,IF(V$41=$D32,$C32,U101)/MAX($F32*12-SUM($L32:U32),1)*V32)),MIN(IF(V$41=$D32,$C32,U101),$C32/$F32*V32/12)))))</f>
        <v>11703.0375</v>
      </c>
      <c r="W66" s="72">
        <f>IF(W32=0,0,IF($G32="GWG",IF(W$41=$D32,$C32,0),IF($G32="Sammelposten",IF(W$41&lt;$D32,0,IF(W$41&gt;$D32+SP_Jahre-1,0,$C32/SP_Jahre)),IF($G32="Degressiv",MIN(IF(W$41=$D32,$C32,V101),MAX(IF(W$41=$D32,$C32,V101)*$J32*W32/12,IF(W$41=$D32,$C32,V101)/MAX($F32*12-SUM($L32:V32),1)*W32)),MIN(IF(W$41=$D32,$C32,V101),$C32/$F32*W32/12)))))</f>
        <v>8192.1262499999993</v>
      </c>
      <c r="X66" s="72">
        <f>IF(X32=0,0,IF($G32="GWG",IF(X$41=$D32,$C32,0),IF($G32="Sammelposten",IF(X$41&lt;$D32,0,IF(X$41&gt;$D32+SP_Jahre-1,0,$C32/SP_Jahre)),IF($G32="Degressiv",MIN(IF(X$41=$D32,$C32,W101),MAX(IF(X$41=$D32,$C32,W101)*$J32*X32/12,IF(X$41=$D32,$C32,W101)/MAX($F32*12-SUM($L32:W32),1)*X32)),MIN(IF(X$41=$D32,$C32,W101),$C32/$F32*X32/12)))))</f>
        <v>5734.4883749999999</v>
      </c>
      <c r="Y66" s="72">
        <f>IF(Y32=0,0,IF($G32="GWG",IF(Y$41=$D32,$C32,0),IF($G32="Sammelposten",IF(Y$41&lt;$D32,0,IF(Y$41&gt;$D32+SP_Jahre-1,0,$C32/SP_Jahre)),IF($G32="Degressiv",MIN(IF(Y$41=$D32,$C32,X101),MAX(IF(Y$41=$D32,$C32,X101)*$J32*Y32/12,IF(Y$41=$D32,$C32,X101)/MAX($F32*12-SUM($L32:X32),1)*Y32)),MIN(IF(Y$41=$D32,$C32,X101),$C32/$F32*Y32/12)))))</f>
        <v>5536.7473965517238</v>
      </c>
      <c r="Z66" s="72">
        <f>IF(Z32=0,0,IF($G32="GWG",IF(Z$41=$D32,$C32,0),IF($G32="Sammelposten",IF(Z$41&lt;$D32,0,IF(Z$41&gt;$D32+SP_Jahre-1,0,$C32/SP_Jahre)),IF($G32="Degressiv",MIN(IF(Z$41=$D32,$C32,Y101),MAX(IF(Z$41=$D32,$C32,Y101)*$J32*Z32/12,IF(Z$41=$D32,$C32,Y101)/MAX($F32*12-SUM($L32:Y32),1)*Z32)),MIN(IF(Z$41=$D32,$C32,Y101),$C32/$F32*Z32/12)))))</f>
        <v>5536.7473965517238</v>
      </c>
      <c r="AA66" s="72">
        <f>IF(AA32=0,0,IF($G32="GWG",IF(AA$41=$D32,$C32,0),IF($G32="Sammelposten",IF(AA$41&lt;$D32,0,IF(AA$41&gt;$D32+SP_Jahre-1,0,$C32/SP_Jahre)),IF($G32="Degressiv",MIN(IF(AA$41=$D32,$C32,Z101),MAX(IF(AA$41=$D32,$C32,Z101)*$J32*AA32/12,IF(AA$41=$D32,$C32,Z101)/MAX($F32*12-SUM($L32:Z32),1)*AA32)),MIN(IF(AA$41=$D32,$C32,Z101),$C32/$F32*AA32/12)))))</f>
        <v>2306.9780818965519</v>
      </c>
      <c r="AB66" s="72">
        <f>IF(AB32=0,0,IF($G32="GWG",IF(AB$41=$D32,$C32,0),IF($G32="Sammelposten",IF(AB$41&lt;$D32,0,IF(AB$41&gt;$D32+SP_Jahre-1,0,$C32/SP_Jahre)),IF($G32="Degressiv",MIN(IF(AB$41=$D32,$C32,AA101),MAX(IF(AB$41=$D32,$C32,AA101)*$J32*AB32/12,IF(AB$41=$D32,$C32,AA101)/MAX($F32*12-SUM($L32:AA32),1)*AB32)),MIN(IF(AB$41=$D32,$C32,AA101),$C32/$F32*AB32/12)))))</f>
        <v>0</v>
      </c>
      <c r="AC66" s="72">
        <f>IF(AC32=0,0,IF($G32="GWG",IF(AC$41=$D32,$C32,0),IF($G32="Sammelposten",IF(AC$41&lt;$D32,0,IF(AC$41&gt;$D32+SP_Jahre-1,0,$C32/SP_Jahre)),IF($G32="Degressiv",MIN(IF(AC$41=$D32,$C32,AB101),MAX(IF(AC$41=$D32,$C32,AB101)*$J32*AC32/12,IF(AC$41=$D32,$C32,AB101)/MAX($F32*12-SUM($L32:AB32),1)*AC32)),MIN(IF(AC$41=$D32,$C32,AB101),$C32/$F32*AC32/12)))))</f>
        <v>0</v>
      </c>
      <c r="AD66" s="72">
        <f>IF(AD32=0,0,IF($G32="GWG",IF(AD$41=$D32,$C32,0),IF($G32="Sammelposten",IF(AD$41&lt;$D32,0,IF(AD$41&gt;$D32+SP_Jahre-1,0,$C32/SP_Jahre)),IF($G32="Degressiv",MIN(IF(AD$41=$D32,$C32,AC101),MAX(IF(AD$41=$D32,$C32,AC101)*$J32*AD32/12,IF(AD$41=$D32,$C32,AC101)/MAX($F32*12-SUM($L32:AC32),1)*AD32)),MIN(IF(AD$41=$D32,$C32,AC101),$C32/$F32*AD32/12)))))</f>
        <v>0</v>
      </c>
      <c r="AE66" s="72">
        <f>IF(AE32=0,0,IF($G32="GWG",IF(AE$41=$D32,$C32,0),IF($G32="Sammelposten",IF(AE$41&lt;$D32,0,IF(AE$41&gt;$D32+SP_Jahre-1,0,$C32/SP_Jahre)),IF($G32="Degressiv",MIN(IF(AE$41=$D32,$C32,AD101),MAX(IF(AE$41=$D32,$C32,AD101)*$J32*AE32/12,IF(AE$41=$D32,$C32,AD101)/MAX($F32*12-SUM($L32:AD32),1)*AE32)),MIN(IF(AE$41=$D32,$C32,AD101),$C32/$F32*AE32/12)))))</f>
        <v>0</v>
      </c>
    </row>
    <row r="67" spans="1:31" ht="15" customHeight="1" x14ac:dyDescent="0.25">
      <c r="A67" s="66" t="str">
        <f t="shared" si="2"/>
        <v/>
      </c>
      <c r="B67" s="67" t="str">
        <f t="shared" si="3"/>
        <v/>
      </c>
      <c r="C67" s="68">
        <f t="shared" si="4"/>
        <v>0</v>
      </c>
      <c r="D67" s="69"/>
      <c r="E67" s="69"/>
      <c r="F67" s="69"/>
      <c r="G67" s="66" t="str">
        <f t="shared" si="5"/>
        <v>Linear</v>
      </c>
      <c r="H67" s="69"/>
      <c r="I67" s="69"/>
      <c r="J67" s="70"/>
      <c r="L67" s="72">
        <f t="shared" si="6"/>
        <v>0</v>
      </c>
      <c r="M67" s="72">
        <f>IF(M33=0,0,IF($G33="GWG",IF(M$41=$D33,$C33,0),IF($G33="Sammelposten",IF(M$41&lt;$D33,0,IF(M$41&gt;$D33+SP_Jahre-1,0,$C33/SP_Jahre)),IF($G33="Degressiv",MIN(IF(M$41=$D33,$C33,L102),MAX(IF(M$41=$D33,$C33,L102)*$J33*M33/12,IF(M$41=$D33,$C33,L102)/MAX($F33*12-SUM($L33:L33),1)*M33)),MIN(IF(M$41=$D33,$C33,L102),$C33/$F33*M33/12)))))</f>
        <v>0</v>
      </c>
      <c r="N67" s="72">
        <f>IF(N33=0,0,IF($G33="GWG",IF(N$41=$D33,$C33,0),IF($G33="Sammelposten",IF(N$41&lt;$D33,0,IF(N$41&gt;$D33+SP_Jahre-1,0,$C33/SP_Jahre)),IF($G33="Degressiv",MIN(IF(N$41=$D33,$C33,M102),MAX(IF(N$41=$D33,$C33,M102)*$J33*N33/12,IF(N$41=$D33,$C33,M102)/MAX($F33*12-SUM($L33:M33),1)*N33)),MIN(IF(N$41=$D33,$C33,M102),$C33/$F33*N33/12)))))</f>
        <v>0</v>
      </c>
      <c r="O67" s="72">
        <f>IF(O33=0,0,IF($G33="GWG",IF(O$41=$D33,$C33,0),IF($G33="Sammelposten",IF(O$41&lt;$D33,0,IF(O$41&gt;$D33+SP_Jahre-1,0,$C33/SP_Jahre)),IF($G33="Degressiv",MIN(IF(O$41=$D33,$C33,N102),MAX(IF(O$41=$D33,$C33,N102)*$J33*O33/12,IF(O$41=$D33,$C33,N102)/MAX($F33*12-SUM($L33:N33),1)*O33)),MIN(IF(O$41=$D33,$C33,N102),$C33/$F33*O33/12)))))</f>
        <v>0</v>
      </c>
      <c r="P67" s="72">
        <f>IF(P33=0,0,IF($G33="GWG",IF(P$41=$D33,$C33,0),IF($G33="Sammelposten",IF(P$41&lt;$D33,0,IF(P$41&gt;$D33+SP_Jahre-1,0,$C33/SP_Jahre)),IF($G33="Degressiv",MIN(IF(P$41=$D33,$C33,O102),MAX(IF(P$41=$D33,$C33,O102)*$J33*P33/12,IF(P$41=$D33,$C33,O102)/MAX($F33*12-SUM($L33:O33),1)*P33)),MIN(IF(P$41=$D33,$C33,O102),$C33/$F33*P33/12)))))</f>
        <v>0</v>
      </c>
      <c r="Q67" s="72">
        <f>IF(Q33=0,0,IF($G33="GWG",IF(Q$41=$D33,$C33,0),IF($G33="Sammelposten",IF(Q$41&lt;$D33,0,IF(Q$41&gt;$D33+SP_Jahre-1,0,$C33/SP_Jahre)),IF($G33="Degressiv",MIN(IF(Q$41=$D33,$C33,P102),MAX(IF(Q$41=$D33,$C33,P102)*$J33*Q33/12,IF(Q$41=$D33,$C33,P102)/MAX($F33*12-SUM($L33:P33),1)*Q33)),MIN(IF(Q$41=$D33,$C33,P102),$C33/$F33*Q33/12)))))</f>
        <v>0</v>
      </c>
      <c r="R67" s="72">
        <f>IF(R33=0,0,IF($G33="GWG",IF(R$41=$D33,$C33,0),IF($G33="Sammelposten",IF(R$41&lt;$D33,0,IF(R$41&gt;$D33+SP_Jahre-1,0,$C33/SP_Jahre)),IF($G33="Degressiv",MIN(IF(R$41=$D33,$C33,Q102),MAX(IF(R$41=$D33,$C33,Q102)*$J33*R33/12,IF(R$41=$D33,$C33,Q102)/MAX($F33*12-SUM($L33:Q33),1)*R33)),MIN(IF(R$41=$D33,$C33,Q102),$C33/$F33*R33/12)))))</f>
        <v>0</v>
      </c>
      <c r="S67" s="72">
        <f>IF(S33=0,0,IF($G33="GWG",IF(S$41=$D33,$C33,0),IF($G33="Sammelposten",IF(S$41&lt;$D33,0,IF(S$41&gt;$D33+SP_Jahre-1,0,$C33/SP_Jahre)),IF($G33="Degressiv",MIN(IF(S$41=$D33,$C33,R102),MAX(IF(S$41=$D33,$C33,R102)*$J33*S33/12,IF(S$41=$D33,$C33,R102)/MAX($F33*12-SUM($L33:R33),1)*S33)),MIN(IF(S$41=$D33,$C33,R102),$C33/$F33*S33/12)))))</f>
        <v>0</v>
      </c>
      <c r="T67" s="72">
        <f>IF(T33=0,0,IF($G33="GWG",IF(T$41=$D33,$C33,0),IF($G33="Sammelposten",IF(T$41&lt;$D33,0,IF(T$41&gt;$D33+SP_Jahre-1,0,$C33/SP_Jahre)),IF($G33="Degressiv",MIN(IF(T$41=$D33,$C33,S102),MAX(IF(T$41=$D33,$C33,S102)*$J33*T33/12,IF(T$41=$D33,$C33,S102)/MAX($F33*12-SUM($L33:S33),1)*T33)),MIN(IF(T$41=$D33,$C33,S102),$C33/$F33*T33/12)))))</f>
        <v>0</v>
      </c>
      <c r="U67" s="72">
        <f>IF(U33=0,0,IF($G33="GWG",IF(U$41=$D33,$C33,0),IF($G33="Sammelposten",IF(U$41&lt;$D33,0,IF(U$41&gt;$D33+SP_Jahre-1,0,$C33/SP_Jahre)),IF($G33="Degressiv",MIN(IF(U$41=$D33,$C33,T102),MAX(IF(U$41=$D33,$C33,T102)*$J33*U33/12,IF(U$41=$D33,$C33,T102)/MAX($F33*12-SUM($L33:T33),1)*U33)),MIN(IF(U$41=$D33,$C33,T102),$C33/$F33*U33/12)))))</f>
        <v>0</v>
      </c>
      <c r="V67" s="72">
        <f>IF(V33=0,0,IF($G33="GWG",IF(V$41=$D33,$C33,0),IF($G33="Sammelposten",IF(V$41&lt;$D33,0,IF(V$41&gt;$D33+SP_Jahre-1,0,$C33/SP_Jahre)),IF($G33="Degressiv",MIN(IF(V$41=$D33,$C33,U102),MAX(IF(V$41=$D33,$C33,U102)*$J33*V33/12,IF(V$41=$D33,$C33,U102)/MAX($F33*12-SUM($L33:U33),1)*V33)),MIN(IF(V$41=$D33,$C33,U102),$C33/$F33*V33/12)))))</f>
        <v>0</v>
      </c>
      <c r="W67" s="72">
        <f>IF(W33=0,0,IF($G33="GWG",IF(W$41=$D33,$C33,0),IF($G33="Sammelposten",IF(W$41&lt;$D33,0,IF(W$41&gt;$D33+SP_Jahre-1,0,$C33/SP_Jahre)),IF($G33="Degressiv",MIN(IF(W$41=$D33,$C33,V102),MAX(IF(W$41=$D33,$C33,V102)*$J33*W33/12,IF(W$41=$D33,$C33,V102)/MAX($F33*12-SUM($L33:V33),1)*W33)),MIN(IF(W$41=$D33,$C33,V102),$C33/$F33*W33/12)))))</f>
        <v>0</v>
      </c>
      <c r="X67" s="72">
        <f>IF(X33=0,0,IF($G33="GWG",IF(X$41=$D33,$C33,0),IF($G33="Sammelposten",IF(X$41&lt;$D33,0,IF(X$41&gt;$D33+SP_Jahre-1,0,$C33/SP_Jahre)),IF($G33="Degressiv",MIN(IF(X$41=$D33,$C33,W102),MAX(IF(X$41=$D33,$C33,W102)*$J33*X33/12,IF(X$41=$D33,$C33,W102)/MAX($F33*12-SUM($L33:W33),1)*X33)),MIN(IF(X$41=$D33,$C33,W102),$C33/$F33*X33/12)))))</f>
        <v>0</v>
      </c>
      <c r="Y67" s="72">
        <f>IF(Y33=0,0,IF($G33="GWG",IF(Y$41=$D33,$C33,0),IF($G33="Sammelposten",IF(Y$41&lt;$D33,0,IF(Y$41&gt;$D33+SP_Jahre-1,0,$C33/SP_Jahre)),IF($G33="Degressiv",MIN(IF(Y$41=$D33,$C33,X102),MAX(IF(Y$41=$D33,$C33,X102)*$J33*Y33/12,IF(Y$41=$D33,$C33,X102)/MAX($F33*12-SUM($L33:X33),1)*Y33)),MIN(IF(Y$41=$D33,$C33,X102),$C33/$F33*Y33/12)))))</f>
        <v>0</v>
      </c>
      <c r="Z67" s="72">
        <f>IF(Z33=0,0,IF($G33="GWG",IF(Z$41=$D33,$C33,0),IF($G33="Sammelposten",IF(Z$41&lt;$D33,0,IF(Z$41&gt;$D33+SP_Jahre-1,0,$C33/SP_Jahre)),IF($G33="Degressiv",MIN(IF(Z$41=$D33,$C33,Y102),MAX(IF(Z$41=$D33,$C33,Y102)*$J33*Z33/12,IF(Z$41=$D33,$C33,Y102)/MAX($F33*12-SUM($L33:Y33),1)*Z33)),MIN(IF(Z$41=$D33,$C33,Y102),$C33/$F33*Z33/12)))))</f>
        <v>0</v>
      </c>
      <c r="AA67" s="72">
        <f>IF(AA33=0,0,IF($G33="GWG",IF(AA$41=$D33,$C33,0),IF($G33="Sammelposten",IF(AA$41&lt;$D33,0,IF(AA$41&gt;$D33+SP_Jahre-1,0,$C33/SP_Jahre)),IF($G33="Degressiv",MIN(IF(AA$41=$D33,$C33,Z102),MAX(IF(AA$41=$D33,$C33,Z102)*$J33*AA33/12,IF(AA$41=$D33,$C33,Z102)/MAX($F33*12-SUM($L33:Z33),1)*AA33)),MIN(IF(AA$41=$D33,$C33,Z102),$C33/$F33*AA33/12)))))</f>
        <v>0</v>
      </c>
      <c r="AB67" s="72">
        <f>IF(AB33=0,0,IF($G33="GWG",IF(AB$41=$D33,$C33,0),IF($G33="Sammelposten",IF(AB$41&lt;$D33,0,IF(AB$41&gt;$D33+SP_Jahre-1,0,$C33/SP_Jahre)),IF($G33="Degressiv",MIN(IF(AB$41=$D33,$C33,AA102),MAX(IF(AB$41=$D33,$C33,AA102)*$J33*AB33/12,IF(AB$41=$D33,$C33,AA102)/MAX($F33*12-SUM($L33:AA33),1)*AB33)),MIN(IF(AB$41=$D33,$C33,AA102),$C33/$F33*AB33/12)))))</f>
        <v>0</v>
      </c>
      <c r="AC67" s="72">
        <f>IF(AC33=0,0,IF($G33="GWG",IF(AC$41=$D33,$C33,0),IF($G33="Sammelposten",IF(AC$41&lt;$D33,0,IF(AC$41&gt;$D33+SP_Jahre-1,0,$C33/SP_Jahre)),IF($G33="Degressiv",MIN(IF(AC$41=$D33,$C33,AB102),MAX(IF(AC$41=$D33,$C33,AB102)*$J33*AC33/12,IF(AC$41=$D33,$C33,AB102)/MAX($F33*12-SUM($L33:AB33),1)*AC33)),MIN(IF(AC$41=$D33,$C33,AB102),$C33/$F33*AC33/12)))))</f>
        <v>0</v>
      </c>
      <c r="AD67" s="72">
        <f>IF(AD33=0,0,IF($G33="GWG",IF(AD$41=$D33,$C33,0),IF($G33="Sammelposten",IF(AD$41&lt;$D33,0,IF(AD$41&gt;$D33+SP_Jahre-1,0,$C33/SP_Jahre)),IF($G33="Degressiv",MIN(IF(AD$41=$D33,$C33,AC102),MAX(IF(AD$41=$D33,$C33,AC102)*$J33*AD33/12,IF(AD$41=$D33,$C33,AC102)/MAX($F33*12-SUM($L33:AC33),1)*AD33)),MIN(IF(AD$41=$D33,$C33,AC102),$C33/$F33*AD33/12)))))</f>
        <v>0</v>
      </c>
      <c r="AE67" s="72">
        <f>IF(AE33=0,0,IF($G33="GWG",IF(AE$41=$D33,$C33,0),IF($G33="Sammelposten",IF(AE$41&lt;$D33,0,IF(AE$41&gt;$D33+SP_Jahre-1,0,$C33/SP_Jahre)),IF($G33="Degressiv",MIN(IF(AE$41=$D33,$C33,AD102),MAX(IF(AE$41=$D33,$C33,AD102)*$J33*AE33/12,IF(AE$41=$D33,$C33,AD102)/MAX($F33*12-SUM($L33:AD33),1)*AE33)),MIN(IF(AE$41=$D33,$C33,AD102),$C33/$F33*AE33/12)))))</f>
        <v>0</v>
      </c>
    </row>
    <row r="68" spans="1:31" ht="15" customHeight="1" x14ac:dyDescent="0.25">
      <c r="A68" s="66" t="str">
        <f t="shared" si="2"/>
        <v/>
      </c>
      <c r="B68" s="67" t="str">
        <f t="shared" si="3"/>
        <v/>
      </c>
      <c r="C68" s="68">
        <f t="shared" si="4"/>
        <v>0</v>
      </c>
      <c r="D68" s="69"/>
      <c r="E68" s="69"/>
      <c r="F68" s="69"/>
      <c r="G68" s="66" t="str">
        <f t="shared" si="5"/>
        <v>Linear</v>
      </c>
      <c r="H68" s="69"/>
      <c r="I68" s="69"/>
      <c r="J68" s="70"/>
      <c r="L68" s="72">
        <f t="shared" si="6"/>
        <v>0</v>
      </c>
      <c r="M68" s="72">
        <f>IF(M34=0,0,IF($G34="GWG",IF(M$41=$D34,$C34,0),IF($G34="Sammelposten",IF(M$41&lt;$D34,0,IF(M$41&gt;$D34+SP_Jahre-1,0,$C34/SP_Jahre)),IF($G34="Degressiv",MIN(IF(M$41=$D34,$C34,L103),MAX(IF(M$41=$D34,$C34,L103)*$J34*M34/12,IF(M$41=$D34,$C34,L103)/MAX($F34*12-SUM($L34:L34),1)*M34)),MIN(IF(M$41=$D34,$C34,L103),$C34/$F34*M34/12)))))</f>
        <v>0</v>
      </c>
      <c r="N68" s="72">
        <f>IF(N34=0,0,IF($G34="GWG",IF(N$41=$D34,$C34,0),IF($G34="Sammelposten",IF(N$41&lt;$D34,0,IF(N$41&gt;$D34+SP_Jahre-1,0,$C34/SP_Jahre)),IF($G34="Degressiv",MIN(IF(N$41=$D34,$C34,M103),MAX(IF(N$41=$D34,$C34,M103)*$J34*N34/12,IF(N$41=$D34,$C34,M103)/MAX($F34*12-SUM($L34:M34),1)*N34)),MIN(IF(N$41=$D34,$C34,M103),$C34/$F34*N34/12)))))</f>
        <v>0</v>
      </c>
      <c r="O68" s="72">
        <f>IF(O34=0,0,IF($G34="GWG",IF(O$41=$D34,$C34,0),IF($G34="Sammelposten",IF(O$41&lt;$D34,0,IF(O$41&gt;$D34+SP_Jahre-1,0,$C34/SP_Jahre)),IF($G34="Degressiv",MIN(IF(O$41=$D34,$C34,N103),MAX(IF(O$41=$D34,$C34,N103)*$J34*O34/12,IF(O$41=$D34,$C34,N103)/MAX($F34*12-SUM($L34:N34),1)*O34)),MIN(IF(O$41=$D34,$C34,N103),$C34/$F34*O34/12)))))</f>
        <v>0</v>
      </c>
      <c r="P68" s="72">
        <f>IF(P34=0,0,IF($G34="GWG",IF(P$41=$D34,$C34,0),IF($G34="Sammelposten",IF(P$41&lt;$D34,0,IF(P$41&gt;$D34+SP_Jahre-1,0,$C34/SP_Jahre)),IF($G34="Degressiv",MIN(IF(P$41=$D34,$C34,O103),MAX(IF(P$41=$D34,$C34,O103)*$J34*P34/12,IF(P$41=$D34,$C34,O103)/MAX($F34*12-SUM($L34:O34),1)*P34)),MIN(IF(P$41=$D34,$C34,O103),$C34/$F34*P34/12)))))</f>
        <v>0</v>
      </c>
      <c r="Q68" s="72">
        <f>IF(Q34=0,0,IF($G34="GWG",IF(Q$41=$D34,$C34,0),IF($G34="Sammelposten",IF(Q$41&lt;$D34,0,IF(Q$41&gt;$D34+SP_Jahre-1,0,$C34/SP_Jahre)),IF($G34="Degressiv",MIN(IF(Q$41=$D34,$C34,P103),MAX(IF(Q$41=$D34,$C34,P103)*$J34*Q34/12,IF(Q$41=$D34,$C34,P103)/MAX($F34*12-SUM($L34:P34),1)*Q34)),MIN(IF(Q$41=$D34,$C34,P103),$C34/$F34*Q34/12)))))</f>
        <v>0</v>
      </c>
      <c r="R68" s="72">
        <f>IF(R34=0,0,IF($G34="GWG",IF(R$41=$D34,$C34,0),IF($G34="Sammelposten",IF(R$41&lt;$D34,0,IF(R$41&gt;$D34+SP_Jahre-1,0,$C34/SP_Jahre)),IF($G34="Degressiv",MIN(IF(R$41=$D34,$C34,Q103),MAX(IF(R$41=$D34,$C34,Q103)*$J34*R34/12,IF(R$41=$D34,$C34,Q103)/MAX($F34*12-SUM($L34:Q34),1)*R34)),MIN(IF(R$41=$D34,$C34,Q103),$C34/$F34*R34/12)))))</f>
        <v>0</v>
      </c>
      <c r="S68" s="72">
        <f>IF(S34=0,0,IF($G34="GWG",IF(S$41=$D34,$C34,0),IF($G34="Sammelposten",IF(S$41&lt;$D34,0,IF(S$41&gt;$D34+SP_Jahre-1,0,$C34/SP_Jahre)),IF($G34="Degressiv",MIN(IF(S$41=$D34,$C34,R103),MAX(IF(S$41=$D34,$C34,R103)*$J34*S34/12,IF(S$41=$D34,$C34,R103)/MAX($F34*12-SUM($L34:R34),1)*S34)),MIN(IF(S$41=$D34,$C34,R103),$C34/$F34*S34/12)))))</f>
        <v>0</v>
      </c>
      <c r="T68" s="72">
        <f>IF(T34=0,0,IF($G34="GWG",IF(T$41=$D34,$C34,0),IF($G34="Sammelposten",IF(T$41&lt;$D34,0,IF(T$41&gt;$D34+SP_Jahre-1,0,$C34/SP_Jahre)),IF($G34="Degressiv",MIN(IF(T$41=$D34,$C34,S103),MAX(IF(T$41=$D34,$C34,S103)*$J34*T34/12,IF(T$41=$D34,$C34,S103)/MAX($F34*12-SUM($L34:S34),1)*T34)),MIN(IF(T$41=$D34,$C34,S103),$C34/$F34*T34/12)))))</f>
        <v>0</v>
      </c>
      <c r="U68" s="72">
        <f>IF(U34=0,0,IF($G34="GWG",IF(U$41=$D34,$C34,0),IF($G34="Sammelposten",IF(U$41&lt;$D34,0,IF(U$41&gt;$D34+SP_Jahre-1,0,$C34/SP_Jahre)),IF($G34="Degressiv",MIN(IF(U$41=$D34,$C34,T103),MAX(IF(U$41=$D34,$C34,T103)*$J34*U34/12,IF(U$41=$D34,$C34,T103)/MAX($F34*12-SUM($L34:T34),1)*U34)),MIN(IF(U$41=$D34,$C34,T103),$C34/$F34*U34/12)))))</f>
        <v>0</v>
      </c>
      <c r="V68" s="72">
        <f>IF(V34=0,0,IF($G34="GWG",IF(V$41=$D34,$C34,0),IF($G34="Sammelposten",IF(V$41&lt;$D34,0,IF(V$41&gt;$D34+SP_Jahre-1,0,$C34/SP_Jahre)),IF($G34="Degressiv",MIN(IF(V$41=$D34,$C34,U103),MAX(IF(V$41=$D34,$C34,U103)*$J34*V34/12,IF(V$41=$D34,$C34,U103)/MAX($F34*12-SUM($L34:U34),1)*V34)),MIN(IF(V$41=$D34,$C34,U103),$C34/$F34*V34/12)))))</f>
        <v>0</v>
      </c>
      <c r="W68" s="72">
        <f>IF(W34=0,0,IF($G34="GWG",IF(W$41=$D34,$C34,0),IF($G34="Sammelposten",IF(W$41&lt;$D34,0,IF(W$41&gt;$D34+SP_Jahre-1,0,$C34/SP_Jahre)),IF($G34="Degressiv",MIN(IF(W$41=$D34,$C34,V103),MAX(IF(W$41=$D34,$C34,V103)*$J34*W34/12,IF(W$41=$D34,$C34,V103)/MAX($F34*12-SUM($L34:V34),1)*W34)),MIN(IF(W$41=$D34,$C34,V103),$C34/$F34*W34/12)))))</f>
        <v>0</v>
      </c>
      <c r="X68" s="72">
        <f>IF(X34=0,0,IF($G34="GWG",IF(X$41=$D34,$C34,0),IF($G34="Sammelposten",IF(X$41&lt;$D34,0,IF(X$41&gt;$D34+SP_Jahre-1,0,$C34/SP_Jahre)),IF($G34="Degressiv",MIN(IF(X$41=$D34,$C34,W103),MAX(IF(X$41=$D34,$C34,W103)*$J34*X34/12,IF(X$41=$D34,$C34,W103)/MAX($F34*12-SUM($L34:W34),1)*X34)),MIN(IF(X$41=$D34,$C34,W103),$C34/$F34*X34/12)))))</f>
        <v>0</v>
      </c>
      <c r="Y68" s="72">
        <f>IF(Y34=0,0,IF($G34="GWG",IF(Y$41=$D34,$C34,0),IF($G34="Sammelposten",IF(Y$41&lt;$D34,0,IF(Y$41&gt;$D34+SP_Jahre-1,0,$C34/SP_Jahre)),IF($G34="Degressiv",MIN(IF(Y$41=$D34,$C34,X103),MAX(IF(Y$41=$D34,$C34,X103)*$J34*Y34/12,IF(Y$41=$D34,$C34,X103)/MAX($F34*12-SUM($L34:X34),1)*Y34)),MIN(IF(Y$41=$D34,$C34,X103),$C34/$F34*Y34/12)))))</f>
        <v>0</v>
      </c>
      <c r="Z68" s="72">
        <f>IF(Z34=0,0,IF($G34="GWG",IF(Z$41=$D34,$C34,0),IF($G34="Sammelposten",IF(Z$41&lt;$D34,0,IF(Z$41&gt;$D34+SP_Jahre-1,0,$C34/SP_Jahre)),IF($G34="Degressiv",MIN(IF(Z$41=$D34,$C34,Y103),MAX(IF(Z$41=$D34,$C34,Y103)*$J34*Z34/12,IF(Z$41=$D34,$C34,Y103)/MAX($F34*12-SUM($L34:Y34),1)*Z34)),MIN(IF(Z$41=$D34,$C34,Y103),$C34/$F34*Z34/12)))))</f>
        <v>0</v>
      </c>
      <c r="AA68" s="72">
        <f>IF(AA34=0,0,IF($G34="GWG",IF(AA$41=$D34,$C34,0),IF($G34="Sammelposten",IF(AA$41&lt;$D34,0,IF(AA$41&gt;$D34+SP_Jahre-1,0,$C34/SP_Jahre)),IF($G34="Degressiv",MIN(IF(AA$41=$D34,$C34,Z103),MAX(IF(AA$41=$D34,$C34,Z103)*$J34*AA34/12,IF(AA$41=$D34,$C34,Z103)/MAX($F34*12-SUM($L34:Z34),1)*AA34)),MIN(IF(AA$41=$D34,$C34,Z103),$C34/$F34*AA34/12)))))</f>
        <v>0</v>
      </c>
      <c r="AB68" s="72">
        <f>IF(AB34=0,0,IF($G34="GWG",IF(AB$41=$D34,$C34,0),IF($G34="Sammelposten",IF(AB$41&lt;$D34,0,IF(AB$41&gt;$D34+SP_Jahre-1,0,$C34/SP_Jahre)),IF($G34="Degressiv",MIN(IF(AB$41=$D34,$C34,AA103),MAX(IF(AB$41=$D34,$C34,AA103)*$J34*AB34/12,IF(AB$41=$D34,$C34,AA103)/MAX($F34*12-SUM($L34:AA34),1)*AB34)),MIN(IF(AB$41=$D34,$C34,AA103),$C34/$F34*AB34/12)))))</f>
        <v>0</v>
      </c>
      <c r="AC68" s="72">
        <f>IF(AC34=0,0,IF($G34="GWG",IF(AC$41=$D34,$C34,0),IF($G34="Sammelposten",IF(AC$41&lt;$D34,0,IF(AC$41&gt;$D34+SP_Jahre-1,0,$C34/SP_Jahre)),IF($G34="Degressiv",MIN(IF(AC$41=$D34,$C34,AB103),MAX(IF(AC$41=$D34,$C34,AB103)*$J34*AC34/12,IF(AC$41=$D34,$C34,AB103)/MAX($F34*12-SUM($L34:AB34),1)*AC34)),MIN(IF(AC$41=$D34,$C34,AB103),$C34/$F34*AC34/12)))))</f>
        <v>0</v>
      </c>
      <c r="AD68" s="72">
        <f>IF(AD34=0,0,IF($G34="GWG",IF(AD$41=$D34,$C34,0),IF($G34="Sammelposten",IF(AD$41&lt;$D34,0,IF(AD$41&gt;$D34+SP_Jahre-1,0,$C34/SP_Jahre)),IF($G34="Degressiv",MIN(IF(AD$41=$D34,$C34,AC103),MAX(IF(AD$41=$D34,$C34,AC103)*$J34*AD34/12,IF(AD$41=$D34,$C34,AC103)/MAX($F34*12-SUM($L34:AC34),1)*AD34)),MIN(IF(AD$41=$D34,$C34,AC103),$C34/$F34*AD34/12)))))</f>
        <v>0</v>
      </c>
      <c r="AE68" s="72">
        <f>IF(AE34=0,0,IF($G34="GWG",IF(AE$41=$D34,$C34,0),IF($G34="Sammelposten",IF(AE$41&lt;$D34,0,IF(AE$41&gt;$D34+SP_Jahre-1,0,$C34/SP_Jahre)),IF($G34="Degressiv",MIN(IF(AE$41=$D34,$C34,AD103),MAX(IF(AE$41=$D34,$C34,AD103)*$J34*AE34/12,IF(AE$41=$D34,$C34,AD103)/MAX($F34*12-SUM($L34:AD34),1)*AE34)),MIN(IF(AE$41=$D34,$C34,AD103),$C34/$F34*AE34/12)))))</f>
        <v>0</v>
      </c>
    </row>
    <row r="69" spans="1:31" ht="15" customHeight="1" x14ac:dyDescent="0.25">
      <c r="A69" s="66" t="str">
        <f t="shared" si="2"/>
        <v/>
      </c>
      <c r="B69" s="67" t="str">
        <f t="shared" si="3"/>
        <v/>
      </c>
      <c r="C69" s="68">
        <f t="shared" si="4"/>
        <v>0</v>
      </c>
      <c r="D69" s="69"/>
      <c r="E69" s="69"/>
      <c r="F69" s="69"/>
      <c r="G69" s="66" t="str">
        <f t="shared" si="5"/>
        <v>Linear</v>
      </c>
      <c r="H69" s="69"/>
      <c r="I69" s="69"/>
      <c r="J69" s="70"/>
      <c r="L69" s="72">
        <f t="shared" si="6"/>
        <v>0</v>
      </c>
      <c r="M69" s="72">
        <f>IF(M35=0,0,IF($G35="GWG",IF(M$41=$D35,$C35,0),IF($G35="Sammelposten",IF(M$41&lt;$D35,0,IF(M$41&gt;$D35+SP_Jahre-1,0,$C35/SP_Jahre)),IF($G35="Degressiv",MIN(IF(M$41=$D35,$C35,L104),MAX(IF(M$41=$D35,$C35,L104)*$J35*M35/12,IF(M$41=$D35,$C35,L104)/MAX($F35*12-SUM($L35:L35),1)*M35)),MIN(IF(M$41=$D35,$C35,L104),$C35/$F35*M35/12)))))</f>
        <v>0</v>
      </c>
      <c r="N69" s="72">
        <f>IF(N35=0,0,IF($G35="GWG",IF(N$41=$D35,$C35,0),IF($G35="Sammelposten",IF(N$41&lt;$D35,0,IF(N$41&gt;$D35+SP_Jahre-1,0,$C35/SP_Jahre)),IF($G35="Degressiv",MIN(IF(N$41=$D35,$C35,M104),MAX(IF(N$41=$D35,$C35,M104)*$J35*N35/12,IF(N$41=$D35,$C35,M104)/MAX($F35*12-SUM($L35:M35),1)*N35)),MIN(IF(N$41=$D35,$C35,M104),$C35/$F35*N35/12)))))</f>
        <v>0</v>
      </c>
      <c r="O69" s="72">
        <f>IF(O35=0,0,IF($G35="GWG",IF(O$41=$D35,$C35,0),IF($G35="Sammelposten",IF(O$41&lt;$D35,0,IF(O$41&gt;$D35+SP_Jahre-1,0,$C35/SP_Jahre)),IF($G35="Degressiv",MIN(IF(O$41=$D35,$C35,N104),MAX(IF(O$41=$D35,$C35,N104)*$J35*O35/12,IF(O$41=$D35,$C35,N104)/MAX($F35*12-SUM($L35:N35),1)*O35)),MIN(IF(O$41=$D35,$C35,N104),$C35/$F35*O35/12)))))</f>
        <v>0</v>
      </c>
      <c r="P69" s="72">
        <f>IF(P35=0,0,IF($G35="GWG",IF(P$41=$D35,$C35,0),IF($G35="Sammelposten",IF(P$41&lt;$D35,0,IF(P$41&gt;$D35+SP_Jahre-1,0,$C35/SP_Jahre)),IF($G35="Degressiv",MIN(IF(P$41=$D35,$C35,O104),MAX(IF(P$41=$D35,$C35,O104)*$J35*P35/12,IF(P$41=$D35,$C35,O104)/MAX($F35*12-SUM($L35:O35),1)*P35)),MIN(IF(P$41=$D35,$C35,O104),$C35/$F35*P35/12)))))</f>
        <v>0</v>
      </c>
      <c r="Q69" s="72">
        <f>IF(Q35=0,0,IF($G35="GWG",IF(Q$41=$D35,$C35,0),IF($G35="Sammelposten",IF(Q$41&lt;$D35,0,IF(Q$41&gt;$D35+SP_Jahre-1,0,$C35/SP_Jahre)),IF($G35="Degressiv",MIN(IF(Q$41=$D35,$C35,P104),MAX(IF(Q$41=$D35,$C35,P104)*$J35*Q35/12,IF(Q$41=$D35,$C35,P104)/MAX($F35*12-SUM($L35:P35),1)*Q35)),MIN(IF(Q$41=$D35,$C35,P104),$C35/$F35*Q35/12)))))</f>
        <v>0</v>
      </c>
      <c r="R69" s="72">
        <f>IF(R35=0,0,IF($G35="GWG",IF(R$41=$D35,$C35,0),IF($G35="Sammelposten",IF(R$41&lt;$D35,0,IF(R$41&gt;$D35+SP_Jahre-1,0,$C35/SP_Jahre)),IF($G35="Degressiv",MIN(IF(R$41=$D35,$C35,Q104),MAX(IF(R$41=$D35,$C35,Q104)*$J35*R35/12,IF(R$41=$D35,$C35,Q104)/MAX($F35*12-SUM($L35:Q35),1)*R35)),MIN(IF(R$41=$D35,$C35,Q104),$C35/$F35*R35/12)))))</f>
        <v>0</v>
      </c>
      <c r="S69" s="72">
        <f>IF(S35=0,0,IF($G35="GWG",IF(S$41=$D35,$C35,0),IF($G35="Sammelposten",IF(S$41&lt;$D35,0,IF(S$41&gt;$D35+SP_Jahre-1,0,$C35/SP_Jahre)),IF($G35="Degressiv",MIN(IF(S$41=$D35,$C35,R104),MAX(IF(S$41=$D35,$C35,R104)*$J35*S35/12,IF(S$41=$D35,$C35,R104)/MAX($F35*12-SUM($L35:R35),1)*S35)),MIN(IF(S$41=$D35,$C35,R104),$C35/$F35*S35/12)))))</f>
        <v>0</v>
      </c>
      <c r="T69" s="72">
        <f>IF(T35=0,0,IF($G35="GWG",IF(T$41=$D35,$C35,0),IF($G35="Sammelposten",IF(T$41&lt;$D35,0,IF(T$41&gt;$D35+SP_Jahre-1,0,$C35/SP_Jahre)),IF($G35="Degressiv",MIN(IF(T$41=$D35,$C35,S104),MAX(IF(T$41=$D35,$C35,S104)*$J35*T35/12,IF(T$41=$D35,$C35,S104)/MAX($F35*12-SUM($L35:S35),1)*T35)),MIN(IF(T$41=$D35,$C35,S104),$C35/$F35*T35/12)))))</f>
        <v>0</v>
      </c>
      <c r="U69" s="72">
        <f>IF(U35=0,0,IF($G35="GWG",IF(U$41=$D35,$C35,0),IF($G35="Sammelposten",IF(U$41&lt;$D35,0,IF(U$41&gt;$D35+SP_Jahre-1,0,$C35/SP_Jahre)),IF($G35="Degressiv",MIN(IF(U$41=$D35,$C35,T104),MAX(IF(U$41=$D35,$C35,T104)*$J35*U35/12,IF(U$41=$D35,$C35,T104)/MAX($F35*12-SUM($L35:T35),1)*U35)),MIN(IF(U$41=$D35,$C35,T104),$C35/$F35*U35/12)))))</f>
        <v>0</v>
      </c>
      <c r="V69" s="72">
        <f>IF(V35=0,0,IF($G35="GWG",IF(V$41=$D35,$C35,0),IF($G35="Sammelposten",IF(V$41&lt;$D35,0,IF(V$41&gt;$D35+SP_Jahre-1,0,$C35/SP_Jahre)),IF($G35="Degressiv",MIN(IF(V$41=$D35,$C35,U104),MAX(IF(V$41=$D35,$C35,U104)*$J35*V35/12,IF(V$41=$D35,$C35,U104)/MAX($F35*12-SUM($L35:U35),1)*V35)),MIN(IF(V$41=$D35,$C35,U104),$C35/$F35*V35/12)))))</f>
        <v>0</v>
      </c>
      <c r="W69" s="72">
        <f>IF(W35=0,0,IF($G35="GWG",IF(W$41=$D35,$C35,0),IF($G35="Sammelposten",IF(W$41&lt;$D35,0,IF(W$41&gt;$D35+SP_Jahre-1,0,$C35/SP_Jahre)),IF($G35="Degressiv",MIN(IF(W$41=$D35,$C35,V104),MAX(IF(W$41=$D35,$C35,V104)*$J35*W35/12,IF(W$41=$D35,$C35,V104)/MAX($F35*12-SUM($L35:V35),1)*W35)),MIN(IF(W$41=$D35,$C35,V104),$C35/$F35*W35/12)))))</f>
        <v>0</v>
      </c>
      <c r="X69" s="72">
        <f>IF(X35=0,0,IF($G35="GWG",IF(X$41=$D35,$C35,0),IF($G35="Sammelposten",IF(X$41&lt;$D35,0,IF(X$41&gt;$D35+SP_Jahre-1,0,$C35/SP_Jahre)),IF($G35="Degressiv",MIN(IF(X$41=$D35,$C35,W104),MAX(IF(X$41=$D35,$C35,W104)*$J35*X35/12,IF(X$41=$D35,$C35,W104)/MAX($F35*12-SUM($L35:W35),1)*X35)),MIN(IF(X$41=$D35,$C35,W104),$C35/$F35*X35/12)))))</f>
        <v>0</v>
      </c>
      <c r="Y69" s="72">
        <f>IF(Y35=0,0,IF($G35="GWG",IF(Y$41=$D35,$C35,0),IF($G35="Sammelposten",IF(Y$41&lt;$D35,0,IF(Y$41&gt;$D35+SP_Jahre-1,0,$C35/SP_Jahre)),IF($G35="Degressiv",MIN(IF(Y$41=$D35,$C35,X104),MAX(IF(Y$41=$D35,$C35,X104)*$J35*Y35/12,IF(Y$41=$D35,$C35,X104)/MAX($F35*12-SUM($L35:X35),1)*Y35)),MIN(IF(Y$41=$D35,$C35,X104),$C35/$F35*Y35/12)))))</f>
        <v>0</v>
      </c>
      <c r="Z69" s="72">
        <f>IF(Z35=0,0,IF($G35="GWG",IF(Z$41=$D35,$C35,0),IF($G35="Sammelposten",IF(Z$41&lt;$D35,0,IF(Z$41&gt;$D35+SP_Jahre-1,0,$C35/SP_Jahre)),IF($G35="Degressiv",MIN(IF(Z$41=$D35,$C35,Y104),MAX(IF(Z$41=$D35,$C35,Y104)*$J35*Z35/12,IF(Z$41=$D35,$C35,Y104)/MAX($F35*12-SUM($L35:Y35),1)*Z35)),MIN(IF(Z$41=$D35,$C35,Y104),$C35/$F35*Z35/12)))))</f>
        <v>0</v>
      </c>
      <c r="AA69" s="72">
        <f>IF(AA35=0,0,IF($G35="GWG",IF(AA$41=$D35,$C35,0),IF($G35="Sammelposten",IF(AA$41&lt;$D35,0,IF(AA$41&gt;$D35+SP_Jahre-1,0,$C35/SP_Jahre)),IF($G35="Degressiv",MIN(IF(AA$41=$D35,$C35,Z104),MAX(IF(AA$41=$D35,$C35,Z104)*$J35*AA35/12,IF(AA$41=$D35,$C35,Z104)/MAX($F35*12-SUM($L35:Z35),1)*AA35)),MIN(IF(AA$41=$D35,$C35,Z104),$C35/$F35*AA35/12)))))</f>
        <v>0</v>
      </c>
      <c r="AB69" s="72">
        <f>IF(AB35=0,0,IF($G35="GWG",IF(AB$41=$D35,$C35,0),IF($G35="Sammelposten",IF(AB$41&lt;$D35,0,IF(AB$41&gt;$D35+SP_Jahre-1,0,$C35/SP_Jahre)),IF($G35="Degressiv",MIN(IF(AB$41=$D35,$C35,AA104),MAX(IF(AB$41=$D35,$C35,AA104)*$J35*AB35/12,IF(AB$41=$D35,$C35,AA104)/MAX($F35*12-SUM($L35:AA35),1)*AB35)),MIN(IF(AB$41=$D35,$C35,AA104),$C35/$F35*AB35/12)))))</f>
        <v>0</v>
      </c>
      <c r="AC69" s="72">
        <f>IF(AC35=0,0,IF($G35="GWG",IF(AC$41=$D35,$C35,0),IF($G35="Sammelposten",IF(AC$41&lt;$D35,0,IF(AC$41&gt;$D35+SP_Jahre-1,0,$C35/SP_Jahre)),IF($G35="Degressiv",MIN(IF(AC$41=$D35,$C35,AB104),MAX(IF(AC$41=$D35,$C35,AB104)*$J35*AC35/12,IF(AC$41=$D35,$C35,AB104)/MAX($F35*12-SUM($L35:AB35),1)*AC35)),MIN(IF(AC$41=$D35,$C35,AB104),$C35/$F35*AC35/12)))))</f>
        <v>0</v>
      </c>
      <c r="AD69" s="72">
        <f>IF(AD35=0,0,IF($G35="GWG",IF(AD$41=$D35,$C35,0),IF($G35="Sammelposten",IF(AD$41&lt;$D35,0,IF(AD$41&gt;$D35+SP_Jahre-1,0,$C35/SP_Jahre)),IF($G35="Degressiv",MIN(IF(AD$41=$D35,$C35,AC104),MAX(IF(AD$41=$D35,$C35,AC104)*$J35*AD35/12,IF(AD$41=$D35,$C35,AC104)/MAX($F35*12-SUM($L35:AC35),1)*AD35)),MIN(IF(AD$41=$D35,$C35,AC104),$C35/$F35*AD35/12)))))</f>
        <v>0</v>
      </c>
      <c r="AE69" s="72">
        <f>IF(AE35=0,0,IF($G35="GWG",IF(AE$41=$D35,$C35,0),IF($G35="Sammelposten",IF(AE$41&lt;$D35,0,IF(AE$41&gt;$D35+SP_Jahre-1,0,$C35/SP_Jahre)),IF($G35="Degressiv",MIN(IF(AE$41=$D35,$C35,AD104),MAX(IF(AE$41=$D35,$C35,AD104)*$J35*AE35/12,IF(AE$41=$D35,$C35,AD104)/MAX($F35*12-SUM($L35:AD35),1)*AE35)),MIN(IF(AE$41=$D35,$C35,AD104),$C35/$F35*AE35/12)))))</f>
        <v>0</v>
      </c>
    </row>
    <row r="70" spans="1:31" ht="15" customHeight="1" x14ac:dyDescent="0.25">
      <c r="A70" s="66" t="str">
        <f t="shared" si="2"/>
        <v/>
      </c>
      <c r="B70" s="67" t="str">
        <f t="shared" si="3"/>
        <v/>
      </c>
      <c r="C70" s="68">
        <f t="shared" si="4"/>
        <v>0</v>
      </c>
      <c r="D70" s="69"/>
      <c r="E70" s="69"/>
      <c r="F70" s="69"/>
      <c r="G70" s="66" t="str">
        <f t="shared" si="5"/>
        <v>Linear</v>
      </c>
      <c r="H70" s="69"/>
      <c r="I70" s="69"/>
      <c r="J70" s="70"/>
      <c r="L70" s="72">
        <f t="shared" si="6"/>
        <v>0</v>
      </c>
      <c r="M70" s="72">
        <f>IF(M36=0,0,IF($G36="GWG",IF(M$41=$D36,$C36,0),IF($G36="Sammelposten",IF(M$41&lt;$D36,0,IF(M$41&gt;$D36+SP_Jahre-1,0,$C36/SP_Jahre)),IF($G36="Degressiv",MIN(IF(M$41=$D36,$C36,L105),MAX(IF(M$41=$D36,$C36,L105)*$J36*M36/12,IF(M$41=$D36,$C36,L105)/MAX($F36*12-SUM($L36:L36),1)*M36)),MIN(IF(M$41=$D36,$C36,L105),$C36/$F36*M36/12)))))</f>
        <v>0</v>
      </c>
      <c r="N70" s="72">
        <f>IF(N36=0,0,IF($G36="GWG",IF(N$41=$D36,$C36,0),IF($G36="Sammelposten",IF(N$41&lt;$D36,0,IF(N$41&gt;$D36+SP_Jahre-1,0,$C36/SP_Jahre)),IF($G36="Degressiv",MIN(IF(N$41=$D36,$C36,M105),MAX(IF(N$41=$D36,$C36,M105)*$J36*N36/12,IF(N$41=$D36,$C36,M105)/MAX($F36*12-SUM($L36:M36),1)*N36)),MIN(IF(N$41=$D36,$C36,M105),$C36/$F36*N36/12)))))</f>
        <v>0</v>
      </c>
      <c r="O70" s="72">
        <f>IF(O36=0,0,IF($G36="GWG",IF(O$41=$D36,$C36,0),IF($G36="Sammelposten",IF(O$41&lt;$D36,0,IF(O$41&gt;$D36+SP_Jahre-1,0,$C36/SP_Jahre)),IF($G36="Degressiv",MIN(IF(O$41=$D36,$C36,N105),MAX(IF(O$41=$D36,$C36,N105)*$J36*O36/12,IF(O$41=$D36,$C36,N105)/MAX($F36*12-SUM($L36:N36),1)*O36)),MIN(IF(O$41=$D36,$C36,N105),$C36/$F36*O36/12)))))</f>
        <v>0</v>
      </c>
      <c r="P70" s="72">
        <f>IF(P36=0,0,IF($G36="GWG",IF(P$41=$D36,$C36,0),IF($G36="Sammelposten",IF(P$41&lt;$D36,0,IF(P$41&gt;$D36+SP_Jahre-1,0,$C36/SP_Jahre)),IF($G36="Degressiv",MIN(IF(P$41=$D36,$C36,O105),MAX(IF(P$41=$D36,$C36,O105)*$J36*P36/12,IF(P$41=$D36,$C36,O105)/MAX($F36*12-SUM($L36:O36),1)*P36)),MIN(IF(P$41=$D36,$C36,O105),$C36/$F36*P36/12)))))</f>
        <v>0</v>
      </c>
      <c r="Q70" s="72">
        <f>IF(Q36=0,0,IF($G36="GWG",IF(Q$41=$D36,$C36,0),IF($G36="Sammelposten",IF(Q$41&lt;$D36,0,IF(Q$41&gt;$D36+SP_Jahre-1,0,$C36/SP_Jahre)),IF($G36="Degressiv",MIN(IF(Q$41=$D36,$C36,P105),MAX(IF(Q$41=$D36,$C36,P105)*$J36*Q36/12,IF(Q$41=$D36,$C36,P105)/MAX($F36*12-SUM($L36:P36),1)*Q36)),MIN(IF(Q$41=$D36,$C36,P105),$C36/$F36*Q36/12)))))</f>
        <v>0</v>
      </c>
      <c r="R70" s="72">
        <f>IF(R36=0,0,IF($G36="GWG",IF(R$41=$D36,$C36,0),IF($G36="Sammelposten",IF(R$41&lt;$D36,0,IF(R$41&gt;$D36+SP_Jahre-1,0,$C36/SP_Jahre)),IF($G36="Degressiv",MIN(IF(R$41=$D36,$C36,Q105),MAX(IF(R$41=$D36,$C36,Q105)*$J36*R36/12,IF(R$41=$D36,$C36,Q105)/MAX($F36*12-SUM($L36:Q36),1)*R36)),MIN(IF(R$41=$D36,$C36,Q105),$C36/$F36*R36/12)))))</f>
        <v>0</v>
      </c>
      <c r="S70" s="72">
        <f>IF(S36=0,0,IF($G36="GWG",IF(S$41=$D36,$C36,0),IF($G36="Sammelposten",IF(S$41&lt;$D36,0,IF(S$41&gt;$D36+SP_Jahre-1,0,$C36/SP_Jahre)),IF($G36="Degressiv",MIN(IF(S$41=$D36,$C36,R105),MAX(IF(S$41=$D36,$C36,R105)*$J36*S36/12,IF(S$41=$D36,$C36,R105)/MAX($F36*12-SUM($L36:R36),1)*S36)),MIN(IF(S$41=$D36,$C36,R105),$C36/$F36*S36/12)))))</f>
        <v>0</v>
      </c>
      <c r="T70" s="72">
        <f>IF(T36=0,0,IF($G36="GWG",IF(T$41=$D36,$C36,0),IF($G36="Sammelposten",IF(T$41&lt;$D36,0,IF(T$41&gt;$D36+SP_Jahre-1,0,$C36/SP_Jahre)),IF($G36="Degressiv",MIN(IF(T$41=$D36,$C36,S105),MAX(IF(T$41=$D36,$C36,S105)*$J36*T36/12,IF(T$41=$D36,$C36,S105)/MAX($F36*12-SUM($L36:S36),1)*T36)),MIN(IF(T$41=$D36,$C36,S105),$C36/$F36*T36/12)))))</f>
        <v>0</v>
      </c>
      <c r="U70" s="72">
        <f>IF(U36=0,0,IF($G36="GWG",IF(U$41=$D36,$C36,0),IF($G36="Sammelposten",IF(U$41&lt;$D36,0,IF(U$41&gt;$D36+SP_Jahre-1,0,$C36/SP_Jahre)),IF($G36="Degressiv",MIN(IF(U$41=$D36,$C36,T105),MAX(IF(U$41=$D36,$C36,T105)*$J36*U36/12,IF(U$41=$D36,$C36,T105)/MAX($F36*12-SUM($L36:T36),1)*U36)),MIN(IF(U$41=$D36,$C36,T105),$C36/$F36*U36/12)))))</f>
        <v>0</v>
      </c>
      <c r="V70" s="72">
        <f>IF(V36=0,0,IF($G36="GWG",IF(V$41=$D36,$C36,0),IF($G36="Sammelposten",IF(V$41&lt;$D36,0,IF(V$41&gt;$D36+SP_Jahre-1,0,$C36/SP_Jahre)),IF($G36="Degressiv",MIN(IF(V$41=$D36,$C36,U105),MAX(IF(V$41=$D36,$C36,U105)*$J36*V36/12,IF(V$41=$D36,$C36,U105)/MAX($F36*12-SUM($L36:U36),1)*V36)),MIN(IF(V$41=$D36,$C36,U105),$C36/$F36*V36/12)))))</f>
        <v>0</v>
      </c>
      <c r="W70" s="72">
        <f>IF(W36=0,0,IF($G36="GWG",IF(W$41=$D36,$C36,0),IF($G36="Sammelposten",IF(W$41&lt;$D36,0,IF(W$41&gt;$D36+SP_Jahre-1,0,$C36/SP_Jahre)),IF($G36="Degressiv",MIN(IF(W$41=$D36,$C36,V105),MAX(IF(W$41=$D36,$C36,V105)*$J36*W36/12,IF(W$41=$D36,$C36,V105)/MAX($F36*12-SUM($L36:V36),1)*W36)),MIN(IF(W$41=$D36,$C36,V105),$C36/$F36*W36/12)))))</f>
        <v>0</v>
      </c>
      <c r="X70" s="72">
        <f>IF(X36=0,0,IF($G36="GWG",IF(X$41=$D36,$C36,0),IF($G36="Sammelposten",IF(X$41&lt;$D36,0,IF(X$41&gt;$D36+SP_Jahre-1,0,$C36/SP_Jahre)),IF($G36="Degressiv",MIN(IF(X$41=$D36,$C36,W105),MAX(IF(X$41=$D36,$C36,W105)*$J36*X36/12,IF(X$41=$D36,$C36,W105)/MAX($F36*12-SUM($L36:W36),1)*X36)),MIN(IF(X$41=$D36,$C36,W105),$C36/$F36*X36/12)))))</f>
        <v>0</v>
      </c>
      <c r="Y70" s="72">
        <f>IF(Y36=0,0,IF($G36="GWG",IF(Y$41=$D36,$C36,0),IF($G36="Sammelposten",IF(Y$41&lt;$D36,0,IF(Y$41&gt;$D36+SP_Jahre-1,0,$C36/SP_Jahre)),IF($G36="Degressiv",MIN(IF(Y$41=$D36,$C36,X105),MAX(IF(Y$41=$D36,$C36,X105)*$J36*Y36/12,IF(Y$41=$D36,$C36,X105)/MAX($F36*12-SUM($L36:X36),1)*Y36)),MIN(IF(Y$41=$D36,$C36,X105),$C36/$F36*Y36/12)))))</f>
        <v>0</v>
      </c>
      <c r="Z70" s="72">
        <f>IF(Z36=0,0,IF($G36="GWG",IF(Z$41=$D36,$C36,0),IF($G36="Sammelposten",IF(Z$41&lt;$D36,0,IF(Z$41&gt;$D36+SP_Jahre-1,0,$C36/SP_Jahre)),IF($G36="Degressiv",MIN(IF(Z$41=$D36,$C36,Y105),MAX(IF(Z$41=$D36,$C36,Y105)*$J36*Z36/12,IF(Z$41=$D36,$C36,Y105)/MAX($F36*12-SUM($L36:Y36),1)*Z36)),MIN(IF(Z$41=$D36,$C36,Y105),$C36/$F36*Z36/12)))))</f>
        <v>0</v>
      </c>
      <c r="AA70" s="72">
        <f>IF(AA36=0,0,IF($G36="GWG",IF(AA$41=$D36,$C36,0),IF($G36="Sammelposten",IF(AA$41&lt;$D36,0,IF(AA$41&gt;$D36+SP_Jahre-1,0,$C36/SP_Jahre)),IF($G36="Degressiv",MIN(IF(AA$41=$D36,$C36,Z105),MAX(IF(AA$41=$D36,$C36,Z105)*$J36*AA36/12,IF(AA$41=$D36,$C36,Z105)/MAX($F36*12-SUM($L36:Z36),1)*AA36)),MIN(IF(AA$41=$D36,$C36,Z105),$C36/$F36*AA36/12)))))</f>
        <v>0</v>
      </c>
      <c r="AB70" s="72">
        <f>IF(AB36=0,0,IF($G36="GWG",IF(AB$41=$D36,$C36,0),IF($G36="Sammelposten",IF(AB$41&lt;$D36,0,IF(AB$41&gt;$D36+SP_Jahre-1,0,$C36/SP_Jahre)),IF($G36="Degressiv",MIN(IF(AB$41=$D36,$C36,AA105),MAX(IF(AB$41=$D36,$C36,AA105)*$J36*AB36/12,IF(AB$41=$D36,$C36,AA105)/MAX($F36*12-SUM($L36:AA36),1)*AB36)),MIN(IF(AB$41=$D36,$C36,AA105),$C36/$F36*AB36/12)))))</f>
        <v>0</v>
      </c>
      <c r="AC70" s="72">
        <f>IF(AC36=0,0,IF($G36="GWG",IF(AC$41=$D36,$C36,0),IF($G36="Sammelposten",IF(AC$41&lt;$D36,0,IF(AC$41&gt;$D36+SP_Jahre-1,0,$C36/SP_Jahre)),IF($G36="Degressiv",MIN(IF(AC$41=$D36,$C36,AB105),MAX(IF(AC$41=$D36,$C36,AB105)*$J36*AC36/12,IF(AC$41=$D36,$C36,AB105)/MAX($F36*12-SUM($L36:AB36),1)*AC36)),MIN(IF(AC$41=$D36,$C36,AB105),$C36/$F36*AC36/12)))))</f>
        <v>0</v>
      </c>
      <c r="AD70" s="72">
        <f>IF(AD36=0,0,IF($G36="GWG",IF(AD$41=$D36,$C36,0),IF($G36="Sammelposten",IF(AD$41&lt;$D36,0,IF(AD$41&gt;$D36+SP_Jahre-1,0,$C36/SP_Jahre)),IF($G36="Degressiv",MIN(IF(AD$41=$D36,$C36,AC105),MAX(IF(AD$41=$D36,$C36,AC105)*$J36*AD36/12,IF(AD$41=$D36,$C36,AC105)/MAX($F36*12-SUM($L36:AC36),1)*AD36)),MIN(IF(AD$41=$D36,$C36,AC105),$C36/$F36*AD36/12)))))</f>
        <v>0</v>
      </c>
      <c r="AE70" s="72">
        <f>IF(AE36=0,0,IF($G36="GWG",IF(AE$41=$D36,$C36,0),IF($G36="Sammelposten",IF(AE$41&lt;$D36,0,IF(AE$41&gt;$D36+SP_Jahre-1,0,$C36/SP_Jahre)),IF($G36="Degressiv",MIN(IF(AE$41=$D36,$C36,AD105),MAX(IF(AE$41=$D36,$C36,AD105)*$J36*AE36/12,IF(AE$41=$D36,$C36,AD105)/MAX($F36*12-SUM($L36:AD36),1)*AE36)),MIN(IF(AE$41=$D36,$C36,AD105),$C36/$F36*AE36/12)))))</f>
        <v>0</v>
      </c>
    </row>
    <row r="71" spans="1:31" ht="15" customHeight="1" x14ac:dyDescent="0.25">
      <c r="A71" s="66" t="str">
        <f t="shared" si="2"/>
        <v/>
      </c>
      <c r="B71" s="67" t="str">
        <f t="shared" si="3"/>
        <v/>
      </c>
      <c r="C71" s="68">
        <f t="shared" si="4"/>
        <v>0</v>
      </c>
      <c r="D71" s="69"/>
      <c r="E71" s="69"/>
      <c r="F71" s="69"/>
      <c r="G71" s="66" t="str">
        <f t="shared" si="5"/>
        <v>Linear</v>
      </c>
      <c r="H71" s="69"/>
      <c r="I71" s="69"/>
      <c r="J71" s="70"/>
      <c r="L71" s="72">
        <f t="shared" si="6"/>
        <v>0</v>
      </c>
      <c r="M71" s="72">
        <f>IF(M37=0,0,IF($G37="GWG",IF(M$41=$D37,$C37,0),IF($G37="Sammelposten",IF(M$41&lt;$D37,0,IF(M$41&gt;$D37+SP_Jahre-1,0,$C37/SP_Jahre)),IF($G37="Degressiv",MIN(IF(M$41=$D37,$C37,L106),MAX(IF(M$41=$D37,$C37,L106)*$J37*M37/12,IF(M$41=$D37,$C37,L106)/MAX($F37*12-SUM($L37:L37),1)*M37)),MIN(IF(M$41=$D37,$C37,L106),$C37/$F37*M37/12)))))</f>
        <v>0</v>
      </c>
      <c r="N71" s="72">
        <f>IF(N37=0,0,IF($G37="GWG",IF(N$41=$D37,$C37,0),IF($G37="Sammelposten",IF(N$41&lt;$D37,0,IF(N$41&gt;$D37+SP_Jahre-1,0,$C37/SP_Jahre)),IF($G37="Degressiv",MIN(IF(N$41=$D37,$C37,M106),MAX(IF(N$41=$D37,$C37,M106)*$J37*N37/12,IF(N$41=$D37,$C37,M106)/MAX($F37*12-SUM($L37:M37),1)*N37)),MIN(IF(N$41=$D37,$C37,M106),$C37/$F37*N37/12)))))</f>
        <v>0</v>
      </c>
      <c r="O71" s="72">
        <f>IF(O37=0,0,IF($G37="GWG",IF(O$41=$D37,$C37,0),IF($G37="Sammelposten",IF(O$41&lt;$D37,0,IF(O$41&gt;$D37+SP_Jahre-1,0,$C37/SP_Jahre)),IF($G37="Degressiv",MIN(IF(O$41=$D37,$C37,N106),MAX(IF(O$41=$D37,$C37,N106)*$J37*O37/12,IF(O$41=$D37,$C37,N106)/MAX($F37*12-SUM($L37:N37),1)*O37)),MIN(IF(O$41=$D37,$C37,N106),$C37/$F37*O37/12)))))</f>
        <v>0</v>
      </c>
      <c r="P71" s="72">
        <f>IF(P37=0,0,IF($G37="GWG",IF(P$41=$D37,$C37,0),IF($G37="Sammelposten",IF(P$41&lt;$D37,0,IF(P$41&gt;$D37+SP_Jahre-1,0,$C37/SP_Jahre)),IF($G37="Degressiv",MIN(IF(P$41=$D37,$C37,O106),MAX(IF(P$41=$D37,$C37,O106)*$J37*P37/12,IF(P$41=$D37,$C37,O106)/MAX($F37*12-SUM($L37:O37),1)*P37)),MIN(IF(P$41=$D37,$C37,O106),$C37/$F37*P37/12)))))</f>
        <v>0</v>
      </c>
      <c r="Q71" s="72">
        <f>IF(Q37=0,0,IF($G37="GWG",IF(Q$41=$D37,$C37,0),IF($G37="Sammelposten",IF(Q$41&lt;$D37,0,IF(Q$41&gt;$D37+SP_Jahre-1,0,$C37/SP_Jahre)),IF($G37="Degressiv",MIN(IF(Q$41=$D37,$C37,P106),MAX(IF(Q$41=$D37,$C37,P106)*$J37*Q37/12,IF(Q$41=$D37,$C37,P106)/MAX($F37*12-SUM($L37:P37),1)*Q37)),MIN(IF(Q$41=$D37,$C37,P106),$C37/$F37*Q37/12)))))</f>
        <v>0</v>
      </c>
      <c r="R71" s="72">
        <f>IF(R37=0,0,IF($G37="GWG",IF(R$41=$D37,$C37,0),IF($G37="Sammelposten",IF(R$41&lt;$D37,0,IF(R$41&gt;$D37+SP_Jahre-1,0,$C37/SP_Jahre)),IF($G37="Degressiv",MIN(IF(R$41=$D37,$C37,Q106),MAX(IF(R$41=$D37,$C37,Q106)*$J37*R37/12,IF(R$41=$D37,$C37,Q106)/MAX($F37*12-SUM($L37:Q37),1)*R37)),MIN(IF(R$41=$D37,$C37,Q106),$C37/$F37*R37/12)))))</f>
        <v>0</v>
      </c>
      <c r="S71" s="72">
        <f>IF(S37=0,0,IF($G37="GWG",IF(S$41=$D37,$C37,0),IF($G37="Sammelposten",IF(S$41&lt;$D37,0,IF(S$41&gt;$D37+SP_Jahre-1,0,$C37/SP_Jahre)),IF($G37="Degressiv",MIN(IF(S$41=$D37,$C37,R106),MAX(IF(S$41=$D37,$C37,R106)*$J37*S37/12,IF(S$41=$D37,$C37,R106)/MAX($F37*12-SUM($L37:R37),1)*S37)),MIN(IF(S$41=$D37,$C37,R106),$C37/$F37*S37/12)))))</f>
        <v>0</v>
      </c>
      <c r="T71" s="72">
        <f>IF(T37=0,0,IF($G37="GWG",IF(T$41=$D37,$C37,0),IF($G37="Sammelposten",IF(T$41&lt;$D37,0,IF(T$41&gt;$D37+SP_Jahre-1,0,$C37/SP_Jahre)),IF($G37="Degressiv",MIN(IF(T$41=$D37,$C37,S106),MAX(IF(T$41=$D37,$C37,S106)*$J37*T37/12,IF(T$41=$D37,$C37,S106)/MAX($F37*12-SUM($L37:S37),1)*T37)),MIN(IF(T$41=$D37,$C37,S106),$C37/$F37*T37/12)))))</f>
        <v>0</v>
      </c>
      <c r="U71" s="72">
        <f>IF(U37=0,0,IF($G37="GWG",IF(U$41=$D37,$C37,0),IF($G37="Sammelposten",IF(U$41&lt;$D37,0,IF(U$41&gt;$D37+SP_Jahre-1,0,$C37/SP_Jahre)),IF($G37="Degressiv",MIN(IF(U$41=$D37,$C37,T106),MAX(IF(U$41=$D37,$C37,T106)*$J37*U37/12,IF(U$41=$D37,$C37,T106)/MAX($F37*12-SUM($L37:T37),1)*U37)),MIN(IF(U$41=$D37,$C37,T106),$C37/$F37*U37/12)))))</f>
        <v>0</v>
      </c>
      <c r="V71" s="72">
        <f>IF(V37=0,0,IF($G37="GWG",IF(V$41=$D37,$C37,0),IF($G37="Sammelposten",IF(V$41&lt;$D37,0,IF(V$41&gt;$D37+SP_Jahre-1,0,$C37/SP_Jahre)),IF($G37="Degressiv",MIN(IF(V$41=$D37,$C37,U106),MAX(IF(V$41=$D37,$C37,U106)*$J37*V37/12,IF(V$41=$D37,$C37,U106)/MAX($F37*12-SUM($L37:U37),1)*V37)),MIN(IF(V$41=$D37,$C37,U106),$C37/$F37*V37/12)))))</f>
        <v>0</v>
      </c>
      <c r="W71" s="72">
        <f>IF(W37=0,0,IF($G37="GWG",IF(W$41=$D37,$C37,0),IF($G37="Sammelposten",IF(W$41&lt;$D37,0,IF(W$41&gt;$D37+SP_Jahre-1,0,$C37/SP_Jahre)),IF($G37="Degressiv",MIN(IF(W$41=$D37,$C37,V106),MAX(IF(W$41=$D37,$C37,V106)*$J37*W37/12,IF(W$41=$D37,$C37,V106)/MAX($F37*12-SUM($L37:V37),1)*W37)),MIN(IF(W$41=$D37,$C37,V106),$C37/$F37*W37/12)))))</f>
        <v>0</v>
      </c>
      <c r="X71" s="72">
        <f>IF(X37=0,0,IF($G37="GWG",IF(X$41=$D37,$C37,0),IF($G37="Sammelposten",IF(X$41&lt;$D37,0,IF(X$41&gt;$D37+SP_Jahre-1,0,$C37/SP_Jahre)),IF($G37="Degressiv",MIN(IF(X$41=$D37,$C37,W106),MAX(IF(X$41=$D37,$C37,W106)*$J37*X37/12,IF(X$41=$D37,$C37,W106)/MAX($F37*12-SUM($L37:W37),1)*X37)),MIN(IF(X$41=$D37,$C37,W106),$C37/$F37*X37/12)))))</f>
        <v>0</v>
      </c>
      <c r="Y71" s="72">
        <f>IF(Y37=0,0,IF($G37="GWG",IF(Y$41=$D37,$C37,0),IF($G37="Sammelposten",IF(Y$41&lt;$D37,0,IF(Y$41&gt;$D37+SP_Jahre-1,0,$C37/SP_Jahre)),IF($G37="Degressiv",MIN(IF(Y$41=$D37,$C37,X106),MAX(IF(Y$41=$D37,$C37,X106)*$J37*Y37/12,IF(Y$41=$D37,$C37,X106)/MAX($F37*12-SUM($L37:X37),1)*Y37)),MIN(IF(Y$41=$D37,$C37,X106),$C37/$F37*Y37/12)))))</f>
        <v>0</v>
      </c>
      <c r="Z71" s="72">
        <f>IF(Z37=0,0,IF($G37="GWG",IF(Z$41=$D37,$C37,0),IF($G37="Sammelposten",IF(Z$41&lt;$D37,0,IF(Z$41&gt;$D37+SP_Jahre-1,0,$C37/SP_Jahre)),IF($G37="Degressiv",MIN(IF(Z$41=$D37,$C37,Y106),MAX(IF(Z$41=$D37,$C37,Y106)*$J37*Z37/12,IF(Z$41=$D37,$C37,Y106)/MAX($F37*12-SUM($L37:Y37),1)*Z37)),MIN(IF(Z$41=$D37,$C37,Y106),$C37/$F37*Z37/12)))))</f>
        <v>0</v>
      </c>
      <c r="AA71" s="72">
        <f>IF(AA37=0,0,IF($G37="GWG",IF(AA$41=$D37,$C37,0),IF($G37="Sammelposten",IF(AA$41&lt;$D37,0,IF(AA$41&gt;$D37+SP_Jahre-1,0,$C37/SP_Jahre)),IF($G37="Degressiv",MIN(IF(AA$41=$D37,$C37,Z106),MAX(IF(AA$41=$D37,$C37,Z106)*$J37*AA37/12,IF(AA$41=$D37,$C37,Z106)/MAX($F37*12-SUM($L37:Z37),1)*AA37)),MIN(IF(AA$41=$D37,$C37,Z106),$C37/$F37*AA37/12)))))</f>
        <v>0</v>
      </c>
      <c r="AB71" s="72">
        <f>IF(AB37=0,0,IF($G37="GWG",IF(AB$41=$D37,$C37,0),IF($G37="Sammelposten",IF(AB$41&lt;$D37,0,IF(AB$41&gt;$D37+SP_Jahre-1,0,$C37/SP_Jahre)),IF($G37="Degressiv",MIN(IF(AB$41=$D37,$C37,AA106),MAX(IF(AB$41=$D37,$C37,AA106)*$J37*AB37/12,IF(AB$41=$D37,$C37,AA106)/MAX($F37*12-SUM($L37:AA37),1)*AB37)),MIN(IF(AB$41=$D37,$C37,AA106),$C37/$F37*AB37/12)))))</f>
        <v>0</v>
      </c>
      <c r="AC71" s="72">
        <f>IF(AC37=0,0,IF($G37="GWG",IF(AC$41=$D37,$C37,0),IF($G37="Sammelposten",IF(AC$41&lt;$D37,0,IF(AC$41&gt;$D37+SP_Jahre-1,0,$C37/SP_Jahre)),IF($G37="Degressiv",MIN(IF(AC$41=$D37,$C37,AB106),MAX(IF(AC$41=$D37,$C37,AB106)*$J37*AC37/12,IF(AC$41=$D37,$C37,AB106)/MAX($F37*12-SUM($L37:AB37),1)*AC37)),MIN(IF(AC$41=$D37,$C37,AB106),$C37/$F37*AC37/12)))))</f>
        <v>0</v>
      </c>
      <c r="AD71" s="72">
        <f>IF(AD37=0,0,IF($G37="GWG",IF(AD$41=$D37,$C37,0),IF($G37="Sammelposten",IF(AD$41&lt;$D37,0,IF(AD$41&gt;$D37+SP_Jahre-1,0,$C37/SP_Jahre)),IF($G37="Degressiv",MIN(IF(AD$41=$D37,$C37,AC106),MAX(IF(AD$41=$D37,$C37,AC106)*$J37*AD37/12,IF(AD$41=$D37,$C37,AC106)/MAX($F37*12-SUM($L37:AC37),1)*AD37)),MIN(IF(AD$41=$D37,$C37,AC106),$C37/$F37*AD37/12)))))</f>
        <v>0</v>
      </c>
      <c r="AE71" s="72">
        <f>IF(AE37=0,0,IF($G37="GWG",IF(AE$41=$D37,$C37,0),IF($G37="Sammelposten",IF(AE$41&lt;$D37,0,IF(AE$41&gt;$D37+SP_Jahre-1,0,$C37/SP_Jahre)),IF($G37="Degressiv",MIN(IF(AE$41=$D37,$C37,AD106),MAX(IF(AE$41=$D37,$C37,AD106)*$J37*AE37/12,IF(AE$41=$D37,$C37,AD106)/MAX($F37*12-SUM($L37:AD37),1)*AE37)),MIN(IF(AE$41=$D37,$C37,AD106),$C37/$F37*AE37/12)))))</f>
        <v>0</v>
      </c>
    </row>
    <row r="72" spans="1:31" ht="19.5" customHeight="1" x14ac:dyDescent="0.25">
      <c r="A72" s="41"/>
      <c r="B72" s="41" t="s">
        <v>172</v>
      </c>
      <c r="C72" s="41"/>
      <c r="D72" s="41"/>
      <c r="E72" s="41"/>
      <c r="F72" s="41"/>
      <c r="G72" s="41"/>
      <c r="H72" s="41"/>
      <c r="I72" s="41"/>
      <c r="J72" s="41"/>
      <c r="K72" s="41"/>
      <c r="L72" s="73">
        <f t="shared" ref="L72:AE72" si="7">SUM(L42:L71)</f>
        <v>489.23076923076923</v>
      </c>
      <c r="M72" s="73">
        <f t="shared" si="7"/>
        <v>13703.942307692309</v>
      </c>
      <c r="N72" s="73">
        <f t="shared" si="7"/>
        <v>28255.678418803422</v>
      </c>
      <c r="O72" s="73">
        <f t="shared" si="7"/>
        <v>35459.49786324786</v>
      </c>
      <c r="P72" s="73">
        <f t="shared" si="7"/>
        <v>44771.650641025641</v>
      </c>
      <c r="Q72" s="73">
        <f t="shared" si="7"/>
        <v>54156.881701631712</v>
      </c>
      <c r="R72" s="73">
        <f t="shared" si="7"/>
        <v>61718.545843045846</v>
      </c>
      <c r="S72" s="73">
        <f t="shared" si="7"/>
        <v>83933.656954156962</v>
      </c>
      <c r="T72" s="73">
        <f t="shared" si="7"/>
        <v>80721.176398601398</v>
      </c>
      <c r="U72" s="73">
        <f t="shared" si="7"/>
        <v>56488.578898601409</v>
      </c>
      <c r="V72" s="73">
        <f t="shared" si="7"/>
        <v>34079.955093045843</v>
      </c>
      <c r="W72" s="73">
        <f t="shared" si="7"/>
        <v>21719.78092915695</v>
      </c>
      <c r="X72" s="73">
        <f t="shared" si="7"/>
        <v>16851.756479662006</v>
      </c>
      <c r="Y72" s="73">
        <f t="shared" si="7"/>
        <v>15315.826398649626</v>
      </c>
      <c r="Z72" s="73">
        <f t="shared" si="7"/>
        <v>11178.984433672937</v>
      </c>
      <c r="AA72" s="73">
        <f t="shared" si="7"/>
        <v>4937.8871728056429</v>
      </c>
      <c r="AB72" s="73">
        <f t="shared" si="7"/>
        <v>1546.9696969696934</v>
      </c>
      <c r="AC72" s="73">
        <f t="shared" si="7"/>
        <v>0</v>
      </c>
      <c r="AD72" s="73">
        <f t="shared" si="7"/>
        <v>0</v>
      </c>
      <c r="AE72" s="73">
        <f t="shared" si="7"/>
        <v>0</v>
      </c>
    </row>
    <row r="74" spans="1:31" ht="19.5" customHeight="1" x14ac:dyDescent="0.25">
      <c r="B74" s="23" t="s">
        <v>24</v>
      </c>
      <c r="C74" s="24" t="s">
        <v>173</v>
      </c>
      <c r="D74" s="25"/>
      <c r="E74" s="25"/>
      <c r="F74" s="25"/>
      <c r="G74" s="25"/>
      <c r="H74" s="25"/>
      <c r="I74" s="25"/>
      <c r="J74" s="25"/>
    </row>
    <row r="76" spans="1:31" ht="25.5" customHeight="1" x14ac:dyDescent="0.25">
      <c r="A76" s="29" t="s">
        <v>68</v>
      </c>
      <c r="B76" s="29" t="s">
        <v>164</v>
      </c>
      <c r="C76" s="29" t="s">
        <v>38</v>
      </c>
      <c r="D76" s="29" t="s">
        <v>7</v>
      </c>
      <c r="E76" s="29" t="s">
        <v>165</v>
      </c>
      <c r="F76" s="29" t="s">
        <v>166</v>
      </c>
      <c r="G76" s="29" t="s">
        <v>167</v>
      </c>
      <c r="H76" s="29" t="s">
        <v>168</v>
      </c>
      <c r="I76" s="29" t="s">
        <v>169</v>
      </c>
      <c r="J76" s="29" t="s">
        <v>170</v>
      </c>
      <c r="L76" s="65">
        <v>2019</v>
      </c>
      <c r="M76" s="65">
        <v>2020</v>
      </c>
      <c r="N76" s="65">
        <v>2021</v>
      </c>
      <c r="O76" s="65">
        <v>2022</v>
      </c>
      <c r="P76" s="65">
        <v>2023</v>
      </c>
      <c r="Q76" s="65">
        <v>2024</v>
      </c>
      <c r="R76" s="65">
        <v>2025</v>
      </c>
      <c r="S76" s="65">
        <v>2026</v>
      </c>
      <c r="T76" s="65">
        <v>2027</v>
      </c>
      <c r="U76" s="65">
        <v>2028</v>
      </c>
      <c r="V76" s="65">
        <v>2029</v>
      </c>
      <c r="W76" s="65">
        <v>2030</v>
      </c>
      <c r="X76" s="65">
        <v>2031</v>
      </c>
      <c r="Y76" s="65">
        <v>2032</v>
      </c>
      <c r="Z76" s="65">
        <v>2033</v>
      </c>
      <c r="AA76" s="65">
        <v>2034</v>
      </c>
      <c r="AB76" s="65">
        <v>2035</v>
      </c>
      <c r="AC76" s="65">
        <v>2036</v>
      </c>
      <c r="AD76" s="65">
        <v>2037</v>
      </c>
      <c r="AE76" s="65">
        <v>2038</v>
      </c>
    </row>
    <row r="77" spans="1:31" ht="15" customHeight="1" x14ac:dyDescent="0.25">
      <c r="A77" s="66">
        <f t="shared" ref="A77:A106" si="8">IF($B8="","",$A8)</f>
        <v>1</v>
      </c>
      <c r="B77" s="67" t="str">
        <f t="shared" ref="B77:B106" si="9">IF($B8="","",$B8)</f>
        <v>Bürodrehstühle (8 Stück)</v>
      </c>
      <c r="C77" s="68">
        <f t="shared" ref="C77:C106" si="10">$C8</f>
        <v>6240</v>
      </c>
      <c r="D77" s="69"/>
      <c r="E77" s="69"/>
      <c r="F77" s="69"/>
      <c r="G77" s="66" t="str">
        <f t="shared" ref="G77:G106" si="11">$G8</f>
        <v>Linear</v>
      </c>
      <c r="H77" s="69"/>
      <c r="I77" s="69"/>
      <c r="J77" s="70"/>
      <c r="L77" s="74">
        <f t="shared" ref="L77:L106" si="12">IF(L$76&lt;$D8,0,IF(L$76&gt;=$H8,0,MAX(0,$C8-L42)))</f>
        <v>5840</v>
      </c>
      <c r="M77" s="74">
        <f t="shared" ref="M77:AE77" si="13">IF(M$76&lt;$D8,0,IF(M$76&gt;=$H8,0,MAX(0,IF(M$76=$D8,$C8,L77)-M42)))</f>
        <v>5360</v>
      </c>
      <c r="N77" s="74">
        <f t="shared" si="13"/>
        <v>4880</v>
      </c>
      <c r="O77" s="74">
        <f t="shared" si="13"/>
        <v>4400</v>
      </c>
      <c r="P77" s="74">
        <f t="shared" si="13"/>
        <v>3920</v>
      </c>
      <c r="Q77" s="74">
        <f t="shared" si="13"/>
        <v>3440</v>
      </c>
      <c r="R77" s="74">
        <f t="shared" si="13"/>
        <v>2960</v>
      </c>
      <c r="S77" s="74">
        <f t="shared" si="13"/>
        <v>2480</v>
      </c>
      <c r="T77" s="74">
        <f t="shared" si="13"/>
        <v>2000</v>
      </c>
      <c r="U77" s="74">
        <f t="shared" si="13"/>
        <v>1520</v>
      </c>
      <c r="V77" s="74">
        <f t="shared" si="13"/>
        <v>1040</v>
      </c>
      <c r="W77" s="74">
        <f t="shared" si="13"/>
        <v>560</v>
      </c>
      <c r="X77" s="74">
        <f t="shared" si="13"/>
        <v>80</v>
      </c>
      <c r="Y77" s="74">
        <f t="shared" si="13"/>
        <v>0</v>
      </c>
      <c r="Z77" s="74">
        <f t="shared" si="13"/>
        <v>0</v>
      </c>
      <c r="AA77" s="74">
        <f t="shared" si="13"/>
        <v>0</v>
      </c>
      <c r="AB77" s="74">
        <f t="shared" si="13"/>
        <v>0</v>
      </c>
      <c r="AC77" s="74">
        <f t="shared" si="13"/>
        <v>0</v>
      </c>
      <c r="AD77" s="74">
        <f t="shared" si="13"/>
        <v>0</v>
      </c>
      <c r="AE77" s="74">
        <f t="shared" si="13"/>
        <v>0</v>
      </c>
    </row>
    <row r="78" spans="1:31" ht="15" customHeight="1" x14ac:dyDescent="0.25">
      <c r="A78" s="66">
        <f t="shared" si="8"/>
        <v>2</v>
      </c>
      <c r="B78" s="67" t="str">
        <f t="shared" si="9"/>
        <v>Besprechungstisch mit Sideboard</v>
      </c>
      <c r="C78" s="68">
        <f t="shared" si="10"/>
        <v>3480</v>
      </c>
      <c r="D78" s="69"/>
      <c r="E78" s="69"/>
      <c r="F78" s="69"/>
      <c r="G78" s="66" t="str">
        <f t="shared" si="11"/>
        <v>Linear</v>
      </c>
      <c r="H78" s="69"/>
      <c r="I78" s="69"/>
      <c r="J78" s="70"/>
      <c r="L78" s="74">
        <f t="shared" si="12"/>
        <v>3390.7692307692309</v>
      </c>
      <c r="M78" s="74">
        <f t="shared" ref="M78:AE78" si="14">IF(M$76&lt;$D9,0,IF(M$76&gt;=$H9,0,MAX(0,IF(M$76=$D9,$C9,L78)-M43)))</f>
        <v>3123.0769230769233</v>
      </c>
      <c r="N78" s="74">
        <f t="shared" si="14"/>
        <v>2855.3846153846157</v>
      </c>
      <c r="O78" s="74">
        <f t="shared" si="14"/>
        <v>2587.6923076923081</v>
      </c>
      <c r="P78" s="74">
        <f t="shared" si="14"/>
        <v>2320.0000000000005</v>
      </c>
      <c r="Q78" s="74">
        <f t="shared" si="14"/>
        <v>2052.3076923076928</v>
      </c>
      <c r="R78" s="74">
        <f t="shared" si="14"/>
        <v>1784.6153846153852</v>
      </c>
      <c r="S78" s="74">
        <f t="shared" si="14"/>
        <v>1516.9230769230776</v>
      </c>
      <c r="T78" s="74">
        <f t="shared" si="14"/>
        <v>1249.23076923077</v>
      </c>
      <c r="U78" s="74">
        <f t="shared" si="14"/>
        <v>981.53846153846234</v>
      </c>
      <c r="V78" s="74">
        <f t="shared" si="14"/>
        <v>713.84615384615472</v>
      </c>
      <c r="W78" s="74">
        <f t="shared" si="14"/>
        <v>446.15384615384704</v>
      </c>
      <c r="X78" s="74">
        <f t="shared" si="14"/>
        <v>178.46153846153936</v>
      </c>
      <c r="Y78" s="74">
        <f t="shared" si="14"/>
        <v>9.0949470177292824E-13</v>
      </c>
      <c r="Z78" s="74">
        <f t="shared" si="14"/>
        <v>9.0949470177292824E-13</v>
      </c>
      <c r="AA78" s="74">
        <f t="shared" si="14"/>
        <v>9.0949470177292824E-13</v>
      </c>
      <c r="AB78" s="74">
        <f t="shared" si="14"/>
        <v>9.0949470177292824E-13</v>
      </c>
      <c r="AC78" s="74">
        <f t="shared" si="14"/>
        <v>9.0949470177292824E-13</v>
      </c>
      <c r="AD78" s="74">
        <f t="shared" si="14"/>
        <v>9.0949470177292824E-13</v>
      </c>
      <c r="AE78" s="74">
        <f t="shared" si="14"/>
        <v>9.0949470177292824E-13</v>
      </c>
    </row>
    <row r="79" spans="1:31" ht="15" customHeight="1" x14ac:dyDescent="0.25">
      <c r="A79" s="66">
        <f t="shared" si="8"/>
        <v>3</v>
      </c>
      <c r="B79" s="67" t="str">
        <f t="shared" si="9"/>
        <v>CNC-Fräsmaschine</v>
      </c>
      <c r="C79" s="68">
        <f t="shared" si="10"/>
        <v>148500</v>
      </c>
      <c r="D79" s="69"/>
      <c r="E79" s="69"/>
      <c r="F79" s="69"/>
      <c r="G79" s="66" t="str">
        <f t="shared" si="11"/>
        <v>Linear</v>
      </c>
      <c r="H79" s="69"/>
      <c r="I79" s="69"/>
      <c r="J79" s="70"/>
      <c r="L79" s="74">
        <f t="shared" si="12"/>
        <v>0</v>
      </c>
      <c r="M79" s="74">
        <f t="shared" ref="M79:AE79" si="15">IF(M$76&lt;$D10,0,IF(M$76&gt;=$H10,0,MAX(0,IF(M$76=$D10,$C10,L79)-M44)))</f>
        <v>136125</v>
      </c>
      <c r="N79" s="74">
        <f t="shared" si="15"/>
        <v>117562.5</v>
      </c>
      <c r="O79" s="74">
        <f t="shared" si="15"/>
        <v>99000</v>
      </c>
      <c r="P79" s="74">
        <f t="shared" si="15"/>
        <v>80437.5</v>
      </c>
      <c r="Q79" s="74">
        <f t="shared" si="15"/>
        <v>61875</v>
      </c>
      <c r="R79" s="74">
        <f t="shared" si="15"/>
        <v>43312.5</v>
      </c>
      <c r="S79" s="74">
        <f t="shared" si="15"/>
        <v>24750</v>
      </c>
      <c r="T79" s="74">
        <f t="shared" si="15"/>
        <v>6187.5</v>
      </c>
      <c r="U79" s="74">
        <f t="shared" si="15"/>
        <v>0</v>
      </c>
      <c r="V79" s="74">
        <f t="shared" si="15"/>
        <v>0</v>
      </c>
      <c r="W79" s="74">
        <f t="shared" si="15"/>
        <v>0</v>
      </c>
      <c r="X79" s="74">
        <f t="shared" si="15"/>
        <v>0</v>
      </c>
      <c r="Y79" s="74">
        <f t="shared" si="15"/>
        <v>0</v>
      </c>
      <c r="Z79" s="74">
        <f t="shared" si="15"/>
        <v>0</v>
      </c>
      <c r="AA79" s="74">
        <f t="shared" si="15"/>
        <v>0</v>
      </c>
      <c r="AB79" s="74">
        <f t="shared" si="15"/>
        <v>0</v>
      </c>
      <c r="AC79" s="74">
        <f t="shared" si="15"/>
        <v>0</v>
      </c>
      <c r="AD79" s="74">
        <f t="shared" si="15"/>
        <v>0</v>
      </c>
      <c r="AE79" s="74">
        <f t="shared" si="15"/>
        <v>0</v>
      </c>
    </row>
    <row r="80" spans="1:31" ht="15" customHeight="1" x14ac:dyDescent="0.25">
      <c r="A80" s="66">
        <f t="shared" si="8"/>
        <v>4</v>
      </c>
      <c r="B80" s="67" t="str">
        <f t="shared" si="9"/>
        <v>Kompressoranlage Halle 2</v>
      </c>
      <c r="C80" s="68">
        <f t="shared" si="10"/>
        <v>27900</v>
      </c>
      <c r="D80" s="69"/>
      <c r="E80" s="69"/>
      <c r="F80" s="69"/>
      <c r="G80" s="66" t="str">
        <f t="shared" si="11"/>
        <v>Linear</v>
      </c>
      <c r="H80" s="69"/>
      <c r="I80" s="69"/>
      <c r="J80" s="70"/>
      <c r="L80" s="74">
        <f t="shared" si="12"/>
        <v>0</v>
      </c>
      <c r="M80" s="74">
        <f t="shared" ref="M80:AE80" si="16">IF(M$76&lt;$D11,0,IF(M$76&gt;=$H11,0,MAX(0,IF(M$76=$D11,$C11,L80)-M45)))</f>
        <v>27318.75</v>
      </c>
      <c r="N80" s="74">
        <f t="shared" si="16"/>
        <v>23831.25</v>
      </c>
      <c r="O80" s="74">
        <f t="shared" si="16"/>
        <v>20343.75</v>
      </c>
      <c r="P80" s="74">
        <f t="shared" si="16"/>
        <v>16856.25</v>
      </c>
      <c r="Q80" s="74">
        <f t="shared" si="16"/>
        <v>13368.75</v>
      </c>
      <c r="R80" s="74">
        <f t="shared" si="16"/>
        <v>9881.25</v>
      </c>
      <c r="S80" s="74">
        <f t="shared" si="16"/>
        <v>6393.75</v>
      </c>
      <c r="T80" s="74">
        <f t="shared" si="16"/>
        <v>2906.25</v>
      </c>
      <c r="U80" s="74">
        <f t="shared" si="16"/>
        <v>0</v>
      </c>
      <c r="V80" s="74">
        <f t="shared" si="16"/>
        <v>0</v>
      </c>
      <c r="W80" s="74">
        <f t="shared" si="16"/>
        <v>0</v>
      </c>
      <c r="X80" s="74">
        <f t="shared" si="16"/>
        <v>0</v>
      </c>
      <c r="Y80" s="74">
        <f t="shared" si="16"/>
        <v>0</v>
      </c>
      <c r="Z80" s="74">
        <f t="shared" si="16"/>
        <v>0</v>
      </c>
      <c r="AA80" s="74">
        <f t="shared" si="16"/>
        <v>0</v>
      </c>
      <c r="AB80" s="74">
        <f t="shared" si="16"/>
        <v>0</v>
      </c>
      <c r="AC80" s="74">
        <f t="shared" si="16"/>
        <v>0</v>
      </c>
      <c r="AD80" s="74">
        <f t="shared" si="16"/>
        <v>0</v>
      </c>
      <c r="AE80" s="74">
        <f t="shared" si="16"/>
        <v>0</v>
      </c>
    </row>
    <row r="81" spans="1:31" ht="15" customHeight="1" x14ac:dyDescent="0.25">
      <c r="A81" s="66">
        <f t="shared" si="8"/>
        <v>5</v>
      </c>
      <c r="B81" s="67" t="str">
        <f t="shared" si="9"/>
        <v>Transporter 3,5 t</v>
      </c>
      <c r="C81" s="68">
        <f t="shared" si="10"/>
        <v>38400</v>
      </c>
      <c r="D81" s="69"/>
      <c r="E81" s="69"/>
      <c r="F81" s="69"/>
      <c r="G81" s="66" t="str">
        <f t="shared" si="11"/>
        <v>Linear</v>
      </c>
      <c r="H81" s="69"/>
      <c r="I81" s="69"/>
      <c r="J81" s="70"/>
      <c r="L81" s="74">
        <f t="shared" si="12"/>
        <v>0</v>
      </c>
      <c r="M81" s="74">
        <f t="shared" ref="M81:AE81" si="17">IF(M$76&lt;$D12,0,IF(M$76&gt;=$H12,0,MAX(0,IF(M$76=$D12,$C12,L81)-M46)))</f>
        <v>0</v>
      </c>
      <c r="N81" s="74">
        <f t="shared" si="17"/>
        <v>34488.888888888891</v>
      </c>
      <c r="O81" s="74">
        <f t="shared" si="17"/>
        <v>30222.222222222223</v>
      </c>
      <c r="P81" s="74">
        <f t="shared" si="17"/>
        <v>25955.555555555555</v>
      </c>
      <c r="Q81" s="74">
        <f t="shared" si="17"/>
        <v>21688.888888888887</v>
      </c>
      <c r="R81" s="74">
        <f t="shared" si="17"/>
        <v>17422.222222222219</v>
      </c>
      <c r="S81" s="74">
        <f t="shared" si="17"/>
        <v>13155.555555555551</v>
      </c>
      <c r="T81" s="74">
        <f t="shared" si="17"/>
        <v>8888.8888888888832</v>
      </c>
      <c r="U81" s="74">
        <f t="shared" si="17"/>
        <v>4622.2222222222163</v>
      </c>
      <c r="V81" s="74">
        <f t="shared" si="17"/>
        <v>355.55555555554929</v>
      </c>
      <c r="W81" s="74">
        <f t="shared" si="17"/>
        <v>0</v>
      </c>
      <c r="X81" s="74">
        <f t="shared" si="17"/>
        <v>0</v>
      </c>
      <c r="Y81" s="74">
        <f t="shared" si="17"/>
        <v>0</v>
      </c>
      <c r="Z81" s="74">
        <f t="shared" si="17"/>
        <v>0</v>
      </c>
      <c r="AA81" s="74">
        <f t="shared" si="17"/>
        <v>0</v>
      </c>
      <c r="AB81" s="74">
        <f t="shared" si="17"/>
        <v>0</v>
      </c>
      <c r="AC81" s="74">
        <f t="shared" si="17"/>
        <v>0</v>
      </c>
      <c r="AD81" s="74">
        <f t="shared" si="17"/>
        <v>0</v>
      </c>
      <c r="AE81" s="74">
        <f t="shared" si="17"/>
        <v>0</v>
      </c>
    </row>
    <row r="82" spans="1:31" ht="15" customHeight="1" x14ac:dyDescent="0.25">
      <c r="A82" s="66">
        <f t="shared" si="8"/>
        <v>6</v>
      </c>
      <c r="B82" s="67" t="str">
        <f t="shared" si="9"/>
        <v>Gabelstapler Diesel</v>
      </c>
      <c r="C82" s="68">
        <f t="shared" si="10"/>
        <v>24750</v>
      </c>
      <c r="D82" s="69"/>
      <c r="E82" s="69"/>
      <c r="F82" s="69"/>
      <c r="G82" s="66" t="str">
        <f t="shared" si="11"/>
        <v>Linear</v>
      </c>
      <c r="H82" s="69"/>
      <c r="I82" s="69"/>
      <c r="J82" s="70"/>
      <c r="L82" s="74">
        <f t="shared" si="12"/>
        <v>0</v>
      </c>
      <c r="M82" s="74">
        <f t="shared" ref="M82:AE82" si="18">IF(M$76&lt;$D13,0,IF(M$76&gt;=$H13,0,MAX(0,IF(M$76=$D13,$C13,L82)-M47)))</f>
        <v>0</v>
      </c>
      <c r="N82" s="74">
        <f t="shared" si="18"/>
        <v>23203.125</v>
      </c>
      <c r="O82" s="74">
        <f t="shared" si="18"/>
        <v>20109.375</v>
      </c>
      <c r="P82" s="74">
        <f t="shared" si="18"/>
        <v>17015.625</v>
      </c>
      <c r="Q82" s="74">
        <f t="shared" si="18"/>
        <v>13921.875</v>
      </c>
      <c r="R82" s="74">
        <f t="shared" si="18"/>
        <v>10828.125</v>
      </c>
      <c r="S82" s="74">
        <f t="shared" si="18"/>
        <v>7734.375</v>
      </c>
      <c r="T82" s="74">
        <f t="shared" si="18"/>
        <v>4640.625</v>
      </c>
      <c r="U82" s="74">
        <f t="shared" si="18"/>
        <v>1546.875</v>
      </c>
      <c r="V82" s="74">
        <f t="shared" si="18"/>
        <v>0</v>
      </c>
      <c r="W82" s="74">
        <f t="shared" si="18"/>
        <v>0</v>
      </c>
      <c r="X82" s="74">
        <f t="shared" si="18"/>
        <v>0</v>
      </c>
      <c r="Y82" s="74">
        <f t="shared" si="18"/>
        <v>0</v>
      </c>
      <c r="Z82" s="74">
        <f t="shared" si="18"/>
        <v>0</v>
      </c>
      <c r="AA82" s="74">
        <f t="shared" si="18"/>
        <v>0</v>
      </c>
      <c r="AB82" s="74">
        <f t="shared" si="18"/>
        <v>0</v>
      </c>
      <c r="AC82" s="74">
        <f t="shared" si="18"/>
        <v>0</v>
      </c>
      <c r="AD82" s="74">
        <f t="shared" si="18"/>
        <v>0</v>
      </c>
      <c r="AE82" s="74">
        <f t="shared" si="18"/>
        <v>0</v>
      </c>
    </row>
    <row r="83" spans="1:31" ht="15" customHeight="1" x14ac:dyDescent="0.25">
      <c r="A83" s="66">
        <f t="shared" si="8"/>
        <v>7</v>
      </c>
      <c r="B83" s="67" t="str">
        <f t="shared" si="9"/>
        <v>Serverschrank mit Hardware</v>
      </c>
      <c r="C83" s="68">
        <f t="shared" si="10"/>
        <v>12800</v>
      </c>
      <c r="D83" s="69"/>
      <c r="E83" s="69"/>
      <c r="F83" s="69"/>
      <c r="G83" s="66" t="str">
        <f t="shared" si="11"/>
        <v>Linear</v>
      </c>
      <c r="H83" s="69"/>
      <c r="I83" s="69"/>
      <c r="J83" s="70"/>
      <c r="L83" s="74">
        <f t="shared" si="12"/>
        <v>0</v>
      </c>
      <c r="M83" s="74">
        <f t="shared" ref="M83:AE83" si="19">IF(M$76&lt;$D14,0,IF(M$76&gt;=$H14,0,MAX(0,IF(M$76=$D14,$C14,L83)-M48)))</f>
        <v>0</v>
      </c>
      <c r="N83" s="74">
        <f t="shared" si="19"/>
        <v>0</v>
      </c>
      <c r="O83" s="74">
        <f t="shared" si="19"/>
        <v>8533.3333333333321</v>
      </c>
      <c r="P83" s="74">
        <f t="shared" si="19"/>
        <v>4266.6666666666652</v>
      </c>
      <c r="Q83" s="74">
        <f t="shared" si="19"/>
        <v>0</v>
      </c>
      <c r="R83" s="74">
        <f t="shared" si="19"/>
        <v>0</v>
      </c>
      <c r="S83" s="74">
        <f t="shared" si="19"/>
        <v>0</v>
      </c>
      <c r="T83" s="74">
        <f t="shared" si="19"/>
        <v>0</v>
      </c>
      <c r="U83" s="74">
        <f t="shared" si="19"/>
        <v>0</v>
      </c>
      <c r="V83" s="74">
        <f t="shared" si="19"/>
        <v>0</v>
      </c>
      <c r="W83" s="74">
        <f t="shared" si="19"/>
        <v>0</v>
      </c>
      <c r="X83" s="74">
        <f t="shared" si="19"/>
        <v>0</v>
      </c>
      <c r="Y83" s="74">
        <f t="shared" si="19"/>
        <v>0</v>
      </c>
      <c r="Z83" s="74">
        <f t="shared" si="19"/>
        <v>0</v>
      </c>
      <c r="AA83" s="74">
        <f t="shared" si="19"/>
        <v>0</v>
      </c>
      <c r="AB83" s="74">
        <f t="shared" si="19"/>
        <v>0</v>
      </c>
      <c r="AC83" s="74">
        <f t="shared" si="19"/>
        <v>0</v>
      </c>
      <c r="AD83" s="74">
        <f t="shared" si="19"/>
        <v>0</v>
      </c>
      <c r="AE83" s="74">
        <f t="shared" si="19"/>
        <v>0</v>
      </c>
    </row>
    <row r="84" spans="1:31" ht="15" customHeight="1" x14ac:dyDescent="0.25">
      <c r="A84" s="66">
        <f t="shared" si="8"/>
        <v>8</v>
      </c>
      <c r="B84" s="67" t="str">
        <f t="shared" si="9"/>
        <v>Notebooks (5 Stück)</v>
      </c>
      <c r="C84" s="68">
        <f t="shared" si="10"/>
        <v>7450</v>
      </c>
      <c r="D84" s="69"/>
      <c r="E84" s="69"/>
      <c r="F84" s="69"/>
      <c r="G84" s="66" t="str">
        <f t="shared" si="11"/>
        <v>Linear</v>
      </c>
      <c r="H84" s="69"/>
      <c r="I84" s="69"/>
      <c r="J84" s="70"/>
      <c r="L84" s="74">
        <f t="shared" si="12"/>
        <v>0</v>
      </c>
      <c r="M84" s="74">
        <f t="shared" ref="M84:AE84" si="20">IF(M$76&lt;$D15,0,IF(M$76&gt;=$H15,0,MAX(0,IF(M$76=$D15,$C15,L84)-M49)))</f>
        <v>0</v>
      </c>
      <c r="N84" s="74">
        <f t="shared" si="20"/>
        <v>0</v>
      </c>
      <c r="O84" s="74">
        <f t="shared" si="20"/>
        <v>6415.2777777777774</v>
      </c>
      <c r="P84" s="74">
        <f t="shared" si="20"/>
        <v>3931.9444444444439</v>
      </c>
      <c r="Q84" s="74">
        <f t="shared" si="20"/>
        <v>1448.6111111111104</v>
      </c>
      <c r="R84" s="74">
        <f t="shared" si="20"/>
        <v>0</v>
      </c>
      <c r="S84" s="74">
        <f t="shared" si="20"/>
        <v>0</v>
      </c>
      <c r="T84" s="74">
        <f t="shared" si="20"/>
        <v>0</v>
      </c>
      <c r="U84" s="74">
        <f t="shared" si="20"/>
        <v>0</v>
      </c>
      <c r="V84" s="74">
        <f t="shared" si="20"/>
        <v>0</v>
      </c>
      <c r="W84" s="74">
        <f t="shared" si="20"/>
        <v>0</v>
      </c>
      <c r="X84" s="74">
        <f t="shared" si="20"/>
        <v>0</v>
      </c>
      <c r="Y84" s="74">
        <f t="shared" si="20"/>
        <v>0</v>
      </c>
      <c r="Z84" s="74">
        <f t="shared" si="20"/>
        <v>0</v>
      </c>
      <c r="AA84" s="74">
        <f t="shared" si="20"/>
        <v>0</v>
      </c>
      <c r="AB84" s="74">
        <f t="shared" si="20"/>
        <v>0</v>
      </c>
      <c r="AC84" s="74">
        <f t="shared" si="20"/>
        <v>0</v>
      </c>
      <c r="AD84" s="74">
        <f t="shared" si="20"/>
        <v>0</v>
      </c>
      <c r="AE84" s="74">
        <f t="shared" si="20"/>
        <v>0</v>
      </c>
    </row>
    <row r="85" spans="1:31" ht="15" customHeight="1" x14ac:dyDescent="0.25">
      <c r="A85" s="66">
        <f t="shared" si="8"/>
        <v>9</v>
      </c>
      <c r="B85" s="67" t="str">
        <f t="shared" si="9"/>
        <v>ERP-Softwarelizenz</v>
      </c>
      <c r="C85" s="68">
        <f t="shared" si="10"/>
        <v>18900</v>
      </c>
      <c r="D85" s="69"/>
      <c r="E85" s="69"/>
      <c r="F85" s="69"/>
      <c r="G85" s="66" t="str">
        <f t="shared" si="11"/>
        <v>Linear</v>
      </c>
      <c r="H85" s="69"/>
      <c r="I85" s="69"/>
      <c r="J85" s="70"/>
      <c r="L85" s="74">
        <f t="shared" si="12"/>
        <v>0</v>
      </c>
      <c r="M85" s="74">
        <f t="shared" ref="M85:AE85" si="21">IF(M$76&lt;$D16,0,IF(M$76&gt;=$H16,0,MAX(0,IF(M$76=$D16,$C16,L85)-M50)))</f>
        <v>0</v>
      </c>
      <c r="N85" s="74">
        <f t="shared" si="21"/>
        <v>0</v>
      </c>
      <c r="O85" s="74">
        <f t="shared" si="21"/>
        <v>0</v>
      </c>
      <c r="P85" s="74">
        <f t="shared" si="21"/>
        <v>13650</v>
      </c>
      <c r="Q85" s="74">
        <f t="shared" si="21"/>
        <v>7350</v>
      </c>
      <c r="R85" s="74">
        <f t="shared" si="21"/>
        <v>1050</v>
      </c>
      <c r="S85" s="74">
        <f t="shared" si="21"/>
        <v>0</v>
      </c>
      <c r="T85" s="74">
        <f t="shared" si="21"/>
        <v>0</v>
      </c>
      <c r="U85" s="74">
        <f t="shared" si="21"/>
        <v>0</v>
      </c>
      <c r="V85" s="74">
        <f t="shared" si="21"/>
        <v>0</v>
      </c>
      <c r="W85" s="74">
        <f t="shared" si="21"/>
        <v>0</v>
      </c>
      <c r="X85" s="74">
        <f t="shared" si="21"/>
        <v>0</v>
      </c>
      <c r="Y85" s="74">
        <f t="shared" si="21"/>
        <v>0</v>
      </c>
      <c r="Z85" s="74">
        <f t="shared" si="21"/>
        <v>0</v>
      </c>
      <c r="AA85" s="74">
        <f t="shared" si="21"/>
        <v>0</v>
      </c>
      <c r="AB85" s="74">
        <f t="shared" si="21"/>
        <v>0</v>
      </c>
      <c r="AC85" s="74">
        <f t="shared" si="21"/>
        <v>0</v>
      </c>
      <c r="AD85" s="74">
        <f t="shared" si="21"/>
        <v>0</v>
      </c>
      <c r="AE85" s="74">
        <f t="shared" si="21"/>
        <v>0</v>
      </c>
    </row>
    <row r="86" spans="1:31" ht="15" customHeight="1" x14ac:dyDescent="0.25">
      <c r="A86" s="66">
        <f t="shared" si="8"/>
        <v>10</v>
      </c>
      <c r="B86" s="67" t="str">
        <f t="shared" si="9"/>
        <v>Regalanlage Lager Nord</v>
      </c>
      <c r="C86" s="68">
        <f t="shared" si="10"/>
        <v>16300</v>
      </c>
      <c r="D86" s="69"/>
      <c r="E86" s="69"/>
      <c r="F86" s="69"/>
      <c r="G86" s="66" t="str">
        <f t="shared" si="11"/>
        <v>Linear</v>
      </c>
      <c r="H86" s="69"/>
      <c r="I86" s="69"/>
      <c r="J86" s="70"/>
      <c r="L86" s="74">
        <f t="shared" si="12"/>
        <v>0</v>
      </c>
      <c r="M86" s="74">
        <f t="shared" ref="M86:AE86" si="22">IF(M$76&lt;$D17,0,IF(M$76&gt;=$H17,0,MAX(0,IF(M$76=$D17,$C17,L86)-M51)))</f>
        <v>0</v>
      </c>
      <c r="N86" s="74">
        <f t="shared" si="22"/>
        <v>0</v>
      </c>
      <c r="O86" s="74">
        <f t="shared" si="22"/>
        <v>0</v>
      </c>
      <c r="P86" s="74">
        <f t="shared" si="22"/>
        <v>15111.458333333334</v>
      </c>
      <c r="Q86" s="74">
        <f t="shared" si="22"/>
        <v>13073.958333333334</v>
      </c>
      <c r="R86" s="74">
        <f t="shared" si="22"/>
        <v>11036.458333333334</v>
      </c>
      <c r="S86" s="74">
        <f t="shared" si="22"/>
        <v>8998.9583333333339</v>
      </c>
      <c r="T86" s="74">
        <f t="shared" si="22"/>
        <v>6961.4583333333339</v>
      </c>
      <c r="U86" s="74">
        <f t="shared" si="22"/>
        <v>4923.9583333333339</v>
      </c>
      <c r="V86" s="74">
        <f t="shared" si="22"/>
        <v>2886.4583333333339</v>
      </c>
      <c r="W86" s="74">
        <f t="shared" si="22"/>
        <v>848.95833333333394</v>
      </c>
      <c r="X86" s="74">
        <f t="shared" si="22"/>
        <v>5.6843418860808015E-13</v>
      </c>
      <c r="Y86" s="74">
        <f t="shared" si="22"/>
        <v>5.6843418860808015E-13</v>
      </c>
      <c r="Z86" s="74">
        <f t="shared" si="22"/>
        <v>5.6843418860808015E-13</v>
      </c>
      <c r="AA86" s="74">
        <f t="shared" si="22"/>
        <v>5.6843418860808015E-13</v>
      </c>
      <c r="AB86" s="74">
        <f t="shared" si="22"/>
        <v>5.6843418860808015E-13</v>
      </c>
      <c r="AC86" s="74">
        <f t="shared" si="22"/>
        <v>5.6843418860808015E-13</v>
      </c>
      <c r="AD86" s="74">
        <f t="shared" si="22"/>
        <v>5.6843418860808015E-13</v>
      </c>
      <c r="AE86" s="74">
        <f t="shared" si="22"/>
        <v>5.6843418860808015E-13</v>
      </c>
    </row>
    <row r="87" spans="1:31" ht="15" customHeight="1" x14ac:dyDescent="0.25">
      <c r="A87" s="66">
        <f t="shared" si="8"/>
        <v>11</v>
      </c>
      <c r="B87" s="67" t="str">
        <f t="shared" si="9"/>
        <v>Firmen-Pkw Kombi</v>
      </c>
      <c r="C87" s="68">
        <f t="shared" si="10"/>
        <v>34200</v>
      </c>
      <c r="D87" s="69"/>
      <c r="E87" s="69"/>
      <c r="F87" s="69"/>
      <c r="G87" s="66" t="str">
        <f t="shared" si="11"/>
        <v>Linear</v>
      </c>
      <c r="H87" s="69"/>
      <c r="I87" s="69"/>
      <c r="J87" s="70"/>
      <c r="L87" s="74">
        <f t="shared" si="12"/>
        <v>0</v>
      </c>
      <c r="M87" s="74">
        <f t="shared" ref="M87:AE87" si="23">IF(M$76&lt;$D18,0,IF(M$76&gt;=$H18,0,MAX(0,IF(M$76=$D18,$C18,L87)-M52)))</f>
        <v>0</v>
      </c>
      <c r="N87" s="74">
        <f t="shared" si="23"/>
        <v>0</v>
      </c>
      <c r="O87" s="74">
        <f t="shared" si="23"/>
        <v>0</v>
      </c>
      <c r="P87" s="74">
        <f t="shared" si="23"/>
        <v>32775</v>
      </c>
      <c r="Q87" s="74">
        <f t="shared" si="23"/>
        <v>27075</v>
      </c>
      <c r="R87" s="74">
        <f t="shared" si="23"/>
        <v>21375</v>
      </c>
      <c r="S87" s="74">
        <f t="shared" si="23"/>
        <v>0</v>
      </c>
      <c r="T87" s="74">
        <f t="shared" si="23"/>
        <v>0</v>
      </c>
      <c r="U87" s="74">
        <f t="shared" si="23"/>
        <v>0</v>
      </c>
      <c r="V87" s="74">
        <f t="shared" si="23"/>
        <v>0</v>
      </c>
      <c r="W87" s="74">
        <f t="shared" si="23"/>
        <v>0</v>
      </c>
      <c r="X87" s="74">
        <f t="shared" si="23"/>
        <v>0</v>
      </c>
      <c r="Y87" s="74">
        <f t="shared" si="23"/>
        <v>0</v>
      </c>
      <c r="Z87" s="74">
        <f t="shared" si="23"/>
        <v>0</v>
      </c>
      <c r="AA87" s="74">
        <f t="shared" si="23"/>
        <v>0</v>
      </c>
      <c r="AB87" s="74">
        <f t="shared" si="23"/>
        <v>0</v>
      </c>
      <c r="AC87" s="74">
        <f t="shared" si="23"/>
        <v>0</v>
      </c>
      <c r="AD87" s="74">
        <f t="shared" si="23"/>
        <v>0</v>
      </c>
      <c r="AE87" s="74">
        <f t="shared" si="23"/>
        <v>0</v>
      </c>
    </row>
    <row r="88" spans="1:31" ht="15" customHeight="1" x14ac:dyDescent="0.25">
      <c r="A88" s="66">
        <f t="shared" si="8"/>
        <v>12</v>
      </c>
      <c r="B88" s="67" t="str">
        <f t="shared" si="9"/>
        <v>Telefon- und Konferenzanlage</v>
      </c>
      <c r="C88" s="68">
        <f t="shared" si="10"/>
        <v>9640</v>
      </c>
      <c r="D88" s="69"/>
      <c r="E88" s="69"/>
      <c r="F88" s="69"/>
      <c r="G88" s="66" t="str">
        <f t="shared" si="11"/>
        <v>Linear</v>
      </c>
      <c r="H88" s="69"/>
      <c r="I88" s="69"/>
      <c r="J88" s="70"/>
      <c r="L88" s="74">
        <f t="shared" si="12"/>
        <v>0</v>
      </c>
      <c r="M88" s="74">
        <f t="shared" ref="M88:AE88" si="24">IF(M$76&lt;$D19,0,IF(M$76&gt;=$H19,0,MAX(0,IF(M$76=$D19,$C19,L88)-M53)))</f>
        <v>0</v>
      </c>
      <c r="N88" s="74">
        <f t="shared" si="24"/>
        <v>0</v>
      </c>
      <c r="O88" s="74">
        <f t="shared" si="24"/>
        <v>0</v>
      </c>
      <c r="P88" s="74">
        <f t="shared" si="24"/>
        <v>0</v>
      </c>
      <c r="Q88" s="74">
        <f t="shared" si="24"/>
        <v>7872.666666666667</v>
      </c>
      <c r="R88" s="74">
        <f t="shared" si="24"/>
        <v>5944.666666666667</v>
      </c>
      <c r="S88" s="74">
        <f t="shared" si="24"/>
        <v>4016.666666666667</v>
      </c>
      <c r="T88" s="74">
        <f t="shared" si="24"/>
        <v>2088.666666666667</v>
      </c>
      <c r="U88" s="74">
        <f t="shared" si="24"/>
        <v>160.66666666666697</v>
      </c>
      <c r="V88" s="74">
        <f t="shared" si="24"/>
        <v>3.1263880373444408E-13</v>
      </c>
      <c r="W88" s="74">
        <f t="shared" si="24"/>
        <v>3.1263880373444408E-13</v>
      </c>
      <c r="X88" s="74">
        <f t="shared" si="24"/>
        <v>3.1263880373444408E-13</v>
      </c>
      <c r="Y88" s="74">
        <f t="shared" si="24"/>
        <v>3.1263880373444408E-13</v>
      </c>
      <c r="Z88" s="74">
        <f t="shared" si="24"/>
        <v>3.1263880373444408E-13</v>
      </c>
      <c r="AA88" s="74">
        <f t="shared" si="24"/>
        <v>3.1263880373444408E-13</v>
      </c>
      <c r="AB88" s="74">
        <f t="shared" si="24"/>
        <v>3.1263880373444408E-13</v>
      </c>
      <c r="AC88" s="74">
        <f t="shared" si="24"/>
        <v>3.1263880373444408E-13</v>
      </c>
      <c r="AD88" s="74">
        <f t="shared" si="24"/>
        <v>3.1263880373444408E-13</v>
      </c>
      <c r="AE88" s="74">
        <f t="shared" si="24"/>
        <v>3.1263880373444408E-13</v>
      </c>
    </row>
    <row r="89" spans="1:31" ht="15" customHeight="1" x14ac:dyDescent="0.25">
      <c r="A89" s="66">
        <f t="shared" si="8"/>
        <v>13</v>
      </c>
      <c r="B89" s="67" t="str">
        <f t="shared" si="9"/>
        <v>Alarm- und Zutrittsanlage</v>
      </c>
      <c r="C89" s="68">
        <f t="shared" si="10"/>
        <v>14200</v>
      </c>
      <c r="D89" s="69"/>
      <c r="E89" s="69"/>
      <c r="F89" s="69"/>
      <c r="G89" s="66" t="str">
        <f t="shared" si="11"/>
        <v>Linear</v>
      </c>
      <c r="H89" s="69"/>
      <c r="I89" s="69"/>
      <c r="J89" s="70"/>
      <c r="L89" s="74">
        <f t="shared" si="12"/>
        <v>0</v>
      </c>
      <c r="M89" s="74">
        <f t="shared" ref="M89:AE89" si="25">IF(M$76&lt;$D20,0,IF(M$76&gt;=$H20,0,MAX(0,IF(M$76=$D20,$C20,L89)-M54)))</f>
        <v>0</v>
      </c>
      <c r="N89" s="74">
        <f t="shared" si="25"/>
        <v>0</v>
      </c>
      <c r="O89" s="74">
        <f t="shared" si="25"/>
        <v>0</v>
      </c>
      <c r="P89" s="74">
        <f t="shared" si="25"/>
        <v>0</v>
      </c>
      <c r="Q89" s="74">
        <f t="shared" si="25"/>
        <v>13339.39393939394</v>
      </c>
      <c r="R89" s="74">
        <f t="shared" si="25"/>
        <v>12048.484848484848</v>
      </c>
      <c r="S89" s="74">
        <f t="shared" si="25"/>
        <v>10757.575757575756</v>
      </c>
      <c r="T89" s="74">
        <f t="shared" si="25"/>
        <v>9466.6666666666642</v>
      </c>
      <c r="U89" s="74">
        <f t="shared" si="25"/>
        <v>8175.7575757575732</v>
      </c>
      <c r="V89" s="74">
        <f t="shared" si="25"/>
        <v>6884.8484848484823</v>
      </c>
      <c r="W89" s="74">
        <f t="shared" si="25"/>
        <v>5593.9393939393913</v>
      </c>
      <c r="X89" s="74">
        <f t="shared" si="25"/>
        <v>4303.0303030303003</v>
      </c>
      <c r="Y89" s="74">
        <f t="shared" si="25"/>
        <v>3012.1212121212093</v>
      </c>
      <c r="Z89" s="74">
        <f t="shared" si="25"/>
        <v>1721.2121212121183</v>
      </c>
      <c r="AA89" s="74">
        <f t="shared" si="25"/>
        <v>430.3030303030273</v>
      </c>
      <c r="AB89" s="74">
        <f t="shared" si="25"/>
        <v>0</v>
      </c>
      <c r="AC89" s="74">
        <f t="shared" si="25"/>
        <v>0</v>
      </c>
      <c r="AD89" s="74">
        <f t="shared" si="25"/>
        <v>0</v>
      </c>
      <c r="AE89" s="74">
        <f t="shared" si="25"/>
        <v>0</v>
      </c>
    </row>
    <row r="90" spans="1:31" ht="15" customHeight="1" x14ac:dyDescent="0.25">
      <c r="A90" s="66">
        <f t="shared" si="8"/>
        <v>14</v>
      </c>
      <c r="B90" s="67" t="str">
        <f t="shared" si="9"/>
        <v>Werkstattausstattung Montage</v>
      </c>
      <c r="C90" s="68">
        <f t="shared" si="10"/>
        <v>8750</v>
      </c>
      <c r="D90" s="69"/>
      <c r="E90" s="69"/>
      <c r="F90" s="69"/>
      <c r="G90" s="66" t="str">
        <f t="shared" si="11"/>
        <v>Linear</v>
      </c>
      <c r="H90" s="69"/>
      <c r="I90" s="69"/>
      <c r="J90" s="70"/>
      <c r="L90" s="74">
        <f t="shared" si="12"/>
        <v>0</v>
      </c>
      <c r="M90" s="74">
        <f t="shared" ref="M90:AE90" si="26">IF(M$76&lt;$D21,0,IF(M$76&gt;=$H21,0,MAX(0,IF(M$76=$D21,$C21,L90)-M55)))</f>
        <v>0</v>
      </c>
      <c r="N90" s="74">
        <f t="shared" si="26"/>
        <v>0</v>
      </c>
      <c r="O90" s="74">
        <f t="shared" si="26"/>
        <v>0</v>
      </c>
      <c r="P90" s="74">
        <f t="shared" si="26"/>
        <v>0</v>
      </c>
      <c r="Q90" s="74">
        <f t="shared" si="26"/>
        <v>8166.666666666667</v>
      </c>
      <c r="R90" s="74">
        <f t="shared" si="26"/>
        <v>6416.666666666667</v>
      </c>
      <c r="S90" s="74">
        <f t="shared" si="26"/>
        <v>4666.666666666667</v>
      </c>
      <c r="T90" s="74">
        <f t="shared" si="26"/>
        <v>2916.666666666667</v>
      </c>
      <c r="U90" s="74">
        <f t="shared" si="26"/>
        <v>1166.666666666667</v>
      </c>
      <c r="V90" s="74">
        <f t="shared" si="26"/>
        <v>2.2737367544323206E-13</v>
      </c>
      <c r="W90" s="74">
        <f t="shared" si="26"/>
        <v>2.2737367544323206E-13</v>
      </c>
      <c r="X90" s="74">
        <f t="shared" si="26"/>
        <v>2.2737367544323206E-13</v>
      </c>
      <c r="Y90" s="74">
        <f t="shared" si="26"/>
        <v>2.2737367544323206E-13</v>
      </c>
      <c r="Z90" s="74">
        <f t="shared" si="26"/>
        <v>2.2737367544323206E-13</v>
      </c>
      <c r="AA90" s="74">
        <f t="shared" si="26"/>
        <v>2.2737367544323206E-13</v>
      </c>
      <c r="AB90" s="74">
        <f t="shared" si="26"/>
        <v>2.2737367544323206E-13</v>
      </c>
      <c r="AC90" s="74">
        <f t="shared" si="26"/>
        <v>2.2737367544323206E-13</v>
      </c>
      <c r="AD90" s="74">
        <f t="shared" si="26"/>
        <v>2.2737367544323206E-13</v>
      </c>
      <c r="AE90" s="74">
        <f t="shared" si="26"/>
        <v>2.2737367544323206E-13</v>
      </c>
    </row>
    <row r="91" spans="1:31" ht="15" customHeight="1" x14ac:dyDescent="0.25">
      <c r="A91" s="66">
        <f t="shared" si="8"/>
        <v>15</v>
      </c>
      <c r="B91" s="67" t="str">
        <f t="shared" si="9"/>
        <v>Ausstellungseinrichtung Showroom</v>
      </c>
      <c r="C91" s="68">
        <f t="shared" si="10"/>
        <v>21500</v>
      </c>
      <c r="D91" s="69"/>
      <c r="E91" s="69"/>
      <c r="F91" s="69"/>
      <c r="G91" s="66" t="str">
        <f t="shared" si="11"/>
        <v>Linear</v>
      </c>
      <c r="H91" s="69"/>
      <c r="I91" s="69"/>
      <c r="J91" s="70"/>
      <c r="L91" s="74">
        <f t="shared" si="12"/>
        <v>0</v>
      </c>
      <c r="M91" s="74">
        <f t="shared" ref="M91:AE91" si="27">IF(M$76&lt;$D22,0,IF(M$76&gt;=$H22,0,MAX(0,IF(M$76=$D22,$C22,L91)-M56)))</f>
        <v>0</v>
      </c>
      <c r="N91" s="74">
        <f t="shared" si="27"/>
        <v>0</v>
      </c>
      <c r="O91" s="74">
        <f t="shared" si="27"/>
        <v>0</v>
      </c>
      <c r="P91" s="74">
        <f t="shared" si="27"/>
        <v>0</v>
      </c>
      <c r="Q91" s="74">
        <f t="shared" si="27"/>
        <v>0</v>
      </c>
      <c r="R91" s="74">
        <f t="shared" si="27"/>
        <v>19260.416666666668</v>
      </c>
      <c r="S91" s="74">
        <f t="shared" si="27"/>
        <v>16572.916666666668</v>
      </c>
      <c r="T91" s="74">
        <f t="shared" si="27"/>
        <v>13885.416666666668</v>
      </c>
      <c r="U91" s="74">
        <f t="shared" si="27"/>
        <v>11197.916666666668</v>
      </c>
      <c r="V91" s="74">
        <f t="shared" si="27"/>
        <v>8510.4166666666679</v>
      </c>
      <c r="W91" s="74">
        <f t="shared" si="27"/>
        <v>5822.9166666666679</v>
      </c>
      <c r="X91" s="74">
        <f t="shared" si="27"/>
        <v>3135.4166666666679</v>
      </c>
      <c r="Y91" s="74">
        <f t="shared" si="27"/>
        <v>447.91666666666788</v>
      </c>
      <c r="Z91" s="74">
        <f t="shared" si="27"/>
        <v>1.1937117960769683E-12</v>
      </c>
      <c r="AA91" s="74">
        <f t="shared" si="27"/>
        <v>1.1937117960769683E-12</v>
      </c>
      <c r="AB91" s="74">
        <f t="shared" si="27"/>
        <v>1.1937117960769683E-12</v>
      </c>
      <c r="AC91" s="74">
        <f t="shared" si="27"/>
        <v>1.1937117960769683E-12</v>
      </c>
      <c r="AD91" s="74">
        <f t="shared" si="27"/>
        <v>1.1937117960769683E-12</v>
      </c>
      <c r="AE91" s="74">
        <f t="shared" si="27"/>
        <v>1.1937117960769683E-12</v>
      </c>
    </row>
    <row r="92" spans="1:31" ht="15" customHeight="1" x14ac:dyDescent="0.25">
      <c r="A92" s="66">
        <f t="shared" si="8"/>
        <v>16</v>
      </c>
      <c r="B92" s="67" t="str">
        <f t="shared" si="9"/>
        <v>Verpackungsmaschine</v>
      </c>
      <c r="C92" s="68">
        <f t="shared" si="10"/>
        <v>62000</v>
      </c>
      <c r="D92" s="69"/>
      <c r="E92" s="69"/>
      <c r="F92" s="69"/>
      <c r="G92" s="66" t="str">
        <f t="shared" si="11"/>
        <v>Degressiv</v>
      </c>
      <c r="H92" s="69"/>
      <c r="I92" s="69"/>
      <c r="J92" s="70"/>
      <c r="L92" s="74">
        <f t="shared" si="12"/>
        <v>0</v>
      </c>
      <c r="M92" s="74">
        <f t="shared" ref="M92:AE92" si="28">IF(M$76&lt;$D23,0,IF(M$76&gt;=$H23,0,MAX(0,IF(M$76=$D23,$C23,L92)-M57)))</f>
        <v>0</v>
      </c>
      <c r="N92" s="74">
        <f t="shared" si="28"/>
        <v>0</v>
      </c>
      <c r="O92" s="74">
        <f t="shared" si="28"/>
        <v>0</v>
      </c>
      <c r="P92" s="74">
        <f t="shared" si="28"/>
        <v>0</v>
      </c>
      <c r="Q92" s="74">
        <f t="shared" si="28"/>
        <v>0</v>
      </c>
      <c r="R92" s="74">
        <f t="shared" si="28"/>
        <v>54250</v>
      </c>
      <c r="S92" s="74">
        <f t="shared" si="28"/>
        <v>37975</v>
      </c>
      <c r="T92" s="74">
        <f t="shared" si="28"/>
        <v>26582.5</v>
      </c>
      <c r="U92" s="74">
        <f t="shared" si="28"/>
        <v>18607.75</v>
      </c>
      <c r="V92" s="74">
        <f t="shared" si="28"/>
        <v>13025.424999999999</v>
      </c>
      <c r="W92" s="74">
        <f t="shared" si="28"/>
        <v>9117.7974999999988</v>
      </c>
      <c r="X92" s="74">
        <f t="shared" si="28"/>
        <v>5588.3274999999994</v>
      </c>
      <c r="Y92" s="74">
        <f t="shared" si="28"/>
        <v>2058.8575000000001</v>
      </c>
      <c r="Z92" s="74">
        <f t="shared" si="28"/>
        <v>0</v>
      </c>
      <c r="AA92" s="74">
        <f t="shared" si="28"/>
        <v>0</v>
      </c>
      <c r="AB92" s="74">
        <f t="shared" si="28"/>
        <v>0</v>
      </c>
      <c r="AC92" s="74">
        <f t="shared" si="28"/>
        <v>0</v>
      </c>
      <c r="AD92" s="74">
        <f t="shared" si="28"/>
        <v>0</v>
      </c>
      <c r="AE92" s="74">
        <f t="shared" si="28"/>
        <v>0</v>
      </c>
    </row>
    <row r="93" spans="1:31" ht="15" customHeight="1" x14ac:dyDescent="0.25">
      <c r="A93" s="66">
        <f t="shared" si="8"/>
        <v>17</v>
      </c>
      <c r="B93" s="67" t="str">
        <f t="shared" si="9"/>
        <v>Elektro-Hubwagen</v>
      </c>
      <c r="C93" s="68">
        <f t="shared" si="10"/>
        <v>11900</v>
      </c>
      <c r="D93" s="69"/>
      <c r="E93" s="69"/>
      <c r="F93" s="69"/>
      <c r="G93" s="66" t="str">
        <f t="shared" si="11"/>
        <v>Degressiv</v>
      </c>
      <c r="H93" s="69"/>
      <c r="I93" s="69"/>
      <c r="J93" s="70"/>
      <c r="L93" s="74">
        <f t="shared" si="12"/>
        <v>0</v>
      </c>
      <c r="M93" s="74">
        <f t="shared" ref="M93:AE93" si="29">IF(M$76&lt;$D24,0,IF(M$76&gt;=$H24,0,MAX(0,IF(M$76=$D24,$C24,L93)-M58)))</f>
        <v>0</v>
      </c>
      <c r="N93" s="74">
        <f t="shared" si="29"/>
        <v>0</v>
      </c>
      <c r="O93" s="74">
        <f t="shared" si="29"/>
        <v>0</v>
      </c>
      <c r="P93" s="74">
        <f t="shared" si="29"/>
        <v>0</v>
      </c>
      <c r="Q93" s="74">
        <f t="shared" si="29"/>
        <v>0</v>
      </c>
      <c r="R93" s="74">
        <f t="shared" si="29"/>
        <v>11007.5</v>
      </c>
      <c r="S93" s="74">
        <f t="shared" si="29"/>
        <v>7705.25</v>
      </c>
      <c r="T93" s="74">
        <f t="shared" si="29"/>
        <v>5393.6750000000002</v>
      </c>
      <c r="U93" s="74">
        <f t="shared" si="29"/>
        <v>3775.5725000000002</v>
      </c>
      <c r="V93" s="74">
        <f t="shared" si="29"/>
        <v>2642.9007500000002</v>
      </c>
      <c r="W93" s="74">
        <f t="shared" si="29"/>
        <v>1850.0305250000001</v>
      </c>
      <c r="X93" s="74">
        <f t="shared" si="29"/>
        <v>1177.2921522727274</v>
      </c>
      <c r="Y93" s="74">
        <f t="shared" si="29"/>
        <v>504.55377954545452</v>
      </c>
      <c r="Z93" s="74">
        <f t="shared" si="29"/>
        <v>0</v>
      </c>
      <c r="AA93" s="74">
        <f t="shared" si="29"/>
        <v>0</v>
      </c>
      <c r="AB93" s="74">
        <f t="shared" si="29"/>
        <v>0</v>
      </c>
      <c r="AC93" s="74">
        <f t="shared" si="29"/>
        <v>0</v>
      </c>
      <c r="AD93" s="74">
        <f t="shared" si="29"/>
        <v>0</v>
      </c>
      <c r="AE93" s="74">
        <f t="shared" si="29"/>
        <v>0</v>
      </c>
    </row>
    <row r="94" spans="1:31" ht="15" customHeight="1" x14ac:dyDescent="0.25">
      <c r="A94" s="66">
        <f t="shared" si="8"/>
        <v>18</v>
      </c>
      <c r="B94" s="67" t="str">
        <f t="shared" si="9"/>
        <v>Klimatechnik Serverraum</v>
      </c>
      <c r="C94" s="68">
        <f t="shared" si="10"/>
        <v>13400</v>
      </c>
      <c r="D94" s="69"/>
      <c r="E94" s="69"/>
      <c r="F94" s="69"/>
      <c r="G94" s="66" t="str">
        <f t="shared" si="11"/>
        <v>Linear</v>
      </c>
      <c r="H94" s="69"/>
      <c r="I94" s="69"/>
      <c r="J94" s="70"/>
      <c r="L94" s="74">
        <f t="shared" si="12"/>
        <v>0</v>
      </c>
      <c r="M94" s="74">
        <f t="shared" ref="M94:AE94" si="30">IF(M$76&lt;$D25,0,IF(M$76&gt;=$H25,0,MAX(0,IF(M$76=$D25,$C25,L94)-M59)))</f>
        <v>0</v>
      </c>
      <c r="N94" s="74">
        <f t="shared" si="30"/>
        <v>0</v>
      </c>
      <c r="O94" s="74">
        <f t="shared" si="30"/>
        <v>0</v>
      </c>
      <c r="P94" s="74">
        <f t="shared" si="30"/>
        <v>0</v>
      </c>
      <c r="Q94" s="74">
        <f t="shared" si="30"/>
        <v>0</v>
      </c>
      <c r="R94" s="74">
        <f t="shared" si="30"/>
        <v>13176.666666666666</v>
      </c>
      <c r="S94" s="74">
        <f t="shared" si="30"/>
        <v>11836.666666666666</v>
      </c>
      <c r="T94" s="74">
        <f t="shared" si="30"/>
        <v>10496.666666666666</v>
      </c>
      <c r="U94" s="74">
        <f t="shared" si="30"/>
        <v>9156.6666666666661</v>
      </c>
      <c r="V94" s="74">
        <f t="shared" si="30"/>
        <v>7816.6666666666661</v>
      </c>
      <c r="W94" s="74">
        <f t="shared" si="30"/>
        <v>6476.6666666666661</v>
      </c>
      <c r="X94" s="74">
        <f t="shared" si="30"/>
        <v>5136.6666666666661</v>
      </c>
      <c r="Y94" s="74">
        <f t="shared" si="30"/>
        <v>3796.6666666666661</v>
      </c>
      <c r="Z94" s="74">
        <f t="shared" si="30"/>
        <v>2456.6666666666661</v>
      </c>
      <c r="AA94" s="74">
        <f t="shared" si="30"/>
        <v>1116.6666666666661</v>
      </c>
      <c r="AB94" s="74">
        <f t="shared" si="30"/>
        <v>0</v>
      </c>
      <c r="AC94" s="74">
        <f t="shared" si="30"/>
        <v>0</v>
      </c>
      <c r="AD94" s="74">
        <f t="shared" si="30"/>
        <v>0</v>
      </c>
      <c r="AE94" s="74">
        <f t="shared" si="30"/>
        <v>0</v>
      </c>
    </row>
    <row r="95" spans="1:31" ht="15" customHeight="1" x14ac:dyDescent="0.25">
      <c r="A95" s="66">
        <f t="shared" si="8"/>
        <v>19</v>
      </c>
      <c r="B95" s="67" t="str">
        <f t="shared" si="9"/>
        <v>Monitore (6 Stück)</v>
      </c>
      <c r="C95" s="68">
        <f t="shared" si="10"/>
        <v>2940</v>
      </c>
      <c r="D95" s="69"/>
      <c r="E95" s="69"/>
      <c r="F95" s="69"/>
      <c r="G95" s="66" t="str">
        <f t="shared" si="11"/>
        <v>Linear</v>
      </c>
      <c r="H95" s="69"/>
      <c r="I95" s="69"/>
      <c r="J95" s="70"/>
      <c r="L95" s="74">
        <f t="shared" si="12"/>
        <v>0</v>
      </c>
      <c r="M95" s="74">
        <f t="shared" ref="M95:AE95" si="31">IF(M$76&lt;$D26,0,IF(M$76&gt;=$H26,0,MAX(0,IF(M$76=$D26,$C26,L95)-M60)))</f>
        <v>0</v>
      </c>
      <c r="N95" s="74">
        <f t="shared" si="31"/>
        <v>0</v>
      </c>
      <c r="O95" s="74">
        <f t="shared" si="31"/>
        <v>0</v>
      </c>
      <c r="P95" s="74">
        <f t="shared" si="31"/>
        <v>0</v>
      </c>
      <c r="Q95" s="74">
        <f t="shared" si="31"/>
        <v>0</v>
      </c>
      <c r="R95" s="74">
        <f t="shared" si="31"/>
        <v>0</v>
      </c>
      <c r="S95" s="74">
        <f t="shared" si="31"/>
        <v>1960</v>
      </c>
      <c r="T95" s="74">
        <f t="shared" si="31"/>
        <v>980</v>
      </c>
      <c r="U95" s="74">
        <f t="shared" si="31"/>
        <v>0</v>
      </c>
      <c r="V95" s="74">
        <f t="shared" si="31"/>
        <v>0</v>
      </c>
      <c r="W95" s="74">
        <f t="shared" si="31"/>
        <v>0</v>
      </c>
      <c r="X95" s="74">
        <f t="shared" si="31"/>
        <v>0</v>
      </c>
      <c r="Y95" s="74">
        <f t="shared" si="31"/>
        <v>0</v>
      </c>
      <c r="Z95" s="74">
        <f t="shared" si="31"/>
        <v>0</v>
      </c>
      <c r="AA95" s="74">
        <f t="shared" si="31"/>
        <v>0</v>
      </c>
      <c r="AB95" s="74">
        <f t="shared" si="31"/>
        <v>0</v>
      </c>
      <c r="AC95" s="74">
        <f t="shared" si="31"/>
        <v>0</v>
      </c>
      <c r="AD95" s="74">
        <f t="shared" si="31"/>
        <v>0</v>
      </c>
      <c r="AE95" s="74">
        <f t="shared" si="31"/>
        <v>0</v>
      </c>
    </row>
    <row r="96" spans="1:31" ht="15" customHeight="1" x14ac:dyDescent="0.25">
      <c r="A96" s="66">
        <f t="shared" si="8"/>
        <v>20</v>
      </c>
      <c r="B96" s="67" t="str">
        <f t="shared" si="9"/>
        <v>Notebook Außendienst</v>
      </c>
      <c r="C96" s="68">
        <f t="shared" si="10"/>
        <v>1780</v>
      </c>
      <c r="D96" s="69"/>
      <c r="E96" s="69"/>
      <c r="F96" s="69"/>
      <c r="G96" s="66" t="str">
        <f t="shared" si="11"/>
        <v>Degressiv</v>
      </c>
      <c r="H96" s="69"/>
      <c r="I96" s="69"/>
      <c r="J96" s="70"/>
      <c r="L96" s="74">
        <f t="shared" si="12"/>
        <v>0</v>
      </c>
      <c r="M96" s="74">
        <f t="shared" ref="M96:AE96" si="32">IF(M$76&lt;$D27,0,IF(M$76&gt;=$H27,0,MAX(0,IF(M$76=$D27,$C27,L96)-M61)))</f>
        <v>0</v>
      </c>
      <c r="N96" s="74">
        <f t="shared" si="32"/>
        <v>0</v>
      </c>
      <c r="O96" s="74">
        <f t="shared" si="32"/>
        <v>0</v>
      </c>
      <c r="P96" s="74">
        <f t="shared" si="32"/>
        <v>0</v>
      </c>
      <c r="Q96" s="74">
        <f t="shared" si="32"/>
        <v>0</v>
      </c>
      <c r="R96" s="74">
        <f t="shared" si="32"/>
        <v>0</v>
      </c>
      <c r="S96" s="74">
        <f t="shared" si="32"/>
        <v>1236.1111111111111</v>
      </c>
      <c r="T96" s="74">
        <f t="shared" si="32"/>
        <v>642.77777777777783</v>
      </c>
      <c r="U96" s="74">
        <f t="shared" si="32"/>
        <v>49.444444444444457</v>
      </c>
      <c r="V96" s="74">
        <f t="shared" si="32"/>
        <v>0</v>
      </c>
      <c r="W96" s="74">
        <f t="shared" si="32"/>
        <v>0</v>
      </c>
      <c r="X96" s="74">
        <f t="shared" si="32"/>
        <v>0</v>
      </c>
      <c r="Y96" s="74">
        <f t="shared" si="32"/>
        <v>0</v>
      </c>
      <c r="Z96" s="74">
        <f t="shared" si="32"/>
        <v>0</v>
      </c>
      <c r="AA96" s="74">
        <f t="shared" si="32"/>
        <v>0</v>
      </c>
      <c r="AB96" s="74">
        <f t="shared" si="32"/>
        <v>0</v>
      </c>
      <c r="AC96" s="74">
        <f t="shared" si="32"/>
        <v>0</v>
      </c>
      <c r="AD96" s="74">
        <f t="shared" si="32"/>
        <v>0</v>
      </c>
      <c r="AE96" s="74">
        <f t="shared" si="32"/>
        <v>0</v>
      </c>
    </row>
    <row r="97" spans="1:31" ht="15" customHeight="1" x14ac:dyDescent="0.25">
      <c r="A97" s="66">
        <f t="shared" si="8"/>
        <v>21</v>
      </c>
      <c r="B97" s="67" t="str">
        <f t="shared" si="9"/>
        <v>Multifunktionsdrucker</v>
      </c>
      <c r="C97" s="68">
        <f t="shared" si="10"/>
        <v>690</v>
      </c>
      <c r="D97" s="69"/>
      <c r="E97" s="69"/>
      <c r="F97" s="69"/>
      <c r="G97" s="66" t="str">
        <f t="shared" si="11"/>
        <v>GWG</v>
      </c>
      <c r="H97" s="69"/>
      <c r="I97" s="69"/>
      <c r="J97" s="70"/>
      <c r="L97" s="74">
        <f t="shared" si="12"/>
        <v>0</v>
      </c>
      <c r="M97" s="74">
        <f t="shared" ref="M97:AE97" si="33">IF(M$76&lt;$D28,0,IF(M$76&gt;=$H28,0,MAX(0,IF(M$76=$D28,$C28,L97)-M62)))</f>
        <v>0</v>
      </c>
      <c r="N97" s="74">
        <f t="shared" si="33"/>
        <v>0</v>
      </c>
      <c r="O97" s="74">
        <f t="shared" si="33"/>
        <v>0</v>
      </c>
      <c r="P97" s="74">
        <f t="shared" si="33"/>
        <v>0</v>
      </c>
      <c r="Q97" s="74">
        <f t="shared" si="33"/>
        <v>0</v>
      </c>
      <c r="R97" s="74">
        <f t="shared" si="33"/>
        <v>0</v>
      </c>
      <c r="S97" s="74">
        <f t="shared" si="33"/>
        <v>0</v>
      </c>
      <c r="T97" s="74">
        <f t="shared" si="33"/>
        <v>0</v>
      </c>
      <c r="U97" s="74">
        <f t="shared" si="33"/>
        <v>0</v>
      </c>
      <c r="V97" s="74">
        <f t="shared" si="33"/>
        <v>0</v>
      </c>
      <c r="W97" s="74">
        <f t="shared" si="33"/>
        <v>0</v>
      </c>
      <c r="X97" s="74">
        <f t="shared" si="33"/>
        <v>0</v>
      </c>
      <c r="Y97" s="74">
        <f t="shared" si="33"/>
        <v>0</v>
      </c>
      <c r="Z97" s="74">
        <f t="shared" si="33"/>
        <v>0</v>
      </c>
      <c r="AA97" s="74">
        <f t="shared" si="33"/>
        <v>0</v>
      </c>
      <c r="AB97" s="74">
        <f t="shared" si="33"/>
        <v>0</v>
      </c>
      <c r="AC97" s="74">
        <f t="shared" si="33"/>
        <v>0</v>
      </c>
      <c r="AD97" s="74">
        <f t="shared" si="33"/>
        <v>0</v>
      </c>
      <c r="AE97" s="74">
        <f t="shared" si="33"/>
        <v>0</v>
      </c>
    </row>
    <row r="98" spans="1:31" ht="15" customHeight="1" x14ac:dyDescent="0.25">
      <c r="A98" s="66">
        <f t="shared" si="8"/>
        <v>22</v>
      </c>
      <c r="B98" s="67" t="str">
        <f t="shared" si="9"/>
        <v>Werkzeugsatz Montagewagen</v>
      </c>
      <c r="C98" s="68">
        <f t="shared" si="10"/>
        <v>745</v>
      </c>
      <c r="D98" s="69"/>
      <c r="E98" s="69"/>
      <c r="F98" s="69"/>
      <c r="G98" s="66" t="str">
        <f t="shared" si="11"/>
        <v>GWG</v>
      </c>
      <c r="H98" s="69"/>
      <c r="I98" s="69"/>
      <c r="J98" s="70"/>
      <c r="L98" s="74">
        <f t="shared" si="12"/>
        <v>0</v>
      </c>
      <c r="M98" s="74">
        <f t="shared" ref="M98:AE98" si="34">IF(M$76&lt;$D29,0,IF(M$76&gt;=$H29,0,MAX(0,IF(M$76=$D29,$C29,L98)-M63)))</f>
        <v>0</v>
      </c>
      <c r="N98" s="74">
        <f t="shared" si="34"/>
        <v>0</v>
      </c>
      <c r="O98" s="74">
        <f t="shared" si="34"/>
        <v>0</v>
      </c>
      <c r="P98" s="74">
        <f t="shared" si="34"/>
        <v>0</v>
      </c>
      <c r="Q98" s="74">
        <f t="shared" si="34"/>
        <v>0</v>
      </c>
      <c r="R98" s="74">
        <f t="shared" si="34"/>
        <v>0</v>
      </c>
      <c r="S98" s="74">
        <f t="shared" si="34"/>
        <v>0</v>
      </c>
      <c r="T98" s="74">
        <f t="shared" si="34"/>
        <v>0</v>
      </c>
      <c r="U98" s="74">
        <f t="shared" si="34"/>
        <v>0</v>
      </c>
      <c r="V98" s="74">
        <f t="shared" si="34"/>
        <v>0</v>
      </c>
      <c r="W98" s="74">
        <f t="shared" si="34"/>
        <v>0</v>
      </c>
      <c r="X98" s="74">
        <f t="shared" si="34"/>
        <v>0</v>
      </c>
      <c r="Y98" s="74">
        <f t="shared" si="34"/>
        <v>0</v>
      </c>
      <c r="Z98" s="74">
        <f t="shared" si="34"/>
        <v>0</v>
      </c>
      <c r="AA98" s="74">
        <f t="shared" si="34"/>
        <v>0</v>
      </c>
      <c r="AB98" s="74">
        <f t="shared" si="34"/>
        <v>0</v>
      </c>
      <c r="AC98" s="74">
        <f t="shared" si="34"/>
        <v>0</v>
      </c>
      <c r="AD98" s="74">
        <f t="shared" si="34"/>
        <v>0</v>
      </c>
      <c r="AE98" s="74">
        <f t="shared" si="34"/>
        <v>0</v>
      </c>
    </row>
    <row r="99" spans="1:31" ht="15" customHeight="1" x14ac:dyDescent="0.25">
      <c r="A99" s="66">
        <f t="shared" si="8"/>
        <v>23</v>
      </c>
      <c r="B99" s="67" t="str">
        <f t="shared" si="9"/>
        <v>Diensthandys (4 Stück)</v>
      </c>
      <c r="C99" s="68">
        <f t="shared" si="10"/>
        <v>960</v>
      </c>
      <c r="D99" s="69"/>
      <c r="E99" s="69"/>
      <c r="F99" s="69"/>
      <c r="G99" s="66" t="str">
        <f t="shared" si="11"/>
        <v>Sammelposten</v>
      </c>
      <c r="H99" s="69"/>
      <c r="I99" s="69"/>
      <c r="J99" s="70"/>
      <c r="L99" s="74">
        <f t="shared" si="12"/>
        <v>0</v>
      </c>
      <c r="M99" s="74">
        <f t="shared" ref="M99:AE99" si="35">IF(M$76&lt;$D30,0,IF(M$76&gt;=$H30,0,MAX(0,IF(M$76=$D30,$C30,L99)-M64)))</f>
        <v>0</v>
      </c>
      <c r="N99" s="74">
        <f t="shared" si="35"/>
        <v>0</v>
      </c>
      <c r="O99" s="74">
        <f t="shared" si="35"/>
        <v>0</v>
      </c>
      <c r="P99" s="74">
        <f t="shared" si="35"/>
        <v>0</v>
      </c>
      <c r="Q99" s="74">
        <f t="shared" si="35"/>
        <v>0</v>
      </c>
      <c r="R99" s="74">
        <f t="shared" si="35"/>
        <v>0</v>
      </c>
      <c r="S99" s="74">
        <f t="shared" si="35"/>
        <v>768</v>
      </c>
      <c r="T99" s="74">
        <f t="shared" si="35"/>
        <v>576</v>
      </c>
      <c r="U99" s="74">
        <f t="shared" si="35"/>
        <v>384</v>
      </c>
      <c r="V99" s="74">
        <f t="shared" si="35"/>
        <v>192</v>
      </c>
      <c r="W99" s="74">
        <f t="shared" si="35"/>
        <v>0</v>
      </c>
      <c r="X99" s="74">
        <f t="shared" si="35"/>
        <v>0</v>
      </c>
      <c r="Y99" s="74">
        <f t="shared" si="35"/>
        <v>0</v>
      </c>
      <c r="Z99" s="74">
        <f t="shared" si="35"/>
        <v>0</v>
      </c>
      <c r="AA99" s="74">
        <f t="shared" si="35"/>
        <v>0</v>
      </c>
      <c r="AB99" s="74">
        <f t="shared" si="35"/>
        <v>0</v>
      </c>
      <c r="AC99" s="74">
        <f t="shared" si="35"/>
        <v>0</v>
      </c>
      <c r="AD99" s="74">
        <f t="shared" si="35"/>
        <v>0</v>
      </c>
      <c r="AE99" s="74">
        <f t="shared" si="35"/>
        <v>0</v>
      </c>
    </row>
    <row r="100" spans="1:31" ht="15" customHeight="1" x14ac:dyDescent="0.25">
      <c r="A100" s="66">
        <f t="shared" si="8"/>
        <v>24</v>
      </c>
      <c r="B100" s="67" t="str">
        <f t="shared" si="9"/>
        <v>Rollregale Archiv</v>
      </c>
      <c r="C100" s="68">
        <f t="shared" si="10"/>
        <v>880</v>
      </c>
      <c r="D100" s="69"/>
      <c r="E100" s="69"/>
      <c r="F100" s="69"/>
      <c r="G100" s="66" t="str">
        <f t="shared" si="11"/>
        <v>Sammelposten</v>
      </c>
      <c r="H100" s="69"/>
      <c r="I100" s="69"/>
      <c r="J100" s="70"/>
      <c r="L100" s="74">
        <f t="shared" si="12"/>
        <v>0</v>
      </c>
      <c r="M100" s="74">
        <f t="shared" ref="M100:AE100" si="36">IF(M$76&lt;$D31,0,IF(M$76&gt;=$H31,0,MAX(0,IF(M$76=$D31,$C31,L100)-M65)))</f>
        <v>0</v>
      </c>
      <c r="N100" s="74">
        <f t="shared" si="36"/>
        <v>0</v>
      </c>
      <c r="O100" s="74">
        <f t="shared" si="36"/>
        <v>0</v>
      </c>
      <c r="P100" s="74">
        <f t="shared" si="36"/>
        <v>0</v>
      </c>
      <c r="Q100" s="74">
        <f t="shared" si="36"/>
        <v>0</v>
      </c>
      <c r="R100" s="74">
        <f t="shared" si="36"/>
        <v>0</v>
      </c>
      <c r="S100" s="74">
        <f t="shared" si="36"/>
        <v>704</v>
      </c>
      <c r="T100" s="74">
        <f t="shared" si="36"/>
        <v>528</v>
      </c>
      <c r="U100" s="74">
        <f t="shared" si="36"/>
        <v>352</v>
      </c>
      <c r="V100" s="74">
        <f t="shared" si="36"/>
        <v>176</v>
      </c>
      <c r="W100" s="74">
        <f t="shared" si="36"/>
        <v>0</v>
      </c>
      <c r="X100" s="74">
        <f t="shared" si="36"/>
        <v>0</v>
      </c>
      <c r="Y100" s="74">
        <f t="shared" si="36"/>
        <v>0</v>
      </c>
      <c r="Z100" s="74">
        <f t="shared" si="36"/>
        <v>0</v>
      </c>
      <c r="AA100" s="74">
        <f t="shared" si="36"/>
        <v>0</v>
      </c>
      <c r="AB100" s="74">
        <f t="shared" si="36"/>
        <v>0</v>
      </c>
      <c r="AC100" s="74">
        <f t="shared" si="36"/>
        <v>0</v>
      </c>
      <c r="AD100" s="74">
        <f t="shared" si="36"/>
        <v>0</v>
      </c>
      <c r="AE100" s="74">
        <f t="shared" si="36"/>
        <v>0</v>
      </c>
    </row>
    <row r="101" spans="1:31" ht="15" customHeight="1" x14ac:dyDescent="0.25">
      <c r="A101" s="66">
        <f t="shared" si="8"/>
        <v>25</v>
      </c>
      <c r="B101" s="67" t="str">
        <f t="shared" si="9"/>
        <v>Fertigungsroboter Schweißzelle</v>
      </c>
      <c r="C101" s="68">
        <f t="shared" si="10"/>
        <v>96500</v>
      </c>
      <c r="D101" s="69"/>
      <c r="E101" s="69"/>
      <c r="F101" s="69"/>
      <c r="G101" s="66" t="str">
        <f t="shared" si="11"/>
        <v>Degressiv</v>
      </c>
      <c r="H101" s="69"/>
      <c r="I101" s="69"/>
      <c r="J101" s="70"/>
      <c r="L101" s="74">
        <f t="shared" si="12"/>
        <v>0</v>
      </c>
      <c r="M101" s="74">
        <f t="shared" ref="M101:AE101" si="37">IF(M$76&lt;$D32,0,IF(M$76&gt;=$H32,0,MAX(0,IF(M$76=$D32,$C32,L101)-M66)))</f>
        <v>0</v>
      </c>
      <c r="N101" s="74">
        <f t="shared" si="37"/>
        <v>0</v>
      </c>
      <c r="O101" s="74">
        <f t="shared" si="37"/>
        <v>0</v>
      </c>
      <c r="P101" s="74">
        <f t="shared" si="37"/>
        <v>0</v>
      </c>
      <c r="Q101" s="74">
        <f t="shared" si="37"/>
        <v>0</v>
      </c>
      <c r="R101" s="74">
        <f t="shared" si="37"/>
        <v>0</v>
      </c>
      <c r="S101" s="74">
        <f t="shared" si="37"/>
        <v>79612.5</v>
      </c>
      <c r="T101" s="74">
        <f t="shared" si="37"/>
        <v>55728.75</v>
      </c>
      <c r="U101" s="74">
        <f t="shared" si="37"/>
        <v>39010.125</v>
      </c>
      <c r="V101" s="74">
        <f t="shared" si="37"/>
        <v>27307.087500000001</v>
      </c>
      <c r="W101" s="74">
        <f t="shared" si="37"/>
        <v>19114.96125</v>
      </c>
      <c r="X101" s="74">
        <f t="shared" si="37"/>
        <v>13380.472874999999</v>
      </c>
      <c r="Y101" s="74">
        <f t="shared" si="37"/>
        <v>7843.7254784482757</v>
      </c>
      <c r="Z101" s="74">
        <f t="shared" si="37"/>
        <v>2306.9780818965519</v>
      </c>
      <c r="AA101" s="74">
        <f t="shared" si="37"/>
        <v>0</v>
      </c>
      <c r="AB101" s="74">
        <f t="shared" si="37"/>
        <v>0</v>
      </c>
      <c r="AC101" s="74">
        <f t="shared" si="37"/>
        <v>0</v>
      </c>
      <c r="AD101" s="74">
        <f t="shared" si="37"/>
        <v>0</v>
      </c>
      <c r="AE101" s="74">
        <f t="shared" si="37"/>
        <v>0</v>
      </c>
    </row>
    <row r="102" spans="1:31" ht="15" customHeight="1" x14ac:dyDescent="0.25">
      <c r="A102" s="66" t="str">
        <f t="shared" si="8"/>
        <v/>
      </c>
      <c r="B102" s="67" t="str">
        <f t="shared" si="9"/>
        <v/>
      </c>
      <c r="C102" s="68">
        <f t="shared" si="10"/>
        <v>0</v>
      </c>
      <c r="D102" s="69"/>
      <c r="E102" s="69"/>
      <c r="F102" s="69"/>
      <c r="G102" s="66" t="str">
        <f t="shared" si="11"/>
        <v>Linear</v>
      </c>
      <c r="H102" s="69"/>
      <c r="I102" s="69"/>
      <c r="J102" s="70"/>
      <c r="L102" s="74">
        <f t="shared" si="12"/>
        <v>0</v>
      </c>
      <c r="M102" s="74">
        <f t="shared" ref="M102:AE102" si="38">IF(M$76&lt;$D33,0,IF(M$76&gt;=$H33,0,MAX(0,IF(M$76=$D33,$C33,L102)-M67)))</f>
        <v>0</v>
      </c>
      <c r="N102" s="74">
        <f t="shared" si="38"/>
        <v>0</v>
      </c>
      <c r="O102" s="74">
        <f t="shared" si="38"/>
        <v>0</v>
      </c>
      <c r="P102" s="74">
        <f t="shared" si="38"/>
        <v>0</v>
      </c>
      <c r="Q102" s="74">
        <f t="shared" si="38"/>
        <v>0</v>
      </c>
      <c r="R102" s="74">
        <f t="shared" si="38"/>
        <v>0</v>
      </c>
      <c r="S102" s="74">
        <f t="shared" si="38"/>
        <v>0</v>
      </c>
      <c r="T102" s="74">
        <f t="shared" si="38"/>
        <v>0</v>
      </c>
      <c r="U102" s="74">
        <f t="shared" si="38"/>
        <v>0</v>
      </c>
      <c r="V102" s="74">
        <f t="shared" si="38"/>
        <v>0</v>
      </c>
      <c r="W102" s="74">
        <f t="shared" si="38"/>
        <v>0</v>
      </c>
      <c r="X102" s="74">
        <f t="shared" si="38"/>
        <v>0</v>
      </c>
      <c r="Y102" s="74">
        <f t="shared" si="38"/>
        <v>0</v>
      </c>
      <c r="Z102" s="74">
        <f t="shared" si="38"/>
        <v>0</v>
      </c>
      <c r="AA102" s="74">
        <f t="shared" si="38"/>
        <v>0</v>
      </c>
      <c r="AB102" s="74">
        <f t="shared" si="38"/>
        <v>0</v>
      </c>
      <c r="AC102" s="74">
        <f t="shared" si="38"/>
        <v>0</v>
      </c>
      <c r="AD102" s="74">
        <f t="shared" si="38"/>
        <v>0</v>
      </c>
      <c r="AE102" s="74">
        <f t="shared" si="38"/>
        <v>0</v>
      </c>
    </row>
    <row r="103" spans="1:31" ht="15" customHeight="1" x14ac:dyDescent="0.25">
      <c r="A103" s="66" t="str">
        <f t="shared" si="8"/>
        <v/>
      </c>
      <c r="B103" s="67" t="str">
        <f t="shared" si="9"/>
        <v/>
      </c>
      <c r="C103" s="68">
        <f t="shared" si="10"/>
        <v>0</v>
      </c>
      <c r="D103" s="69"/>
      <c r="E103" s="69"/>
      <c r="F103" s="69"/>
      <c r="G103" s="66" t="str">
        <f t="shared" si="11"/>
        <v>Linear</v>
      </c>
      <c r="H103" s="69"/>
      <c r="I103" s="69"/>
      <c r="J103" s="70"/>
      <c r="L103" s="74">
        <f t="shared" si="12"/>
        <v>0</v>
      </c>
      <c r="M103" s="74">
        <f t="shared" ref="M103:AE103" si="39">IF(M$76&lt;$D34,0,IF(M$76&gt;=$H34,0,MAX(0,IF(M$76=$D34,$C34,L103)-M68)))</f>
        <v>0</v>
      </c>
      <c r="N103" s="74">
        <f t="shared" si="39"/>
        <v>0</v>
      </c>
      <c r="O103" s="74">
        <f t="shared" si="39"/>
        <v>0</v>
      </c>
      <c r="P103" s="74">
        <f t="shared" si="39"/>
        <v>0</v>
      </c>
      <c r="Q103" s="74">
        <f t="shared" si="39"/>
        <v>0</v>
      </c>
      <c r="R103" s="74">
        <f t="shared" si="39"/>
        <v>0</v>
      </c>
      <c r="S103" s="74">
        <f t="shared" si="39"/>
        <v>0</v>
      </c>
      <c r="T103" s="74">
        <f t="shared" si="39"/>
        <v>0</v>
      </c>
      <c r="U103" s="74">
        <f t="shared" si="39"/>
        <v>0</v>
      </c>
      <c r="V103" s="74">
        <f t="shared" si="39"/>
        <v>0</v>
      </c>
      <c r="W103" s="74">
        <f t="shared" si="39"/>
        <v>0</v>
      </c>
      <c r="X103" s="74">
        <f t="shared" si="39"/>
        <v>0</v>
      </c>
      <c r="Y103" s="74">
        <f t="shared" si="39"/>
        <v>0</v>
      </c>
      <c r="Z103" s="74">
        <f t="shared" si="39"/>
        <v>0</v>
      </c>
      <c r="AA103" s="74">
        <f t="shared" si="39"/>
        <v>0</v>
      </c>
      <c r="AB103" s="74">
        <f t="shared" si="39"/>
        <v>0</v>
      </c>
      <c r="AC103" s="74">
        <f t="shared" si="39"/>
        <v>0</v>
      </c>
      <c r="AD103" s="74">
        <f t="shared" si="39"/>
        <v>0</v>
      </c>
      <c r="AE103" s="74">
        <f t="shared" si="39"/>
        <v>0</v>
      </c>
    </row>
    <row r="104" spans="1:31" ht="15" customHeight="1" x14ac:dyDescent="0.25">
      <c r="A104" s="66" t="str">
        <f t="shared" si="8"/>
        <v/>
      </c>
      <c r="B104" s="67" t="str">
        <f t="shared" si="9"/>
        <v/>
      </c>
      <c r="C104" s="68">
        <f t="shared" si="10"/>
        <v>0</v>
      </c>
      <c r="D104" s="69"/>
      <c r="E104" s="69"/>
      <c r="F104" s="69"/>
      <c r="G104" s="66" t="str">
        <f t="shared" si="11"/>
        <v>Linear</v>
      </c>
      <c r="H104" s="69"/>
      <c r="I104" s="69"/>
      <c r="J104" s="70"/>
      <c r="L104" s="74">
        <f t="shared" si="12"/>
        <v>0</v>
      </c>
      <c r="M104" s="74">
        <f t="shared" ref="M104:AE104" si="40">IF(M$76&lt;$D35,0,IF(M$76&gt;=$H35,0,MAX(0,IF(M$76=$D35,$C35,L104)-M69)))</f>
        <v>0</v>
      </c>
      <c r="N104" s="74">
        <f t="shared" si="40"/>
        <v>0</v>
      </c>
      <c r="O104" s="74">
        <f t="shared" si="40"/>
        <v>0</v>
      </c>
      <c r="P104" s="74">
        <f t="shared" si="40"/>
        <v>0</v>
      </c>
      <c r="Q104" s="74">
        <f t="shared" si="40"/>
        <v>0</v>
      </c>
      <c r="R104" s="74">
        <f t="shared" si="40"/>
        <v>0</v>
      </c>
      <c r="S104" s="74">
        <f t="shared" si="40"/>
        <v>0</v>
      </c>
      <c r="T104" s="74">
        <f t="shared" si="40"/>
        <v>0</v>
      </c>
      <c r="U104" s="74">
        <f t="shared" si="40"/>
        <v>0</v>
      </c>
      <c r="V104" s="74">
        <f t="shared" si="40"/>
        <v>0</v>
      </c>
      <c r="W104" s="74">
        <f t="shared" si="40"/>
        <v>0</v>
      </c>
      <c r="X104" s="74">
        <f t="shared" si="40"/>
        <v>0</v>
      </c>
      <c r="Y104" s="74">
        <f t="shared" si="40"/>
        <v>0</v>
      </c>
      <c r="Z104" s="74">
        <f t="shared" si="40"/>
        <v>0</v>
      </c>
      <c r="AA104" s="74">
        <f t="shared" si="40"/>
        <v>0</v>
      </c>
      <c r="AB104" s="74">
        <f t="shared" si="40"/>
        <v>0</v>
      </c>
      <c r="AC104" s="74">
        <f t="shared" si="40"/>
        <v>0</v>
      </c>
      <c r="AD104" s="74">
        <f t="shared" si="40"/>
        <v>0</v>
      </c>
      <c r="AE104" s="74">
        <f t="shared" si="40"/>
        <v>0</v>
      </c>
    </row>
    <row r="105" spans="1:31" ht="15" customHeight="1" x14ac:dyDescent="0.25">
      <c r="A105" s="66" t="str">
        <f t="shared" si="8"/>
        <v/>
      </c>
      <c r="B105" s="67" t="str">
        <f t="shared" si="9"/>
        <v/>
      </c>
      <c r="C105" s="68">
        <f t="shared" si="10"/>
        <v>0</v>
      </c>
      <c r="D105" s="69"/>
      <c r="E105" s="69"/>
      <c r="F105" s="69"/>
      <c r="G105" s="66" t="str">
        <f t="shared" si="11"/>
        <v>Linear</v>
      </c>
      <c r="H105" s="69"/>
      <c r="I105" s="69"/>
      <c r="J105" s="70"/>
      <c r="L105" s="74">
        <f t="shared" si="12"/>
        <v>0</v>
      </c>
      <c r="M105" s="74">
        <f t="shared" ref="M105:AE105" si="41">IF(M$76&lt;$D36,0,IF(M$76&gt;=$H36,0,MAX(0,IF(M$76=$D36,$C36,L105)-M70)))</f>
        <v>0</v>
      </c>
      <c r="N105" s="74">
        <f t="shared" si="41"/>
        <v>0</v>
      </c>
      <c r="O105" s="74">
        <f t="shared" si="41"/>
        <v>0</v>
      </c>
      <c r="P105" s="74">
        <f t="shared" si="41"/>
        <v>0</v>
      </c>
      <c r="Q105" s="74">
        <f t="shared" si="41"/>
        <v>0</v>
      </c>
      <c r="R105" s="74">
        <f t="shared" si="41"/>
        <v>0</v>
      </c>
      <c r="S105" s="74">
        <f t="shared" si="41"/>
        <v>0</v>
      </c>
      <c r="T105" s="74">
        <f t="shared" si="41"/>
        <v>0</v>
      </c>
      <c r="U105" s="74">
        <f t="shared" si="41"/>
        <v>0</v>
      </c>
      <c r="V105" s="74">
        <f t="shared" si="41"/>
        <v>0</v>
      </c>
      <c r="W105" s="74">
        <f t="shared" si="41"/>
        <v>0</v>
      </c>
      <c r="X105" s="74">
        <f t="shared" si="41"/>
        <v>0</v>
      </c>
      <c r="Y105" s="74">
        <f t="shared" si="41"/>
        <v>0</v>
      </c>
      <c r="Z105" s="74">
        <f t="shared" si="41"/>
        <v>0</v>
      </c>
      <c r="AA105" s="74">
        <f t="shared" si="41"/>
        <v>0</v>
      </c>
      <c r="AB105" s="74">
        <f t="shared" si="41"/>
        <v>0</v>
      </c>
      <c r="AC105" s="74">
        <f t="shared" si="41"/>
        <v>0</v>
      </c>
      <c r="AD105" s="74">
        <f t="shared" si="41"/>
        <v>0</v>
      </c>
      <c r="AE105" s="74">
        <f t="shared" si="41"/>
        <v>0</v>
      </c>
    </row>
    <row r="106" spans="1:31" ht="15" customHeight="1" x14ac:dyDescent="0.25">
      <c r="A106" s="66" t="str">
        <f t="shared" si="8"/>
        <v/>
      </c>
      <c r="B106" s="67" t="str">
        <f t="shared" si="9"/>
        <v/>
      </c>
      <c r="C106" s="68">
        <f t="shared" si="10"/>
        <v>0</v>
      </c>
      <c r="D106" s="69"/>
      <c r="E106" s="69"/>
      <c r="F106" s="69"/>
      <c r="G106" s="66" t="str">
        <f t="shared" si="11"/>
        <v>Linear</v>
      </c>
      <c r="H106" s="69"/>
      <c r="I106" s="69"/>
      <c r="J106" s="70"/>
      <c r="L106" s="74">
        <f t="shared" si="12"/>
        <v>0</v>
      </c>
      <c r="M106" s="74">
        <f t="shared" ref="M106:AE106" si="42">IF(M$76&lt;$D37,0,IF(M$76&gt;=$H37,0,MAX(0,IF(M$76=$D37,$C37,L106)-M71)))</f>
        <v>0</v>
      </c>
      <c r="N106" s="74">
        <f t="shared" si="42"/>
        <v>0</v>
      </c>
      <c r="O106" s="74">
        <f t="shared" si="42"/>
        <v>0</v>
      </c>
      <c r="P106" s="74">
        <f t="shared" si="42"/>
        <v>0</v>
      </c>
      <c r="Q106" s="74">
        <f t="shared" si="42"/>
        <v>0</v>
      </c>
      <c r="R106" s="74">
        <f t="shared" si="42"/>
        <v>0</v>
      </c>
      <c r="S106" s="74">
        <f t="shared" si="42"/>
        <v>0</v>
      </c>
      <c r="T106" s="74">
        <f t="shared" si="42"/>
        <v>0</v>
      </c>
      <c r="U106" s="74">
        <f t="shared" si="42"/>
        <v>0</v>
      </c>
      <c r="V106" s="74">
        <f t="shared" si="42"/>
        <v>0</v>
      </c>
      <c r="W106" s="74">
        <f t="shared" si="42"/>
        <v>0</v>
      </c>
      <c r="X106" s="74">
        <f t="shared" si="42"/>
        <v>0</v>
      </c>
      <c r="Y106" s="74">
        <f t="shared" si="42"/>
        <v>0</v>
      </c>
      <c r="Z106" s="74">
        <f t="shared" si="42"/>
        <v>0</v>
      </c>
      <c r="AA106" s="74">
        <f t="shared" si="42"/>
        <v>0</v>
      </c>
      <c r="AB106" s="74">
        <f t="shared" si="42"/>
        <v>0</v>
      </c>
      <c r="AC106" s="74">
        <f t="shared" si="42"/>
        <v>0</v>
      </c>
      <c r="AD106" s="74">
        <f t="shared" si="42"/>
        <v>0</v>
      </c>
      <c r="AE106" s="74">
        <f t="shared" si="42"/>
        <v>0</v>
      </c>
    </row>
    <row r="107" spans="1:31" ht="19.5" customHeight="1" x14ac:dyDescent="0.25">
      <c r="A107" s="41"/>
      <c r="B107" s="41" t="s">
        <v>172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73">
        <f t="shared" ref="L107:AE107" si="43">SUM(L77:L106)</f>
        <v>9230.7692307692305</v>
      </c>
      <c r="M107" s="73">
        <f t="shared" si="43"/>
        <v>171926.82692307694</v>
      </c>
      <c r="N107" s="73">
        <f t="shared" si="43"/>
        <v>206821.1485042735</v>
      </c>
      <c r="O107" s="73">
        <f t="shared" si="43"/>
        <v>191611.65064102566</v>
      </c>
      <c r="P107" s="73">
        <f t="shared" si="43"/>
        <v>216240</v>
      </c>
      <c r="Q107" s="73">
        <f t="shared" si="43"/>
        <v>194673.1182983683</v>
      </c>
      <c r="R107" s="73">
        <f t="shared" si="43"/>
        <v>241754.5724553224</v>
      </c>
      <c r="S107" s="73">
        <f t="shared" si="43"/>
        <v>242840.91550116552</v>
      </c>
      <c r="T107" s="73">
        <f t="shared" si="43"/>
        <v>162119.73910256411</v>
      </c>
      <c r="U107" s="73">
        <f t="shared" si="43"/>
        <v>105631.16020396269</v>
      </c>
      <c r="V107" s="73">
        <f t="shared" si="43"/>
        <v>71551.205110916853</v>
      </c>
      <c r="W107" s="73">
        <f t="shared" si="43"/>
        <v>49831.424181759903</v>
      </c>
      <c r="X107" s="73">
        <f t="shared" si="43"/>
        <v>32979.667702097897</v>
      </c>
      <c r="Y107" s="73">
        <f t="shared" si="43"/>
        <v>17663.841303448276</v>
      </c>
      <c r="Z107" s="73">
        <f t="shared" si="43"/>
        <v>6484.8568697753399</v>
      </c>
      <c r="AA107" s="73">
        <f t="shared" si="43"/>
        <v>1546.9696969696965</v>
      </c>
      <c r="AB107" s="73">
        <f t="shared" si="43"/>
        <v>3.2116531656356528E-12</v>
      </c>
      <c r="AC107" s="73">
        <f t="shared" si="43"/>
        <v>3.2116531656356528E-12</v>
      </c>
      <c r="AD107" s="73">
        <f t="shared" si="43"/>
        <v>3.2116531656356528E-12</v>
      </c>
      <c r="AE107" s="73">
        <f t="shared" si="43"/>
        <v>3.2116531656356528E-12</v>
      </c>
    </row>
    <row r="109" spans="1:31" ht="15" customHeight="1" x14ac:dyDescent="0.25">
      <c r="B109" s="2" t="s">
        <v>174</v>
      </c>
      <c r="C109" s="2"/>
      <c r="D109" s="2"/>
      <c r="E109" s="2"/>
      <c r="F109" s="2"/>
      <c r="G109" s="2"/>
      <c r="H109" s="2"/>
      <c r="I109" s="2"/>
      <c r="J109" s="2"/>
      <c r="K109" s="2"/>
    </row>
    <row r="110" spans="1:3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</row>
  </sheetData>
  <mergeCells count="1">
    <mergeCell ref="B109:K110"/>
  </mergeCells>
  <conditionalFormatting sqref="L8:AE37">
    <cfRule type="expression" dxfId="2" priority="2">
      <formula>L$7=Wirtschaftsjahr</formula>
    </cfRule>
  </conditionalFormatting>
  <conditionalFormatting sqref="L42:AE72">
    <cfRule type="expression" dxfId="1" priority="3">
      <formula>L$41=Wirtschaftsjahr</formula>
    </cfRule>
  </conditionalFormatting>
  <conditionalFormatting sqref="L77:AE107">
    <cfRule type="expression" dxfId="0" priority="4">
      <formula>L$76=Wirtschaftsjahr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9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34" customWidth="1"/>
    <col min="3" max="3" width="22" customWidth="1"/>
    <col min="4" max="4" width="16" customWidth="1"/>
    <col min="5" max="5" width="3" customWidth="1"/>
    <col min="6" max="6" width="40" customWidth="1"/>
    <col min="7" max="8" width="14" customWidth="1"/>
    <col min="9" max="11" width="22" customWidth="1"/>
  </cols>
  <sheetData>
    <row r="1" spans="1:8" ht="4.5" customHeight="1" x14ac:dyDescent="0.25">
      <c r="A1" s="15"/>
      <c r="B1" s="15"/>
      <c r="C1" s="15"/>
      <c r="D1" s="15"/>
      <c r="E1" s="15"/>
      <c r="F1" s="15"/>
      <c r="G1" s="15"/>
      <c r="H1" s="15"/>
    </row>
    <row r="2" spans="1:8" ht="7.5" customHeight="1" x14ac:dyDescent="0.25">
      <c r="A2" s="16"/>
      <c r="B2" s="16"/>
      <c r="C2" s="16"/>
      <c r="D2" s="16"/>
      <c r="E2" s="16"/>
      <c r="F2" s="16"/>
      <c r="G2" s="16"/>
      <c r="H2" s="16"/>
    </row>
    <row r="3" spans="1:8" ht="25.5" customHeight="1" x14ac:dyDescent="0.25">
      <c r="A3" s="16"/>
      <c r="B3" s="17" t="s">
        <v>175</v>
      </c>
      <c r="C3" s="16"/>
      <c r="D3" s="16"/>
      <c r="E3" s="16"/>
      <c r="F3" s="16"/>
      <c r="G3" s="19">
        <v>2026</v>
      </c>
      <c r="H3" s="16"/>
    </row>
    <row r="4" spans="1:8" ht="15.75" customHeight="1" x14ac:dyDescent="0.25">
      <c r="A4" s="16"/>
      <c r="B4" s="20" t="s">
        <v>176</v>
      </c>
      <c r="C4" s="16"/>
      <c r="D4" s="16"/>
      <c r="E4" s="16"/>
      <c r="F4" s="16"/>
      <c r="G4" s="21" t="s">
        <v>2</v>
      </c>
      <c r="H4" s="16"/>
    </row>
    <row r="5" spans="1:8" ht="6" customHeight="1" x14ac:dyDescent="0.25"/>
    <row r="7" spans="1:8" ht="19.5" customHeight="1" x14ac:dyDescent="0.25">
      <c r="B7" s="23" t="s">
        <v>5</v>
      </c>
      <c r="C7" s="24" t="s">
        <v>177</v>
      </c>
      <c r="D7" s="25"/>
      <c r="F7" s="23" t="s">
        <v>58</v>
      </c>
      <c r="G7" s="24" t="s">
        <v>178</v>
      </c>
      <c r="H7" s="25"/>
    </row>
    <row r="8" spans="1:8" ht="30" customHeight="1" x14ac:dyDescent="0.25">
      <c r="B8" s="75" t="s">
        <v>3</v>
      </c>
      <c r="C8" s="1" t="s">
        <v>179</v>
      </c>
      <c r="D8" s="1"/>
      <c r="F8" s="76" t="s">
        <v>180</v>
      </c>
      <c r="G8" s="92" t="s">
        <v>181</v>
      </c>
      <c r="H8" s="92"/>
    </row>
    <row r="9" spans="1:8" ht="30" customHeight="1" x14ac:dyDescent="0.25">
      <c r="B9" s="75" t="s">
        <v>182</v>
      </c>
      <c r="C9" s="1" t="s">
        <v>183</v>
      </c>
      <c r="D9" s="1"/>
      <c r="F9" s="76" t="s">
        <v>184</v>
      </c>
      <c r="G9" s="92" t="s">
        <v>185</v>
      </c>
      <c r="H9" s="92"/>
    </row>
    <row r="10" spans="1:8" ht="30" customHeight="1" x14ac:dyDescent="0.25">
      <c r="B10" s="75" t="s">
        <v>186</v>
      </c>
      <c r="C10" s="1" t="s">
        <v>187</v>
      </c>
      <c r="D10" s="1"/>
      <c r="F10" s="76" t="s">
        <v>188</v>
      </c>
      <c r="G10" s="92" t="s">
        <v>189</v>
      </c>
      <c r="H10" s="92"/>
    </row>
    <row r="11" spans="1:8" ht="30" customHeight="1" x14ac:dyDescent="0.25">
      <c r="B11" s="75" t="s">
        <v>190</v>
      </c>
      <c r="C11" s="1" t="s">
        <v>191</v>
      </c>
      <c r="D11" s="1"/>
      <c r="F11" s="76" t="s">
        <v>192</v>
      </c>
      <c r="G11" s="92" t="s">
        <v>193</v>
      </c>
      <c r="H11" s="92"/>
    </row>
    <row r="12" spans="1:8" ht="30" customHeight="1" x14ac:dyDescent="0.25">
      <c r="B12" s="75" t="s">
        <v>194</v>
      </c>
      <c r="C12" s="93">
        <v>46223</v>
      </c>
      <c r="D12" s="93"/>
      <c r="F12" s="76" t="s">
        <v>195</v>
      </c>
      <c r="G12" s="92" t="s">
        <v>196</v>
      </c>
      <c r="H12" s="92"/>
    </row>
    <row r="13" spans="1:8" ht="30" customHeight="1" x14ac:dyDescent="0.25">
      <c r="F13" s="76" t="s">
        <v>197</v>
      </c>
      <c r="G13" s="92" t="s">
        <v>198</v>
      </c>
      <c r="H13" s="92"/>
    </row>
    <row r="14" spans="1:8" ht="19.5" customHeight="1" x14ac:dyDescent="0.25">
      <c r="B14" s="23" t="s">
        <v>22</v>
      </c>
      <c r="C14" s="24" t="s">
        <v>199</v>
      </c>
      <c r="D14" s="25"/>
    </row>
    <row r="15" spans="1:8" ht="19.5" customHeight="1" x14ac:dyDescent="0.25">
      <c r="B15" s="75" t="s">
        <v>2</v>
      </c>
      <c r="C15" s="77">
        <v>2026</v>
      </c>
      <c r="D15" s="78" t="s">
        <v>200</v>
      </c>
      <c r="F15" s="23" t="s">
        <v>201</v>
      </c>
      <c r="G15" s="24" t="s">
        <v>202</v>
      </c>
      <c r="H15" s="25"/>
    </row>
    <row r="16" spans="1:8" x14ac:dyDescent="0.25">
      <c r="B16" s="75" t="s">
        <v>203</v>
      </c>
      <c r="C16" s="77">
        <v>2019</v>
      </c>
      <c r="D16" s="78" t="s">
        <v>204</v>
      </c>
      <c r="F16" s="79" t="s">
        <v>205</v>
      </c>
      <c r="G16" s="94" t="s">
        <v>206</v>
      </c>
      <c r="H16" s="94"/>
    </row>
    <row r="17" spans="2:8" x14ac:dyDescent="0.25">
      <c r="B17" s="75" t="s">
        <v>207</v>
      </c>
      <c r="C17" s="80">
        <v>800</v>
      </c>
      <c r="D17" s="78" t="s">
        <v>208</v>
      </c>
      <c r="F17" s="46" t="s">
        <v>205</v>
      </c>
      <c r="G17" s="94" t="s">
        <v>209</v>
      </c>
      <c r="H17" s="94"/>
    </row>
    <row r="18" spans="2:8" x14ac:dyDescent="0.25">
      <c r="B18" s="75" t="s">
        <v>210</v>
      </c>
      <c r="C18" s="80">
        <v>250</v>
      </c>
      <c r="D18" s="78" t="s">
        <v>211</v>
      </c>
      <c r="F18" s="81" t="s">
        <v>205</v>
      </c>
      <c r="G18" s="94" t="s">
        <v>212</v>
      </c>
      <c r="H18" s="94"/>
    </row>
    <row r="19" spans="2:8" x14ac:dyDescent="0.25">
      <c r="B19" s="75" t="s">
        <v>213</v>
      </c>
      <c r="C19" s="80">
        <v>1000</v>
      </c>
      <c r="D19" s="78" t="s">
        <v>214</v>
      </c>
      <c r="F19" s="82" t="s">
        <v>205</v>
      </c>
      <c r="G19" s="94" t="s">
        <v>215</v>
      </c>
      <c r="H19" s="94"/>
    </row>
    <row r="20" spans="2:8" x14ac:dyDescent="0.25">
      <c r="B20" s="75" t="s">
        <v>216</v>
      </c>
      <c r="C20" s="77">
        <v>5</v>
      </c>
      <c r="D20" s="78" t="s">
        <v>217</v>
      </c>
    </row>
    <row r="21" spans="2:8" x14ac:dyDescent="0.25">
      <c r="B21" s="75" t="s">
        <v>218</v>
      </c>
      <c r="C21" s="83">
        <v>0.3</v>
      </c>
      <c r="D21" s="78" t="s">
        <v>219</v>
      </c>
      <c r="F21" s="84" t="s">
        <v>220</v>
      </c>
    </row>
    <row r="22" spans="2:8" ht="30" customHeight="1" x14ac:dyDescent="0.25">
      <c r="B22" s="75" t="s">
        <v>221</v>
      </c>
      <c r="C22" s="85">
        <v>3</v>
      </c>
      <c r="D22" s="78" t="s">
        <v>222</v>
      </c>
      <c r="F22" s="86" t="s">
        <v>223</v>
      </c>
      <c r="G22" s="92" t="s">
        <v>224</v>
      </c>
      <c r="H22" s="92"/>
    </row>
    <row r="23" spans="2:8" ht="30" customHeight="1" x14ac:dyDescent="0.25">
      <c r="B23" s="75" t="s">
        <v>225</v>
      </c>
      <c r="C23" s="87">
        <v>45839</v>
      </c>
      <c r="D23" s="78" t="s">
        <v>226</v>
      </c>
      <c r="F23" s="86" t="s">
        <v>223</v>
      </c>
      <c r="G23" s="92" t="s">
        <v>227</v>
      </c>
      <c r="H23" s="92"/>
    </row>
    <row r="24" spans="2:8" ht="30" customHeight="1" x14ac:dyDescent="0.25">
      <c r="B24" s="75" t="s">
        <v>228</v>
      </c>
      <c r="C24" s="87">
        <v>46752</v>
      </c>
      <c r="D24" s="78" t="s">
        <v>229</v>
      </c>
      <c r="F24" s="86" t="s">
        <v>223</v>
      </c>
      <c r="G24" s="92" t="s">
        <v>230</v>
      </c>
      <c r="H24" s="92"/>
    </row>
    <row r="25" spans="2:8" ht="30" customHeight="1" x14ac:dyDescent="0.25">
      <c r="F25" s="86" t="s">
        <v>223</v>
      </c>
      <c r="G25" s="92" t="s">
        <v>231</v>
      </c>
      <c r="H25" s="92"/>
    </row>
    <row r="26" spans="2:8" ht="30" customHeight="1" x14ac:dyDescent="0.25">
      <c r="B26" s="23" t="s">
        <v>24</v>
      </c>
      <c r="C26" s="24" t="s">
        <v>232</v>
      </c>
      <c r="D26" s="25"/>
      <c r="F26" s="86" t="s">
        <v>223</v>
      </c>
      <c r="G26" s="92" t="s">
        <v>233</v>
      </c>
      <c r="H26" s="92"/>
    </row>
    <row r="27" spans="2:8" ht="24" customHeight="1" x14ac:dyDescent="0.25">
      <c r="B27" s="29" t="s">
        <v>26</v>
      </c>
      <c r="C27" s="29" t="s">
        <v>234</v>
      </c>
      <c r="D27" s="29" t="s">
        <v>235</v>
      </c>
    </row>
    <row r="28" spans="2:8" ht="15" customHeight="1" x14ac:dyDescent="0.25">
      <c r="B28" s="88" t="s">
        <v>86</v>
      </c>
      <c r="C28" s="89">
        <v>13</v>
      </c>
      <c r="D28" s="90">
        <f t="shared" ref="D28:D40" si="0">IF($C28=0,0,1/$C28)</f>
        <v>7.6923076923076927E-2</v>
      </c>
      <c r="F28" s="95" t="s">
        <v>236</v>
      </c>
      <c r="G28" s="95"/>
      <c r="H28" s="95"/>
    </row>
    <row r="29" spans="2:8" x14ac:dyDescent="0.25">
      <c r="B29" s="88" t="s">
        <v>106</v>
      </c>
      <c r="C29" s="89">
        <v>3</v>
      </c>
      <c r="D29" s="90">
        <f t="shared" si="0"/>
        <v>0.33333333333333331</v>
      </c>
      <c r="F29" s="95"/>
      <c r="G29" s="95"/>
      <c r="H29" s="95"/>
    </row>
    <row r="30" spans="2:8" x14ac:dyDescent="0.25">
      <c r="B30" s="88" t="s">
        <v>113</v>
      </c>
      <c r="C30" s="89">
        <v>3</v>
      </c>
      <c r="D30" s="90">
        <f t="shared" si="0"/>
        <v>0.33333333333333331</v>
      </c>
    </row>
    <row r="31" spans="2:8" x14ac:dyDescent="0.25">
      <c r="B31" s="88" t="s">
        <v>92</v>
      </c>
      <c r="C31" s="89">
        <v>8</v>
      </c>
      <c r="D31" s="90">
        <f t="shared" si="0"/>
        <v>0.125</v>
      </c>
    </row>
    <row r="32" spans="2:8" x14ac:dyDescent="0.25">
      <c r="B32" s="88" t="s">
        <v>129</v>
      </c>
      <c r="C32" s="89">
        <v>5</v>
      </c>
      <c r="D32" s="90">
        <f t="shared" si="0"/>
        <v>0.2</v>
      </c>
    </row>
    <row r="33" spans="2:4" x14ac:dyDescent="0.25">
      <c r="B33" s="88" t="s">
        <v>118</v>
      </c>
      <c r="C33" s="89">
        <v>6</v>
      </c>
      <c r="D33" s="90">
        <f t="shared" si="0"/>
        <v>0.16666666666666666</v>
      </c>
    </row>
    <row r="34" spans="2:4" x14ac:dyDescent="0.25">
      <c r="B34" s="88" t="s">
        <v>99</v>
      </c>
      <c r="C34" s="89">
        <v>9</v>
      </c>
      <c r="D34" s="90">
        <f t="shared" si="0"/>
        <v>0.1111111111111111</v>
      </c>
    </row>
    <row r="35" spans="2:4" x14ac:dyDescent="0.25">
      <c r="B35" s="88" t="s">
        <v>103</v>
      </c>
      <c r="C35" s="89">
        <v>8</v>
      </c>
      <c r="D35" s="90">
        <f t="shared" si="0"/>
        <v>0.125</v>
      </c>
    </row>
    <row r="36" spans="2:4" x14ac:dyDescent="0.25">
      <c r="B36" s="88" t="s">
        <v>132</v>
      </c>
      <c r="C36" s="89">
        <v>8</v>
      </c>
      <c r="D36" s="90">
        <f t="shared" si="0"/>
        <v>0.125</v>
      </c>
    </row>
    <row r="37" spans="2:4" x14ac:dyDescent="0.25">
      <c r="B37" s="88" t="s">
        <v>123</v>
      </c>
      <c r="C37" s="89">
        <v>5</v>
      </c>
      <c r="D37" s="90">
        <f t="shared" si="0"/>
        <v>0.2</v>
      </c>
    </row>
    <row r="38" spans="2:4" x14ac:dyDescent="0.25">
      <c r="B38" s="88" t="s">
        <v>126</v>
      </c>
      <c r="C38" s="89">
        <v>11</v>
      </c>
      <c r="D38" s="90">
        <f t="shared" si="0"/>
        <v>9.0909090909090912E-2</v>
      </c>
    </row>
    <row r="39" spans="2:4" x14ac:dyDescent="0.25">
      <c r="B39" s="88" t="s">
        <v>140</v>
      </c>
      <c r="C39" s="89">
        <v>10</v>
      </c>
      <c r="D39" s="90">
        <f t="shared" si="0"/>
        <v>0.1</v>
      </c>
    </row>
    <row r="40" spans="2:4" x14ac:dyDescent="0.25">
      <c r="B40" s="88" t="s">
        <v>237</v>
      </c>
      <c r="C40" s="89">
        <v>8</v>
      </c>
      <c r="D40" s="90">
        <f t="shared" si="0"/>
        <v>0.125</v>
      </c>
    </row>
    <row r="42" spans="2:4" ht="19.5" customHeight="1" x14ac:dyDescent="0.25">
      <c r="B42" s="23" t="s">
        <v>45</v>
      </c>
      <c r="C42" s="24" t="s">
        <v>238</v>
      </c>
      <c r="D42" s="25"/>
    </row>
    <row r="43" spans="2:4" ht="19.5" customHeight="1" x14ac:dyDescent="0.25">
      <c r="B43" s="29" t="s">
        <v>37</v>
      </c>
      <c r="C43" s="29" t="s">
        <v>239</v>
      </c>
    </row>
    <row r="44" spans="2:4" x14ac:dyDescent="0.25">
      <c r="B44" s="91" t="s">
        <v>40</v>
      </c>
      <c r="C44" s="91" t="s">
        <v>88</v>
      </c>
    </row>
    <row r="45" spans="2:4" x14ac:dyDescent="0.25">
      <c r="B45" s="91" t="s">
        <v>41</v>
      </c>
      <c r="C45" s="91" t="s">
        <v>120</v>
      </c>
    </row>
    <row r="46" spans="2:4" x14ac:dyDescent="0.25">
      <c r="B46" s="91" t="s">
        <v>42</v>
      </c>
      <c r="C46" s="91" t="s">
        <v>94</v>
      </c>
    </row>
    <row r="47" spans="2:4" x14ac:dyDescent="0.25">
      <c r="B47" s="91" t="s">
        <v>43</v>
      </c>
      <c r="C47" s="91" t="s">
        <v>101</v>
      </c>
    </row>
    <row r="48" spans="2:4" x14ac:dyDescent="0.25">
      <c r="C48" s="91" t="s">
        <v>108</v>
      </c>
    </row>
    <row r="49" spans="3:3" x14ac:dyDescent="0.25">
      <c r="C49" s="91" t="s">
        <v>240</v>
      </c>
    </row>
  </sheetData>
  <mergeCells count="21">
    <mergeCell ref="G23:H23"/>
    <mergeCell ref="G24:H24"/>
    <mergeCell ref="G25:H25"/>
    <mergeCell ref="G26:H26"/>
    <mergeCell ref="F28:H29"/>
    <mergeCell ref="G16:H16"/>
    <mergeCell ref="G17:H17"/>
    <mergeCell ref="G18:H18"/>
    <mergeCell ref="G19:H19"/>
    <mergeCell ref="G22:H22"/>
    <mergeCell ref="C11:D11"/>
    <mergeCell ref="G11:H11"/>
    <mergeCell ref="C12:D12"/>
    <mergeCell ref="G12:H12"/>
    <mergeCell ref="G13:H13"/>
    <mergeCell ref="C8:D8"/>
    <mergeCell ref="G8:H8"/>
    <mergeCell ref="C9:D9"/>
    <mergeCell ref="G9:H9"/>
    <mergeCell ref="C10:D10"/>
    <mergeCell ref="G10:H10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16</vt:i4>
      </vt:variant>
    </vt:vector>
  </HeadingPairs>
  <TitlesOfParts>
    <vt:vector size="20" baseType="lpstr">
      <vt:lpstr>Übersicht</vt:lpstr>
      <vt:lpstr>Anlagenverzeichnis</vt:lpstr>
      <vt:lpstr>AfA-Verlauf</vt:lpstr>
      <vt:lpstr>Stammdaten</vt:lpstr>
      <vt:lpstr>AfA_Tabelle</vt:lpstr>
      <vt:lpstr>Deg_ab</vt:lpstr>
      <vt:lpstr>Deg_bis</vt:lpstr>
      <vt:lpstr>Anlagenverzeichnis!Druckbereich</vt:lpstr>
      <vt:lpstr>Anlagenverzeichnis!Drucktitel</vt:lpstr>
      <vt:lpstr>Faktor_deg</vt:lpstr>
      <vt:lpstr>GWG_Grenze</vt:lpstr>
      <vt:lpstr>Hoechstsatz_deg</vt:lpstr>
      <vt:lpstr>Klassen</vt:lpstr>
      <vt:lpstr>Kostenstellen</vt:lpstr>
      <vt:lpstr>Methoden</vt:lpstr>
      <vt:lpstr>SP_Jahre</vt:lpstr>
      <vt:lpstr>SP_Max</vt:lpstr>
      <vt:lpstr>SP_Min</vt:lpstr>
      <vt:lpstr>Startjahr</vt:lpstr>
      <vt:lpstr>Wirtschaftsjahr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2026-07-20T09:13:50Z</dcterms:created>
  <dcterms:modified xsi:type="dcterms:W3CDTF">2026-07-20T09:19:58Z</dcterms:modified>
  <dc:language>en-US</dc:language>
</cp:coreProperties>
</file>