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leitung" sheetId="1" state="visible" r:id="rId3"/>
    <sheet name="Dateneingabe" sheetId="2" state="visible" r:id="rId4"/>
    <sheet name="Auswertung" sheetId="3" state="visible" r:id="rId5"/>
    <sheet name="Konfiguratio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<sst xmlns="http://schemas.openxmlformats.org/spreadsheetml/2006/main" count="116" uniqueCount="103">
  <si>
    <t xml:space="preserve">ABC-ANALYSE  ·  Vorlage &amp; Anleitung</t>
  </si>
  <si>
    <t xml:space="preserve">Analyseperiode: Konfiguration → Analysejahr  |  Pareto-Prinzip · Lorenz-Kurve · Automatische Klassifizierung</t>
  </si>
  <si>
    <t xml:space="preserve">❓  Was ist die ABC-Analyse?</t>
  </si>
  <si>
    <t xml:space="preserve">Die ABC-Analyse ist ein klassisches betriebswirtschaftliches Werkzeug zur Priorisierung von Objekten (z. B. Artikel, Kunden, Lieferanten) nach ihrer Bedeutung für ein Bewertungskriterium (z. B. Umsatz, Kosten). Grundlage ist das Pareto-Prinzip (80/20-Regel): Wenige Objekte (≈20 %) erzeugen den Großteil des Ergebnisses (≈80 %). Die Methode unterteilt alle Objekte in drei Klassen: A (hoch), B (mittel) und C (niedrig).</t>
  </si>
  <si>
    <t xml:space="preserve">📊  Die drei Klassen im Überblick</t>
  </si>
  <si>
    <t xml:space="preserve">A</t>
  </si>
  <si>
    <t xml:space="preserve">Klasse A</t>
  </si>
  <si>
    <t xml:space="preserve">Kumulierter Anteil ≤ 80 %</t>
  </si>
  <si>
    <t xml:space="preserve">Top-Objekte</t>
  </si>
  <si>
    <t xml:space="preserve">Sehr hohe Priorität – intensive Betreuung, enge Kontrolle, strategische Maßnahmen.</t>
  </si>
  <si>
    <t xml:space="preserve">B</t>
  </si>
  <si>
    <t xml:space="preserve">Klasse B</t>
  </si>
  <si>
    <t xml:space="preserve">Kumulierter Anteil ≤ 95 %</t>
  </si>
  <si>
    <t xml:space="preserve">Mittlere Bedeutung</t>
  </si>
  <si>
    <t xml:space="preserve">Mittlere Priorität – regelmäßige Überwachung, selektive Maßnahmen.</t>
  </si>
  <si>
    <t xml:space="preserve">C</t>
  </si>
  <si>
    <t xml:space="preserve">Klasse C</t>
  </si>
  <si>
    <t xml:space="preserve">Kumulierter Anteil ≤ 100 %</t>
  </si>
  <si>
    <t xml:space="preserve">Geringe Bedeutung</t>
  </si>
  <si>
    <t xml:space="preserve">Niedrige Priorität – standardisierte Prozesse, Automatisierung prüfen.</t>
  </si>
  <si>
    <t xml:space="preserve">🚀  So nutzen Sie diese Vorlage – Schritt für Schritt</t>
  </si>
  <si>
    <t xml:space="preserve">1</t>
  </si>
  <si>
    <t xml:space="preserve">Konfiguration anpassen</t>
  </si>
  <si>
    <t xml:space="preserve">Öffnen Sie das Blatt »Konfiguration« und prüfen Sie die Schwellenwerte (Standard: A ≤ 80 %, B ≤ 95 %). Passen Sie »Bewertungskriterium« und »Analysejahr« an Ihren Anwendungsfall an.</t>
  </si>
  <si>
    <t xml:space="preserve">2</t>
  </si>
  <si>
    <t xml:space="preserve">Daten eingeben</t>
  </si>
  <si>
    <t xml:space="preserve">Wechseln Sie zum Blatt »Dateneingabe«. Tragen Sie Ihre Objekte (Artikel, Kunden, Lieferanten …) in Spalte B und die zugehörigen Bewertungswerte in Spalte C ein. Spalten D–I werden automatisch berechnet.</t>
  </si>
  <si>
    <t xml:space="preserve">3</t>
  </si>
  <si>
    <t xml:space="preserve">Auswertung ansehen</t>
  </si>
  <si>
    <t xml:space="preserve">Das Blatt »Auswertung« zeigt die sortierten Ergebnisse, die Lorenz-Kurve (Pareto-Diagramm) und eine Zusammenfassung der drei Klassen. Keine weiteren Eingaben nötig.</t>
  </si>
  <si>
    <t xml:space="preserve">4</t>
  </si>
  <si>
    <t xml:space="preserve">Ergebnisse interpretieren</t>
  </si>
  <si>
    <t xml:space="preserve">Nutzen Sie die farbliche Klassifizierung für Ihre Entscheidungen: Klasse A priorisieren, Klasse B beobachten, Klasse C optimieren oder auslagern.</t>
  </si>
  <si>
    <t xml:space="preserve">ABC-Analyse Vorlage  ·  Analysejahr =Konfiguration!C14  ·  Alle Formeln automatisch – nur gelbe Felder befüllen</t>
  </si>
  <si>
    <t xml:space="preserve">📋  DATENEINGABE</t>
  </si>
  <si>
    <t xml:space="preserve">Tragen Sie Ihre Objekte und Bewertungsgrößen in die gelben Felder ein (Spalten B und C). Alle weiteren Spalten werden automatisch berechnet.</t>
  </si>
  <si>
    <t xml:space="preserve">✏  Manuelle Eingabe (gelbe Felder)</t>
  </si>
  <si>
    <t xml:space="preserve">🔒  Automatisch berechnet (nicht bearbeiten)</t>
  </si>
  <si>
    <t xml:space="preserve">🏷  Farbige Klassifizierung A / B / C</t>
  </si>
  <si>
    <t xml:space="preserve">Nr.</t>
  </si>
  <si>
    <t xml:space="preserve">Objekt-Bezeichnung ✏</t>
  </si>
  <si>
    <t xml:space="preserve">Bewertungsgröße (€) ✏</t>
  </si>
  <si>
    <t xml:space="preserve">Anteil (%)</t>
  </si>
  <si>
    <t xml:space="preserve">Kum. Anteil (%)</t>
  </si>
  <si>
    <t xml:space="preserve">Rang</t>
  </si>
  <si>
    <t xml:space="preserve">Klasse</t>
  </si>
  <si>
    <t xml:space="preserve">Artikel-Alpha</t>
  </si>
  <si>
    <t xml:space="preserve">Artikel-Beta</t>
  </si>
  <si>
    <t xml:space="preserve">Artikel-Gamma</t>
  </si>
  <si>
    <t xml:space="preserve">Artikel-Delta</t>
  </si>
  <si>
    <t xml:space="preserve">Artikel-Epsilon</t>
  </si>
  <si>
    <t xml:space="preserve">Artikel-Zeta</t>
  </si>
  <si>
    <t xml:space="preserve">Artikel-Eta</t>
  </si>
  <si>
    <t xml:space="preserve">Artikel-Theta</t>
  </si>
  <si>
    <t xml:space="preserve">Artikel-Iota</t>
  </si>
  <si>
    <t xml:space="preserve">Artikel-Kappa</t>
  </si>
  <si>
    <t xml:space="preserve">Artikel-Lambda</t>
  </si>
  <si>
    <t xml:space="preserve">Artikel-My</t>
  </si>
  <si>
    <t xml:space="preserve">Artikel-Ny</t>
  </si>
  <si>
    <t xml:space="preserve">Artikel-Xi</t>
  </si>
  <si>
    <t xml:space="preserve">Artikel-Omikron</t>
  </si>
  <si>
    <t xml:space="preserve">Artikel-Pi</t>
  </si>
  <si>
    <t xml:space="preserve">Artikel-Rho</t>
  </si>
  <si>
    <t xml:space="preserve">Artikel-Sigma</t>
  </si>
  <si>
    <t xml:space="preserve">Artikel-Tau</t>
  </si>
  <si>
    <t xml:space="preserve">Artikel-Ypsilon</t>
  </si>
  <si>
    <t xml:space="preserve">GESAMT</t>
  </si>
  <si>
    <t xml:space="preserve">💡 Weitere Zeilen hinzufügen: Bezeichnung und Wert eintragen – Formeln in Spalten E–H nach unten kopieren.</t>
  </si>
  <si>
    <t xml:space="preserve">📊  AUSWERTUNG  —  ABC-ANALYSE</t>
  </si>
  <si>
    <t xml:space="preserve">Gesamt-Objekte</t>
  </si>
  <si>
    <t xml:space="preserve">Gesamtwert</t>
  </si>
  <si>
    <t xml:space="preserve">Klasse-A-Objekte</t>
  </si>
  <si>
    <t xml:space="preserve">Klasse-A-Anteil</t>
  </si>
  <si>
    <t xml:space="preserve">Bezeichnung</t>
  </si>
  <si>
    <t xml:space="preserve">Bewertungsgröße</t>
  </si>
  <si>
    <t xml:space="preserve">Klasse-B-Objekte</t>
  </si>
  <si>
    <t xml:space="preserve">Klasse-C-Objekte</t>
  </si>
  <si>
    <t xml:space="preserve">📈  Pareto-Diagramm (Lorenz-Kurve)</t>
  </si>
  <si>
    <t xml:space="preserve">📋  Klassenzusammenfassung</t>
  </si>
  <si>
    <t xml:space="preserve">Anzahl</t>
  </si>
  <si>
    <t xml:space="preserve">Anteil</t>
  </si>
  <si>
    <t xml:space="preserve">⚙  KONFIGURATION</t>
  </si>
  <si>
    <t xml:space="preserve">Schwellenwerte &amp; Bezeichnungen (anpassbar)</t>
  </si>
  <si>
    <t xml:space="preserve">ABC-Schwellenwerte (kumulierter Anteil in %)</t>
  </si>
  <si>
    <t xml:space="preserve">Parameter</t>
  </si>
  <si>
    <t xml:space="preserve">Wert</t>
  </si>
  <si>
    <t xml:space="preserve">Beschreibung</t>
  </si>
  <si>
    <t xml:space="preserve">Klasse A  ≤  (kum. %)</t>
  </si>
  <si>
    <t xml:space="preserve">Objekte bis zu diesem Anteil → Klasse A  (i.d.R. 80 %)</t>
  </si>
  <si>
    <t xml:space="preserve">Klasse B  ≤  (kum. %)</t>
  </si>
  <si>
    <t xml:space="preserve">Objekte bis zu diesem Anteil → Klasse B  (i.d.R. 95 %)</t>
  </si>
  <si>
    <t xml:space="preserve">Klasse C  ≤  (kum. %)</t>
  </si>
  <si>
    <t xml:space="preserve">Restliche Objekte → Klasse C</t>
  </si>
  <si>
    <t xml:space="preserve">💡 Tipp: Passen Sie die Werte in Spalte C an Ihr Unternehmen an.</t>
  </si>
  <si>
    <t xml:space="preserve">Analysejahr &amp; Bezeichnungen</t>
  </si>
  <si>
    <t xml:space="preserve">Analysejahr</t>
  </si>
  <si>
    <t xml:space="preserve">Wird in der Auswertung angezeigt</t>
  </si>
  <si>
    <t xml:space="preserve">Analysebezeichnung</t>
  </si>
  <si>
    <t xml:space="preserve">ABC-Analyse</t>
  </si>
  <si>
    <t xml:space="preserve">Freier Titel für die Auswertung</t>
  </si>
  <si>
    <t xml:space="preserve">Bewertungskriterium</t>
  </si>
  <si>
    <t xml:space="preserve">Jahresumsatz (€)</t>
  </si>
  <si>
    <t xml:space="preserve">z. B. Umsatz, Kosten, Verbrauch …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</si>
</sst>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&quot; €&quot;"/>
    <numFmt numFmtId="166" formatCode="0.00%"/>
    <numFmt numFmtId="167" formatCode="General"/>
    <numFmt numFmtId="168" formatCode="0.0%"/>
    <numFmt numFmtId="169" formatCode="0%"/>
  </numFmts>
  <fonts count="4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sz val="10"/>
      <color rgb="FFC8922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20"/>
      <color rgb="FF1A5C2E"/>
      <name val="Calibri"/>
      <family val="0"/>
      <charset val="1"/>
    </font>
    <font>
      <b val="true"/>
      <sz val="10"/>
      <color rgb="FF1A5C2E"/>
      <name val="Calibri"/>
      <family val="0"/>
      <charset val="1"/>
    </font>
    <font>
      <sz val="10"/>
      <color rgb="FF1A5C2E"/>
      <name val="Calibri"/>
      <family val="0"/>
      <charset val="1"/>
    </font>
    <font>
      <i val="true"/>
      <sz val="10"/>
      <color rgb="FF1A5C2E"/>
      <name val="Calibri"/>
      <family val="0"/>
      <charset val="1"/>
    </font>
    <font>
      <b val="true"/>
      <sz val="20"/>
      <color rgb="FF7B4F00"/>
      <name val="Calibri"/>
      <family val="0"/>
      <charset val="1"/>
    </font>
    <font>
      <b val="true"/>
      <sz val="10"/>
      <color rgb="FF7B4F00"/>
      <name val="Calibri"/>
      <family val="0"/>
      <charset val="1"/>
    </font>
    <font>
      <sz val="10"/>
      <color rgb="FF7B4F00"/>
      <name val="Calibri"/>
      <family val="0"/>
      <charset val="1"/>
    </font>
    <font>
      <i val="true"/>
      <sz val="10"/>
      <color rgb="FF7B4F00"/>
      <name val="Calibri"/>
      <family val="0"/>
      <charset val="1"/>
    </font>
    <font>
      <b val="true"/>
      <sz val="20"/>
      <color rgb="FF7B1A22"/>
      <name val="Calibri"/>
      <family val="0"/>
      <charset val="1"/>
    </font>
    <font>
      <b val="true"/>
      <sz val="10"/>
      <color rgb="FF7B1A22"/>
      <name val="Calibri"/>
      <family val="0"/>
      <charset val="1"/>
    </font>
    <font>
      <sz val="10"/>
      <color rgb="FF7B1A22"/>
      <name val="Calibri"/>
      <family val="0"/>
      <charset val="1"/>
    </font>
    <font>
      <i val="true"/>
      <sz val="10"/>
      <color rgb="FF7B1A22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0"/>
      <color rgb="FF1A2744"/>
      <name val="Calibri"/>
      <family val="0"/>
      <charset val="1"/>
    </font>
    <font>
      <i val="true"/>
      <sz val="8"/>
      <color rgb="FF6B7A99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sz val="9"/>
      <color rgb="FFF0C874"/>
      <name val="Calibri"/>
      <family val="0"/>
      <charset val="1"/>
    </font>
    <font>
      <i val="true"/>
      <sz val="9"/>
      <color rgb="FFF0C874"/>
      <name val="Calibri"/>
      <family val="0"/>
      <charset val="1"/>
    </font>
    <font>
      <i val="true"/>
      <sz val="9"/>
      <color rgb="FF6B7A99"/>
      <name val="Calibri"/>
      <family val="0"/>
      <charset val="1"/>
    </font>
    <font>
      <i val="true"/>
      <sz val="9"/>
      <color rgb="FF1A5C2E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6B7A99"/>
      <name val="Calibri"/>
      <family val="0"/>
      <charset val="1"/>
    </font>
    <font>
      <sz val="10"/>
      <color rgb="FF1A2744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1A5C2E"/>
      <name val="Calibri"/>
      <family val="0"/>
      <charset val="1"/>
    </font>
    <font>
      <b val="true"/>
      <sz val="9"/>
      <color rgb="FF7B4F00"/>
      <name val="Calibri"/>
      <family val="0"/>
      <charset val="1"/>
    </font>
    <font>
      <sz val="1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9"/>
      <color rgb="FF7B1A22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i val="true"/>
      <sz val="10"/>
      <color rgb="FF6B7A99"/>
      <name val="Calibri"/>
      <family val="0"/>
      <charset val="1"/>
    </font>
    <font>
      <b val="true"/>
      <sz val="10"/>
      <color rgb="FFC8922A"/>
      <name val="Calibri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1A2744"/>
        <bgColor rgb="FF253656"/>
      </patternFill>
    </fill>
    <fill>
      <patternFill patternType="solid">
        <fgColor rgb="FF253656"/>
        <bgColor rgb="FF1A2744"/>
      </patternFill>
    </fill>
    <fill>
      <patternFill patternType="solid">
        <fgColor rgb="FFD4EDDA"/>
        <bgColor rgb="FFD9D9D9"/>
      </patternFill>
    </fill>
    <fill>
      <patternFill patternType="solid">
        <fgColor rgb="FFFFF3CD"/>
        <bgColor rgb="FFFEFBE8"/>
      </patternFill>
    </fill>
    <fill>
      <patternFill patternType="solid">
        <fgColor rgb="FFF8D7DA"/>
        <bgColor rgb="FFD9D9D9"/>
      </patternFill>
    </fill>
    <fill>
      <patternFill patternType="solid">
        <fgColor rgb="FFC8922A"/>
        <bgColor rgb="FFFF8080"/>
      </patternFill>
    </fill>
    <fill>
      <patternFill patternType="solid">
        <fgColor rgb="FFF4F6FA"/>
        <bgColor rgb="FFF9F9F9"/>
      </patternFill>
    </fill>
    <fill>
      <patternFill patternType="solid">
        <fgColor rgb="FFFFFFE0"/>
        <bgColor rgb="FFFFFDE7"/>
      </patternFill>
    </fill>
    <fill>
      <patternFill patternType="solid">
        <fgColor rgb="FFFFFFFF"/>
        <bgColor rgb="FFF9F9F9"/>
      </patternFill>
    </fill>
    <fill>
      <patternFill patternType="solid">
        <fgColor rgb="FFFFFDE7"/>
        <bgColor rgb="FFFEFBE8"/>
      </patternFill>
    </fill>
    <fill>
      <patternFill patternType="solid">
        <fgColor rgb="FFFEFBE8"/>
        <bgColor rgb="FFFFFDE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253656"/>
      </left>
      <right style="thin">
        <color rgb="FF253656"/>
      </right>
      <top style="thin">
        <color rgb="FF253656"/>
      </top>
      <bottom style="thin">
        <color rgb="FF253656"/>
      </bottom>
      <diagonal/>
    </border>
    <border diagonalUp="false" diagonalDown="false">
      <left style="thin">
        <color rgb="FFD0D7E3"/>
      </left>
      <right style="thin">
        <color rgb="FFD0D7E3"/>
      </right>
      <top style="thin">
        <color rgb="FFD0D7E3"/>
      </top>
      <bottom style="thin">
        <color rgb="FFD0D7E3"/>
      </bottom>
      <diagonal/>
    </border>
    <border diagonalUp="false" diagonalDown="false">
      <left style="thin">
        <color rgb="FF1A2744"/>
      </left>
      <right style="thin">
        <color rgb="FF1A2744"/>
      </right>
      <top style="thin">
        <color rgb="FF1A2744"/>
      </top>
      <bottom style="thin">
        <color rgb="FF1A274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2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5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6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6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0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8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2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24" fillId="3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25" fillId="9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26" fillId="8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27" fillId="4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2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11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1" fillId="11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9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9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8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8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3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8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3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8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4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9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5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3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0" fillId="1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1" fillId="1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36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7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0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1" fillId="8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36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43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43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Calibri"/>
        <charset val="1"/>
        <family val="0"/>
        <b val="1"/>
        <color rgb="FF1A5C2E"/>
        <sz val="10"/>
      </font>
      <fill>
        <patternFill>
          <bgColor rgb="FFD4EDDA"/>
        </patternFill>
      </fill>
    </dxf>
    <dxf>
      <font>
        <name val="Calibri"/>
        <charset val="1"/>
        <family val="0"/>
        <b val="1"/>
        <color rgb="FF7B4F00"/>
        <sz val="10"/>
      </font>
      <fill>
        <patternFill>
          <bgColor rgb="FFFFF3CD"/>
        </patternFill>
      </fill>
    </dxf>
    <dxf>
      <font>
        <name val="Calibri"/>
        <charset val="1"/>
        <family val="0"/>
        <b val="1"/>
        <color rgb="FF7B1A22"/>
        <sz val="10"/>
      </font>
      <fill>
        <patternFill>
          <bgColor rgb="FFF8D7DA"/>
        </patternFill>
      </fill>
    </dxf>
    <dxf>
      <fill>
        <patternFill>
          <bgColor rgb="FFD4EDDA"/>
        </patternFill>
      </fill>
    </dxf>
    <dxf>
      <fill>
        <patternFill>
          <bgColor rgb="FFFFF3CD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DE7"/>
      <rgbColor rgb="FFFF00FF"/>
      <rgbColor rgb="FF00FFFF"/>
      <rgbColor rgb="FF7B1A22"/>
      <rgbColor rgb="FF1A5C2E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FFFE0"/>
      <rgbColor rgb="FFF4F6FA"/>
      <rgbColor rgb="FF660066"/>
      <rgbColor rgb="FFFF8080"/>
      <rgbColor rgb="FF0066CC"/>
      <rgbColor rgb="FFD0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D4EDDA"/>
      <rgbColor rgb="FFFFF3CD"/>
      <rgbColor rgb="FFFEFBE8"/>
      <rgbColor rgb="FFF8D7DA"/>
      <rgbColor rgb="FFCC99FF"/>
      <rgbColor rgb="FFF0C874"/>
      <rgbColor rgb="FF3366FF"/>
      <rgbColor rgb="FF33CCCC"/>
      <rgbColor rgb="FF99CC00"/>
      <rgbColor rgb="FFFFCC00"/>
      <rgbColor rgb="FFC8922A"/>
      <rgbColor rgb="FFFF6600"/>
      <rgbColor rgb="FF6B7A99"/>
      <rgbColor rgb="FF969696"/>
      <rgbColor rgb="FF1A2744"/>
      <rgbColor rgb="FF28A745"/>
      <rgbColor rgb="FF003300"/>
      <rgbColor rgb="FF333300"/>
      <rgbColor rgb="FF7B4F00"/>
      <rgbColor rgb="FF993366"/>
      <rgbColor rgb="FF333399"/>
      <rgbColor rgb="FF25365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ABC-Analyse — Pareto-Diagramm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"Anteil (%)"</c:f>
              <c:strCache>
                <c:ptCount val="1"/>
                <c:pt idx="0">
                  <c:v>Anteil (%)</c:v>
                </c:pt>
              </c:strCache>
            </c:strRef>
          </c:tx>
          <c:spPr>
            <a:solidFill>
              <a:srgbClr val="25365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Auswertung!$B$10:$B$29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strCache>
            </c:strRef>
          </c:cat>
          <c:val>
            <c:numRef>
              <c:f>Auswertung!$E$10:$E$29</c:f>
              <c:numCache>
                <c:formatCode>0.00%</c:formatCode>
                <c:ptCount val="20"/>
                <c:pt idx="0">
                  <c:v>0.178683385579937</c:v>
                </c:pt>
                <c:pt idx="1">
                  <c:v>0.14833855799373</c:v>
                </c:pt>
                <c:pt idx="2">
                  <c:v>0.122382445141066</c:v>
                </c:pt>
                <c:pt idx="3">
                  <c:v>0.104326018808777</c:v>
                </c:pt>
                <c:pt idx="4">
                  <c:v>0.0937931034482759</c:v>
                </c:pt>
                <c:pt idx="5">
                  <c:v>0.0769905956112853</c:v>
                </c:pt>
                <c:pt idx="6">
                  <c:v>0.0623197492163009</c:v>
                </c:pt>
                <c:pt idx="7">
                  <c:v>0.0487774294670846</c:v>
                </c:pt>
                <c:pt idx="8">
                  <c:v>0.0391222570532915</c:v>
                </c:pt>
                <c:pt idx="9">
                  <c:v>0.0321003134796238</c:v>
                </c:pt>
                <c:pt idx="10">
                  <c:v>0.0243260188087774</c:v>
                </c:pt>
                <c:pt idx="11">
                  <c:v>0.0184326018808777</c:v>
                </c:pt>
                <c:pt idx="12">
                  <c:v>0.0140438871473354</c:v>
                </c:pt>
                <c:pt idx="13">
                  <c:v>0.0107836990595611</c:v>
                </c:pt>
                <c:pt idx="14">
                  <c:v>0.00789968652037618</c:v>
                </c:pt>
                <c:pt idx="15">
                  <c:v>0.00601880877742947</c:v>
                </c:pt>
                <c:pt idx="16">
                  <c:v>0.00438871473354232</c:v>
                </c:pt>
                <c:pt idx="17">
                  <c:v>0.00338557993730408</c:v>
                </c:pt>
                <c:pt idx="18">
                  <c:v>0.00238244514106583</c:v>
                </c:pt>
                <c:pt idx="19">
                  <c:v>0.00150470219435737</c:v>
                </c:pt>
              </c:numCache>
            </c:numRef>
          </c:val>
        </c:ser>
        <c:gapWidth val="150"/>
        <c:overlap val="0"/>
        <c:axId val="63637437"/>
        <c:axId val="38639690"/>
      </c:barChart>
      <c:lineChart>
        <c:grouping val="standard"/>
        <c:varyColors val="0"/>
        <c:ser>
          <c:idx val="1"/>
          <c:order val="1"/>
          <c:tx>
            <c:strRef>
              <c:f>"Kum. Anteil (%)"</c:f>
              <c:strCache>
                <c:ptCount val="1"/>
                <c:pt idx="0">
                  <c:v>Kum. Anteil (%)</c:v>
                </c:pt>
              </c:strCache>
            </c:strRef>
          </c:tx>
          <c:spPr>
            <a:solidFill>
              <a:srgbClr val="c8922a"/>
            </a:solidFill>
            <a:ln w="24840">
              <a:solidFill>
                <a:srgbClr val="c8922a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Auswertung!$B$10:$B$29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strCache>
            </c:strRef>
          </c:cat>
          <c:val>
            <c:numRef>
              <c:f>Auswertung!$F$10:$F$29</c:f>
              <c:numCache>
                <c:formatCode>0.00%</c:formatCode>
                <c:ptCount val="20"/>
                <c:pt idx="0">
                  <c:v>0.178683385579937</c:v>
                </c:pt>
                <c:pt idx="1">
                  <c:v>0.327021943573668</c:v>
                </c:pt>
                <c:pt idx="2">
                  <c:v>0.449404388714734</c:v>
                </c:pt>
                <c:pt idx="3">
                  <c:v>0.553730407523511</c:v>
                </c:pt>
                <c:pt idx="4">
                  <c:v>0.647523510971787</c:v>
                </c:pt>
                <c:pt idx="5">
                  <c:v>0.724514106583072</c:v>
                </c:pt>
                <c:pt idx="6">
                  <c:v>0.786833855799373</c:v>
                </c:pt>
                <c:pt idx="7">
                  <c:v>0.835611285266458</c:v>
                </c:pt>
                <c:pt idx="8">
                  <c:v>0.874733542319749</c:v>
                </c:pt>
                <c:pt idx="9">
                  <c:v>0.906833855799373</c:v>
                </c:pt>
                <c:pt idx="10">
                  <c:v>0.93115987460815</c:v>
                </c:pt>
                <c:pt idx="11">
                  <c:v>0.949592476489028</c:v>
                </c:pt>
                <c:pt idx="12">
                  <c:v>0.963636363636364</c:v>
                </c:pt>
                <c:pt idx="13">
                  <c:v>0.974420062695925</c:v>
                </c:pt>
                <c:pt idx="14">
                  <c:v>0.982319749216301</c:v>
                </c:pt>
                <c:pt idx="15">
                  <c:v>0.98833855799373</c:v>
                </c:pt>
                <c:pt idx="16">
                  <c:v>0.992727272727273</c:v>
                </c:pt>
                <c:pt idx="17">
                  <c:v>0.996112852664577</c:v>
                </c:pt>
                <c:pt idx="18">
                  <c:v>0.998495297805643</c:v>
                </c:pt>
                <c:pt idx="19">
                  <c:v>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63637437"/>
        <c:axId val="38639690"/>
      </c:lineChart>
      <c:catAx>
        <c:axId val="6363743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Objekte (nach Rang sortiert)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8639690"/>
        <c:crosses val="autoZero"/>
        <c:auto val="1"/>
        <c:lblAlgn val="ctr"/>
        <c:lblOffset val="100"/>
        <c:noMultiLvlLbl val="0"/>
      </c:catAx>
      <c:valAx>
        <c:axId val="3863969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Wertanteil / Kum. Anteil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63743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33</xdr:row>
      <xdr:rowOff>0</xdr:rowOff>
    </xdr:from>
    <xdr:to>
      <xdr:col>5</xdr:col>
      <xdr:colOff>1263960</xdr:colOff>
      <xdr:row>52</xdr:row>
      <xdr:rowOff>168480</xdr:rowOff>
    </xdr:to>
    <xdr:graphicFrame>
      <xdr:nvGraphicFramePr>
        <xdr:cNvPr id="0" name="Chart 1"/>
        <xdr:cNvGraphicFramePr/>
      </xdr:nvGraphicFramePr>
      <xdr:xfrm>
        <a:off x="141120" y="7819920"/>
        <a:ext cx="6479640" cy="39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744"/>
    <pageSetUpPr fitToPage="false"/>
  </sheetPr>
  <dimension ref="B1:E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"/>
    <col collapsed="false" customWidth="true" hidden="false" outlineLevel="0" max="3" min="3" style="0" width="52"/>
    <col collapsed="false" customWidth="true" hidden="false" outlineLevel="0" max="5" min="4" style="0" width="26"/>
    <col collapsed="false" customWidth="true" hidden="false" outlineLevel="0" max="6" min="6" style="0" width="2"/>
  </cols>
  <sheetData>
    <row r="1" customFormat="false" ht="7.5" hidden="false" customHeight="true" outlineLevel="0" collapsed="false"/>
    <row r="2" customFormat="false" ht="55.5" hidden="false" customHeight="true" outlineLevel="0" collapsed="false">
      <c r="B2" s="1" t="s">
        <v>0</v>
      </c>
      <c r="C2" s="1"/>
      <c r="D2" s="1"/>
      <c r="E2" s="1"/>
    </row>
    <row r="3" customFormat="false" ht="21.75" hidden="false" customHeight="true" outlineLevel="0" collapsed="false">
      <c r="B3" s="2" t="s">
        <v>1</v>
      </c>
      <c r="C3" s="2"/>
      <c r="D3" s="2"/>
      <c r="E3" s="2"/>
    </row>
    <row r="5" customFormat="false" ht="19.5" hidden="false" customHeight="true" outlineLevel="0" collapsed="false">
      <c r="B5" s="3" t="s">
        <v>2</v>
      </c>
      <c r="C5" s="3"/>
      <c r="D5" s="3"/>
      <c r="E5" s="3"/>
    </row>
    <row r="6" customFormat="false" ht="60" hidden="false" customHeight="true" outlineLevel="0" collapsed="false">
      <c r="B6" s="4" t="s">
        <v>3</v>
      </c>
      <c r="C6" s="4"/>
      <c r="D6" s="4"/>
      <c r="E6" s="4"/>
    </row>
    <row r="7" customFormat="false" ht="6" hidden="false" customHeight="true" outlineLevel="0" collapsed="false"/>
    <row r="8" customFormat="false" ht="19.5" hidden="false" customHeight="true" outlineLevel="0" collapsed="false">
      <c r="B8" s="3" t="s">
        <v>4</v>
      </c>
      <c r="C8" s="3"/>
      <c r="D8" s="3"/>
      <c r="E8" s="3"/>
    </row>
    <row r="9" customFormat="false" ht="18" hidden="false" customHeight="true" outlineLevel="0" collapsed="false">
      <c r="B9" s="5" t="s">
        <v>5</v>
      </c>
      <c r="C9" s="6" t="s">
        <v>6</v>
      </c>
      <c r="D9" s="7" t="s">
        <v>7</v>
      </c>
      <c r="E9" s="8" t="s">
        <v>8</v>
      </c>
    </row>
    <row r="10" customFormat="false" ht="31.5" hidden="false" customHeight="true" outlineLevel="0" collapsed="false">
      <c r="B10" s="5"/>
      <c r="C10" s="9" t="s">
        <v>9</v>
      </c>
      <c r="D10" s="9"/>
      <c r="E10" s="9"/>
    </row>
    <row r="11" customFormat="false" ht="6" hidden="false" customHeight="true" outlineLevel="0" collapsed="false"/>
    <row r="12" customFormat="false" ht="18" hidden="false" customHeight="true" outlineLevel="0" collapsed="false">
      <c r="B12" s="10" t="s">
        <v>10</v>
      </c>
      <c r="C12" s="11" t="s">
        <v>11</v>
      </c>
      <c r="D12" s="12" t="s">
        <v>12</v>
      </c>
      <c r="E12" s="13" t="s">
        <v>13</v>
      </c>
    </row>
    <row r="13" customFormat="false" ht="31.5" hidden="false" customHeight="true" outlineLevel="0" collapsed="false">
      <c r="B13" s="10"/>
      <c r="C13" s="14" t="s">
        <v>14</v>
      </c>
      <c r="D13" s="14"/>
      <c r="E13" s="14"/>
    </row>
    <row r="14" customFormat="false" ht="6" hidden="false" customHeight="true" outlineLevel="0" collapsed="false"/>
    <row r="15" customFormat="false" ht="18" hidden="false" customHeight="true" outlineLevel="0" collapsed="false">
      <c r="B15" s="15" t="s">
        <v>15</v>
      </c>
      <c r="C15" s="16" t="s">
        <v>16</v>
      </c>
      <c r="D15" s="17" t="s">
        <v>17</v>
      </c>
      <c r="E15" s="18" t="s">
        <v>18</v>
      </c>
    </row>
    <row r="16" customFormat="false" ht="31.5" hidden="false" customHeight="true" outlineLevel="0" collapsed="false">
      <c r="B16" s="15"/>
      <c r="C16" s="19" t="s">
        <v>19</v>
      </c>
      <c r="D16" s="19"/>
      <c r="E16" s="19"/>
    </row>
    <row r="17" customFormat="false" ht="6" hidden="false" customHeight="true" outlineLevel="0" collapsed="false"/>
    <row r="18" customFormat="false" ht="7.5" hidden="false" customHeight="true" outlineLevel="0" collapsed="false"/>
    <row r="19" customFormat="false" ht="19.5" hidden="false" customHeight="true" outlineLevel="0" collapsed="false">
      <c r="B19" s="3" t="s">
        <v>20</v>
      </c>
      <c r="C19" s="3"/>
      <c r="D19" s="3"/>
      <c r="E19" s="3"/>
    </row>
    <row r="20" customFormat="false" ht="18" hidden="false" customHeight="true" outlineLevel="0" collapsed="false">
      <c r="B20" s="20" t="s">
        <v>21</v>
      </c>
      <c r="C20" s="21" t="s">
        <v>22</v>
      </c>
      <c r="D20" s="22"/>
      <c r="E20" s="22"/>
    </row>
    <row r="21" customFormat="false" ht="36" hidden="false" customHeight="true" outlineLevel="0" collapsed="false">
      <c r="B21" s="20"/>
      <c r="C21" s="23" t="s">
        <v>23</v>
      </c>
      <c r="D21" s="23"/>
      <c r="E21" s="23"/>
    </row>
    <row r="22" customFormat="false" ht="3.75" hidden="false" customHeight="true" outlineLevel="0" collapsed="false"/>
    <row r="23" customFormat="false" ht="18" hidden="false" customHeight="true" outlineLevel="0" collapsed="false">
      <c r="B23" s="20" t="s">
        <v>24</v>
      </c>
      <c r="C23" s="21" t="s">
        <v>25</v>
      </c>
      <c r="D23" s="22"/>
      <c r="E23" s="22"/>
    </row>
    <row r="24" customFormat="false" ht="36" hidden="false" customHeight="true" outlineLevel="0" collapsed="false">
      <c r="B24" s="20"/>
      <c r="C24" s="23" t="s">
        <v>26</v>
      </c>
      <c r="D24" s="23"/>
      <c r="E24" s="23"/>
    </row>
    <row r="25" customFormat="false" ht="3.75" hidden="false" customHeight="true" outlineLevel="0" collapsed="false"/>
    <row r="26" customFormat="false" ht="18" hidden="false" customHeight="true" outlineLevel="0" collapsed="false">
      <c r="B26" s="20" t="s">
        <v>27</v>
      </c>
      <c r="C26" s="21" t="s">
        <v>28</v>
      </c>
      <c r="D26" s="22"/>
      <c r="E26" s="22"/>
    </row>
    <row r="27" customFormat="false" ht="36" hidden="false" customHeight="true" outlineLevel="0" collapsed="false">
      <c r="B27" s="20"/>
      <c r="C27" s="23" t="s">
        <v>29</v>
      </c>
      <c r="D27" s="23"/>
      <c r="E27" s="23"/>
    </row>
    <row r="28" customFormat="false" ht="3.75" hidden="false" customHeight="true" outlineLevel="0" collapsed="false"/>
    <row r="29" customFormat="false" ht="18" hidden="false" customHeight="true" outlineLevel="0" collapsed="false">
      <c r="B29" s="20" t="s">
        <v>30</v>
      </c>
      <c r="C29" s="21" t="s">
        <v>31</v>
      </c>
      <c r="D29" s="22"/>
      <c r="E29" s="22"/>
    </row>
    <row r="30" customFormat="false" ht="36" hidden="false" customHeight="true" outlineLevel="0" collapsed="false">
      <c r="B30" s="20"/>
      <c r="C30" s="23" t="s">
        <v>32</v>
      </c>
      <c r="D30" s="23"/>
      <c r="E30" s="23"/>
    </row>
    <row r="31" customFormat="false" ht="3.75" hidden="false" customHeight="true" outlineLevel="0" collapsed="false"/>
    <row r="34" customFormat="false" ht="7.5" hidden="false" customHeight="true" outlineLevel="0" collapsed="false"/>
    <row r="35" customFormat="false" ht="15" hidden="false" customHeight="false" outlineLevel="0" collapsed="false">
      <c r="B35" s="24" t="s">
        <v>33</v>
      </c>
      <c r="C35" s="24"/>
      <c r="D35" s="24"/>
      <c r="E35" s="24"/>
    </row>
  </sheetData>
  <mergeCells count="25">
    <mergeCell ref="B2:E2"/>
    <mergeCell ref="B3:E3"/>
    <mergeCell ref="B5:E5"/>
    <mergeCell ref="B6:E6"/>
    <mergeCell ref="B8:E8"/>
    <mergeCell ref="B9:B10"/>
    <mergeCell ref="C10:E10"/>
    <mergeCell ref="B12:B13"/>
    <mergeCell ref="C13:E13"/>
    <mergeCell ref="B15:B16"/>
    <mergeCell ref="C16:E16"/>
    <mergeCell ref="B19:E19"/>
    <mergeCell ref="B20:B21"/>
    <mergeCell ref="D20:E20"/>
    <mergeCell ref="C21:E21"/>
    <mergeCell ref="B23:B24"/>
    <mergeCell ref="D23:E23"/>
    <mergeCell ref="C24:E24"/>
    <mergeCell ref="B26:B27"/>
    <mergeCell ref="D26:E26"/>
    <mergeCell ref="C27:E27"/>
    <mergeCell ref="B29:B30"/>
    <mergeCell ref="D29:E29"/>
    <mergeCell ref="C30:E30"/>
    <mergeCell ref="B35:E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8922A"/>
    <pageSetUpPr fitToPage="false"/>
  </sheetPr>
  <dimension ref="B1:H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8"/>
    <col collapsed="false" customWidth="true" hidden="false" outlineLevel="0" max="3" min="3" style="0" width="34"/>
    <col collapsed="false" customWidth="true" hidden="false" outlineLevel="0" max="4" min="4" style="0" width="20"/>
    <col collapsed="false" customWidth="true" hidden="false" outlineLevel="0" max="5" min="5" style="0" width="14"/>
    <col collapsed="false" customWidth="true" hidden="false" outlineLevel="0" max="6" min="6" style="0" width="18"/>
    <col collapsed="false" customWidth="true" hidden="false" outlineLevel="0" max="8" min="7" style="0" width="10"/>
    <col collapsed="false" customWidth="true" hidden="false" outlineLevel="0" max="9" min="9" style="0" width="2"/>
  </cols>
  <sheetData>
    <row r="1" customFormat="false" ht="7.5" hidden="false" customHeight="true" outlineLevel="0" collapsed="false"/>
    <row r="2" customFormat="false" ht="48" hidden="false" customHeight="true" outlineLevel="0" collapsed="false">
      <c r="B2" s="25" t="s">
        <v>34</v>
      </c>
      <c r="C2" s="25"/>
      <c r="D2" s="25"/>
      <c r="E2" s="25"/>
      <c r="F2" s="25"/>
      <c r="G2" s="25"/>
      <c r="H2" s="25"/>
    </row>
    <row r="3" customFormat="false" ht="18" hidden="false" customHeight="true" outlineLevel="0" collapsed="false">
      <c r="B3" s="26" t="s">
        <v>35</v>
      </c>
      <c r="C3" s="26"/>
      <c r="D3" s="26"/>
      <c r="E3" s="26"/>
      <c r="F3" s="26"/>
      <c r="G3" s="26"/>
      <c r="H3" s="26"/>
    </row>
    <row r="4" customFormat="false" ht="7.5" hidden="false" customHeight="true" outlineLevel="0" collapsed="false"/>
    <row r="5" customFormat="false" ht="13.5" hidden="false" customHeight="true" outlineLevel="0" collapsed="false">
      <c r="B5" s="27" t="s">
        <v>36</v>
      </c>
      <c r="C5" s="27"/>
      <c r="D5" s="27"/>
      <c r="E5" s="27"/>
      <c r="F5" s="27"/>
      <c r="G5" s="27"/>
      <c r="H5" s="27"/>
    </row>
    <row r="6" customFormat="false" ht="13.5" hidden="false" customHeight="true" outlineLevel="0" collapsed="false">
      <c r="B6" s="28" t="s">
        <v>37</v>
      </c>
      <c r="C6" s="28"/>
      <c r="D6" s="28"/>
      <c r="E6" s="28"/>
      <c r="F6" s="28"/>
      <c r="G6" s="28"/>
      <c r="H6" s="28"/>
    </row>
    <row r="7" customFormat="false" ht="13.5" hidden="false" customHeight="true" outlineLevel="0" collapsed="false">
      <c r="B7" s="29" t="s">
        <v>38</v>
      </c>
      <c r="C7" s="29"/>
      <c r="D7" s="29"/>
      <c r="E7" s="29"/>
      <c r="F7" s="29"/>
      <c r="G7" s="29"/>
      <c r="H7" s="29"/>
    </row>
    <row r="8" customFormat="false" ht="24" hidden="false" customHeight="true" outlineLevel="0" collapsed="false">
      <c r="B8" s="30" t="s">
        <v>39</v>
      </c>
      <c r="C8" s="30" t="s">
        <v>40</v>
      </c>
      <c r="D8" s="30" t="s">
        <v>41</v>
      </c>
      <c r="E8" s="30" t="s">
        <v>42</v>
      </c>
      <c r="F8" s="30" t="s">
        <v>43</v>
      </c>
      <c r="G8" s="30" t="s">
        <v>44</v>
      </c>
      <c r="H8" s="30" t="s">
        <v>45</v>
      </c>
    </row>
    <row r="9" customFormat="false" ht="18" hidden="false" customHeight="true" outlineLevel="0" collapsed="false">
      <c r="B9" s="31" t="n">
        <v>1</v>
      </c>
      <c r="C9" s="32" t="s">
        <v>46</v>
      </c>
      <c r="D9" s="33" t="n">
        <v>142500</v>
      </c>
      <c r="E9" s="34" t="n">
        <f aca="false">IFERROR(D9/SUM($D$9:$D$28),0)</f>
        <v>0.178683385579937</v>
      </c>
      <c r="F9" s="34" t="n">
        <f aca="false">IFERROR(SUMPRODUCT((RANK(D9,$D$9:$D$28,0)&gt;=RANK($D$9:$D$28,$D$9:$D$28,0))*($E$9:$E$28)),0)</f>
        <v>0.178683385579937</v>
      </c>
      <c r="G9" s="35" t="n">
        <f aca="false">RANK(D9,$D$9:$D$28,0)</f>
        <v>1</v>
      </c>
      <c r="H9" s="36" t="str">
        <f aca="false">IFERROR(_xlfn.IFS(F9&lt;=Konfiguration!$C$7,"A",F9&lt;=Konfiguration!$C$8,"B",F9&lt;=Konfiguration!$C$9,"C"),"–")</f>
        <v>A</v>
      </c>
    </row>
    <row r="10" customFormat="false" ht="18" hidden="false" customHeight="true" outlineLevel="0" collapsed="false">
      <c r="B10" s="37" t="n">
        <v>2</v>
      </c>
      <c r="C10" s="32" t="s">
        <v>47</v>
      </c>
      <c r="D10" s="33" t="n">
        <v>118300</v>
      </c>
      <c r="E10" s="38" t="n">
        <f aca="false">IFERROR(D10/SUM($D$9:$D$28),0)</f>
        <v>0.14833855799373</v>
      </c>
      <c r="F10" s="38" t="n">
        <f aca="false">IFERROR(SUMPRODUCT((RANK(D10,$D$9:$D$28,0)&gt;=RANK($D$9:$D$28,$D$9:$D$28,0))*($E$9:$E$28)),0)</f>
        <v>0.327021943573668</v>
      </c>
      <c r="G10" s="39" t="n">
        <f aca="false">RANK(D10,$D$9:$D$28,0)</f>
        <v>2</v>
      </c>
      <c r="H10" s="40" t="str">
        <f aca="false">IFERROR(_xlfn.IFS(F10&lt;=Konfiguration!$C$7,"A",F10&lt;=Konfiguration!$C$8,"B",F10&lt;=Konfiguration!$C$9,"C"),"–")</f>
        <v>A</v>
      </c>
    </row>
    <row r="11" customFormat="false" ht="18" hidden="false" customHeight="true" outlineLevel="0" collapsed="false">
      <c r="B11" s="31" t="n">
        <v>3</v>
      </c>
      <c r="C11" s="32" t="s">
        <v>48</v>
      </c>
      <c r="D11" s="33" t="n">
        <v>97600</v>
      </c>
      <c r="E11" s="34" t="n">
        <f aca="false">IFERROR(D11/SUM($D$9:$D$28),0)</f>
        <v>0.122382445141066</v>
      </c>
      <c r="F11" s="34" t="n">
        <f aca="false">IFERROR(SUMPRODUCT((RANK(D11,$D$9:$D$28,0)&gt;=RANK($D$9:$D$28,$D$9:$D$28,0))*($E$9:$E$28)),0)</f>
        <v>0.449404388714734</v>
      </c>
      <c r="G11" s="35" t="n">
        <f aca="false">RANK(D11,$D$9:$D$28,0)</f>
        <v>3</v>
      </c>
      <c r="H11" s="36" t="str">
        <f aca="false">IFERROR(_xlfn.IFS(F11&lt;=Konfiguration!$C$7,"A",F11&lt;=Konfiguration!$C$8,"B",F11&lt;=Konfiguration!$C$9,"C"),"–")</f>
        <v>A</v>
      </c>
    </row>
    <row r="12" customFormat="false" ht="18" hidden="false" customHeight="true" outlineLevel="0" collapsed="false">
      <c r="B12" s="37" t="n">
        <v>4</v>
      </c>
      <c r="C12" s="32" t="s">
        <v>49</v>
      </c>
      <c r="D12" s="33" t="n">
        <v>83200</v>
      </c>
      <c r="E12" s="38" t="n">
        <f aca="false">IFERROR(D12/SUM($D$9:$D$28),0)</f>
        <v>0.104326018808777</v>
      </c>
      <c r="F12" s="38" t="n">
        <f aca="false">IFERROR(SUMPRODUCT((RANK(D12,$D$9:$D$28,0)&gt;=RANK($D$9:$D$28,$D$9:$D$28,0))*($E$9:$E$28)),0)</f>
        <v>0.553730407523511</v>
      </c>
      <c r="G12" s="39" t="n">
        <f aca="false">RANK(D12,$D$9:$D$28,0)</f>
        <v>4</v>
      </c>
      <c r="H12" s="40" t="str">
        <f aca="false">IFERROR(_xlfn.IFS(F12&lt;=Konfiguration!$C$7,"A",F12&lt;=Konfiguration!$C$8,"B",F12&lt;=Konfiguration!$C$9,"C"),"–")</f>
        <v>A</v>
      </c>
    </row>
    <row r="13" customFormat="false" ht="18" hidden="false" customHeight="true" outlineLevel="0" collapsed="false">
      <c r="B13" s="31" t="n">
        <v>5</v>
      </c>
      <c r="C13" s="32" t="s">
        <v>50</v>
      </c>
      <c r="D13" s="33" t="n">
        <v>74800</v>
      </c>
      <c r="E13" s="34" t="n">
        <f aca="false">IFERROR(D13/SUM($D$9:$D$28),0)</f>
        <v>0.0937931034482759</v>
      </c>
      <c r="F13" s="34" t="n">
        <f aca="false">IFERROR(SUMPRODUCT((RANK(D13,$D$9:$D$28,0)&gt;=RANK($D$9:$D$28,$D$9:$D$28,0))*($E$9:$E$28)),0)</f>
        <v>0.647523510971787</v>
      </c>
      <c r="G13" s="35" t="n">
        <f aca="false">RANK(D13,$D$9:$D$28,0)</f>
        <v>5</v>
      </c>
      <c r="H13" s="36" t="str">
        <f aca="false">IFERROR(_xlfn.IFS(F13&lt;=Konfiguration!$C$7,"A",F13&lt;=Konfiguration!$C$8,"B",F13&lt;=Konfiguration!$C$9,"C"),"–")</f>
        <v>A</v>
      </c>
    </row>
    <row r="14" customFormat="false" ht="18" hidden="false" customHeight="true" outlineLevel="0" collapsed="false">
      <c r="B14" s="37" t="n">
        <v>6</v>
      </c>
      <c r="C14" s="32" t="s">
        <v>51</v>
      </c>
      <c r="D14" s="33" t="n">
        <v>61400</v>
      </c>
      <c r="E14" s="38" t="n">
        <f aca="false">IFERROR(D14/SUM($D$9:$D$28),0)</f>
        <v>0.0769905956112853</v>
      </c>
      <c r="F14" s="38" t="n">
        <f aca="false">IFERROR(SUMPRODUCT((RANK(D14,$D$9:$D$28,0)&gt;=RANK($D$9:$D$28,$D$9:$D$28,0))*($E$9:$E$28)),0)</f>
        <v>0.724514106583072</v>
      </c>
      <c r="G14" s="39" t="n">
        <f aca="false">RANK(D14,$D$9:$D$28,0)</f>
        <v>6</v>
      </c>
      <c r="H14" s="40" t="str">
        <f aca="false">IFERROR(_xlfn.IFS(F14&lt;=Konfiguration!$C$7,"A",F14&lt;=Konfiguration!$C$8,"B",F14&lt;=Konfiguration!$C$9,"C"),"–")</f>
        <v>A</v>
      </c>
    </row>
    <row r="15" customFormat="false" ht="18" hidden="false" customHeight="true" outlineLevel="0" collapsed="false">
      <c r="B15" s="31" t="n">
        <v>7</v>
      </c>
      <c r="C15" s="32" t="s">
        <v>52</v>
      </c>
      <c r="D15" s="33" t="n">
        <v>49700</v>
      </c>
      <c r="E15" s="34" t="n">
        <f aca="false">IFERROR(D15/SUM($D$9:$D$28),0)</f>
        <v>0.0623197492163009</v>
      </c>
      <c r="F15" s="34" t="n">
        <f aca="false">IFERROR(SUMPRODUCT((RANK(D15,$D$9:$D$28,0)&gt;=RANK($D$9:$D$28,$D$9:$D$28,0))*($E$9:$E$28)),0)</f>
        <v>0.786833855799373</v>
      </c>
      <c r="G15" s="35" t="n">
        <f aca="false">RANK(D15,$D$9:$D$28,0)</f>
        <v>7</v>
      </c>
      <c r="H15" s="36" t="str">
        <f aca="false">IFERROR(_xlfn.IFS(F15&lt;=Konfiguration!$C$7,"A",F15&lt;=Konfiguration!$C$8,"B",F15&lt;=Konfiguration!$C$9,"C"),"–")</f>
        <v>A</v>
      </c>
    </row>
    <row r="16" customFormat="false" ht="18" hidden="false" customHeight="true" outlineLevel="0" collapsed="false">
      <c r="B16" s="37" t="n">
        <v>8</v>
      </c>
      <c r="C16" s="32" t="s">
        <v>53</v>
      </c>
      <c r="D16" s="33" t="n">
        <v>38900</v>
      </c>
      <c r="E16" s="38" t="n">
        <f aca="false">IFERROR(D16/SUM($D$9:$D$28),0)</f>
        <v>0.0487774294670846</v>
      </c>
      <c r="F16" s="38" t="n">
        <f aca="false">IFERROR(SUMPRODUCT((RANK(D16,$D$9:$D$28,0)&gt;=RANK($D$9:$D$28,$D$9:$D$28,0))*($E$9:$E$28)),0)</f>
        <v>0.835611285266458</v>
      </c>
      <c r="G16" s="39" t="n">
        <f aca="false">RANK(D16,$D$9:$D$28,0)</f>
        <v>8</v>
      </c>
      <c r="H16" s="40" t="str">
        <f aca="false">IFERROR(_xlfn.IFS(F16&lt;=Konfiguration!$C$7,"A",F16&lt;=Konfiguration!$C$8,"B",F16&lt;=Konfiguration!$C$9,"C"),"–")</f>
        <v>B</v>
      </c>
    </row>
    <row r="17" customFormat="false" ht="18" hidden="false" customHeight="true" outlineLevel="0" collapsed="false">
      <c r="B17" s="31" t="n">
        <v>9</v>
      </c>
      <c r="C17" s="32" t="s">
        <v>54</v>
      </c>
      <c r="D17" s="33" t="n">
        <v>31200</v>
      </c>
      <c r="E17" s="34" t="n">
        <f aca="false">IFERROR(D17/SUM($D$9:$D$28),0)</f>
        <v>0.0391222570532915</v>
      </c>
      <c r="F17" s="34" t="n">
        <f aca="false">IFERROR(SUMPRODUCT((RANK(D17,$D$9:$D$28,0)&gt;=RANK($D$9:$D$28,$D$9:$D$28,0))*($E$9:$E$28)),0)</f>
        <v>0.874733542319749</v>
      </c>
      <c r="G17" s="35" t="n">
        <f aca="false">RANK(D17,$D$9:$D$28,0)</f>
        <v>9</v>
      </c>
      <c r="H17" s="36" t="str">
        <f aca="false">IFERROR(_xlfn.IFS(F17&lt;=Konfiguration!$C$7,"A",F17&lt;=Konfiguration!$C$8,"B",F17&lt;=Konfiguration!$C$9,"C"),"–")</f>
        <v>B</v>
      </c>
    </row>
    <row r="18" customFormat="false" ht="18" hidden="false" customHeight="true" outlineLevel="0" collapsed="false">
      <c r="B18" s="37" t="n">
        <v>10</v>
      </c>
      <c r="C18" s="32" t="s">
        <v>55</v>
      </c>
      <c r="D18" s="33" t="n">
        <v>25600</v>
      </c>
      <c r="E18" s="38" t="n">
        <f aca="false">IFERROR(D18/SUM($D$9:$D$28),0)</f>
        <v>0.0321003134796238</v>
      </c>
      <c r="F18" s="38" t="n">
        <f aca="false">IFERROR(SUMPRODUCT((RANK(D18,$D$9:$D$28,0)&gt;=RANK($D$9:$D$28,$D$9:$D$28,0))*($E$9:$E$28)),0)</f>
        <v>0.906833855799373</v>
      </c>
      <c r="G18" s="39" t="n">
        <f aca="false">RANK(D18,$D$9:$D$28,0)</f>
        <v>10</v>
      </c>
      <c r="H18" s="40" t="str">
        <f aca="false">IFERROR(_xlfn.IFS(F18&lt;=Konfiguration!$C$7,"A",F18&lt;=Konfiguration!$C$8,"B",F18&lt;=Konfiguration!$C$9,"C"),"–")</f>
        <v>B</v>
      </c>
    </row>
    <row r="19" customFormat="false" ht="18" hidden="false" customHeight="true" outlineLevel="0" collapsed="false">
      <c r="B19" s="31" t="n">
        <v>11</v>
      </c>
      <c r="C19" s="32" t="s">
        <v>56</v>
      </c>
      <c r="D19" s="33" t="n">
        <v>19400</v>
      </c>
      <c r="E19" s="34" t="n">
        <f aca="false">IFERROR(D19/SUM($D$9:$D$28),0)</f>
        <v>0.0243260188087774</v>
      </c>
      <c r="F19" s="34" t="n">
        <f aca="false">IFERROR(SUMPRODUCT((RANK(D19,$D$9:$D$28,0)&gt;=RANK($D$9:$D$28,$D$9:$D$28,0))*($E$9:$E$28)),0)</f>
        <v>0.93115987460815</v>
      </c>
      <c r="G19" s="35" t="n">
        <f aca="false">RANK(D19,$D$9:$D$28,0)</f>
        <v>11</v>
      </c>
      <c r="H19" s="36" t="str">
        <f aca="false">IFERROR(_xlfn.IFS(F19&lt;=Konfiguration!$C$7,"A",F19&lt;=Konfiguration!$C$8,"B",F19&lt;=Konfiguration!$C$9,"C"),"–")</f>
        <v>B</v>
      </c>
    </row>
    <row r="20" customFormat="false" ht="18" hidden="false" customHeight="true" outlineLevel="0" collapsed="false">
      <c r="B20" s="37" t="n">
        <v>12</v>
      </c>
      <c r="C20" s="32" t="s">
        <v>57</v>
      </c>
      <c r="D20" s="33" t="n">
        <v>14700</v>
      </c>
      <c r="E20" s="38" t="n">
        <f aca="false">IFERROR(D20/SUM($D$9:$D$28),0)</f>
        <v>0.0184326018808777</v>
      </c>
      <c r="F20" s="38" t="n">
        <f aca="false">IFERROR(SUMPRODUCT((RANK(D20,$D$9:$D$28,0)&gt;=RANK($D$9:$D$28,$D$9:$D$28,0))*($E$9:$E$28)),0)</f>
        <v>0.949592476489028</v>
      </c>
      <c r="G20" s="39" t="n">
        <f aca="false">RANK(D20,$D$9:$D$28,0)</f>
        <v>12</v>
      </c>
      <c r="H20" s="40" t="str">
        <f aca="false">IFERROR(_xlfn.IFS(F20&lt;=Konfiguration!$C$7,"A",F20&lt;=Konfiguration!$C$8,"B",F20&lt;=Konfiguration!$C$9,"C"),"–")</f>
        <v>B</v>
      </c>
    </row>
    <row r="21" customFormat="false" ht="18" hidden="false" customHeight="true" outlineLevel="0" collapsed="false">
      <c r="B21" s="31" t="n">
        <v>13</v>
      </c>
      <c r="C21" s="32" t="s">
        <v>58</v>
      </c>
      <c r="D21" s="33" t="n">
        <v>11200</v>
      </c>
      <c r="E21" s="34" t="n">
        <f aca="false">IFERROR(D21/SUM($D$9:$D$28),0)</f>
        <v>0.0140438871473354</v>
      </c>
      <c r="F21" s="34" t="n">
        <f aca="false">IFERROR(SUMPRODUCT((RANK(D21,$D$9:$D$28,0)&gt;=RANK($D$9:$D$28,$D$9:$D$28,0))*($E$9:$E$28)),0)</f>
        <v>0.963636363636364</v>
      </c>
      <c r="G21" s="35" t="n">
        <f aca="false">RANK(D21,$D$9:$D$28,0)</f>
        <v>13</v>
      </c>
      <c r="H21" s="36" t="str">
        <f aca="false">IFERROR(_xlfn.IFS(F21&lt;=Konfiguration!$C$7,"A",F21&lt;=Konfiguration!$C$8,"B",F21&lt;=Konfiguration!$C$9,"C"),"–")</f>
        <v>C</v>
      </c>
    </row>
    <row r="22" customFormat="false" ht="18" hidden="false" customHeight="true" outlineLevel="0" collapsed="false">
      <c r="B22" s="37" t="n">
        <v>14</v>
      </c>
      <c r="C22" s="32" t="s">
        <v>59</v>
      </c>
      <c r="D22" s="33" t="n">
        <v>8600</v>
      </c>
      <c r="E22" s="38" t="n">
        <f aca="false">IFERROR(D22/SUM($D$9:$D$28),0)</f>
        <v>0.0107836990595611</v>
      </c>
      <c r="F22" s="38" t="n">
        <f aca="false">IFERROR(SUMPRODUCT((RANK(D22,$D$9:$D$28,0)&gt;=RANK($D$9:$D$28,$D$9:$D$28,0))*($E$9:$E$28)),0)</f>
        <v>0.974420062695925</v>
      </c>
      <c r="G22" s="39" t="n">
        <f aca="false">RANK(D22,$D$9:$D$28,0)</f>
        <v>14</v>
      </c>
      <c r="H22" s="40" t="str">
        <f aca="false">IFERROR(_xlfn.IFS(F22&lt;=Konfiguration!$C$7,"A",F22&lt;=Konfiguration!$C$8,"B",F22&lt;=Konfiguration!$C$9,"C"),"–")</f>
        <v>C</v>
      </c>
    </row>
    <row r="23" customFormat="false" ht="18" hidden="false" customHeight="true" outlineLevel="0" collapsed="false">
      <c r="B23" s="31" t="n">
        <v>15</v>
      </c>
      <c r="C23" s="32" t="s">
        <v>60</v>
      </c>
      <c r="D23" s="33" t="n">
        <v>6300</v>
      </c>
      <c r="E23" s="34" t="n">
        <f aca="false">IFERROR(D23/SUM($D$9:$D$28),0)</f>
        <v>0.00789968652037618</v>
      </c>
      <c r="F23" s="34" t="n">
        <f aca="false">IFERROR(SUMPRODUCT((RANK(D23,$D$9:$D$28,0)&gt;=RANK($D$9:$D$28,$D$9:$D$28,0))*($E$9:$E$28)),0)</f>
        <v>0.982319749216301</v>
      </c>
      <c r="G23" s="35" t="n">
        <f aca="false">RANK(D23,$D$9:$D$28,0)</f>
        <v>15</v>
      </c>
      <c r="H23" s="36" t="str">
        <f aca="false">IFERROR(_xlfn.IFS(F23&lt;=Konfiguration!$C$7,"A",F23&lt;=Konfiguration!$C$8,"B",F23&lt;=Konfiguration!$C$9,"C"),"–")</f>
        <v>C</v>
      </c>
    </row>
    <row r="24" customFormat="false" ht="18" hidden="false" customHeight="true" outlineLevel="0" collapsed="false">
      <c r="B24" s="37" t="n">
        <v>16</v>
      </c>
      <c r="C24" s="32" t="s">
        <v>61</v>
      </c>
      <c r="D24" s="33" t="n">
        <v>4800</v>
      </c>
      <c r="E24" s="38" t="n">
        <f aca="false">IFERROR(D24/SUM($D$9:$D$28),0)</f>
        <v>0.00601880877742947</v>
      </c>
      <c r="F24" s="38" t="n">
        <f aca="false">IFERROR(SUMPRODUCT((RANK(D24,$D$9:$D$28,0)&gt;=RANK($D$9:$D$28,$D$9:$D$28,0))*($E$9:$E$28)),0)</f>
        <v>0.98833855799373</v>
      </c>
      <c r="G24" s="39" t="n">
        <f aca="false">RANK(D24,$D$9:$D$28,0)</f>
        <v>16</v>
      </c>
      <c r="H24" s="40" t="str">
        <f aca="false">IFERROR(_xlfn.IFS(F24&lt;=Konfiguration!$C$7,"A",F24&lt;=Konfiguration!$C$8,"B",F24&lt;=Konfiguration!$C$9,"C"),"–")</f>
        <v>C</v>
      </c>
    </row>
    <row r="25" customFormat="false" ht="18" hidden="false" customHeight="true" outlineLevel="0" collapsed="false">
      <c r="B25" s="31" t="n">
        <v>17</v>
      </c>
      <c r="C25" s="32" t="s">
        <v>62</v>
      </c>
      <c r="D25" s="33" t="n">
        <v>3500</v>
      </c>
      <c r="E25" s="34" t="n">
        <f aca="false">IFERROR(D25/SUM($D$9:$D$28),0)</f>
        <v>0.00438871473354232</v>
      </c>
      <c r="F25" s="34" t="n">
        <f aca="false">IFERROR(SUMPRODUCT((RANK(D25,$D$9:$D$28,0)&gt;=RANK($D$9:$D$28,$D$9:$D$28,0))*($E$9:$E$28)),0)</f>
        <v>0.992727272727273</v>
      </c>
      <c r="G25" s="35" t="n">
        <f aca="false">RANK(D25,$D$9:$D$28,0)</f>
        <v>17</v>
      </c>
      <c r="H25" s="36" t="str">
        <f aca="false">IFERROR(_xlfn.IFS(F25&lt;=Konfiguration!$C$7,"A",F25&lt;=Konfiguration!$C$8,"B",F25&lt;=Konfiguration!$C$9,"C"),"–")</f>
        <v>C</v>
      </c>
    </row>
    <row r="26" customFormat="false" ht="18" hidden="false" customHeight="true" outlineLevel="0" collapsed="false">
      <c r="B26" s="37" t="n">
        <v>18</v>
      </c>
      <c r="C26" s="32" t="s">
        <v>63</v>
      </c>
      <c r="D26" s="33" t="n">
        <v>2700</v>
      </c>
      <c r="E26" s="38" t="n">
        <f aca="false">IFERROR(D26/SUM($D$9:$D$28),0)</f>
        <v>0.00338557993730408</v>
      </c>
      <c r="F26" s="38" t="n">
        <f aca="false">IFERROR(SUMPRODUCT((RANK(D26,$D$9:$D$28,0)&gt;=RANK($D$9:$D$28,$D$9:$D$28,0))*($E$9:$E$28)),0)</f>
        <v>0.996112852664577</v>
      </c>
      <c r="G26" s="39" t="n">
        <f aca="false">RANK(D26,$D$9:$D$28,0)</f>
        <v>18</v>
      </c>
      <c r="H26" s="40" t="str">
        <f aca="false">IFERROR(_xlfn.IFS(F26&lt;=Konfiguration!$C$7,"A",F26&lt;=Konfiguration!$C$8,"B",F26&lt;=Konfiguration!$C$9,"C"),"–")</f>
        <v>C</v>
      </c>
    </row>
    <row r="27" customFormat="false" ht="18" hidden="false" customHeight="true" outlineLevel="0" collapsed="false">
      <c r="B27" s="31" t="n">
        <v>19</v>
      </c>
      <c r="C27" s="32" t="s">
        <v>64</v>
      </c>
      <c r="D27" s="33" t="n">
        <v>1900</v>
      </c>
      <c r="E27" s="34" t="n">
        <f aca="false">IFERROR(D27/SUM($D$9:$D$28),0)</f>
        <v>0.00238244514106583</v>
      </c>
      <c r="F27" s="34" t="n">
        <f aca="false">IFERROR(SUMPRODUCT((RANK(D27,$D$9:$D$28,0)&gt;=RANK($D$9:$D$28,$D$9:$D$28,0))*($E$9:$E$28)),0)</f>
        <v>0.998495297805643</v>
      </c>
      <c r="G27" s="35" t="n">
        <f aca="false">RANK(D27,$D$9:$D$28,0)</f>
        <v>19</v>
      </c>
      <c r="H27" s="36" t="str">
        <f aca="false">IFERROR(_xlfn.IFS(F27&lt;=Konfiguration!$C$7,"A",F27&lt;=Konfiguration!$C$8,"B",F27&lt;=Konfiguration!$C$9,"C"),"–")</f>
        <v>C</v>
      </c>
    </row>
    <row r="28" customFormat="false" ht="18" hidden="false" customHeight="true" outlineLevel="0" collapsed="false">
      <c r="B28" s="37" t="n">
        <v>20</v>
      </c>
      <c r="C28" s="32" t="s">
        <v>65</v>
      </c>
      <c r="D28" s="33" t="n">
        <v>1200</v>
      </c>
      <c r="E28" s="38" t="n">
        <f aca="false">IFERROR(D28/SUM($D$9:$D$28),0)</f>
        <v>0.00150470219435737</v>
      </c>
      <c r="F28" s="38" t="n">
        <f aca="false">IFERROR(SUMPRODUCT((RANK(D28,$D$9:$D$28,0)&gt;=RANK($D$9:$D$28,$D$9:$D$28,0))*($E$9:$E$28)),0)</f>
        <v>1</v>
      </c>
      <c r="G28" s="39" t="n">
        <f aca="false">RANK(D28,$D$9:$D$28,0)</f>
        <v>20</v>
      </c>
      <c r="H28" s="40" t="str">
        <f aca="false">IFERROR(_xlfn.IFS(F28&lt;=Konfiguration!$C$7,"A",F28&lt;=Konfiguration!$C$8,"B",F28&lt;=Konfiguration!$C$9,"C"),"–")</f>
        <v>C</v>
      </c>
    </row>
    <row r="29" customFormat="false" ht="21.75" hidden="false" customHeight="true" outlineLevel="0" collapsed="false">
      <c r="B29" s="41" t="s">
        <v>66</v>
      </c>
      <c r="C29" s="42"/>
      <c r="D29" s="43" t="n">
        <f aca="false">SUM(D9:D28)</f>
        <v>797500</v>
      </c>
      <c r="E29" s="44" t="n">
        <f aca="false">SUM(E9:E28)</f>
        <v>1</v>
      </c>
      <c r="F29" s="42"/>
      <c r="G29" s="42"/>
      <c r="H29" s="42"/>
    </row>
    <row r="31" customFormat="false" ht="15.75" hidden="false" customHeight="true" outlineLevel="0" collapsed="false">
      <c r="B31" s="45" t="s">
        <v>67</v>
      </c>
      <c r="C31" s="45"/>
      <c r="D31" s="45"/>
      <c r="E31" s="45"/>
      <c r="F31" s="45"/>
      <c r="G31" s="45"/>
      <c r="H31" s="45"/>
    </row>
  </sheetData>
  <mergeCells count="6">
    <mergeCell ref="B2:H2"/>
    <mergeCell ref="B3:H3"/>
    <mergeCell ref="B5:H5"/>
    <mergeCell ref="B6:H6"/>
    <mergeCell ref="B7:H7"/>
    <mergeCell ref="B31:H31"/>
  </mergeCells>
  <conditionalFormatting sqref="H9:H28">
    <cfRule type="cellIs" priority="2" operator="equal" aboveAverage="0" equalAverage="0" bottom="0" percent="0" rank="0" text="" dxfId="0">
      <formula>"A"</formula>
    </cfRule>
    <cfRule type="cellIs" priority="3" operator="equal" aboveAverage="0" equalAverage="0" bottom="0" percent="0" rank="0" text="" dxfId="1">
      <formula>"B"</formula>
    </cfRule>
    <cfRule type="cellIs" priority="4" operator="equal" aboveAverage="0" equalAverage="0" bottom="0" percent="0" rank="0" text="" dxfId="2">
      <formula>"C"</formula>
    </cfRule>
    <cfRule type="expression" priority="5" aboveAverage="0" equalAverage="0" bottom="0" percent="0" rank="0" text="" dxfId="3">
      <formula>$H9="A"</formula>
    </cfRule>
    <cfRule type="expression" priority="6" aboveAverage="0" equalAverage="0" bottom="0" percent="0" rank="0" text="" dxfId="4">
      <formula>$H9="B"</formula>
    </cfRule>
    <cfRule type="expression" priority="7" aboveAverage="0" equalAverage="0" bottom="0" percent="0" rank="0" text="" dxfId="5">
      <formula>$H9="C"</formula>
    </cfRule>
  </conditionalFormatting>
  <conditionalFormatting sqref="B9:B28">
    <cfRule type="expression" priority="8" aboveAverage="0" equalAverage="0" bottom="0" percent="0" rank="0" text="" dxfId="3">
      <formula>$H9="A"</formula>
    </cfRule>
    <cfRule type="expression" priority="9" aboveAverage="0" equalAverage="0" bottom="0" percent="0" rank="0" text="" dxfId="4">
      <formula>$H9="B"</formula>
    </cfRule>
    <cfRule type="expression" priority="10" aboveAverage="0" equalAverage="0" bottom="0" percent="0" rank="0" text="" dxfId="5">
      <formula>$H9="C"</formula>
    </cfRule>
  </conditionalFormatting>
  <conditionalFormatting sqref="C9:C28">
    <cfRule type="expression" priority="11" aboveAverage="0" equalAverage="0" bottom="0" percent="0" rank="0" text="" dxfId="3">
      <formula>$H9="A"</formula>
    </cfRule>
    <cfRule type="expression" priority="12" aboveAverage="0" equalAverage="0" bottom="0" percent="0" rank="0" text="" dxfId="4">
      <formula>$H9="B"</formula>
    </cfRule>
    <cfRule type="expression" priority="13" aboveAverage="0" equalAverage="0" bottom="0" percent="0" rank="0" text="" dxfId="5">
      <formula>$H9="C"</formula>
    </cfRule>
  </conditionalFormatting>
  <conditionalFormatting sqref="D9:D28">
    <cfRule type="expression" priority="14" aboveAverage="0" equalAverage="0" bottom="0" percent="0" rank="0" text="" dxfId="3">
      <formula>$H9="A"</formula>
    </cfRule>
    <cfRule type="expression" priority="15" aboveAverage="0" equalAverage="0" bottom="0" percent="0" rank="0" text="" dxfId="4">
      <formula>$H9="B"</formula>
    </cfRule>
    <cfRule type="expression" priority="16" aboveAverage="0" equalAverage="0" bottom="0" percent="0" rank="0" text="" dxfId="5">
      <formula>$H9="C"</formula>
    </cfRule>
  </conditionalFormatting>
  <conditionalFormatting sqref="E9:E28">
    <cfRule type="expression" priority="17" aboveAverage="0" equalAverage="0" bottom="0" percent="0" rank="0" text="" dxfId="3">
      <formula>$H9="A"</formula>
    </cfRule>
    <cfRule type="expression" priority="18" aboveAverage="0" equalAverage="0" bottom="0" percent="0" rank="0" text="" dxfId="4">
      <formula>$H9="B"</formula>
    </cfRule>
    <cfRule type="expression" priority="19" aboveAverage="0" equalAverage="0" bottom="0" percent="0" rank="0" text="" dxfId="5">
      <formula>$H9="C"</formula>
    </cfRule>
  </conditionalFormatting>
  <conditionalFormatting sqref="F9:F28">
    <cfRule type="expression" priority="20" aboveAverage="0" equalAverage="0" bottom="0" percent="0" rank="0" text="" dxfId="3">
      <formula>$H9="A"</formula>
    </cfRule>
    <cfRule type="expression" priority="21" aboveAverage="0" equalAverage="0" bottom="0" percent="0" rank="0" text="" dxfId="4">
      <formula>$H9="B"</formula>
    </cfRule>
    <cfRule type="expression" priority="22" aboveAverage="0" equalAverage="0" bottom="0" percent="0" rank="0" text="" dxfId="5">
      <formula>$H9="C"</formula>
    </cfRule>
  </conditionalFormatting>
  <conditionalFormatting sqref="G9:G28">
    <cfRule type="expression" priority="23" aboveAverage="0" equalAverage="0" bottom="0" percent="0" rank="0" text="" dxfId="3">
      <formula>$H9="A"</formula>
    </cfRule>
    <cfRule type="expression" priority="24" aboveAverage="0" equalAverage="0" bottom="0" percent="0" rank="0" text="" dxfId="4">
      <formula>$H9="B"</formula>
    </cfRule>
    <cfRule type="expression" priority="25" aboveAverage="0" equalAverage="0" bottom="0" percent="0" rank="0" text="" dxfId="5">
      <formula>$H9="C"</formula>
    </cfRule>
  </conditionalFormatting>
  <printOptions headings="false" gridLines="false" gridLinesSet="true" horizontalCentered="false" verticalCentered="false"/>
  <pageMargins left="0.5" right="0.5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8A745"/>
    <pageSetUpPr fitToPage="false"/>
  </sheetPr>
  <dimension ref="B1:L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9" topLeftCell="B10" activePane="bottomRight" state="frozen"/>
      <selection pane="topLeft" activeCell="A1" activeCellId="0" sqref="A1"/>
      <selection pane="topRight" activeCell="B1" activeCellId="0" sqref="B1"/>
      <selection pane="bottomLeft" activeCell="A10" activeCellId="0" sqref="A10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6"/>
    <col collapsed="false" customWidth="true" hidden="false" outlineLevel="0" max="3" min="3" style="0" width="34"/>
    <col collapsed="false" customWidth="true" hidden="false" outlineLevel="0" max="4" min="4" style="0" width="20"/>
    <col collapsed="false" customWidth="true" hidden="false" outlineLevel="0" max="5" min="5" style="0" width="14"/>
    <col collapsed="false" customWidth="true" hidden="false" outlineLevel="0" max="6" min="6" style="0" width="18"/>
    <col collapsed="false" customWidth="true" hidden="false" outlineLevel="0" max="7" min="7" style="0" width="10"/>
    <col collapsed="false" customWidth="true" hidden="false" outlineLevel="0" max="8" min="8" style="0" width="2"/>
    <col collapsed="false" customWidth="true" hidden="false" outlineLevel="0" max="9" min="9" style="0" width="20"/>
    <col collapsed="false" customWidth="true" hidden="false" outlineLevel="0" max="10" min="10" style="0" width="16"/>
    <col collapsed="false" customWidth="true" hidden="false" outlineLevel="0" max="11" min="11" style="0" width="2"/>
  </cols>
  <sheetData>
    <row r="1" customFormat="false" ht="7.5" hidden="false" customHeight="true" outlineLevel="0" collapsed="false"/>
    <row r="2" customFormat="false" ht="48" hidden="false" customHeight="true" outlineLevel="0" collapsed="false">
      <c r="B2" s="25" t="s">
        <v>68</v>
      </c>
      <c r="C2" s="25"/>
      <c r="D2" s="25"/>
      <c r="E2" s="25"/>
      <c r="F2" s="25"/>
      <c r="G2" s="25"/>
      <c r="H2" s="25"/>
      <c r="I2" s="25"/>
      <c r="J2" s="25"/>
    </row>
    <row r="3" customFormat="false" ht="18" hidden="false" customHeight="true" outlineLevel="0" collapsed="false">
      <c r="B3" s="26" t="str">
        <f aca="false">Konfiguration!C16&amp;"  ·  Analysejahr: "&amp;Konfiguration!C14&amp;"  ·  Schwellenwerte: A ≤ "&amp;TEXT(Konfiguration!C7,"0%")&amp;"  |  B ≤ "&amp;TEXT(Konfiguration!C8,"0%")&amp;"  |  C ≤ 100 %"</f>
        <v>Jahresumsatz (€)  ·  Analysejahr: 2026  ·  Schwellenwerte: A ≤ 80%  |  B ≤ 95%  |  C ≤ 100 %</v>
      </c>
      <c r="C3" s="26"/>
      <c r="D3" s="26"/>
      <c r="E3" s="26"/>
      <c r="F3" s="26"/>
      <c r="G3" s="26"/>
      <c r="H3" s="26"/>
      <c r="I3" s="26"/>
      <c r="J3" s="26"/>
    </row>
    <row r="5" customFormat="false" ht="19.5" hidden="false" customHeight="true" outlineLevel="0" collapsed="false">
      <c r="B5" s="46" t="s">
        <v>69</v>
      </c>
      <c r="C5" s="46"/>
      <c r="D5" s="46" t="s">
        <v>70</v>
      </c>
      <c r="E5" s="46"/>
      <c r="F5" s="46" t="s">
        <v>71</v>
      </c>
      <c r="G5" s="46"/>
      <c r="I5" s="47" t="s">
        <v>69</v>
      </c>
      <c r="J5" s="48" t="n">
        <f aca="false">COUNTA(Dateneingabe!C9:C28)</f>
        <v>20</v>
      </c>
    </row>
    <row r="6" customFormat="false" ht="19.5" hidden="false" customHeight="true" outlineLevel="0" collapsed="false">
      <c r="B6" s="22"/>
      <c r="C6" s="22"/>
      <c r="D6" s="22"/>
      <c r="E6" s="22"/>
      <c r="F6" s="22"/>
      <c r="G6" s="22"/>
      <c r="I6" s="49" t="s">
        <v>70</v>
      </c>
      <c r="J6" s="50" t="n">
        <f aca="false">Dateneingabe!D29</f>
        <v>797500</v>
      </c>
    </row>
    <row r="7" customFormat="false" ht="19.5" hidden="false" customHeight="true" outlineLevel="0" collapsed="false">
      <c r="I7" s="51" t="s">
        <v>71</v>
      </c>
      <c r="J7" s="52" t="n">
        <f aca="false">COUNTIF(Dateneingabe!H9:H28,"A")</f>
        <v>7</v>
      </c>
    </row>
    <row r="8" customFormat="false" ht="19.5" hidden="false" customHeight="true" outlineLevel="0" collapsed="false">
      <c r="I8" s="51" t="s">
        <v>72</v>
      </c>
      <c r="J8" s="53" t="n">
        <f aca="false">IFERROR(SUMIF(Dateneingabe!H9:H28,"A",Dateneingabe!D9:D28)/Dateneingabe!D29,0)</f>
        <v>0.786833855799373</v>
      </c>
    </row>
    <row r="9" customFormat="false" ht="24" hidden="false" customHeight="true" outlineLevel="0" collapsed="false">
      <c r="B9" s="30" t="s">
        <v>44</v>
      </c>
      <c r="C9" s="30" t="s">
        <v>73</v>
      </c>
      <c r="D9" s="30" t="s">
        <v>74</v>
      </c>
      <c r="E9" s="30" t="s">
        <v>42</v>
      </c>
      <c r="F9" s="30" t="s">
        <v>43</v>
      </c>
      <c r="G9" s="30" t="s">
        <v>45</v>
      </c>
      <c r="I9" s="54" t="s">
        <v>75</v>
      </c>
      <c r="J9" s="55" t="n">
        <f aca="false">COUNTIF(Dateneingabe!H9:H28,"B")</f>
        <v>5</v>
      </c>
    </row>
    <row r="10" customFormat="false" ht="18" hidden="false" customHeight="true" outlineLevel="0" collapsed="false">
      <c r="B10" s="31" t="n">
        <v>1</v>
      </c>
      <c r="C10" s="56" t="str">
        <f aca="false">IFERROR(INDEX(Dateneingabe!$C$9:$C$28,MATCH(1,Dateneingabe!$G$9:$G$28,0)),"")</f>
        <v>Artikel-Alpha</v>
      </c>
      <c r="D10" s="57" t="n">
        <f aca="false">IFERROR(INDEX(Dateneingabe!$D$9:$D$28,MATCH(1,Dateneingabe!$G$9:$G$28,0)),"")</f>
        <v>142500</v>
      </c>
      <c r="E10" s="58" t="n">
        <f aca="false">IFERROR(INDEX(Dateneingabe!$E$9:$E$28,MATCH(1,Dateneingabe!$G$9:$G$28,0)),"")</f>
        <v>0.178683385579937</v>
      </c>
      <c r="F10" s="58" t="n">
        <f aca="false">IFERROR(INDEX(Dateneingabe!$F$9:$F$28,MATCH(1,Dateneingabe!$G$9:$G$28,0)),"")</f>
        <v>0.178683385579937</v>
      </c>
      <c r="G10" s="59" t="str">
        <f aca="false">IFERROR(INDEX(Dateneingabe!$H$9:$H$28,MATCH(1,Dateneingabe!$G$9:$G$28,0)),"")</f>
        <v>A</v>
      </c>
      <c r="I10" s="60" t="s">
        <v>76</v>
      </c>
      <c r="J10" s="61" t="n">
        <f aca="false">COUNTIF(Dateneingabe!H9:H28,"C")</f>
        <v>8</v>
      </c>
    </row>
    <row r="11" customFormat="false" ht="18" hidden="false" customHeight="true" outlineLevel="0" collapsed="false">
      <c r="B11" s="37" t="n">
        <v>2</v>
      </c>
      <c r="C11" s="62" t="str">
        <f aca="false">IFERROR(INDEX(Dateneingabe!$C$9:$C$28,MATCH(2,Dateneingabe!$G$9:$G$28,0)),"")</f>
        <v>Artikel-Beta</v>
      </c>
      <c r="D11" s="63" t="n">
        <f aca="false">IFERROR(INDEX(Dateneingabe!$D$9:$D$28,MATCH(2,Dateneingabe!$G$9:$G$28,0)),"")</f>
        <v>118300</v>
      </c>
      <c r="E11" s="64" t="n">
        <f aca="false">IFERROR(INDEX(Dateneingabe!$E$9:$E$28,MATCH(2,Dateneingabe!$G$9:$G$28,0)),"")</f>
        <v>0.14833855799373</v>
      </c>
      <c r="F11" s="64" t="n">
        <f aca="false">IFERROR(INDEX(Dateneingabe!$F$9:$F$28,MATCH(2,Dateneingabe!$G$9:$G$28,0)),"")</f>
        <v>0.327021943573668</v>
      </c>
      <c r="G11" s="65" t="str">
        <f aca="false">IFERROR(INDEX(Dateneingabe!$H$9:$H$28,MATCH(2,Dateneingabe!$G$9:$G$28,0)),"")</f>
        <v>A</v>
      </c>
    </row>
    <row r="12" customFormat="false" ht="18" hidden="false" customHeight="true" outlineLevel="0" collapsed="false">
      <c r="B12" s="31" t="n">
        <v>3</v>
      </c>
      <c r="C12" s="56" t="str">
        <f aca="false">IFERROR(INDEX(Dateneingabe!$C$9:$C$28,MATCH(3,Dateneingabe!$G$9:$G$28,0)),"")</f>
        <v>Artikel-Gamma</v>
      </c>
      <c r="D12" s="57" t="n">
        <f aca="false">IFERROR(INDEX(Dateneingabe!$D$9:$D$28,MATCH(3,Dateneingabe!$G$9:$G$28,0)),"")</f>
        <v>97600</v>
      </c>
      <c r="E12" s="58" t="n">
        <f aca="false">IFERROR(INDEX(Dateneingabe!$E$9:$E$28,MATCH(3,Dateneingabe!$G$9:$G$28,0)),"")</f>
        <v>0.122382445141066</v>
      </c>
      <c r="F12" s="58" t="n">
        <f aca="false">IFERROR(INDEX(Dateneingabe!$F$9:$F$28,MATCH(3,Dateneingabe!$G$9:$G$28,0)),"")</f>
        <v>0.449404388714734</v>
      </c>
      <c r="G12" s="59" t="str">
        <f aca="false">IFERROR(INDEX(Dateneingabe!$H$9:$H$28,MATCH(3,Dateneingabe!$G$9:$G$28,0)),"")</f>
        <v>A</v>
      </c>
    </row>
    <row r="13" customFormat="false" ht="18" hidden="false" customHeight="true" outlineLevel="0" collapsed="false">
      <c r="B13" s="37" t="n">
        <v>4</v>
      </c>
      <c r="C13" s="62" t="str">
        <f aca="false">IFERROR(INDEX(Dateneingabe!$C$9:$C$28,MATCH(4,Dateneingabe!$G$9:$G$28,0)),"")</f>
        <v>Artikel-Delta</v>
      </c>
      <c r="D13" s="63" t="n">
        <f aca="false">IFERROR(INDEX(Dateneingabe!$D$9:$D$28,MATCH(4,Dateneingabe!$G$9:$G$28,0)),"")</f>
        <v>83200</v>
      </c>
      <c r="E13" s="64" t="n">
        <f aca="false">IFERROR(INDEX(Dateneingabe!$E$9:$E$28,MATCH(4,Dateneingabe!$G$9:$G$28,0)),"")</f>
        <v>0.104326018808777</v>
      </c>
      <c r="F13" s="64" t="n">
        <f aca="false">IFERROR(INDEX(Dateneingabe!$F$9:$F$28,MATCH(4,Dateneingabe!$G$9:$G$28,0)),"")</f>
        <v>0.553730407523511</v>
      </c>
      <c r="G13" s="65" t="str">
        <f aca="false">IFERROR(INDEX(Dateneingabe!$H$9:$H$28,MATCH(4,Dateneingabe!$G$9:$G$28,0)),"")</f>
        <v>A</v>
      </c>
    </row>
    <row r="14" customFormat="false" ht="18" hidden="false" customHeight="true" outlineLevel="0" collapsed="false">
      <c r="B14" s="31" t="n">
        <v>5</v>
      </c>
      <c r="C14" s="56" t="str">
        <f aca="false">IFERROR(INDEX(Dateneingabe!$C$9:$C$28,MATCH(5,Dateneingabe!$G$9:$G$28,0)),"")</f>
        <v>Artikel-Epsilon</v>
      </c>
      <c r="D14" s="57" t="n">
        <f aca="false">IFERROR(INDEX(Dateneingabe!$D$9:$D$28,MATCH(5,Dateneingabe!$G$9:$G$28,0)),"")</f>
        <v>74800</v>
      </c>
      <c r="E14" s="58" t="n">
        <f aca="false">IFERROR(INDEX(Dateneingabe!$E$9:$E$28,MATCH(5,Dateneingabe!$G$9:$G$28,0)),"")</f>
        <v>0.0937931034482759</v>
      </c>
      <c r="F14" s="58" t="n">
        <f aca="false">IFERROR(INDEX(Dateneingabe!$F$9:$F$28,MATCH(5,Dateneingabe!$G$9:$G$28,0)),"")</f>
        <v>0.647523510971787</v>
      </c>
      <c r="G14" s="59" t="str">
        <f aca="false">IFERROR(INDEX(Dateneingabe!$H$9:$H$28,MATCH(5,Dateneingabe!$G$9:$G$28,0)),"")</f>
        <v>A</v>
      </c>
    </row>
    <row r="15" customFormat="false" ht="18" hidden="false" customHeight="true" outlineLevel="0" collapsed="false">
      <c r="B15" s="37" t="n">
        <v>6</v>
      </c>
      <c r="C15" s="62" t="str">
        <f aca="false">IFERROR(INDEX(Dateneingabe!$C$9:$C$28,MATCH(6,Dateneingabe!$G$9:$G$28,0)),"")</f>
        <v>Artikel-Zeta</v>
      </c>
      <c r="D15" s="63" t="n">
        <f aca="false">IFERROR(INDEX(Dateneingabe!$D$9:$D$28,MATCH(6,Dateneingabe!$G$9:$G$28,0)),"")</f>
        <v>61400</v>
      </c>
      <c r="E15" s="64" t="n">
        <f aca="false">IFERROR(INDEX(Dateneingabe!$E$9:$E$28,MATCH(6,Dateneingabe!$G$9:$G$28,0)),"")</f>
        <v>0.0769905956112853</v>
      </c>
      <c r="F15" s="64" t="n">
        <f aca="false">IFERROR(INDEX(Dateneingabe!$F$9:$F$28,MATCH(6,Dateneingabe!$G$9:$G$28,0)),"")</f>
        <v>0.724514106583072</v>
      </c>
      <c r="G15" s="65" t="str">
        <f aca="false">IFERROR(INDEX(Dateneingabe!$H$9:$H$28,MATCH(6,Dateneingabe!$G$9:$G$28,0)),"")</f>
        <v>A</v>
      </c>
    </row>
    <row r="16" customFormat="false" ht="18" hidden="false" customHeight="true" outlineLevel="0" collapsed="false">
      <c r="B16" s="31" t="n">
        <v>7</v>
      </c>
      <c r="C16" s="56" t="str">
        <f aca="false">IFERROR(INDEX(Dateneingabe!$C$9:$C$28,MATCH(7,Dateneingabe!$G$9:$G$28,0)),"")</f>
        <v>Artikel-Eta</v>
      </c>
      <c r="D16" s="57" t="n">
        <f aca="false">IFERROR(INDEX(Dateneingabe!$D$9:$D$28,MATCH(7,Dateneingabe!$G$9:$G$28,0)),"")</f>
        <v>49700</v>
      </c>
      <c r="E16" s="58" t="n">
        <f aca="false">IFERROR(INDEX(Dateneingabe!$E$9:$E$28,MATCH(7,Dateneingabe!$G$9:$G$28,0)),"")</f>
        <v>0.0623197492163009</v>
      </c>
      <c r="F16" s="58" t="n">
        <f aca="false">IFERROR(INDEX(Dateneingabe!$F$9:$F$28,MATCH(7,Dateneingabe!$G$9:$G$28,0)),"")</f>
        <v>0.786833855799373</v>
      </c>
      <c r="G16" s="59" t="str">
        <f aca="false">IFERROR(INDEX(Dateneingabe!$H$9:$H$28,MATCH(7,Dateneingabe!$G$9:$G$28,0)),"")</f>
        <v>A</v>
      </c>
    </row>
    <row r="17" customFormat="false" ht="18" hidden="false" customHeight="true" outlineLevel="0" collapsed="false">
      <c r="B17" s="37" t="n">
        <v>8</v>
      </c>
      <c r="C17" s="62" t="str">
        <f aca="false">IFERROR(INDEX(Dateneingabe!$C$9:$C$28,MATCH(8,Dateneingabe!$G$9:$G$28,0)),"")</f>
        <v>Artikel-Theta</v>
      </c>
      <c r="D17" s="63" t="n">
        <f aca="false">IFERROR(INDEX(Dateneingabe!$D$9:$D$28,MATCH(8,Dateneingabe!$G$9:$G$28,0)),"")</f>
        <v>38900</v>
      </c>
      <c r="E17" s="64" t="n">
        <f aca="false">IFERROR(INDEX(Dateneingabe!$E$9:$E$28,MATCH(8,Dateneingabe!$G$9:$G$28,0)),"")</f>
        <v>0.0487774294670846</v>
      </c>
      <c r="F17" s="64" t="n">
        <f aca="false">IFERROR(INDEX(Dateneingabe!$F$9:$F$28,MATCH(8,Dateneingabe!$G$9:$G$28,0)),"")</f>
        <v>0.835611285266458</v>
      </c>
      <c r="G17" s="65" t="str">
        <f aca="false">IFERROR(INDEX(Dateneingabe!$H$9:$H$28,MATCH(8,Dateneingabe!$G$9:$G$28,0)),"")</f>
        <v>B</v>
      </c>
    </row>
    <row r="18" customFormat="false" ht="18" hidden="false" customHeight="true" outlineLevel="0" collapsed="false">
      <c r="B18" s="31" t="n">
        <v>9</v>
      </c>
      <c r="C18" s="56" t="str">
        <f aca="false">IFERROR(INDEX(Dateneingabe!$C$9:$C$28,MATCH(9,Dateneingabe!$G$9:$G$28,0)),"")</f>
        <v>Artikel-Iota</v>
      </c>
      <c r="D18" s="57" t="n">
        <f aca="false">IFERROR(INDEX(Dateneingabe!$D$9:$D$28,MATCH(9,Dateneingabe!$G$9:$G$28,0)),"")</f>
        <v>31200</v>
      </c>
      <c r="E18" s="58" t="n">
        <f aca="false">IFERROR(INDEX(Dateneingabe!$E$9:$E$28,MATCH(9,Dateneingabe!$G$9:$G$28,0)),"")</f>
        <v>0.0391222570532915</v>
      </c>
      <c r="F18" s="58" t="n">
        <f aca="false">IFERROR(INDEX(Dateneingabe!$F$9:$F$28,MATCH(9,Dateneingabe!$G$9:$G$28,0)),"")</f>
        <v>0.874733542319749</v>
      </c>
      <c r="G18" s="59" t="str">
        <f aca="false">IFERROR(INDEX(Dateneingabe!$H$9:$H$28,MATCH(9,Dateneingabe!$G$9:$G$28,0)),"")</f>
        <v>B</v>
      </c>
    </row>
    <row r="19" customFormat="false" ht="18" hidden="false" customHeight="true" outlineLevel="0" collapsed="false">
      <c r="B19" s="37" t="n">
        <v>10</v>
      </c>
      <c r="C19" s="62" t="str">
        <f aca="false">IFERROR(INDEX(Dateneingabe!$C$9:$C$28,MATCH(10,Dateneingabe!$G$9:$G$28,0)),"")</f>
        <v>Artikel-Kappa</v>
      </c>
      <c r="D19" s="63" t="n">
        <f aca="false">IFERROR(INDEX(Dateneingabe!$D$9:$D$28,MATCH(10,Dateneingabe!$G$9:$G$28,0)),"")</f>
        <v>25600</v>
      </c>
      <c r="E19" s="64" t="n">
        <f aca="false">IFERROR(INDEX(Dateneingabe!$E$9:$E$28,MATCH(10,Dateneingabe!$G$9:$G$28,0)),"")</f>
        <v>0.0321003134796238</v>
      </c>
      <c r="F19" s="64" t="n">
        <f aca="false">IFERROR(INDEX(Dateneingabe!$F$9:$F$28,MATCH(10,Dateneingabe!$G$9:$G$28,0)),"")</f>
        <v>0.906833855799373</v>
      </c>
      <c r="G19" s="65" t="str">
        <f aca="false">IFERROR(INDEX(Dateneingabe!$H$9:$H$28,MATCH(10,Dateneingabe!$G$9:$G$28,0)),"")</f>
        <v>B</v>
      </c>
    </row>
    <row r="20" customFormat="false" ht="18" hidden="false" customHeight="true" outlineLevel="0" collapsed="false">
      <c r="B20" s="31" t="n">
        <v>11</v>
      </c>
      <c r="C20" s="56" t="str">
        <f aca="false">IFERROR(INDEX(Dateneingabe!$C$9:$C$28,MATCH(11,Dateneingabe!$G$9:$G$28,0)),"")</f>
        <v>Artikel-Lambda</v>
      </c>
      <c r="D20" s="57" t="n">
        <f aca="false">IFERROR(INDEX(Dateneingabe!$D$9:$D$28,MATCH(11,Dateneingabe!$G$9:$G$28,0)),"")</f>
        <v>19400</v>
      </c>
      <c r="E20" s="58" t="n">
        <f aca="false">IFERROR(INDEX(Dateneingabe!$E$9:$E$28,MATCH(11,Dateneingabe!$G$9:$G$28,0)),"")</f>
        <v>0.0243260188087774</v>
      </c>
      <c r="F20" s="58" t="n">
        <f aca="false">IFERROR(INDEX(Dateneingabe!$F$9:$F$28,MATCH(11,Dateneingabe!$G$9:$G$28,0)),"")</f>
        <v>0.93115987460815</v>
      </c>
      <c r="G20" s="59" t="str">
        <f aca="false">IFERROR(INDEX(Dateneingabe!$H$9:$H$28,MATCH(11,Dateneingabe!$G$9:$G$28,0)),"")</f>
        <v>B</v>
      </c>
    </row>
    <row r="21" customFormat="false" ht="18" hidden="false" customHeight="true" outlineLevel="0" collapsed="false">
      <c r="B21" s="37" t="n">
        <v>12</v>
      </c>
      <c r="C21" s="62" t="str">
        <f aca="false">IFERROR(INDEX(Dateneingabe!$C$9:$C$28,MATCH(12,Dateneingabe!$G$9:$G$28,0)),"")</f>
        <v>Artikel-My</v>
      </c>
      <c r="D21" s="63" t="n">
        <f aca="false">IFERROR(INDEX(Dateneingabe!$D$9:$D$28,MATCH(12,Dateneingabe!$G$9:$G$28,0)),"")</f>
        <v>14700</v>
      </c>
      <c r="E21" s="64" t="n">
        <f aca="false">IFERROR(INDEX(Dateneingabe!$E$9:$E$28,MATCH(12,Dateneingabe!$G$9:$G$28,0)),"")</f>
        <v>0.0184326018808777</v>
      </c>
      <c r="F21" s="64" t="n">
        <f aca="false">IFERROR(INDEX(Dateneingabe!$F$9:$F$28,MATCH(12,Dateneingabe!$G$9:$G$28,0)),"")</f>
        <v>0.949592476489028</v>
      </c>
      <c r="G21" s="65" t="str">
        <f aca="false">IFERROR(INDEX(Dateneingabe!$H$9:$H$28,MATCH(12,Dateneingabe!$G$9:$G$28,0)),"")</f>
        <v>B</v>
      </c>
    </row>
    <row r="22" customFormat="false" ht="18" hidden="false" customHeight="true" outlineLevel="0" collapsed="false">
      <c r="B22" s="31" t="n">
        <v>13</v>
      </c>
      <c r="C22" s="56" t="str">
        <f aca="false">IFERROR(INDEX(Dateneingabe!$C$9:$C$28,MATCH(13,Dateneingabe!$G$9:$G$28,0)),"")</f>
        <v>Artikel-Ny</v>
      </c>
      <c r="D22" s="57" t="n">
        <f aca="false">IFERROR(INDEX(Dateneingabe!$D$9:$D$28,MATCH(13,Dateneingabe!$G$9:$G$28,0)),"")</f>
        <v>11200</v>
      </c>
      <c r="E22" s="58" t="n">
        <f aca="false">IFERROR(INDEX(Dateneingabe!$E$9:$E$28,MATCH(13,Dateneingabe!$G$9:$G$28,0)),"")</f>
        <v>0.0140438871473354</v>
      </c>
      <c r="F22" s="58" t="n">
        <f aca="false">IFERROR(INDEX(Dateneingabe!$F$9:$F$28,MATCH(13,Dateneingabe!$G$9:$G$28,0)),"")</f>
        <v>0.963636363636364</v>
      </c>
      <c r="G22" s="59" t="str">
        <f aca="false">IFERROR(INDEX(Dateneingabe!$H$9:$H$28,MATCH(13,Dateneingabe!$G$9:$G$28,0)),"")</f>
        <v>C</v>
      </c>
    </row>
    <row r="23" customFormat="false" ht="18" hidden="false" customHeight="true" outlineLevel="0" collapsed="false">
      <c r="B23" s="37" t="n">
        <v>14</v>
      </c>
      <c r="C23" s="62" t="str">
        <f aca="false">IFERROR(INDEX(Dateneingabe!$C$9:$C$28,MATCH(14,Dateneingabe!$G$9:$G$28,0)),"")</f>
        <v>Artikel-Xi</v>
      </c>
      <c r="D23" s="63" t="n">
        <f aca="false">IFERROR(INDEX(Dateneingabe!$D$9:$D$28,MATCH(14,Dateneingabe!$G$9:$G$28,0)),"")</f>
        <v>8600</v>
      </c>
      <c r="E23" s="64" t="n">
        <f aca="false">IFERROR(INDEX(Dateneingabe!$E$9:$E$28,MATCH(14,Dateneingabe!$G$9:$G$28,0)),"")</f>
        <v>0.0107836990595611</v>
      </c>
      <c r="F23" s="64" t="n">
        <f aca="false">IFERROR(INDEX(Dateneingabe!$F$9:$F$28,MATCH(14,Dateneingabe!$G$9:$G$28,0)),"")</f>
        <v>0.974420062695925</v>
      </c>
      <c r="G23" s="65" t="str">
        <f aca="false">IFERROR(INDEX(Dateneingabe!$H$9:$H$28,MATCH(14,Dateneingabe!$G$9:$G$28,0)),"")</f>
        <v>C</v>
      </c>
    </row>
    <row r="24" customFormat="false" ht="18" hidden="false" customHeight="true" outlineLevel="0" collapsed="false">
      <c r="B24" s="31" t="n">
        <v>15</v>
      </c>
      <c r="C24" s="56" t="str">
        <f aca="false">IFERROR(INDEX(Dateneingabe!$C$9:$C$28,MATCH(15,Dateneingabe!$G$9:$G$28,0)),"")</f>
        <v>Artikel-Omikron</v>
      </c>
      <c r="D24" s="57" t="n">
        <f aca="false">IFERROR(INDEX(Dateneingabe!$D$9:$D$28,MATCH(15,Dateneingabe!$G$9:$G$28,0)),"")</f>
        <v>6300</v>
      </c>
      <c r="E24" s="58" t="n">
        <f aca="false">IFERROR(INDEX(Dateneingabe!$E$9:$E$28,MATCH(15,Dateneingabe!$G$9:$G$28,0)),"")</f>
        <v>0.00789968652037618</v>
      </c>
      <c r="F24" s="58" t="n">
        <f aca="false">IFERROR(INDEX(Dateneingabe!$F$9:$F$28,MATCH(15,Dateneingabe!$G$9:$G$28,0)),"")</f>
        <v>0.982319749216301</v>
      </c>
      <c r="G24" s="59" t="str">
        <f aca="false">IFERROR(INDEX(Dateneingabe!$H$9:$H$28,MATCH(15,Dateneingabe!$G$9:$G$28,0)),"")</f>
        <v>C</v>
      </c>
    </row>
    <row r="25" customFormat="false" ht="18" hidden="false" customHeight="true" outlineLevel="0" collapsed="false">
      <c r="B25" s="37" t="n">
        <v>16</v>
      </c>
      <c r="C25" s="62" t="str">
        <f aca="false">IFERROR(INDEX(Dateneingabe!$C$9:$C$28,MATCH(16,Dateneingabe!$G$9:$G$28,0)),"")</f>
        <v>Artikel-Pi</v>
      </c>
      <c r="D25" s="63" t="n">
        <f aca="false">IFERROR(INDEX(Dateneingabe!$D$9:$D$28,MATCH(16,Dateneingabe!$G$9:$G$28,0)),"")</f>
        <v>4800</v>
      </c>
      <c r="E25" s="64" t="n">
        <f aca="false">IFERROR(INDEX(Dateneingabe!$E$9:$E$28,MATCH(16,Dateneingabe!$G$9:$G$28,0)),"")</f>
        <v>0.00601880877742947</v>
      </c>
      <c r="F25" s="64" t="n">
        <f aca="false">IFERROR(INDEX(Dateneingabe!$F$9:$F$28,MATCH(16,Dateneingabe!$G$9:$G$28,0)),"")</f>
        <v>0.98833855799373</v>
      </c>
      <c r="G25" s="65" t="str">
        <f aca="false">IFERROR(INDEX(Dateneingabe!$H$9:$H$28,MATCH(16,Dateneingabe!$G$9:$G$28,0)),"")</f>
        <v>C</v>
      </c>
    </row>
    <row r="26" customFormat="false" ht="18" hidden="false" customHeight="true" outlineLevel="0" collapsed="false">
      <c r="B26" s="31" t="n">
        <v>17</v>
      </c>
      <c r="C26" s="56" t="str">
        <f aca="false">IFERROR(INDEX(Dateneingabe!$C$9:$C$28,MATCH(17,Dateneingabe!$G$9:$G$28,0)),"")</f>
        <v>Artikel-Rho</v>
      </c>
      <c r="D26" s="57" t="n">
        <f aca="false">IFERROR(INDEX(Dateneingabe!$D$9:$D$28,MATCH(17,Dateneingabe!$G$9:$G$28,0)),"")</f>
        <v>3500</v>
      </c>
      <c r="E26" s="58" t="n">
        <f aca="false">IFERROR(INDEX(Dateneingabe!$E$9:$E$28,MATCH(17,Dateneingabe!$G$9:$G$28,0)),"")</f>
        <v>0.00438871473354232</v>
      </c>
      <c r="F26" s="58" t="n">
        <f aca="false">IFERROR(INDEX(Dateneingabe!$F$9:$F$28,MATCH(17,Dateneingabe!$G$9:$G$28,0)),"")</f>
        <v>0.992727272727273</v>
      </c>
      <c r="G26" s="59" t="str">
        <f aca="false">IFERROR(INDEX(Dateneingabe!$H$9:$H$28,MATCH(17,Dateneingabe!$G$9:$G$28,0)),"")</f>
        <v>C</v>
      </c>
    </row>
    <row r="27" customFormat="false" ht="18" hidden="false" customHeight="true" outlineLevel="0" collapsed="false">
      <c r="B27" s="37" t="n">
        <v>18</v>
      </c>
      <c r="C27" s="62" t="str">
        <f aca="false">IFERROR(INDEX(Dateneingabe!$C$9:$C$28,MATCH(18,Dateneingabe!$G$9:$G$28,0)),"")</f>
        <v>Artikel-Sigma</v>
      </c>
      <c r="D27" s="63" t="n">
        <f aca="false">IFERROR(INDEX(Dateneingabe!$D$9:$D$28,MATCH(18,Dateneingabe!$G$9:$G$28,0)),"")</f>
        <v>2700</v>
      </c>
      <c r="E27" s="64" t="n">
        <f aca="false">IFERROR(INDEX(Dateneingabe!$E$9:$E$28,MATCH(18,Dateneingabe!$G$9:$G$28,0)),"")</f>
        <v>0.00338557993730408</v>
      </c>
      <c r="F27" s="64" t="n">
        <f aca="false">IFERROR(INDEX(Dateneingabe!$F$9:$F$28,MATCH(18,Dateneingabe!$G$9:$G$28,0)),"")</f>
        <v>0.996112852664577</v>
      </c>
      <c r="G27" s="65" t="str">
        <f aca="false">IFERROR(INDEX(Dateneingabe!$H$9:$H$28,MATCH(18,Dateneingabe!$G$9:$G$28,0)),"")</f>
        <v>C</v>
      </c>
    </row>
    <row r="28" customFormat="false" ht="18" hidden="false" customHeight="true" outlineLevel="0" collapsed="false">
      <c r="B28" s="31" t="n">
        <v>19</v>
      </c>
      <c r="C28" s="56" t="str">
        <f aca="false">IFERROR(INDEX(Dateneingabe!$C$9:$C$28,MATCH(19,Dateneingabe!$G$9:$G$28,0)),"")</f>
        <v>Artikel-Tau</v>
      </c>
      <c r="D28" s="57" t="n">
        <f aca="false">IFERROR(INDEX(Dateneingabe!$D$9:$D$28,MATCH(19,Dateneingabe!$G$9:$G$28,0)),"")</f>
        <v>1900</v>
      </c>
      <c r="E28" s="58" t="n">
        <f aca="false">IFERROR(INDEX(Dateneingabe!$E$9:$E$28,MATCH(19,Dateneingabe!$G$9:$G$28,0)),"")</f>
        <v>0.00238244514106583</v>
      </c>
      <c r="F28" s="58" t="n">
        <f aca="false">IFERROR(INDEX(Dateneingabe!$F$9:$F$28,MATCH(19,Dateneingabe!$G$9:$G$28,0)),"")</f>
        <v>0.998495297805643</v>
      </c>
      <c r="G28" s="59" t="str">
        <f aca="false">IFERROR(INDEX(Dateneingabe!$H$9:$H$28,MATCH(19,Dateneingabe!$G$9:$G$28,0)),"")</f>
        <v>C</v>
      </c>
    </row>
    <row r="29" customFormat="false" ht="18" hidden="false" customHeight="true" outlineLevel="0" collapsed="false">
      <c r="B29" s="37" t="n">
        <v>20</v>
      </c>
      <c r="C29" s="62" t="str">
        <f aca="false">IFERROR(INDEX(Dateneingabe!$C$9:$C$28,MATCH(20,Dateneingabe!$G$9:$G$28,0)),"")</f>
        <v>Artikel-Ypsilon</v>
      </c>
      <c r="D29" s="63" t="n">
        <f aca="false">IFERROR(INDEX(Dateneingabe!$D$9:$D$28,MATCH(20,Dateneingabe!$G$9:$G$28,0)),"")</f>
        <v>1200</v>
      </c>
      <c r="E29" s="64" t="n">
        <f aca="false">IFERROR(INDEX(Dateneingabe!$E$9:$E$28,MATCH(20,Dateneingabe!$G$9:$G$28,0)),"")</f>
        <v>0.00150470219435737</v>
      </c>
      <c r="F29" s="64" t="n">
        <f aca="false">IFERROR(INDEX(Dateneingabe!$F$9:$F$28,MATCH(20,Dateneingabe!$G$9:$G$28,0)),"")</f>
        <v>1</v>
      </c>
      <c r="G29" s="65" t="str">
        <f aca="false">IFERROR(INDEX(Dateneingabe!$H$9:$H$28,MATCH(20,Dateneingabe!$G$9:$G$28,0)),"")</f>
        <v>C</v>
      </c>
    </row>
    <row r="30" customFormat="false" ht="19.5" hidden="false" customHeight="true" outlineLevel="0" collapsed="false">
      <c r="B30" s="41" t="s">
        <v>66</v>
      </c>
      <c r="C30" s="42"/>
      <c r="D30" s="43" t="n">
        <f aca="false">Dateneingabe!D29</f>
        <v>797500</v>
      </c>
      <c r="E30" s="44" t="n">
        <f aca="false">SUM(E10:E29)</f>
        <v>1</v>
      </c>
      <c r="F30" s="42"/>
      <c r="G30" s="42"/>
    </row>
    <row r="33" customFormat="false" ht="15.75" hidden="false" customHeight="true" outlineLevel="0" collapsed="false">
      <c r="B33" s="3" t="s">
        <v>77</v>
      </c>
      <c r="C33" s="3"/>
      <c r="D33" s="3"/>
      <c r="E33" s="3"/>
      <c r="F33" s="3"/>
      <c r="G33" s="3"/>
      <c r="I33" s="66" t="s">
        <v>78</v>
      </c>
      <c r="J33" s="66"/>
    </row>
    <row r="34" customFormat="false" ht="15" hidden="false" customHeight="false" outlineLevel="0" collapsed="false">
      <c r="I34" s="67" t="s">
        <v>45</v>
      </c>
      <c r="J34" s="67" t="s">
        <v>79</v>
      </c>
      <c r="K34" s="67" t="s">
        <v>70</v>
      </c>
      <c r="L34" s="67" t="s">
        <v>80</v>
      </c>
    </row>
    <row r="35" customFormat="false" ht="19.5" hidden="false" customHeight="true" outlineLevel="0" collapsed="false">
      <c r="I35" s="68" t="s">
        <v>6</v>
      </c>
      <c r="J35" s="69" t="n">
        <f aca="false">COUNTIF(Dateneingabe!$H$9:$H$28,"A")</f>
        <v>7</v>
      </c>
      <c r="K35" s="70" t="n">
        <f aca="false">SUMIF(Dateneingabe!$H$9:$H$28,"A",Dateneingabe!$D$9:$D$28)</f>
        <v>627500</v>
      </c>
      <c r="L35" s="71" t="n">
        <f aca="false">IFERROR(SUMIF(Dateneingabe!$H$9:$H$28,"A",Dateneingabe!$D$9:$D$28)/Dateneingabe!$D$29,0)</f>
        <v>0.786833855799373</v>
      </c>
    </row>
    <row r="36" customFormat="false" ht="19.5" hidden="false" customHeight="true" outlineLevel="0" collapsed="false">
      <c r="I36" s="72" t="s">
        <v>11</v>
      </c>
      <c r="J36" s="73" t="n">
        <f aca="false">COUNTIF(Dateneingabe!$H$9:$H$28,"B")</f>
        <v>5</v>
      </c>
      <c r="K36" s="74" t="n">
        <f aca="false">SUMIF(Dateneingabe!$H$9:$H$28,"B",Dateneingabe!$D$9:$D$28)</f>
        <v>129800</v>
      </c>
      <c r="L36" s="75" t="n">
        <f aca="false">IFERROR(SUMIF(Dateneingabe!$H$9:$H$28,"B",Dateneingabe!$D$9:$D$28)/Dateneingabe!$D$29,0)</f>
        <v>0.162758620689655</v>
      </c>
    </row>
    <row r="37" customFormat="false" ht="19.5" hidden="false" customHeight="true" outlineLevel="0" collapsed="false">
      <c r="I37" s="76" t="s">
        <v>16</v>
      </c>
      <c r="J37" s="77" t="n">
        <f aca="false">COUNTIF(Dateneingabe!$H$9:$H$28,"C")</f>
        <v>8</v>
      </c>
      <c r="K37" s="78" t="n">
        <f aca="false">SUMIF(Dateneingabe!$H$9:$H$28,"C",Dateneingabe!$D$9:$D$28)</f>
        <v>40200</v>
      </c>
      <c r="L37" s="79" t="n">
        <f aca="false">IFERROR(SUMIF(Dateneingabe!$H$9:$H$28,"C",Dateneingabe!$D$9:$D$28)/Dateneingabe!$D$29,0)</f>
        <v>0.0504075235109718</v>
      </c>
    </row>
  </sheetData>
  <mergeCells count="10">
    <mergeCell ref="B2:J2"/>
    <mergeCell ref="B3:J3"/>
    <mergeCell ref="B5:C5"/>
    <mergeCell ref="D5:E5"/>
    <mergeCell ref="F5:G5"/>
    <mergeCell ref="B6:C6"/>
    <mergeCell ref="D6:E6"/>
    <mergeCell ref="F6:G6"/>
    <mergeCell ref="B33:G33"/>
    <mergeCell ref="I33:J33"/>
  </mergeCells>
  <conditionalFormatting sqref="B10:B29">
    <cfRule type="cellIs" priority="2" operator="equal" aboveAverage="0" equalAverage="0" bottom="0" percent="0" rank="0" text="" dxfId="0">
      <formula>"A"</formula>
    </cfRule>
    <cfRule type="cellIs" priority="3" operator="equal" aboveAverage="0" equalAverage="0" bottom="0" percent="0" rank="0" text="" dxfId="1">
      <formula>"B"</formula>
    </cfRule>
    <cfRule type="cellIs" priority="4" operator="equal" aboveAverage="0" equalAverage="0" bottom="0" percent="0" rank="0" text="" dxfId="2">
      <formula>"C"</formula>
    </cfRule>
    <cfRule type="expression" priority="5" aboveAverage="0" equalAverage="0" bottom="0" percent="0" rank="0" text="" dxfId="3">
      <formula>$G10="A"</formula>
    </cfRule>
    <cfRule type="expression" priority="6" aboveAverage="0" equalAverage="0" bottom="0" percent="0" rank="0" text="" dxfId="4">
      <formula>$G10="B"</formula>
    </cfRule>
    <cfRule type="expression" priority="7" aboveAverage="0" equalAverage="0" bottom="0" percent="0" rank="0" text="" dxfId="5">
      <formula>$G10="C"</formula>
    </cfRule>
  </conditionalFormatting>
  <conditionalFormatting sqref="C10:C29">
    <cfRule type="cellIs" priority="8" operator="equal" aboveAverage="0" equalAverage="0" bottom="0" percent="0" rank="0" text="" dxfId="0">
      <formula>"A"</formula>
    </cfRule>
    <cfRule type="cellIs" priority="9" operator="equal" aboveAverage="0" equalAverage="0" bottom="0" percent="0" rank="0" text="" dxfId="1">
      <formula>"B"</formula>
    </cfRule>
    <cfRule type="cellIs" priority="10" operator="equal" aboveAverage="0" equalAverage="0" bottom="0" percent="0" rank="0" text="" dxfId="2">
      <formula>"C"</formula>
    </cfRule>
    <cfRule type="expression" priority="11" aboveAverage="0" equalAverage="0" bottom="0" percent="0" rank="0" text="" dxfId="3">
      <formula>$G10="A"</formula>
    </cfRule>
    <cfRule type="expression" priority="12" aboveAverage="0" equalAverage="0" bottom="0" percent="0" rank="0" text="" dxfId="4">
      <formula>$G10="B"</formula>
    </cfRule>
    <cfRule type="expression" priority="13" aboveAverage="0" equalAverage="0" bottom="0" percent="0" rank="0" text="" dxfId="5">
      <formula>$G10="C"</formula>
    </cfRule>
  </conditionalFormatting>
  <conditionalFormatting sqref="D10:D29">
    <cfRule type="cellIs" priority="14" operator="equal" aboveAverage="0" equalAverage="0" bottom="0" percent="0" rank="0" text="" dxfId="0">
      <formula>"A"</formula>
    </cfRule>
    <cfRule type="cellIs" priority="15" operator="equal" aboveAverage="0" equalAverage="0" bottom="0" percent="0" rank="0" text="" dxfId="1">
      <formula>"B"</formula>
    </cfRule>
    <cfRule type="cellIs" priority="16" operator="equal" aboveAverage="0" equalAverage="0" bottom="0" percent="0" rank="0" text="" dxfId="2">
      <formula>"C"</formula>
    </cfRule>
    <cfRule type="expression" priority="17" aboveAverage="0" equalAverage="0" bottom="0" percent="0" rank="0" text="" dxfId="3">
      <formula>$G10="A"</formula>
    </cfRule>
    <cfRule type="expression" priority="18" aboveAverage="0" equalAverage="0" bottom="0" percent="0" rank="0" text="" dxfId="4">
      <formula>$G10="B"</formula>
    </cfRule>
    <cfRule type="expression" priority="19" aboveAverage="0" equalAverage="0" bottom="0" percent="0" rank="0" text="" dxfId="5">
      <formula>$G10="C"</formula>
    </cfRule>
  </conditionalFormatting>
  <conditionalFormatting sqref="E10:E29">
    <cfRule type="cellIs" priority="20" operator="equal" aboveAverage="0" equalAverage="0" bottom="0" percent="0" rank="0" text="" dxfId="0">
      <formula>"A"</formula>
    </cfRule>
    <cfRule type="cellIs" priority="21" operator="equal" aboveAverage="0" equalAverage="0" bottom="0" percent="0" rank="0" text="" dxfId="1">
      <formula>"B"</formula>
    </cfRule>
    <cfRule type="cellIs" priority="22" operator="equal" aboveAverage="0" equalAverage="0" bottom="0" percent="0" rank="0" text="" dxfId="2">
      <formula>"C"</formula>
    </cfRule>
    <cfRule type="expression" priority="23" aboveAverage="0" equalAverage="0" bottom="0" percent="0" rank="0" text="" dxfId="3">
      <formula>$G10="A"</formula>
    </cfRule>
    <cfRule type="expression" priority="24" aboveAverage="0" equalAverage="0" bottom="0" percent="0" rank="0" text="" dxfId="4">
      <formula>$G10="B"</formula>
    </cfRule>
    <cfRule type="expression" priority="25" aboveAverage="0" equalAverage="0" bottom="0" percent="0" rank="0" text="" dxfId="5">
      <formula>$G10="C"</formula>
    </cfRule>
  </conditionalFormatting>
  <conditionalFormatting sqref="F10:F29">
    <cfRule type="cellIs" priority="26" operator="equal" aboveAverage="0" equalAverage="0" bottom="0" percent="0" rank="0" text="" dxfId="0">
      <formula>"A"</formula>
    </cfRule>
    <cfRule type="cellIs" priority="27" operator="equal" aboveAverage="0" equalAverage="0" bottom="0" percent="0" rank="0" text="" dxfId="1">
      <formula>"B"</formula>
    </cfRule>
    <cfRule type="cellIs" priority="28" operator="equal" aboveAverage="0" equalAverage="0" bottom="0" percent="0" rank="0" text="" dxfId="2">
      <formula>"C"</formula>
    </cfRule>
    <cfRule type="expression" priority="29" aboveAverage="0" equalAverage="0" bottom="0" percent="0" rank="0" text="" dxfId="3">
      <formula>$G10="A"</formula>
    </cfRule>
    <cfRule type="expression" priority="30" aboveAverage="0" equalAverage="0" bottom="0" percent="0" rank="0" text="" dxfId="4">
      <formula>$G10="B"</formula>
    </cfRule>
    <cfRule type="expression" priority="31" aboveAverage="0" equalAverage="0" bottom="0" percent="0" rank="0" text="" dxfId="5">
      <formula>$G10="C"</formula>
    </cfRule>
  </conditionalFormatting>
  <conditionalFormatting sqref="G10:G29">
    <cfRule type="cellIs" priority="32" operator="equal" aboveAverage="0" equalAverage="0" bottom="0" percent="0" rank="0" text="" dxfId="0">
      <formula>"A"</formula>
    </cfRule>
    <cfRule type="cellIs" priority="33" operator="equal" aboveAverage="0" equalAverage="0" bottom="0" percent="0" rank="0" text="" dxfId="1">
      <formula>"B"</formula>
    </cfRule>
    <cfRule type="cellIs" priority="34" operator="equal" aboveAverage="0" equalAverage="0" bottom="0" percent="0" rank="0" text="" dxfId="2">
      <formula>"C"</formula>
    </cfRule>
    <cfRule type="expression" priority="35" aboveAverage="0" equalAverage="0" bottom="0" percent="0" rank="0" text="" dxfId="3">
      <formula>$G10="A"</formula>
    </cfRule>
    <cfRule type="expression" priority="36" aboveAverage="0" equalAverage="0" bottom="0" percent="0" rank="0" text="" dxfId="4">
      <formula>$G10="B"</formula>
    </cfRule>
    <cfRule type="expression" priority="37" aboveAverage="0" equalAverage="0" bottom="0" percent="0" rank="0" text="" dxfId="5">
      <formula>$G10="C"</formula>
    </cfRule>
  </conditionalFormatting>
  <printOptions headings="false" gridLines="false" gridLinesSet="true" horizontalCentered="false" verticalCentered="false"/>
  <pageMargins left="0.5" right="0.5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A99"/>
    <pageSetUpPr fitToPage="false"/>
  </sheetPr>
  <dimension ref="B2:D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28"/>
    <col collapsed="false" customWidth="true" hidden="false" outlineLevel="0" max="5" min="5" style="0" width="5"/>
  </cols>
  <sheetData>
    <row r="2" customFormat="false" ht="27.75" hidden="false" customHeight="true" outlineLevel="0" collapsed="false">
      <c r="B2" s="80" t="s">
        <v>81</v>
      </c>
      <c r="C2" s="80"/>
      <c r="D2" s="80"/>
    </row>
    <row r="3" customFormat="false" ht="15.75" hidden="false" customHeight="true" outlineLevel="0" collapsed="false">
      <c r="B3" s="81" t="s">
        <v>82</v>
      </c>
      <c r="C3" s="81"/>
      <c r="D3" s="81"/>
    </row>
    <row r="5" customFormat="false" ht="19.5" hidden="false" customHeight="true" outlineLevel="0" collapsed="false">
      <c r="B5" s="82" t="s">
        <v>83</v>
      </c>
      <c r="C5" s="82"/>
      <c r="D5" s="82"/>
    </row>
    <row r="6" customFormat="false" ht="15" hidden="false" customHeight="false" outlineLevel="0" collapsed="false">
      <c r="B6" s="83" t="s">
        <v>84</v>
      </c>
      <c r="C6" s="83" t="s">
        <v>85</v>
      </c>
      <c r="D6" s="83" t="s">
        <v>86</v>
      </c>
    </row>
    <row r="7" customFormat="false" ht="15" hidden="false" customHeight="false" outlineLevel="0" collapsed="false">
      <c r="B7" s="84" t="s">
        <v>87</v>
      </c>
      <c r="C7" s="85" t="n">
        <v>0.8</v>
      </c>
      <c r="D7" s="86" t="s">
        <v>88</v>
      </c>
    </row>
    <row r="8" customFormat="false" ht="15" hidden="false" customHeight="false" outlineLevel="0" collapsed="false">
      <c r="B8" s="87" t="s">
        <v>89</v>
      </c>
      <c r="C8" s="88" t="n">
        <v>0.95</v>
      </c>
      <c r="D8" s="89" t="s">
        <v>90</v>
      </c>
    </row>
    <row r="9" customFormat="false" ht="15" hidden="false" customHeight="false" outlineLevel="0" collapsed="false">
      <c r="B9" s="84" t="s">
        <v>91</v>
      </c>
      <c r="C9" s="85" t="n">
        <v>1</v>
      </c>
      <c r="D9" s="86" t="s">
        <v>92</v>
      </c>
    </row>
    <row r="11" customFormat="false" ht="15" hidden="false" customHeight="false" outlineLevel="0" collapsed="false">
      <c r="B11" s="90" t="s">
        <v>93</v>
      </c>
      <c r="C11" s="90"/>
      <c r="D11" s="90"/>
    </row>
    <row r="13" customFormat="false" ht="19.5" hidden="false" customHeight="true" outlineLevel="0" collapsed="false">
      <c r="B13" s="82" t="s">
        <v>94</v>
      </c>
      <c r="C13" s="82"/>
      <c r="D13" s="82"/>
    </row>
    <row r="14" customFormat="false" ht="15" hidden="false" customHeight="false" outlineLevel="0" collapsed="false">
      <c r="B14" s="87" t="s">
        <v>95</v>
      </c>
      <c r="C14" s="91" t="n">
        <v>2026</v>
      </c>
      <c r="D14" s="89" t="s">
        <v>96</v>
      </c>
    </row>
    <row r="15" customFormat="false" ht="15" hidden="false" customHeight="false" outlineLevel="0" collapsed="false">
      <c r="B15" s="84" t="s">
        <v>97</v>
      </c>
      <c r="C15" s="83" t="s">
        <v>98</v>
      </c>
      <c r="D15" s="86" t="s">
        <v>99</v>
      </c>
    </row>
    <row r="16" customFormat="false" ht="15" hidden="false" customHeight="false" outlineLevel="0" collapsed="false">
      <c r="B16" s="87" t="s">
        <v>100</v>
      </c>
      <c r="C16" s="92" t="s">
        <v>101</v>
      </c>
      <c r="D16" s="89" t="s">
        <v>102</v>
      </c>
    </row>
  </sheetData>
  <mergeCells count="5">
    <mergeCell ref="B2:D2"/>
    <mergeCell ref="B3:D3"/>
    <mergeCell ref="B5:D5"/>
    <mergeCell ref="B11:D11"/>
    <mergeCell ref="B13:D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2026-07-19T08:46:31Z</dcterms:created>
  <dc:creator>openpyxl</dc:creator>
  <dc:description/>
  <dc:language>en-US</dc:language>
  <cp:lastModifiedBy/>
  <dcterms:modified xsi:type="dcterms:W3CDTF">2026-07-19T08:46:36Z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