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C-Analyse" sheetId="1" state="visible" r:id="rId3"/>
  </sheets>
  <definedNames>
    <definedName function="false" hidden="false" localSheetId="0" name="_xlnm.Print_Area" vbProcedure="false">'ABC-Analyse'!$A$1:$M$58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<sst xmlns="http://schemas.openxmlformats.org/spreadsheetml/2006/main" count="89" uniqueCount="76">
  <si>
    <t xml:space="preserve">N O R D W I N D   ·   H A N D E L S -   U N D   L O G I S T I K   G M B H</t>
  </si>
  <si>
    <t xml:space="preserve">ABC-Analyse</t>
  </si>
  <si>
    <t xml:space="preserve">A · B · C</t>
  </si>
  <si>
    <t xml:space="preserve">Pareto-Klassifizierung · 2026</t>
  </si>
  <si>
    <t xml:space="preserve">Klassifizierung von Objekten nach ihrem Wertanteil (Pareto-Prinzip)  —  A = wichtig · B = mittel · C = geringfügig</t>
  </si>
  <si>
    <t xml:space="preserve">Klassengrenzen &amp; Kennzahlen</t>
  </si>
  <si>
    <t xml:space="preserve">Auswertung nach ABC-Klassen</t>
  </si>
  <si>
    <t xml:space="preserve">A-Grenze  (kum. Wertanteil ≤)</t>
  </si>
  <si>
    <t xml:space="preserve">Klasse</t>
  </si>
  <si>
    <t xml:space="preserve">Anzahl</t>
  </si>
  <si>
    <t xml:space="preserve">Pos.-Anteil</t>
  </si>
  <si>
    <t xml:space="preserve">Wert €</t>
  </si>
  <si>
    <t xml:space="preserve">Wert-Anteil</t>
  </si>
  <si>
    <t xml:space="preserve">Empfohlene Strategie</t>
  </si>
  <si>
    <t xml:space="preserve">B-Grenze  (kum. Wertanteil ≤)</t>
  </si>
  <si>
    <t xml:space="preserve">A</t>
  </si>
  <si>
    <t xml:space="preserve">Intensive Steuerung · exakte Disposition · enge Lieferantenbindung</t>
  </si>
  <si>
    <t xml:space="preserve">Gesamtwert</t>
  </si>
  <si>
    <t xml:space="preserve">B</t>
  </si>
  <si>
    <t xml:space="preserve">Standardprozesse · periodische Überprüfung</t>
  </si>
  <si>
    <t xml:space="preserve">Positionen gesamt</t>
  </si>
  <si>
    <t xml:space="preserve">C</t>
  </si>
  <si>
    <t xml:space="preserve">Vereinfachte Beschaffung · Sammelbestellung · geringer Aufwand</t>
  </si>
  <si>
    <t xml:space="preserve">Ø Wert je Position</t>
  </si>
  <si>
    <t xml:space="preserve">Summe</t>
  </si>
  <si>
    <t xml:space="preserve">Datenbasis &amp; automatische Klassifizierung</t>
  </si>
  <si>
    <t xml:space="preserve">Rang</t>
  </si>
  <si>
    <t xml:space="preserve">Artikel-Nr.</t>
  </si>
  <si>
    <t xml:space="preserve">Bezeichnung</t>
  </si>
  <si>
    <t xml:space="preserve">Menge / Jahr</t>
  </si>
  <si>
    <t xml:space="preserve">Einheit</t>
  </si>
  <si>
    <t xml:space="preserve">Stückpreis</t>
  </si>
  <si>
    <t xml:space="preserve">Jahreswert</t>
  </si>
  <si>
    <t xml:space="preserve">Wertanteil</t>
  </si>
  <si>
    <t xml:space="preserve">Kum. Wert</t>
  </si>
  <si>
    <t xml:space="preserve">Kum. Pos.</t>
  </si>
  <si>
    <t xml:space="preserve">M-4001</t>
  </si>
  <si>
    <t xml:space="preserve">Industriegetriebe, Baureihe kompakt</t>
  </si>
  <si>
    <t xml:space="preserve">Stk</t>
  </si>
  <si>
    <t xml:space="preserve">M-4002</t>
  </si>
  <si>
    <t xml:space="preserve">Frequenzumrichter 7,5 kW</t>
  </si>
  <si>
    <t xml:space="preserve">M-4003</t>
  </si>
  <si>
    <t xml:space="preserve">Servomotor, Baureihe S</t>
  </si>
  <si>
    <t xml:space="preserve">M-4004</t>
  </si>
  <si>
    <t xml:space="preserve">Steuerungsmodul CPU</t>
  </si>
  <si>
    <t xml:space="preserve">M-4005</t>
  </si>
  <si>
    <t xml:space="preserve">Sensorik-Kit optisch</t>
  </si>
  <si>
    <t xml:space="preserve">M-4006</t>
  </si>
  <si>
    <t xml:space="preserve">Pneumatikzylinder DN63</t>
  </si>
  <si>
    <t xml:space="preserve">M-4007</t>
  </si>
  <si>
    <t xml:space="preserve">Kabelsatz konfektioniert</t>
  </si>
  <si>
    <t xml:space="preserve">M-4008</t>
  </si>
  <si>
    <t xml:space="preserve">Ventilblock 5/2</t>
  </si>
  <si>
    <t xml:space="preserve">M-4009</t>
  </si>
  <si>
    <t xml:space="preserve">Präzisionslager, Set</t>
  </si>
  <si>
    <t xml:space="preserve">Set</t>
  </si>
  <si>
    <t xml:space="preserve">M-4010</t>
  </si>
  <si>
    <t xml:space="preserve">Dichtungssatz Universal</t>
  </si>
  <si>
    <t xml:space="preserve">M-4011</t>
  </si>
  <si>
    <t xml:space="preserve">Schmierstoff Hochtemperatur</t>
  </si>
  <si>
    <t xml:space="preserve">Ltr</t>
  </si>
  <si>
    <t xml:space="preserve">M-4012</t>
  </si>
  <si>
    <t xml:space="preserve">Befestigungsmaterial M8</t>
  </si>
  <si>
    <t xml:space="preserve">Pkg</t>
  </si>
  <si>
    <t xml:space="preserve">M-4013</t>
  </si>
  <si>
    <t xml:space="preserve">Klemmenblock Reihe</t>
  </si>
  <si>
    <t xml:space="preserve">M-4014</t>
  </si>
  <si>
    <t xml:space="preserve">Kennzeichnungsschilder</t>
  </si>
  <si>
    <t xml:space="preserve">M-4015</t>
  </si>
  <si>
    <t xml:space="preserve">Kabelbinder-Sortiment</t>
  </si>
  <si>
    <t xml:space="preserve">M-4016</t>
  </si>
  <si>
    <t xml:space="preserve">Kleinteile, gemischt</t>
  </si>
  <si>
    <t xml:space="preserve">Gesamt</t>
  </si>
  <si>
    <t xml:space="preserve">Hinweis: Gelb hinterlegte Felder ausfüllen · alle übrigen Spalten rechnen automatisch · für eine saubere Pareto-Kurve die Daten nach „Jahreswert“ absteigend sortieren.</t>
  </si>
  <si>
    <t xml:space="preserve">Pareto- / Lorenzkurve</t>
  </si>
  <si>
    <t xml:space="preserve">ABC-Analyse nach dem Pareto-Prinzip · Klasse A = hoher Wertanteil bei wenigen Positionen · dargestellte Zahlen sind unverbindliche Musterdaten und vor Verwendung durch eigene Werte zu ersetzen · Stand 2026.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</si>
</sst>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#,##0"/>
    <numFmt numFmtId="167" formatCode="0.0%"/>
    <numFmt numFmtId="168" formatCode="#,##0&quot; €&quot;"/>
    <numFmt numFmtId="169" formatCode="General"/>
    <numFmt numFmtId="170" formatCode="#,##0.00&quot; €&quot;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.5"/>
      <color rgb="FFFFFFFF"/>
      <name val="Calibri"/>
      <family val="0"/>
      <charset val="1"/>
    </font>
    <font>
      <b val="true"/>
      <sz val="17"/>
      <color rgb="FF1E2A45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7.5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color rgb="FF5D6B7A"/>
      <name val="Calibri"/>
      <family val="0"/>
      <charset val="1"/>
    </font>
    <font>
      <b val="true"/>
      <sz val="10"/>
      <color rgb="FF1B2430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1B2430"/>
      <name val="Calibri"/>
      <family val="0"/>
      <charset val="1"/>
    </font>
    <font>
      <sz val="8.5"/>
      <color rgb="FF5D6B7A"/>
      <name val="Calibri"/>
      <family val="0"/>
      <charset val="1"/>
    </font>
    <font>
      <b val="true"/>
      <sz val="10"/>
      <color rgb="FF1E2A45"/>
      <name val="Calibri"/>
      <family val="0"/>
      <charset val="1"/>
    </font>
    <font>
      <b val="true"/>
      <sz val="9"/>
      <color rgb="FF35507A"/>
      <name val="Calibri"/>
      <family val="0"/>
      <charset val="1"/>
    </font>
    <font>
      <sz val="9.5"/>
      <color rgb="FF1B2430"/>
      <name val="Calibri"/>
      <family val="0"/>
      <charset val="1"/>
    </font>
    <font>
      <b val="true"/>
      <sz val="9.5"/>
      <color rgb="FF1B2430"/>
      <name val="Calibri"/>
      <family val="0"/>
      <charset val="1"/>
    </font>
    <font>
      <i val="true"/>
      <sz val="8.5"/>
      <color rgb="FF5D6B7A"/>
      <name val="Calibri"/>
      <family val="0"/>
      <charset val="1"/>
    </font>
    <font>
      <i val="true"/>
      <sz val="8"/>
      <color rgb="FF5D6B7A"/>
      <name val="Calibri"/>
      <family val="0"/>
      <charset val="1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1E2A45"/>
        <bgColor rgb="FF1B2430"/>
      </patternFill>
    </fill>
    <fill>
      <patternFill patternType="solid">
        <fgColor rgb="FFEEF1F6"/>
        <bgColor rgb="FFEDF1F4"/>
      </patternFill>
    </fill>
    <fill>
      <patternFill patternType="solid">
        <fgColor rgb="FF18A08C"/>
        <bgColor rgb="FF1B8A5A"/>
      </patternFill>
    </fill>
    <fill>
      <patternFill patternType="solid">
        <fgColor rgb="FF35507A"/>
        <bgColor rgb="FF4C6A93"/>
      </patternFill>
    </fill>
    <fill>
      <patternFill patternType="solid">
        <fgColor rgb="FF4C6A93"/>
        <bgColor rgb="FF5D6B7A"/>
      </patternFill>
    </fill>
    <fill>
      <patternFill patternType="solid">
        <fgColor rgb="FFFFF3D6"/>
        <bgColor rgb="FFEDF1F4"/>
      </patternFill>
    </fill>
    <fill>
      <patternFill patternType="solid">
        <fgColor rgb="FF1B8A5A"/>
        <bgColor rgb="FF008080"/>
      </patternFill>
    </fill>
    <fill>
      <patternFill patternType="solid">
        <fgColor rgb="FFEDF1F4"/>
        <bgColor rgb="FFEEF1F6"/>
      </patternFill>
    </fill>
    <fill>
      <patternFill patternType="solid">
        <fgColor rgb="FFFFFFFF"/>
        <bgColor rgb="FFEEF1F6"/>
      </patternFill>
    </fill>
    <fill>
      <patternFill patternType="solid">
        <fgColor rgb="FFC79A2C"/>
        <bgColor rgb="FFFF8080"/>
      </patternFill>
    </fill>
    <fill>
      <patternFill patternType="solid">
        <fgColor rgb="FF8C9AA8"/>
        <bgColor rgb="FF878787"/>
      </patternFill>
    </fill>
    <fill>
      <patternFill patternType="solid">
        <fgColor rgb="FFDCE4EE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9B6C4"/>
      </left>
      <right style="thin">
        <color rgb="FFA9B6C4"/>
      </right>
      <top style="thin">
        <color rgb="FFA9B6C4"/>
      </top>
      <bottom style="thin">
        <color rgb="FFA9B6C4"/>
      </bottom>
      <diagonal/>
    </border>
    <border diagonalUp="false" diagonalDown="false">
      <left style="thin">
        <color rgb="FFC7D2DE"/>
      </left>
      <right style="thin">
        <color rgb="FFC7D2DE"/>
      </right>
      <top style="thin">
        <color rgb="FFC7D2DE"/>
      </top>
      <bottom style="thin">
        <color rgb="FFC7D2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7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8" fontId="15" fillId="9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9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7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17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8" fillId="9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5" fillId="1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5" fillId="1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5" fillId="1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5" fillId="1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FFFFFF"/>
      </font>
      <fill>
        <patternFill>
          <bgColor rgb="FF1B8A5A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C79A2C"/>
        </patternFill>
      </fill>
    </dxf>
    <dxf>
      <font>
        <name val="Calibri"/>
        <charset val="1"/>
        <family val="0"/>
        <b val="1"/>
        <color rgb="FFFFFFFF"/>
      </font>
      <fill>
        <patternFill>
          <bgColor rgb="FF8C9AA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8A08C"/>
      <rgbColor rgb="FFA9B6C4"/>
      <rgbColor rgb="FF878787"/>
      <rgbColor rgb="FF9999FF"/>
      <rgbColor rgb="FF993366"/>
      <rgbColor rgb="FFFFF3D6"/>
      <rgbColor rgb="FFEDF1F4"/>
      <rgbColor rgb="FF660066"/>
      <rgbColor rgb="FFFF8080"/>
      <rgbColor rgb="FF0066CC"/>
      <rgbColor rgb="FFC7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CE4EE"/>
      <rgbColor rgb="FFFFFF99"/>
      <rgbColor rgb="FF99CCFF"/>
      <rgbColor rgb="FFFF99CC"/>
      <rgbColor rgb="FFCC99FF"/>
      <rgbColor rgb="FFD9D9D9"/>
      <rgbColor rgb="FF4C6A93"/>
      <rgbColor rgb="FF33CCCC"/>
      <rgbColor rgb="FF99CC00"/>
      <rgbColor rgb="FFFFCC00"/>
      <rgbColor rgb="FFC79A2C"/>
      <rgbColor rgb="FFFF6600"/>
      <rgbColor rgb="FF5D6B7A"/>
      <rgbColor rgb="FF8C9AA8"/>
      <rgbColor rgb="FF003366"/>
      <rgbColor rgb="FF1B8A5A"/>
      <rgbColor rgb="FF003300"/>
      <rgbColor rgb="FF1B2430"/>
      <rgbColor rgb="FF993300"/>
      <rgbColor rgb="FF993366"/>
      <rgbColor rgb="FF35507A"/>
      <rgbColor rgb="FF1E2A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'ABC-Analyse'!H15</c:f>
              <c:strCache>
                <c:ptCount val="1"/>
                <c:pt idx="0">
                  <c:v>Jahreswert</c:v>
                </c:pt>
              </c:strCache>
            </c:strRef>
          </c:tx>
          <c:spPr>
            <a:solidFill>
              <a:srgbClr val="35507a"/>
            </a:solidFill>
            <a:ln w="9360">
              <a:solidFill>
                <a:srgbClr val="35507a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'ABC-Analyse'!$C$16:$C$31</c:f>
              <c:strCache>
                <c:ptCount val="16"/>
                <c:pt idx="0">
                  <c:v>M-4001</c:v>
                </c:pt>
                <c:pt idx="1">
                  <c:v>M-4002</c:v>
                </c:pt>
                <c:pt idx="2">
                  <c:v>M-4003</c:v>
                </c:pt>
                <c:pt idx="3">
                  <c:v>M-4004</c:v>
                </c:pt>
                <c:pt idx="4">
                  <c:v>M-4005</c:v>
                </c:pt>
                <c:pt idx="5">
                  <c:v>M-4006</c:v>
                </c:pt>
                <c:pt idx="6">
                  <c:v>M-4007</c:v>
                </c:pt>
                <c:pt idx="7">
                  <c:v>M-4008</c:v>
                </c:pt>
                <c:pt idx="8">
                  <c:v>M-4009</c:v>
                </c:pt>
                <c:pt idx="9">
                  <c:v>M-4010</c:v>
                </c:pt>
                <c:pt idx="10">
                  <c:v>M-4011</c:v>
                </c:pt>
                <c:pt idx="11">
                  <c:v>M-4012</c:v>
                </c:pt>
                <c:pt idx="12">
                  <c:v>M-4013</c:v>
                </c:pt>
                <c:pt idx="13">
                  <c:v>M-4014</c:v>
                </c:pt>
                <c:pt idx="14">
                  <c:v>M-4015</c:v>
                </c:pt>
                <c:pt idx="15">
                  <c:v>M-4016</c:v>
                </c:pt>
              </c:strCache>
            </c:strRef>
          </c:cat>
          <c:val>
            <c:numRef>
              <c:f>'ABC-Analyse'!$H$16:$H$31</c:f>
              <c:numCache>
                <c:formatCode>#,##0" €"</c:formatCode>
                <c:ptCount val="16"/>
                <c:pt idx="0">
                  <c:v>78000</c:v>
                </c:pt>
                <c:pt idx="1">
                  <c:v>46000</c:v>
                </c:pt>
                <c:pt idx="2">
                  <c:v>32000</c:v>
                </c:pt>
                <c:pt idx="3">
                  <c:v>12000</c:v>
                </c:pt>
                <c:pt idx="4">
                  <c:v>8500</c:v>
                </c:pt>
                <c:pt idx="5">
                  <c:v>6200</c:v>
                </c:pt>
                <c:pt idx="6">
                  <c:v>4300</c:v>
                </c:pt>
                <c:pt idx="7">
                  <c:v>3000</c:v>
                </c:pt>
                <c:pt idx="8">
                  <c:v>2600</c:v>
                </c:pt>
                <c:pt idx="9">
                  <c:v>1900</c:v>
                </c:pt>
                <c:pt idx="10">
                  <c:v>1500</c:v>
                </c:pt>
                <c:pt idx="11">
                  <c:v>1200</c:v>
                </c:pt>
                <c:pt idx="12">
                  <c:v>950</c:v>
                </c:pt>
                <c:pt idx="13">
                  <c:v>720</c:v>
                </c:pt>
                <c:pt idx="14">
                  <c:v>640</c:v>
                </c:pt>
                <c:pt idx="15">
                  <c:v>270</c:v>
                </c:pt>
              </c:numCache>
            </c:numRef>
          </c:val>
        </c:ser>
        <c:gapWidth val="40"/>
        <c:overlap val="0"/>
        <c:axId val="40671790"/>
        <c:axId val="6988798"/>
      </c:barChart>
      <c:lineChart>
        <c:grouping val="standard"/>
        <c:varyColors val="0"/>
        <c:ser>
          <c:idx val="1"/>
          <c:order val="1"/>
          <c:tx>
            <c:strRef>
              <c:f>'ABC-Analyse'!J15</c:f>
              <c:strCache>
                <c:ptCount val="1"/>
                <c:pt idx="0">
                  <c:v>Kum. Wert</c:v>
                </c:pt>
              </c:strCache>
            </c:strRef>
          </c:tx>
          <c:spPr>
            <a:solidFill>
              <a:srgbClr val="18a08c"/>
            </a:solidFill>
            <a:ln w="25920">
              <a:solidFill>
                <a:srgbClr val="18a08c"/>
              </a:solidFill>
              <a:round/>
            </a:ln>
          </c:spPr>
          <c:marker>
            <c:symbol val="circle"/>
            <c:size val="5"/>
            <c:spPr>
              <a:solidFill>
                <a:srgbClr val="18a08c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'ABC-Analyse'!$C$16:$C$31</c:f>
              <c:strCache>
                <c:ptCount val="16"/>
                <c:pt idx="0">
                  <c:v>M-4001</c:v>
                </c:pt>
                <c:pt idx="1">
                  <c:v>M-4002</c:v>
                </c:pt>
                <c:pt idx="2">
                  <c:v>M-4003</c:v>
                </c:pt>
                <c:pt idx="3">
                  <c:v>M-4004</c:v>
                </c:pt>
                <c:pt idx="4">
                  <c:v>M-4005</c:v>
                </c:pt>
                <c:pt idx="5">
                  <c:v>M-4006</c:v>
                </c:pt>
                <c:pt idx="6">
                  <c:v>M-4007</c:v>
                </c:pt>
                <c:pt idx="7">
                  <c:v>M-4008</c:v>
                </c:pt>
                <c:pt idx="8">
                  <c:v>M-4009</c:v>
                </c:pt>
                <c:pt idx="9">
                  <c:v>M-4010</c:v>
                </c:pt>
                <c:pt idx="10">
                  <c:v>M-4011</c:v>
                </c:pt>
                <c:pt idx="11">
                  <c:v>M-4012</c:v>
                </c:pt>
                <c:pt idx="12">
                  <c:v>M-4013</c:v>
                </c:pt>
                <c:pt idx="13">
                  <c:v>M-4014</c:v>
                </c:pt>
                <c:pt idx="14">
                  <c:v>M-4015</c:v>
                </c:pt>
                <c:pt idx="15">
                  <c:v>M-4016</c:v>
                </c:pt>
              </c:strCache>
            </c:strRef>
          </c:cat>
          <c:val>
            <c:numRef>
              <c:f>'ABC-Analyse'!$J$16:$J$31</c:f>
              <c:numCache>
                <c:formatCode>0.0%</c:formatCode>
                <c:ptCount val="16"/>
                <c:pt idx="0">
                  <c:v>0.390429472419662</c:v>
                </c:pt>
                <c:pt idx="1">
                  <c:v>0.620682751026129</c:v>
                </c:pt>
                <c:pt idx="2">
                  <c:v>0.780858944839323</c:v>
                </c:pt>
                <c:pt idx="3">
                  <c:v>0.840925017519271</c:v>
                </c:pt>
                <c:pt idx="4">
                  <c:v>0.883471819000901</c:v>
                </c:pt>
                <c:pt idx="5">
                  <c:v>0.914505956552208</c:v>
                </c:pt>
                <c:pt idx="6">
                  <c:v>0.936029632595856</c:v>
                </c:pt>
                <c:pt idx="7">
                  <c:v>0.951046150765842</c:v>
                </c:pt>
                <c:pt idx="8">
                  <c:v>0.964060466513165</c:v>
                </c:pt>
                <c:pt idx="9">
                  <c:v>0.973570928020823</c:v>
                </c:pt>
                <c:pt idx="10">
                  <c:v>0.981079187105816</c:v>
                </c:pt>
                <c:pt idx="11">
                  <c:v>0.987085794373811</c:v>
                </c:pt>
                <c:pt idx="12">
                  <c:v>0.99184102512764</c:v>
                </c:pt>
                <c:pt idx="13">
                  <c:v>0.995444989488437</c:v>
                </c:pt>
                <c:pt idx="14">
                  <c:v>0.998648513364701</c:v>
                </c:pt>
                <c:pt idx="15">
                  <c:v>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40027968"/>
        <c:axId val="75150925"/>
      </c:lineChart>
      <c:catAx>
        <c:axId val="4067179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Artikel (nach Wert absteigend)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988798"/>
        <c:crosses val="autoZero"/>
        <c:auto val="1"/>
        <c:lblAlgn val="ctr"/>
        <c:lblOffset val="100"/>
        <c:noMultiLvlLbl val="0"/>
      </c:catAx>
      <c:valAx>
        <c:axId val="698879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Jahreswert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0671790"/>
        <c:crosses val="autoZero"/>
        <c:crossBetween val="between"/>
      </c:valAx>
      <c:catAx>
        <c:axId val="40027968"/>
        <c:scaling>
          <c:orientation val="minMax"/>
        </c:scaling>
        <c:delete val="0"/>
        <c:axPos val="t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Artikel (nach Wert absteigend)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150925"/>
        <c:crosses val="autoZero"/>
        <c:auto val="1"/>
        <c:lblAlgn val="ctr"/>
        <c:lblOffset val="100"/>
        <c:noMultiLvlLbl val="0"/>
      </c:catAx>
      <c:valAx>
        <c:axId val="75150925"/>
        <c:scaling>
          <c:orientation val="minMax"/>
          <c:max val="1"/>
          <c:min val="0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kum. Wertanteil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0027968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35</xdr:row>
      <xdr:rowOff>0</xdr:rowOff>
    </xdr:from>
    <xdr:to>
      <xdr:col>11</xdr:col>
      <xdr:colOff>589680</xdr:colOff>
      <xdr:row>54</xdr:row>
      <xdr:rowOff>159840</xdr:rowOff>
    </xdr:to>
    <xdr:graphicFrame>
      <xdr:nvGraphicFramePr>
        <xdr:cNvPr id="0" name="Chart 1"/>
        <xdr:cNvGraphicFramePr/>
      </xdr:nvGraphicFramePr>
      <xdr:xfrm>
        <a:off x="168840" y="7677000"/>
        <a:ext cx="9719640" cy="37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L5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4"/>
    <col collapsed="false" customWidth="true" hidden="false" outlineLevel="0" max="2" min="2" style="0" width="6.51"/>
    <col collapsed="false" customWidth="true" hidden="false" outlineLevel="0" max="3" min="3" style="0" width="11.5"/>
    <col collapsed="false" customWidth="true" hidden="false" outlineLevel="0" max="4" min="4" style="0" width="30"/>
    <col collapsed="false" customWidth="true" hidden="false" outlineLevel="0" max="5" min="5" style="0" width="11"/>
    <col collapsed="false" customWidth="true" hidden="false" outlineLevel="0" max="6" min="6" style="0" width="7.5"/>
    <col collapsed="false" customWidth="true" hidden="false" outlineLevel="0" max="7" min="7" style="0" width="12.5"/>
    <col collapsed="false" customWidth="true" hidden="false" outlineLevel="0" max="8" min="8" style="0" width="14"/>
    <col collapsed="false" customWidth="true" hidden="false" outlineLevel="0" max="9" min="9" style="0" width="11.5"/>
    <col collapsed="false" customWidth="true" hidden="false" outlineLevel="0" max="11" min="10" style="0" width="12.5"/>
    <col collapsed="false" customWidth="true" hidden="false" outlineLevel="0" max="12" min="12" style="0" width="9"/>
    <col collapsed="false" customWidth="true" hidden="false" outlineLevel="0" max="13" min="13" style="0" width="2.4"/>
  </cols>
  <sheetData>
    <row r="1" customFormat="false" ht="4.5" hidden="false" customHeight="true" outlineLevel="0" collapsed="false"/>
    <row r="2" customFormat="false" ht="24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3" t="s">
        <v>2</v>
      </c>
      <c r="K3" s="3"/>
      <c r="L3" s="3"/>
    </row>
    <row r="4" customFormat="false" ht="19.5" hidden="false" customHeight="true" outlineLevel="0" collapsed="false"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</row>
    <row r="5" customFormat="false" ht="18" hidden="false" customHeight="true" outlineLevel="0" collapsed="false"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6" hidden="false" customHeight="true" outlineLevel="0" collapsed="false"/>
    <row r="7" customFormat="false" ht="15" hidden="false" customHeight="false" outlineLevel="0" collapsed="false">
      <c r="B7" s="6" t="s">
        <v>5</v>
      </c>
      <c r="C7" s="6"/>
      <c r="D7" s="6"/>
      <c r="F7" s="7" t="s">
        <v>6</v>
      </c>
      <c r="G7" s="7"/>
      <c r="H7" s="7"/>
      <c r="I7" s="7"/>
      <c r="J7" s="7"/>
      <c r="K7" s="7"/>
      <c r="L7" s="7"/>
    </row>
    <row r="8" customFormat="false" ht="18" hidden="false" customHeight="true" outlineLevel="0" collapsed="false">
      <c r="B8" s="8" t="s">
        <v>7</v>
      </c>
      <c r="C8" s="8"/>
      <c r="D8" s="9" t="n">
        <v>0.8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1" t="s">
        <v>13</v>
      </c>
      <c r="L8" s="11"/>
    </row>
    <row r="9" customFormat="false" ht="25.5" hidden="false" customHeight="true" outlineLevel="0" collapsed="false">
      <c r="B9" s="8" t="s">
        <v>14</v>
      </c>
      <c r="C9" s="8"/>
      <c r="D9" s="9" t="n">
        <v>0.95</v>
      </c>
      <c r="F9" s="12" t="s">
        <v>15</v>
      </c>
      <c r="G9" s="13" t="n">
        <f aca="false">COUNTIF($L$16:$L$31,"A")</f>
        <v>3</v>
      </c>
      <c r="H9" s="14" t="n">
        <f aca="false">IFERROR(G9/$D$11,0)</f>
        <v>0.1875</v>
      </c>
      <c r="I9" s="15" t="n">
        <f aca="false">SUMIF($L$16:$L$31,"A",$H$16:$H$31)</f>
        <v>156000</v>
      </c>
      <c r="J9" s="14" t="n">
        <f aca="false">IFERROR(I9/$H$32,0)</f>
        <v>0.780858944839323</v>
      </c>
      <c r="K9" s="16" t="s">
        <v>16</v>
      </c>
      <c r="L9" s="16"/>
    </row>
    <row r="10" customFormat="false" ht="25.5" hidden="false" customHeight="true" outlineLevel="0" collapsed="false">
      <c r="B10" s="8" t="s">
        <v>17</v>
      </c>
      <c r="C10" s="8"/>
      <c r="D10" s="17" t="n">
        <f aca="false">H32</f>
        <v>199780</v>
      </c>
      <c r="F10" s="18" t="s">
        <v>18</v>
      </c>
      <c r="G10" s="13" t="n">
        <f aca="false">COUNTIF($L$16:$L$31,"B")</f>
        <v>4</v>
      </c>
      <c r="H10" s="14" t="n">
        <f aca="false">IFERROR(G10/$D$11,0)</f>
        <v>0.25</v>
      </c>
      <c r="I10" s="15" t="n">
        <f aca="false">SUMIF($L$16:$L$31,"B",$H$16:$H$31)</f>
        <v>31000</v>
      </c>
      <c r="J10" s="14" t="n">
        <f aca="false">IFERROR(I10/$H$32,0)</f>
        <v>0.155170687756532</v>
      </c>
      <c r="K10" s="16" t="s">
        <v>19</v>
      </c>
      <c r="L10" s="16"/>
    </row>
    <row r="11" customFormat="false" ht="25.5" hidden="false" customHeight="true" outlineLevel="0" collapsed="false">
      <c r="B11" s="8" t="s">
        <v>20</v>
      </c>
      <c r="C11" s="8"/>
      <c r="D11" s="19" t="n">
        <f aca="false">COUNT(H16:H31)</f>
        <v>16</v>
      </c>
      <c r="F11" s="20" t="s">
        <v>21</v>
      </c>
      <c r="G11" s="13" t="n">
        <f aca="false">COUNTIF($L$16:$L$31,"C")</f>
        <v>9</v>
      </c>
      <c r="H11" s="14" t="n">
        <f aca="false">IFERROR(G11/$D$11,0)</f>
        <v>0.5625</v>
      </c>
      <c r="I11" s="15" t="n">
        <f aca="false">SUMIF($L$16:$L$31,"C",$H$16:$H$31)</f>
        <v>12780</v>
      </c>
      <c r="J11" s="14" t="n">
        <f aca="false">IFERROR(I11/$H$32,0)</f>
        <v>0.0639703674041446</v>
      </c>
      <c r="K11" s="16" t="s">
        <v>22</v>
      </c>
      <c r="L11" s="16"/>
    </row>
    <row r="12" customFormat="false" ht="19.5" hidden="false" customHeight="true" outlineLevel="0" collapsed="false">
      <c r="B12" s="8" t="s">
        <v>23</v>
      </c>
      <c r="C12" s="8"/>
      <c r="D12" s="17" t="n">
        <f aca="false">IFERROR(D10/D11,0)</f>
        <v>12486.25</v>
      </c>
      <c r="F12" s="21" t="s">
        <v>24</v>
      </c>
      <c r="G12" s="22" t="n">
        <f aca="false">SUM(G9:G11)</f>
        <v>16</v>
      </c>
      <c r="H12" s="23" t="n">
        <f aca="false">SUM(H9:H11)</f>
        <v>1</v>
      </c>
      <c r="I12" s="24" t="n">
        <f aca="false">SUM(I9:I11)</f>
        <v>199780</v>
      </c>
      <c r="J12" s="23" t="n">
        <f aca="false">SUM(J9:J11)</f>
        <v>1</v>
      </c>
      <c r="K12" s="25"/>
      <c r="L12" s="25"/>
    </row>
    <row r="13" customFormat="false" ht="7.5" hidden="false" customHeight="true" outlineLevel="0" collapsed="false"/>
    <row r="14" customFormat="false" ht="21" hidden="false" customHeight="true" outlineLevel="0" collapsed="false">
      <c r="B14" s="26" t="s">
        <v>25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customFormat="false" ht="27.75" hidden="false" customHeight="true" outlineLevel="0" collapsed="false">
      <c r="B15" s="27" t="s">
        <v>26</v>
      </c>
      <c r="C15" s="27" t="s">
        <v>27</v>
      </c>
      <c r="D15" s="27" t="s">
        <v>28</v>
      </c>
      <c r="E15" s="27" t="s">
        <v>29</v>
      </c>
      <c r="F15" s="27" t="s">
        <v>30</v>
      </c>
      <c r="G15" s="27" t="s">
        <v>31</v>
      </c>
      <c r="H15" s="27" t="s">
        <v>32</v>
      </c>
      <c r="I15" s="27" t="s">
        <v>33</v>
      </c>
      <c r="J15" s="27" t="s">
        <v>34</v>
      </c>
      <c r="K15" s="27" t="s">
        <v>35</v>
      </c>
      <c r="L15" s="27" t="s">
        <v>8</v>
      </c>
    </row>
    <row r="16" customFormat="false" ht="16.5" hidden="false" customHeight="true" outlineLevel="0" collapsed="false">
      <c r="B16" s="28" t="n">
        <f aca="false">IF(H16="","",RANK(H16,$H$16:$H$31))</f>
        <v>1</v>
      </c>
      <c r="C16" s="29" t="s">
        <v>36</v>
      </c>
      <c r="D16" s="30" t="s">
        <v>37</v>
      </c>
      <c r="E16" s="31" t="n">
        <v>500</v>
      </c>
      <c r="F16" s="29" t="s">
        <v>38</v>
      </c>
      <c r="G16" s="32" t="n">
        <v>156</v>
      </c>
      <c r="H16" s="33" t="n">
        <f aca="false">IF(OR(E16="",G16=""),"",E16*G16)</f>
        <v>78000</v>
      </c>
      <c r="I16" s="34" t="n">
        <f aca="false">IFERROR(H16/$H$32,"")</f>
        <v>0.390429472419662</v>
      </c>
      <c r="J16" s="34" t="n">
        <f aca="false">IF(H16="","",SUMIF($H$16:$H$31,"&gt;="&amp;H16,$H$16:$H$31)/$H$32)</f>
        <v>0.390429472419662</v>
      </c>
      <c r="K16" s="34" t="n">
        <f aca="false">IF(H16="","",COUNTIF($H$16:$H$31,"&gt;="&amp;H16)/$D$11)</f>
        <v>0.0625</v>
      </c>
      <c r="L16" s="35" t="str">
        <f aca="false">IF(H16="","",IF(J16&lt;=$D$8,"A",IF(J16&lt;=$D$9,"B","C")))</f>
        <v>A</v>
      </c>
    </row>
    <row r="17" customFormat="false" ht="16.5" hidden="false" customHeight="true" outlineLevel="0" collapsed="false">
      <c r="B17" s="28" t="n">
        <f aca="false">IF(H17="","",RANK(H17,$H$16:$H$31))</f>
        <v>2</v>
      </c>
      <c r="C17" s="29" t="s">
        <v>39</v>
      </c>
      <c r="D17" s="30" t="s">
        <v>40</v>
      </c>
      <c r="E17" s="31" t="n">
        <v>230</v>
      </c>
      <c r="F17" s="29" t="s">
        <v>38</v>
      </c>
      <c r="G17" s="32" t="n">
        <v>200</v>
      </c>
      <c r="H17" s="33" t="n">
        <f aca="false">IF(OR(E17="",G17=""),"",E17*G17)</f>
        <v>46000</v>
      </c>
      <c r="I17" s="34" t="n">
        <f aca="false">IFERROR(H17/$H$32,"")</f>
        <v>0.230253278606467</v>
      </c>
      <c r="J17" s="34" t="n">
        <f aca="false">IF(H17="","",SUMIF($H$16:$H$31,"&gt;="&amp;H17,$H$16:$H$31)/$H$32)</f>
        <v>0.620682751026129</v>
      </c>
      <c r="K17" s="34" t="n">
        <f aca="false">IF(H17="","",COUNTIF($H$16:$H$31,"&gt;="&amp;H17)/$D$11)</f>
        <v>0.125</v>
      </c>
      <c r="L17" s="35" t="str">
        <f aca="false">IF(H17="","",IF(J17&lt;=$D$8,"A",IF(J17&lt;=$D$9,"B","C")))</f>
        <v>A</v>
      </c>
    </row>
    <row r="18" customFormat="false" ht="16.5" hidden="false" customHeight="true" outlineLevel="0" collapsed="false">
      <c r="B18" s="28" t="n">
        <f aca="false">IF(H18="","",RANK(H18,$H$16:$H$31))</f>
        <v>3</v>
      </c>
      <c r="C18" s="29" t="s">
        <v>41</v>
      </c>
      <c r="D18" s="30" t="s">
        <v>42</v>
      </c>
      <c r="E18" s="31" t="n">
        <v>400</v>
      </c>
      <c r="F18" s="29" t="s">
        <v>38</v>
      </c>
      <c r="G18" s="32" t="n">
        <v>80</v>
      </c>
      <c r="H18" s="33" t="n">
        <f aca="false">IF(OR(E18="",G18=""),"",E18*G18)</f>
        <v>32000</v>
      </c>
      <c r="I18" s="34" t="n">
        <f aca="false">IFERROR(H18/$H$32,"")</f>
        <v>0.160176193813195</v>
      </c>
      <c r="J18" s="34" t="n">
        <f aca="false">IF(H18="","",SUMIF($H$16:$H$31,"&gt;="&amp;H18,$H$16:$H$31)/$H$32)</f>
        <v>0.780858944839323</v>
      </c>
      <c r="K18" s="34" t="n">
        <f aca="false">IF(H18="","",COUNTIF($H$16:$H$31,"&gt;="&amp;H18)/$D$11)</f>
        <v>0.1875</v>
      </c>
      <c r="L18" s="35" t="str">
        <f aca="false">IF(H18="","",IF(J18&lt;=$D$8,"A",IF(J18&lt;=$D$9,"B","C")))</f>
        <v>A</v>
      </c>
    </row>
    <row r="19" customFormat="false" ht="16.5" hidden="false" customHeight="true" outlineLevel="0" collapsed="false">
      <c r="B19" s="28" t="n">
        <f aca="false">IF(H19="","",RANK(H19,$H$16:$H$31))</f>
        <v>4</v>
      </c>
      <c r="C19" s="29" t="s">
        <v>43</v>
      </c>
      <c r="D19" s="30" t="s">
        <v>44</v>
      </c>
      <c r="E19" s="31" t="n">
        <v>300</v>
      </c>
      <c r="F19" s="29" t="s">
        <v>38</v>
      </c>
      <c r="G19" s="32" t="n">
        <v>40</v>
      </c>
      <c r="H19" s="33" t="n">
        <f aca="false">IF(OR(E19="",G19=""),"",E19*G19)</f>
        <v>12000</v>
      </c>
      <c r="I19" s="34" t="n">
        <f aca="false">IFERROR(H19/$H$32,"")</f>
        <v>0.0600660726799479</v>
      </c>
      <c r="J19" s="34" t="n">
        <f aca="false">IF(H19="","",SUMIF($H$16:$H$31,"&gt;="&amp;H19,$H$16:$H$31)/$H$32)</f>
        <v>0.840925017519271</v>
      </c>
      <c r="K19" s="34" t="n">
        <f aca="false">IF(H19="","",COUNTIF($H$16:$H$31,"&gt;="&amp;H19)/$D$11)</f>
        <v>0.25</v>
      </c>
      <c r="L19" s="35" t="str">
        <f aca="false">IF(H19="","",IF(J19&lt;=$D$8,"A",IF(J19&lt;=$D$9,"B","C")))</f>
        <v>B</v>
      </c>
    </row>
    <row r="20" customFormat="false" ht="16.5" hidden="false" customHeight="true" outlineLevel="0" collapsed="false">
      <c r="B20" s="28" t="n">
        <f aca="false">IF(H20="","",RANK(H20,$H$16:$H$31))</f>
        <v>5</v>
      </c>
      <c r="C20" s="29" t="s">
        <v>45</v>
      </c>
      <c r="D20" s="30" t="s">
        <v>46</v>
      </c>
      <c r="E20" s="31" t="n">
        <v>850</v>
      </c>
      <c r="F20" s="29" t="s">
        <v>38</v>
      </c>
      <c r="G20" s="32" t="n">
        <v>10</v>
      </c>
      <c r="H20" s="33" t="n">
        <f aca="false">IF(OR(E20="",G20=""),"",E20*G20)</f>
        <v>8500</v>
      </c>
      <c r="I20" s="34" t="n">
        <f aca="false">IFERROR(H20/$H$32,"")</f>
        <v>0.0425468014816298</v>
      </c>
      <c r="J20" s="34" t="n">
        <f aca="false">IF(H20="","",SUMIF($H$16:$H$31,"&gt;="&amp;H20,$H$16:$H$31)/$H$32)</f>
        <v>0.883471819000901</v>
      </c>
      <c r="K20" s="34" t="n">
        <f aca="false">IF(H20="","",COUNTIF($H$16:$H$31,"&gt;="&amp;H20)/$D$11)</f>
        <v>0.3125</v>
      </c>
      <c r="L20" s="35" t="str">
        <f aca="false">IF(H20="","",IF(J20&lt;=$D$8,"A",IF(J20&lt;=$D$9,"B","C")))</f>
        <v>B</v>
      </c>
    </row>
    <row r="21" customFormat="false" ht="16.5" hidden="false" customHeight="true" outlineLevel="0" collapsed="false">
      <c r="B21" s="28" t="n">
        <f aca="false">IF(H21="","",RANK(H21,$H$16:$H$31))</f>
        <v>6</v>
      </c>
      <c r="C21" s="29" t="s">
        <v>47</v>
      </c>
      <c r="D21" s="30" t="s">
        <v>48</v>
      </c>
      <c r="E21" s="31" t="n">
        <v>620</v>
      </c>
      <c r="F21" s="29" t="s">
        <v>38</v>
      </c>
      <c r="G21" s="32" t="n">
        <v>10</v>
      </c>
      <c r="H21" s="33" t="n">
        <f aca="false">IF(OR(E21="",G21=""),"",E21*G21)</f>
        <v>6200</v>
      </c>
      <c r="I21" s="34" t="n">
        <f aca="false">IFERROR(H21/$H$32,"")</f>
        <v>0.0310341375513064</v>
      </c>
      <c r="J21" s="34" t="n">
        <f aca="false">IF(H21="","",SUMIF($H$16:$H$31,"&gt;="&amp;H21,$H$16:$H$31)/$H$32)</f>
        <v>0.914505956552208</v>
      </c>
      <c r="K21" s="34" t="n">
        <f aca="false">IF(H21="","",COUNTIF($H$16:$H$31,"&gt;="&amp;H21)/$D$11)</f>
        <v>0.375</v>
      </c>
      <c r="L21" s="35" t="str">
        <f aca="false">IF(H21="","",IF(J21&lt;=$D$8,"A",IF(J21&lt;=$D$9,"B","C")))</f>
        <v>B</v>
      </c>
    </row>
    <row r="22" customFormat="false" ht="16.5" hidden="false" customHeight="true" outlineLevel="0" collapsed="false">
      <c r="B22" s="28" t="n">
        <f aca="false">IF(H22="","",RANK(H22,$H$16:$H$31))</f>
        <v>7</v>
      </c>
      <c r="C22" s="29" t="s">
        <v>49</v>
      </c>
      <c r="D22" s="30" t="s">
        <v>50</v>
      </c>
      <c r="E22" s="31" t="n">
        <v>1075</v>
      </c>
      <c r="F22" s="29" t="s">
        <v>38</v>
      </c>
      <c r="G22" s="32" t="n">
        <v>4</v>
      </c>
      <c r="H22" s="33" t="n">
        <f aca="false">IF(OR(E22="",G22=""),"",E22*G22)</f>
        <v>4300</v>
      </c>
      <c r="I22" s="34" t="n">
        <f aca="false">IFERROR(H22/$H$32,"")</f>
        <v>0.021523676043648</v>
      </c>
      <c r="J22" s="34" t="n">
        <f aca="false">IF(H22="","",SUMIF($H$16:$H$31,"&gt;="&amp;H22,$H$16:$H$31)/$H$32)</f>
        <v>0.936029632595856</v>
      </c>
      <c r="K22" s="34" t="n">
        <f aca="false">IF(H22="","",COUNTIF($H$16:$H$31,"&gt;="&amp;H22)/$D$11)</f>
        <v>0.4375</v>
      </c>
      <c r="L22" s="35" t="str">
        <f aca="false">IF(H22="","",IF(J22&lt;=$D$8,"A",IF(J22&lt;=$D$9,"B","C")))</f>
        <v>B</v>
      </c>
    </row>
    <row r="23" customFormat="false" ht="16.5" hidden="false" customHeight="true" outlineLevel="0" collapsed="false">
      <c r="B23" s="28" t="n">
        <f aca="false">IF(H23="","",RANK(H23,$H$16:$H$31))</f>
        <v>8</v>
      </c>
      <c r="C23" s="29" t="s">
        <v>51</v>
      </c>
      <c r="D23" s="30" t="s">
        <v>52</v>
      </c>
      <c r="E23" s="31" t="n">
        <v>250</v>
      </c>
      <c r="F23" s="29" t="s">
        <v>38</v>
      </c>
      <c r="G23" s="32" t="n">
        <v>12</v>
      </c>
      <c r="H23" s="33" t="n">
        <f aca="false">IF(OR(E23="",G23=""),"",E23*G23)</f>
        <v>3000</v>
      </c>
      <c r="I23" s="34" t="n">
        <f aca="false">IFERROR(H23/$H$32,"")</f>
        <v>0.015016518169987</v>
      </c>
      <c r="J23" s="34" t="n">
        <f aca="false">IF(H23="","",SUMIF($H$16:$H$31,"&gt;="&amp;H23,$H$16:$H$31)/$H$32)</f>
        <v>0.951046150765842</v>
      </c>
      <c r="K23" s="34" t="n">
        <f aca="false">IF(H23="","",COUNTIF($H$16:$H$31,"&gt;="&amp;H23)/$D$11)</f>
        <v>0.5</v>
      </c>
      <c r="L23" s="35" t="str">
        <f aca="false">IF(H23="","",IF(J23&lt;=$D$8,"A",IF(J23&lt;=$D$9,"B","C")))</f>
        <v>C</v>
      </c>
    </row>
    <row r="24" customFormat="false" ht="16.5" hidden="false" customHeight="true" outlineLevel="0" collapsed="false">
      <c r="B24" s="28" t="n">
        <f aca="false">IF(H24="","",RANK(H24,$H$16:$H$31))</f>
        <v>9</v>
      </c>
      <c r="C24" s="29" t="s">
        <v>53</v>
      </c>
      <c r="D24" s="30" t="s">
        <v>54</v>
      </c>
      <c r="E24" s="31" t="n">
        <v>1300</v>
      </c>
      <c r="F24" s="29" t="s">
        <v>55</v>
      </c>
      <c r="G24" s="32" t="n">
        <v>2</v>
      </c>
      <c r="H24" s="33" t="n">
        <f aca="false">IF(OR(E24="",G24=""),"",E24*G24)</f>
        <v>2600</v>
      </c>
      <c r="I24" s="34" t="n">
        <f aca="false">IFERROR(H24/$H$32,"")</f>
        <v>0.0130143157473221</v>
      </c>
      <c r="J24" s="34" t="n">
        <f aca="false">IF(H24="","",SUMIF($H$16:$H$31,"&gt;="&amp;H24,$H$16:$H$31)/$H$32)</f>
        <v>0.964060466513165</v>
      </c>
      <c r="K24" s="34" t="n">
        <f aca="false">IF(H24="","",COUNTIF($H$16:$H$31,"&gt;="&amp;H24)/$D$11)</f>
        <v>0.5625</v>
      </c>
      <c r="L24" s="35" t="str">
        <f aca="false">IF(H24="","",IF(J24&lt;=$D$8,"A",IF(J24&lt;=$D$9,"B","C")))</f>
        <v>C</v>
      </c>
    </row>
    <row r="25" customFormat="false" ht="16.5" hidden="false" customHeight="true" outlineLevel="0" collapsed="false">
      <c r="B25" s="28" t="n">
        <f aca="false">IF(H25="","",RANK(H25,$H$16:$H$31))</f>
        <v>10</v>
      </c>
      <c r="C25" s="29" t="s">
        <v>56</v>
      </c>
      <c r="D25" s="30" t="s">
        <v>57</v>
      </c>
      <c r="E25" s="31" t="n">
        <v>950</v>
      </c>
      <c r="F25" s="29" t="s">
        <v>55</v>
      </c>
      <c r="G25" s="32" t="n">
        <v>2</v>
      </c>
      <c r="H25" s="33" t="n">
        <f aca="false">IF(OR(E25="",G25=""),"",E25*G25)</f>
        <v>1900</v>
      </c>
      <c r="I25" s="34" t="n">
        <f aca="false">IFERROR(H25/$H$32,"")</f>
        <v>0.00951046150765842</v>
      </c>
      <c r="J25" s="34" t="n">
        <f aca="false">IF(H25="","",SUMIF($H$16:$H$31,"&gt;="&amp;H25,$H$16:$H$31)/$H$32)</f>
        <v>0.973570928020823</v>
      </c>
      <c r="K25" s="34" t="n">
        <f aca="false">IF(H25="","",COUNTIF($H$16:$H$31,"&gt;="&amp;H25)/$D$11)</f>
        <v>0.625</v>
      </c>
      <c r="L25" s="35" t="str">
        <f aca="false">IF(H25="","",IF(J25&lt;=$D$8,"A",IF(J25&lt;=$D$9,"B","C")))</f>
        <v>C</v>
      </c>
    </row>
    <row r="26" customFormat="false" ht="16.5" hidden="false" customHeight="true" outlineLevel="0" collapsed="false">
      <c r="B26" s="28" t="n">
        <f aca="false">IF(H26="","",RANK(H26,$H$16:$H$31))</f>
        <v>11</v>
      </c>
      <c r="C26" s="29" t="s">
        <v>58</v>
      </c>
      <c r="D26" s="30" t="s">
        <v>59</v>
      </c>
      <c r="E26" s="31" t="n">
        <v>500</v>
      </c>
      <c r="F26" s="29" t="s">
        <v>60</v>
      </c>
      <c r="G26" s="32" t="n">
        <v>3</v>
      </c>
      <c r="H26" s="33" t="n">
        <f aca="false">IF(OR(E26="",G26=""),"",E26*G26)</f>
        <v>1500</v>
      </c>
      <c r="I26" s="34" t="n">
        <f aca="false">IFERROR(H26/$H$32,"")</f>
        <v>0.00750825908499349</v>
      </c>
      <c r="J26" s="34" t="n">
        <f aca="false">IF(H26="","",SUMIF($H$16:$H$31,"&gt;="&amp;H26,$H$16:$H$31)/$H$32)</f>
        <v>0.981079187105816</v>
      </c>
      <c r="K26" s="34" t="n">
        <f aca="false">IF(H26="","",COUNTIF($H$16:$H$31,"&gt;="&amp;H26)/$D$11)</f>
        <v>0.6875</v>
      </c>
      <c r="L26" s="35" t="str">
        <f aca="false">IF(H26="","",IF(J26&lt;=$D$8,"A",IF(J26&lt;=$D$9,"B","C")))</f>
        <v>C</v>
      </c>
    </row>
    <row r="27" customFormat="false" ht="16.5" hidden="false" customHeight="true" outlineLevel="0" collapsed="false">
      <c r="B27" s="28" t="n">
        <f aca="false">IF(H27="","",RANK(H27,$H$16:$H$31))</f>
        <v>12</v>
      </c>
      <c r="C27" s="29" t="s">
        <v>61</v>
      </c>
      <c r="D27" s="30" t="s">
        <v>62</v>
      </c>
      <c r="E27" s="31" t="n">
        <v>4000</v>
      </c>
      <c r="F27" s="29" t="s">
        <v>63</v>
      </c>
      <c r="G27" s="32" t="n">
        <v>0.3</v>
      </c>
      <c r="H27" s="33" t="n">
        <f aca="false">IF(OR(E27="",G27=""),"",E27*G27)</f>
        <v>1200</v>
      </c>
      <c r="I27" s="34" t="n">
        <f aca="false">IFERROR(H27/$H$32,"")</f>
        <v>0.00600660726799479</v>
      </c>
      <c r="J27" s="34" t="n">
        <f aca="false">IF(H27="","",SUMIF($H$16:$H$31,"&gt;="&amp;H27,$H$16:$H$31)/$H$32)</f>
        <v>0.987085794373811</v>
      </c>
      <c r="K27" s="34" t="n">
        <f aca="false">IF(H27="","",COUNTIF($H$16:$H$31,"&gt;="&amp;H27)/$D$11)</f>
        <v>0.75</v>
      </c>
      <c r="L27" s="35" t="str">
        <f aca="false">IF(H27="","",IF(J27&lt;=$D$8,"A",IF(J27&lt;=$D$9,"B","C")))</f>
        <v>C</v>
      </c>
    </row>
    <row r="28" customFormat="false" ht="16.5" hidden="false" customHeight="true" outlineLevel="0" collapsed="false">
      <c r="B28" s="28" t="n">
        <f aca="false">IF(H28="","",RANK(H28,$H$16:$H$31))</f>
        <v>13</v>
      </c>
      <c r="C28" s="29" t="s">
        <v>64</v>
      </c>
      <c r="D28" s="30" t="s">
        <v>65</v>
      </c>
      <c r="E28" s="31" t="n">
        <v>950</v>
      </c>
      <c r="F28" s="29" t="s">
        <v>38</v>
      </c>
      <c r="G28" s="32" t="n">
        <v>1</v>
      </c>
      <c r="H28" s="33" t="n">
        <f aca="false">IF(OR(E28="",G28=""),"",E28*G28)</f>
        <v>950</v>
      </c>
      <c r="I28" s="34" t="n">
        <f aca="false">IFERROR(H28/$H$32,"")</f>
        <v>0.00475523075382921</v>
      </c>
      <c r="J28" s="34" t="n">
        <f aca="false">IF(H28="","",SUMIF($H$16:$H$31,"&gt;="&amp;H28,$H$16:$H$31)/$H$32)</f>
        <v>0.99184102512764</v>
      </c>
      <c r="K28" s="34" t="n">
        <f aca="false">IF(H28="","",COUNTIF($H$16:$H$31,"&gt;="&amp;H28)/$D$11)</f>
        <v>0.8125</v>
      </c>
      <c r="L28" s="35" t="str">
        <f aca="false">IF(H28="","",IF(J28&lt;=$D$8,"A",IF(J28&lt;=$D$9,"B","C")))</f>
        <v>C</v>
      </c>
    </row>
    <row r="29" customFormat="false" ht="16.5" hidden="false" customHeight="true" outlineLevel="0" collapsed="false">
      <c r="B29" s="28" t="n">
        <f aca="false">IF(H29="","",RANK(H29,$H$16:$H$31))</f>
        <v>14</v>
      </c>
      <c r="C29" s="29" t="s">
        <v>66</v>
      </c>
      <c r="D29" s="30" t="s">
        <v>67</v>
      </c>
      <c r="E29" s="31" t="n">
        <v>1800</v>
      </c>
      <c r="F29" s="29" t="s">
        <v>38</v>
      </c>
      <c r="G29" s="32" t="n">
        <v>0.4</v>
      </c>
      <c r="H29" s="33" t="n">
        <f aca="false">IF(OR(E29="",G29=""),"",E29*G29)</f>
        <v>720</v>
      </c>
      <c r="I29" s="34" t="n">
        <f aca="false">IFERROR(H29/$H$32,"")</f>
        <v>0.00360396436079688</v>
      </c>
      <c r="J29" s="34" t="n">
        <f aca="false">IF(H29="","",SUMIF($H$16:$H$31,"&gt;="&amp;H29,$H$16:$H$31)/$H$32)</f>
        <v>0.995444989488437</v>
      </c>
      <c r="K29" s="34" t="n">
        <f aca="false">IF(H29="","",COUNTIF($H$16:$H$31,"&gt;="&amp;H29)/$D$11)</f>
        <v>0.875</v>
      </c>
      <c r="L29" s="35" t="str">
        <f aca="false">IF(H29="","",IF(J29&lt;=$D$8,"A",IF(J29&lt;=$D$9,"B","C")))</f>
        <v>C</v>
      </c>
    </row>
    <row r="30" customFormat="false" ht="16.5" hidden="false" customHeight="true" outlineLevel="0" collapsed="false">
      <c r="B30" s="28" t="n">
        <f aca="false">IF(H30="","",RANK(H30,$H$16:$H$31))</f>
        <v>15</v>
      </c>
      <c r="C30" s="29" t="s">
        <v>68</v>
      </c>
      <c r="D30" s="30" t="s">
        <v>69</v>
      </c>
      <c r="E30" s="31" t="n">
        <v>3200</v>
      </c>
      <c r="F30" s="29" t="s">
        <v>63</v>
      </c>
      <c r="G30" s="32" t="n">
        <v>0.2</v>
      </c>
      <c r="H30" s="33" t="n">
        <f aca="false">IF(OR(E30="",G30=""),"",E30*G30)</f>
        <v>640</v>
      </c>
      <c r="I30" s="34" t="n">
        <f aca="false">IFERROR(H30/$H$32,"")</f>
        <v>0.00320352387626389</v>
      </c>
      <c r="J30" s="34" t="n">
        <f aca="false">IF(H30="","",SUMIF($H$16:$H$31,"&gt;="&amp;H30,$H$16:$H$31)/$H$32)</f>
        <v>0.998648513364701</v>
      </c>
      <c r="K30" s="34" t="n">
        <f aca="false">IF(H30="","",COUNTIF($H$16:$H$31,"&gt;="&amp;H30)/$D$11)</f>
        <v>0.9375</v>
      </c>
      <c r="L30" s="35" t="str">
        <f aca="false">IF(H30="","",IF(J30&lt;=$D$8,"A",IF(J30&lt;=$D$9,"B","C")))</f>
        <v>C</v>
      </c>
    </row>
    <row r="31" customFormat="false" ht="16.5" hidden="false" customHeight="true" outlineLevel="0" collapsed="false">
      <c r="B31" s="28" t="n">
        <f aca="false">IF(H31="","",RANK(H31,$H$16:$H$31))</f>
        <v>16</v>
      </c>
      <c r="C31" s="29" t="s">
        <v>70</v>
      </c>
      <c r="D31" s="30" t="s">
        <v>71</v>
      </c>
      <c r="E31" s="31" t="n">
        <v>900</v>
      </c>
      <c r="F31" s="29" t="s">
        <v>63</v>
      </c>
      <c r="G31" s="32" t="n">
        <v>0.3</v>
      </c>
      <c r="H31" s="33" t="n">
        <f aca="false">IF(OR(E31="",G31=""),"",E31*G31)</f>
        <v>270</v>
      </c>
      <c r="I31" s="34" t="n">
        <f aca="false">IFERROR(H31/$H$32,"")</f>
        <v>0.00135148663529883</v>
      </c>
      <c r="J31" s="34" t="n">
        <f aca="false">IF(H31="","",SUMIF($H$16:$H$31,"&gt;="&amp;H31,$H$16:$H$31)/$H$32)</f>
        <v>1</v>
      </c>
      <c r="K31" s="34" t="n">
        <f aca="false">IF(H31="","",COUNTIF($H$16:$H$31,"&gt;="&amp;H31)/$D$11)</f>
        <v>1</v>
      </c>
      <c r="L31" s="35" t="str">
        <f aca="false">IF(H31="","",IF(J31&lt;=$D$8,"A",IF(J31&lt;=$D$9,"B","C")))</f>
        <v>C</v>
      </c>
    </row>
    <row r="32" customFormat="false" ht="18.75" hidden="false" customHeight="true" outlineLevel="0" collapsed="false">
      <c r="B32" s="36" t="s">
        <v>72</v>
      </c>
      <c r="C32" s="36"/>
      <c r="D32" s="36"/>
      <c r="E32" s="37" t="n">
        <f aca="false">SUM(E16:E31)</f>
        <v>17825</v>
      </c>
      <c r="F32" s="38"/>
      <c r="G32" s="38"/>
      <c r="H32" s="39" t="n">
        <f aca="false">SUM(H16:H31)</f>
        <v>199780</v>
      </c>
      <c r="I32" s="40" t="n">
        <f aca="false">SUM(I16:I31)</f>
        <v>1</v>
      </c>
      <c r="J32" s="25"/>
      <c r="K32" s="25"/>
      <c r="L32" s="25"/>
    </row>
    <row r="33" customFormat="false" ht="15" hidden="false" customHeight="true" outlineLevel="0" collapsed="false">
      <c r="B33" s="41" t="s">
        <v>73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customFormat="false" ht="6" hidden="false" customHeight="true" outlineLevel="0" collapsed="false"/>
    <row r="35" customFormat="false" ht="19.5" hidden="false" customHeight="true" outlineLevel="0" collapsed="false">
      <c r="B35" s="26" t="s">
        <v>74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58" customFormat="false" ht="24" hidden="false" customHeight="true" outlineLevel="0" collapsed="false">
      <c r="B58" s="42" t="s">
        <v>75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</row>
  </sheetData>
  <mergeCells count="22">
    <mergeCell ref="B2:L2"/>
    <mergeCell ref="B3:I4"/>
    <mergeCell ref="J3:L3"/>
    <mergeCell ref="J4:L4"/>
    <mergeCell ref="B5:L5"/>
    <mergeCell ref="B7:D7"/>
    <mergeCell ref="F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4:L14"/>
    <mergeCell ref="B32:D32"/>
    <mergeCell ref="B33:L33"/>
    <mergeCell ref="B35:L35"/>
    <mergeCell ref="B58:L58"/>
  </mergeCells>
  <conditionalFormatting sqref="L16:L31">
    <cfRule type="cellIs" priority="2" operator="equal" aboveAverage="0" equalAverage="0" bottom="0" percent="0" rank="0" text="" dxfId="0">
      <formula>"A"</formula>
    </cfRule>
    <cfRule type="cellIs" priority="3" operator="equal" aboveAverage="0" equalAverage="0" bottom="0" percent="0" rank="0" text="" dxfId="1">
      <formula>"B"</formula>
    </cfRule>
    <cfRule type="cellIs" priority="4" operator="equal" aboveAverage="0" equalAverage="0" bottom="0" percent="0" rank="0" text="" dxfId="2">
      <formula>"C"</formula>
    </cfRule>
  </conditionalFormatting>
  <conditionalFormatting sqref="H16:H31">
    <cfRule type="dataBar" priority="5">
      <dataBar showValue="1" minLength="10" maxLength="90">
        <cfvo type="num" val="0"/>
        <cfvo type="max" val="0"/>
        <color rgb="FF4C6A93"/>
      </dataBar>
      <extLst>
        <ext xmlns:x14="http://schemas.microsoft.com/office/spreadsheetml/2009/9/main" uri="{B025F937-C7B1-47D3-B67F-A62EFF666E3E}">
          <x14:id>{B9B1BA6B-1E5D-49A5-884F-323937201342}</x14:id>
        </ext>
      </extLst>
    </cfRule>
  </conditionalFormatting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B1BA6B-1E5D-49A5-884F-323937201342}">
            <x14:dataBar minLength="10" maxLength="90" axisPosition="none" gradient="true">
              <x14:cfvo type="num">
                <xm:f>0</xm:f>
              </x14:cfvo>
              <x14:cfvo type="max"/>
              <x14:negativeFillColor rgb="FF4C6A93"/>
              <x14:axisColor rgb="FF000000"/>
            </x14:dataBar>
          </x14:cfRule>
          <xm:sqref>H16:H31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2026-07-19T09:13:05Z</dcterms:created>
  <dc:creator>openpyxl</dc:creator>
  <dc:description/>
  <dc:language>en-US</dc:language>
  <cp:lastModifiedBy/>
  <dcterms:modified xsi:type="dcterms:W3CDTF">2026-07-19T09:13:08Z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