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7CD484B6-70AA-4E44-A502-8ED592570283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ABC-Analyse" sheetId="1" r:id="rId1"/>
  </sheets>
  <definedNames>
    <definedName name="_xlnm.Print_Area" localSheetId="0">'ABC-Analyse'!$A$1:$L$54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4" i="1" l="1"/>
  <c r="J33" i="1"/>
  <c r="G33" i="1"/>
  <c r="G32" i="1"/>
  <c r="G31" i="1"/>
  <c r="J31" i="1" s="1"/>
  <c r="G30" i="1"/>
  <c r="J29" i="1"/>
  <c r="G29" i="1"/>
  <c r="G28" i="1"/>
  <c r="J28" i="1" s="1"/>
  <c r="G27" i="1"/>
  <c r="J27" i="1" s="1"/>
  <c r="G26" i="1"/>
  <c r="J25" i="1"/>
  <c r="G25" i="1"/>
  <c r="G24" i="1"/>
  <c r="J24" i="1" s="1"/>
  <c r="G23" i="1"/>
  <c r="J23" i="1" s="1"/>
  <c r="G22" i="1"/>
  <c r="J21" i="1"/>
  <c r="G21" i="1"/>
  <c r="G20" i="1"/>
  <c r="G19" i="1"/>
  <c r="J19" i="1" s="1"/>
  <c r="G18" i="1"/>
  <c r="J17" i="1"/>
  <c r="G17" i="1"/>
  <c r="G16" i="1"/>
  <c r="J16" i="1" s="1"/>
  <c r="H11" i="1"/>
  <c r="J18" i="1" l="1"/>
  <c r="J22" i="1"/>
  <c r="J26" i="1"/>
  <c r="J30" i="1"/>
  <c r="J11" i="1"/>
  <c r="J20" i="1"/>
  <c r="J32" i="1"/>
  <c r="G34" i="1"/>
  <c r="I26" i="1" s="1"/>
  <c r="K26" i="1" s="1"/>
  <c r="H27" i="1" l="1"/>
  <c r="H19" i="1"/>
  <c r="H18" i="1"/>
  <c r="I19" i="1"/>
  <c r="K19" i="1" s="1"/>
  <c r="H26" i="1"/>
  <c r="I24" i="1"/>
  <c r="K24" i="1" s="1"/>
  <c r="H16" i="1"/>
  <c r="I23" i="1"/>
  <c r="K23" i="1" s="1"/>
  <c r="I30" i="1"/>
  <c r="K30" i="1" s="1"/>
  <c r="I31" i="1"/>
  <c r="K31" i="1" s="1"/>
  <c r="I27" i="1"/>
  <c r="K27" i="1" s="1"/>
  <c r="H23" i="1"/>
  <c r="H31" i="1"/>
  <c r="H22" i="1"/>
  <c r="I32" i="1"/>
  <c r="K32" i="1" s="1"/>
  <c r="I20" i="1"/>
  <c r="K20" i="1" s="1"/>
  <c r="H28" i="1"/>
  <c r="I33" i="1"/>
  <c r="K33" i="1" s="1"/>
  <c r="I29" i="1"/>
  <c r="K29" i="1" s="1"/>
  <c r="I25" i="1"/>
  <c r="K25" i="1" s="1"/>
  <c r="I21" i="1"/>
  <c r="K21" i="1" s="1"/>
  <c r="I17" i="1"/>
  <c r="K17" i="1" s="1"/>
  <c r="H33" i="1"/>
  <c r="H29" i="1"/>
  <c r="H25" i="1"/>
  <c r="H21" i="1"/>
  <c r="H17" i="1"/>
  <c r="I16" i="1"/>
  <c r="K16" i="1" s="1"/>
  <c r="H30" i="1"/>
  <c r="I28" i="1"/>
  <c r="K28" i="1" s="1"/>
  <c r="I18" i="1"/>
  <c r="K18" i="1" s="1"/>
  <c r="H20" i="1"/>
  <c r="H32" i="1"/>
  <c r="H24" i="1"/>
  <c r="I22" i="1"/>
  <c r="K22" i="1" s="1"/>
  <c r="H34" i="1" l="1"/>
  <c r="J9" i="1"/>
  <c r="I9" i="1"/>
  <c r="H9" i="1"/>
  <c r="K8" i="1"/>
  <c r="I8" i="1"/>
  <c r="H8" i="1"/>
  <c r="I10" i="1"/>
  <c r="K10" i="1"/>
  <c r="J10" i="1"/>
  <c r="H10" i="1"/>
  <c r="J8" i="1"/>
  <c r="K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D7" authorId="0" shapeId="0" xr:uid="{00000000-0006-0000-0000-000001000000}">
      <text>
        <r>
          <rPr>
            <sz val="10"/>
            <rFont val="Arial"/>
            <family val="2"/>
          </rPr>
          <t>Obergrenze des kumulierten Wertanteils für Klasse A. Übliche Werte: 70–80 %.</t>
        </r>
      </text>
    </comment>
    <comment ref="D8" authorId="0" shapeId="0" xr:uid="{00000000-0006-0000-0000-000002000000}">
      <text>
        <r>
          <rPr>
            <sz val="10"/>
            <rFont val="Arial"/>
            <family val="2"/>
          </rPr>
          <t>Obergrenze für Klasse B (z. B. 90–95 %). Alles darüber fällt in Klasse C.</t>
        </r>
      </text>
    </comment>
  </commentList>
</comments>
</file>

<file path=xl/sharedStrings.xml><?xml version="1.0" encoding="utf-8"?>
<sst xmlns="http://schemas.openxmlformats.org/spreadsheetml/2006/main" count="74" uniqueCount="71">
  <si>
    <t>ABC</t>
  </si>
  <si>
    <t>ABC-Analyse</t>
  </si>
  <si>
    <t>Klassifizierung nach Wertbeitrag · Pareto-Prinzip (80/20)</t>
  </si>
  <si>
    <t>Die ABC-Analyse ordnet Objekte nach ihrem Anteil am Gesamtwert: A = wenige Positionen mit hohem Wertanteil, C = viele Positionen mit geringem Wertanteil.</t>
  </si>
  <si>
    <t>Klassengrenzen (Parameter)</t>
  </si>
  <si>
    <t>Auswertung nach Klassen</t>
  </si>
  <si>
    <t>Klasse A  –  bis</t>
  </si>
  <si>
    <t>kum. Wertanteil</t>
  </si>
  <si>
    <t>Klasse</t>
  </si>
  <si>
    <t>Artikel</t>
  </si>
  <si>
    <t>Artikelanteil</t>
  </si>
  <si>
    <t>Wert</t>
  </si>
  <si>
    <t>Wertanteil</t>
  </si>
  <si>
    <t>Klasse B  –  bis</t>
  </si>
  <si>
    <t>A</t>
  </si>
  <si>
    <t>Klasse C  –  ab</t>
  </si>
  <si>
    <t>Rest</t>
  </si>
  <si>
    <t>bis 100 %</t>
  </si>
  <si>
    <t>B</t>
  </si>
  <si>
    <t>Klasse A – wenige Artikel, hoher Wertanteil</t>
  </si>
  <si>
    <t>C</t>
  </si>
  <si>
    <t>Klasse B – mittlerer Wert- und Mengenanteil</t>
  </si>
  <si>
    <t>Gesamt</t>
  </si>
  <si>
    <t>Klasse C – viele Artikel, geringer Wertanteil</t>
  </si>
  <si>
    <t>Artikeldaten und Klassifizierung</t>
  </si>
  <si>
    <t>Nr.</t>
  </si>
  <si>
    <t>Artikel-Nr.</t>
  </si>
  <si>
    <t>Bezeichnung</t>
  </si>
  <si>
    <t>Menge p. a.</t>
  </si>
  <si>
    <t>Preis / Einheit</t>
  </si>
  <si>
    <t>Jahreswert</t>
  </si>
  <si>
    <t>Kum. Wertanteil</t>
  </si>
  <si>
    <t>Rang</t>
  </si>
  <si>
    <t>AR-1001</t>
  </si>
  <si>
    <t>Hydraulikaggregat HA-250</t>
  </si>
  <si>
    <t>AR-1002</t>
  </si>
  <si>
    <t>Steuermodul SM-12</t>
  </si>
  <si>
    <t>AR-1003</t>
  </si>
  <si>
    <t>Servomotor SV-4</t>
  </si>
  <si>
    <t>AR-1004</t>
  </si>
  <si>
    <t>Frequenzumrichter FU-7</t>
  </si>
  <si>
    <t>AR-1005</t>
  </si>
  <si>
    <t>Lineareinheit LE-30</t>
  </si>
  <si>
    <t>AR-1006</t>
  </si>
  <si>
    <t>Sensorleiste SL-9</t>
  </si>
  <si>
    <t>AR-1007</t>
  </si>
  <si>
    <t>Getriebe G-88</t>
  </si>
  <si>
    <t>AR-1008</t>
  </si>
  <si>
    <t>Pneumatikzylinder PZ-63</t>
  </si>
  <si>
    <t>AR-1009</t>
  </si>
  <si>
    <t>Kabelsatz KS-115</t>
  </si>
  <si>
    <t>AR-1010</t>
  </si>
  <si>
    <t>Näherungsschalter NS-2</t>
  </si>
  <si>
    <t>AR-1011</t>
  </si>
  <si>
    <t>Klemmenblock KB-24</t>
  </si>
  <si>
    <t>AR-1012</t>
  </si>
  <si>
    <t>Dichtungssatz DS-50</t>
  </si>
  <si>
    <t>AR-1013</t>
  </si>
  <si>
    <t>Schlauchpaket SP-6</t>
  </si>
  <si>
    <t>AR-1014</t>
  </si>
  <si>
    <t>Sicherungsautomat SA-16</t>
  </si>
  <si>
    <t>AR-1015</t>
  </si>
  <si>
    <t>Kugellager KL-6204</t>
  </si>
  <si>
    <t>AR-1016</t>
  </si>
  <si>
    <t>Schraubensortiment M8</t>
  </si>
  <si>
    <t>AR-1017</t>
  </si>
  <si>
    <t>Kennzeichnungsschild KE-1</t>
  </si>
  <si>
    <t>AR-1018</t>
  </si>
  <si>
    <t>Kabelbinder-Set CB-200</t>
  </si>
  <si>
    <t>Summe / Gesamtwert</t>
  </si>
  <si>
    <t>ABC-Analyse · Vorlage Ausgabe 2026 · Beispieldaten dienen nur zur Veranschaulichung. Nur die farbig hinterlegten Felder (Menge, Preis, Klassengrenzen) sind auszufüllen – alle übrigen Werte berechnen sich automatisch.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</si>
</sst>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€&quot;"/>
    <numFmt numFmtId="166" formatCode="#,##0.00&quot; €&quot;"/>
  </numFmts>
  <fonts count="21" x14ac:knownFonts="1">
    <font>
      <sz val="11"/>
      <color theme="1"/>
      <name val="Calibri"/>
      <family val="2"/>
      <charset val="1"/>
    </font>
    <font>
      <b/>
      <sz val="17"/>
      <color rgb="FFFFFFFF"/>
      <name val="Calibri"/>
      <charset val="1"/>
    </font>
    <font>
      <i/>
      <sz val="10.5"/>
      <color rgb="FFC4CEE4"/>
      <name val="Calibri"/>
      <charset val="1"/>
    </font>
    <font>
      <i/>
      <sz val="9.5"/>
      <color rgb="FF6B7385"/>
      <name val="Calibri"/>
      <charset val="1"/>
    </font>
    <font>
      <b/>
      <sz val="10.5"/>
      <color rgb="FFFFFFFF"/>
      <name val="Calibri"/>
      <charset val="1"/>
    </font>
    <font>
      <b/>
      <sz val="9.5"/>
      <color rgb="FF1B2333"/>
      <name val="Calibri"/>
      <charset val="1"/>
    </font>
    <font>
      <b/>
      <sz val="10.5"/>
      <color rgb="FFB07717"/>
      <name val="Calibri"/>
      <charset val="1"/>
    </font>
    <font>
      <i/>
      <sz val="8.5"/>
      <color rgb="FF6B7385"/>
      <name val="Calibri"/>
      <charset val="1"/>
    </font>
    <font>
      <b/>
      <sz val="9"/>
      <color rgb="FF1E2A4A"/>
      <name val="Calibri"/>
      <charset val="1"/>
    </font>
    <font>
      <sz val="10"/>
      <color rgb="FF1B2333"/>
      <name val="Calibri"/>
      <charset val="1"/>
    </font>
    <font>
      <b/>
      <sz val="10.5"/>
      <color rgb="FF6B7385"/>
      <name val="Calibri"/>
      <charset val="1"/>
    </font>
    <font>
      <sz val="9"/>
      <color rgb="FF1B2333"/>
      <name val="Calibri"/>
      <charset val="1"/>
    </font>
    <font>
      <b/>
      <sz val="10"/>
      <color rgb="FF1B2333"/>
      <name val="Calibri"/>
      <charset val="1"/>
    </font>
    <font>
      <sz val="9"/>
      <color rgb="FF6B7385"/>
      <name val="Calibri"/>
      <charset val="1"/>
    </font>
    <font>
      <sz val="9.5"/>
      <color rgb="FF1B2333"/>
      <name val="Calibri"/>
      <charset val="1"/>
    </font>
    <font>
      <sz val="9.5"/>
      <color rgb="FF6B7385"/>
      <name val="Calibri"/>
      <charset val="1"/>
    </font>
    <font>
      <b/>
      <sz val="10"/>
      <color rgb="FFFFFFFF"/>
      <name val="Calibri"/>
      <charset val="1"/>
    </font>
    <font>
      <b/>
      <sz val="11"/>
      <color rgb="FFFFFFFF"/>
      <name val="Calibri"/>
      <charset val="1"/>
    </font>
    <font>
      <i/>
      <sz val="8"/>
      <color rgb="FF9AA0AC"/>
      <name val="Calibri"/>
      <charset val="1"/>
    </font>
    <font>
      <sz val="10"/>
      <name val="Arial"/>
      <family val="2"/>
    </font>
    <font>
      <b/>
      <sz val="20"/>
      <color rgb="FFFFFFFF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1E2A4A"/>
        <bgColor rgb="FF1B2333"/>
      </patternFill>
    </fill>
    <fill>
      <patternFill patternType="solid">
        <fgColor rgb="FFFBFBFA"/>
        <bgColor rgb="FFFFFFFF"/>
      </patternFill>
    </fill>
    <fill>
      <patternFill patternType="solid">
        <fgColor rgb="FFE0A62E"/>
        <bgColor rgb="FFFFCC00"/>
      </patternFill>
    </fill>
    <fill>
      <patternFill patternType="solid">
        <fgColor rgb="FF2E4372"/>
        <bgColor rgb="FF1E2A4A"/>
      </patternFill>
    </fill>
    <fill>
      <patternFill patternType="solid">
        <fgColor rgb="FFFCEFD3"/>
        <bgColor rgb="FFE9EEF7"/>
      </patternFill>
    </fill>
    <fill>
      <patternFill patternType="solid">
        <fgColor rgb="FFE9EEF7"/>
        <bgColor rgb="FFE4E8F0"/>
      </patternFill>
    </fill>
    <fill>
      <patternFill patternType="solid">
        <fgColor rgb="FF2F7D63"/>
        <bgColor rgb="FF008080"/>
      </patternFill>
    </fill>
    <fill>
      <patternFill patternType="solid">
        <fgColor rgb="FF8593A8"/>
        <bgColor rgb="FF878787"/>
      </patternFill>
    </fill>
  </fills>
  <borders count="6">
    <border>
      <left/>
      <right/>
      <top/>
      <bottom/>
      <diagonal/>
    </border>
    <border>
      <left style="thin">
        <color rgb="FFE7CE93"/>
      </left>
      <right style="thin">
        <color rgb="FFE7CE93"/>
      </right>
      <top style="thin">
        <color rgb="FFE7CE93"/>
      </top>
      <bottom style="thin">
        <color rgb="FFE7CE93"/>
      </bottom>
      <diagonal/>
    </border>
    <border>
      <left style="thin">
        <color rgb="FFE4E8F0"/>
      </left>
      <right style="thin">
        <color rgb="FFE4E8F0"/>
      </right>
      <top style="thin">
        <color rgb="FFE4E8F0"/>
      </top>
      <bottom style="thin">
        <color rgb="FFE4E8F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CDD3DE"/>
      </left>
      <right style="thin">
        <color rgb="FFCDD3DE"/>
      </right>
      <top style="thin">
        <color rgb="FFCDD3DE"/>
      </top>
      <bottom style="thin">
        <color rgb="FFCDD3DE"/>
      </bottom>
      <diagonal/>
    </border>
    <border>
      <left style="thin">
        <color rgb="FF1E2A4A"/>
      </left>
      <right style="thin">
        <color rgb="FF1E2A4A"/>
      </right>
      <top style="thin">
        <color rgb="FF1E2A4A"/>
      </top>
      <bottom style="thin">
        <color rgb="FF1E2A4A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8" fillId="3" borderId="0" xfId="0" applyFont="1" applyFill="1" applyAlignment="1">
      <alignment horizontal="left" vertical="center" wrapText="1"/>
    </xf>
    <xf numFmtId="0" fontId="16" fillId="2" borderId="5" xfId="0" applyFont="1" applyFill="1" applyBorder="1" applyAlignment="1">
      <alignment horizontal="right" vertical="center" indent="1"/>
    </xf>
    <xf numFmtId="0" fontId="11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4" fillId="5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left" vertical="center" wrapText="1"/>
    </xf>
    <xf numFmtId="0" fontId="0" fillId="4" borderId="0" xfId="0" applyFill="1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/>
    </xf>
    <xf numFmtId="0" fontId="0" fillId="3" borderId="0" xfId="0" applyFill="1"/>
    <xf numFmtId="164" fontId="6" fillId="6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3" fontId="9" fillId="3" borderId="2" xfId="0" applyNumberFormat="1" applyFont="1" applyFill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 wrapText="1"/>
    </xf>
    <xf numFmtId="165" fontId="9" fillId="3" borderId="2" xfId="0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0" fillId="8" borderId="3" xfId="0" applyFill="1" applyBorder="1"/>
    <xf numFmtId="0" fontId="4" fillId="9" borderId="2" xfId="0" applyFont="1" applyFill="1" applyBorder="1" applyAlignment="1">
      <alignment horizontal="center" vertical="center" wrapText="1"/>
    </xf>
    <xf numFmtId="0" fontId="0" fillId="4" borderId="3" xfId="0" applyFill="1" applyBorder="1"/>
    <xf numFmtId="0" fontId="12" fillId="7" borderId="4" xfId="0" applyFont="1" applyFill="1" applyBorder="1" applyAlignment="1">
      <alignment horizontal="center" vertical="center" wrapText="1"/>
    </xf>
    <xf numFmtId="3" fontId="12" fillId="7" borderId="4" xfId="0" applyNumberFormat="1" applyFont="1" applyFill="1" applyBorder="1" applyAlignment="1">
      <alignment horizontal="center" vertical="center" wrapText="1"/>
    </xf>
    <xf numFmtId="164" fontId="12" fillId="7" borderId="4" xfId="0" applyNumberFormat="1" applyFont="1" applyFill="1" applyBorder="1" applyAlignment="1">
      <alignment horizontal="center" vertical="center" wrapText="1"/>
    </xf>
    <xf numFmtId="165" fontId="12" fillId="7" borderId="4" xfId="0" applyNumberFormat="1" applyFont="1" applyFill="1" applyBorder="1" applyAlignment="1">
      <alignment horizontal="center" vertical="center" wrapText="1"/>
    </xf>
    <xf numFmtId="0" fontId="0" fillId="9" borderId="3" xfId="0" applyFill="1" applyBorder="1"/>
    <xf numFmtId="3" fontId="13" fillId="3" borderId="2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3" fontId="0" fillId="6" borderId="1" xfId="0" applyNumberFormat="1" applyFill="1" applyBorder="1" applyAlignment="1">
      <alignment horizontal="center" vertical="center" wrapText="1"/>
    </xf>
    <xf numFmtId="166" fontId="0" fillId="6" borderId="1" xfId="0" applyNumberFormat="1" applyFill="1" applyBorder="1" applyAlignment="1">
      <alignment horizontal="right" vertical="center"/>
    </xf>
    <xf numFmtId="165" fontId="12" fillId="3" borderId="2" xfId="0" applyNumberFormat="1" applyFont="1" applyFill="1" applyBorder="1" applyAlignment="1">
      <alignment horizontal="right" vertical="center"/>
    </xf>
    <xf numFmtId="164" fontId="0" fillId="3" borderId="2" xfId="0" applyNumberFormat="1" applyFill="1" applyBorder="1" applyAlignment="1">
      <alignment horizontal="center" vertical="center" wrapText="1"/>
    </xf>
    <xf numFmtId="3" fontId="15" fillId="3" borderId="2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3" fontId="16" fillId="2" borderId="5" xfId="0" applyNumberFormat="1" applyFont="1" applyFill="1" applyBorder="1" applyAlignment="1">
      <alignment horizontal="center" vertical="center" wrapText="1"/>
    </xf>
    <xf numFmtId="0" fontId="16" fillId="2" borderId="5" xfId="0" applyFont="1" applyFill="1" applyBorder="1"/>
    <xf numFmtId="165" fontId="17" fillId="2" borderId="5" xfId="0" applyNumberFormat="1" applyFont="1" applyFill="1" applyBorder="1" applyAlignment="1">
      <alignment horizontal="right" vertical="center"/>
    </xf>
    <xf numFmtId="164" fontId="16" fillId="2" borderId="5" xfId="0" applyNumberFormat="1" applyFont="1" applyFill="1" applyBorder="1" applyAlignment="1">
      <alignment horizontal="right" vertical="center"/>
    </xf>
    <xf numFmtId="0" fontId="20" fillId="2" borderId="0" xfId="0" applyFont="1" applyFill="1" applyAlignment="1">
      <alignment horizontal="center" vertical="center"/>
    </xf>
  </cellXfs>
  <cellStyles count="1">
    <cellStyle name="Standard" xfId="0" builtinId="0"/>
  </cellStyles>
  <dxfs count="3">
    <dxf>
      <font>
        <b/>
        <color rgb="FFFFFFFF"/>
        <name val="Calibri"/>
        <charset val="1"/>
      </font>
      <fill>
        <patternFill>
          <bgColor rgb="FF8593A8"/>
        </patternFill>
      </fill>
    </dxf>
    <dxf>
      <font>
        <b/>
        <color rgb="FF1B2333"/>
        <name val="Calibri"/>
        <charset val="1"/>
      </font>
      <fill>
        <patternFill>
          <bgColor rgb="FFE0A62E"/>
        </patternFill>
      </fill>
    </dxf>
    <dxf>
      <font>
        <b/>
        <color rgb="FFFFFFFF"/>
        <name val="Calibri"/>
        <charset val="1"/>
      </font>
      <fill>
        <patternFill>
          <bgColor rgb="FF2F7D63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07717"/>
      <rgbColor rgb="FF800080"/>
      <rgbColor rgb="FF008080"/>
      <rgbColor rgb="FFCDD3DE"/>
      <rgbColor rgb="FF878787"/>
      <rgbColor rgb="FF8593A8"/>
      <rgbColor rgb="FF993366"/>
      <rgbColor rgb="FFFCEFD3"/>
      <rgbColor rgb="FFE9EEF7"/>
      <rgbColor rgb="FF660066"/>
      <rgbColor rgb="FFFF8080"/>
      <rgbColor rgb="FF0066CC"/>
      <rgbColor rgb="FFC4CE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4E8F0"/>
      <rgbColor rgb="FFFBFBFA"/>
      <rgbColor rgb="FFFFFF99"/>
      <rgbColor rgb="FFD9D9D9"/>
      <rgbColor rgb="FFFF99CC"/>
      <rgbColor rgb="FFCC99FF"/>
      <rgbColor rgb="FFE7CE93"/>
      <rgbColor rgb="FF3366FF"/>
      <rgbColor rgb="FF33CCCC"/>
      <rgbColor rgb="FF99CC00"/>
      <rgbColor rgb="FFFFCC00"/>
      <rgbColor rgb="FFE0A62E"/>
      <rgbColor rgb="FFFF6600"/>
      <rgbColor rgb="FF6B7385"/>
      <rgbColor rgb="FF9AA0AC"/>
      <rgbColor rgb="FF003366"/>
      <rgbColor rgb="FF2F7D63"/>
      <rgbColor rgb="FF003300"/>
      <rgbColor rgb="FF1B2333"/>
      <rgbColor rgb="FF993300"/>
      <rgbColor rgb="FF993366"/>
      <rgbColor rgb="FF2E4372"/>
      <rgbColor rgb="FF1E2A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Pareto-Diagramm (Wert &amp; kumulierter Wertanteil)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'ABC-Analyse'!$G$15</c:f>
              <c:strCache>
                <c:ptCount val="1"/>
                <c:pt idx="0">
                  <c:v>Jahreswert</c:v>
                </c:pt>
              </c:strCache>
            </c:strRef>
          </c:tx>
          <c:spPr>
            <a:solidFill>
              <a:srgbClr val="2E4372"/>
            </a:solidFill>
            <a:ln w="936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'ABC-Analyse'!$B$16:$B$33</c:f>
              <c:numCache>
                <c:formatCode>#,##0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cat>
          <c:val>
            <c:numRef>
              <c:f>'ABC-Analyse'!$G$16:$G$33</c:f>
              <c:numCache>
                <c:formatCode>#,##0" €"</c:formatCode>
                <c:ptCount val="18"/>
                <c:pt idx="0">
                  <c:v>148800</c:v>
                </c:pt>
                <c:pt idx="1">
                  <c:v>110700</c:v>
                </c:pt>
                <c:pt idx="2">
                  <c:v>71400</c:v>
                </c:pt>
                <c:pt idx="3">
                  <c:v>54600</c:v>
                </c:pt>
                <c:pt idx="4">
                  <c:v>25560</c:v>
                </c:pt>
                <c:pt idx="5">
                  <c:v>22050</c:v>
                </c:pt>
                <c:pt idx="6">
                  <c:v>20540</c:v>
                </c:pt>
                <c:pt idx="7">
                  <c:v>18480</c:v>
                </c:pt>
                <c:pt idx="8">
                  <c:v>16500</c:v>
                </c:pt>
                <c:pt idx="9">
                  <c:v>13350</c:v>
                </c:pt>
                <c:pt idx="10">
                  <c:v>11340</c:v>
                </c:pt>
                <c:pt idx="11">
                  <c:v>7560</c:v>
                </c:pt>
                <c:pt idx="12">
                  <c:v>6300</c:v>
                </c:pt>
                <c:pt idx="13">
                  <c:v>5440</c:v>
                </c:pt>
                <c:pt idx="14">
                  <c:v>4320</c:v>
                </c:pt>
                <c:pt idx="15">
                  <c:v>3250</c:v>
                </c:pt>
                <c:pt idx="16">
                  <c:v>2470</c:v>
                </c:pt>
                <c:pt idx="17">
                  <c:v>1620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EE-4149-AD1F-6E8CC80A1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90725"/>
        <c:axId val="79058285"/>
      </c:barChart>
      <c:lineChart>
        <c:grouping val="standard"/>
        <c:varyColors val="0"/>
        <c:ser>
          <c:idx val="1"/>
          <c:order val="1"/>
          <c:tx>
            <c:strRef>
              <c:f>'ABC-Analyse'!$I$15</c:f>
              <c:strCache>
                <c:ptCount val="1"/>
                <c:pt idx="0">
                  <c:v>Kum. Wertanteil</c:v>
                </c:pt>
              </c:strCache>
            </c:strRef>
          </c:tx>
          <c:spPr>
            <a:ln w="21960">
              <a:solidFill>
                <a:srgbClr val="B07717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'ABC-Analyse'!$B$16:$B$33</c:f>
              <c:numCache>
                <c:formatCode>#,##0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cat>
          <c:val>
            <c:numRef>
              <c:f>'ABC-Analyse'!$I$16:$I$33</c:f>
              <c:numCache>
                <c:formatCode>0.0%</c:formatCode>
                <c:ptCount val="18"/>
                <c:pt idx="0">
                  <c:v>0.27338869699419416</c:v>
                </c:pt>
                <c:pt idx="1">
                  <c:v>0.47677665907253619</c:v>
                </c:pt>
                <c:pt idx="2">
                  <c:v>0.60795913867862128</c:v>
                </c:pt>
                <c:pt idx="3">
                  <c:v>0.70827515249503936</c:v>
                </c:pt>
                <c:pt idx="4">
                  <c:v>0.75523627544646132</c:v>
                </c:pt>
                <c:pt idx="5">
                  <c:v>0.7957485117953994</c:v>
                </c:pt>
                <c:pt idx="6">
                  <c:v>0.83348644080252809</c:v>
                </c:pt>
                <c:pt idx="7">
                  <c:v>0.86743955317116195</c:v>
                </c:pt>
                <c:pt idx="8">
                  <c:v>0.89775483207172779</c:v>
                </c:pt>
                <c:pt idx="9">
                  <c:v>0.92228264863673104</c:v>
                </c:pt>
                <c:pt idx="10">
                  <c:v>0.94311751304475633</c:v>
                </c:pt>
                <c:pt idx="11">
                  <c:v>0.95700742265010652</c:v>
                </c:pt>
                <c:pt idx="12">
                  <c:v>0.96858234732123172</c:v>
                </c:pt>
                <c:pt idx="13">
                  <c:v>0.97857720291026673</c:v>
                </c:pt>
                <c:pt idx="14">
                  <c:v>0.98651429411332403</c:v>
                </c:pt>
                <c:pt idx="15">
                  <c:v>0.99248548541192039</c:v>
                </c:pt>
                <c:pt idx="16">
                  <c:v>0.9970235907988535</c:v>
                </c:pt>
                <c:pt idx="17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EE-4149-AD1F-6E8CC80A1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45079775"/>
        <c:axId val="23934237"/>
      </c:lineChart>
      <c:catAx>
        <c:axId val="20190725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Artikel (nach Wert absteigend)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9058285"/>
        <c:crosses val="autoZero"/>
        <c:auto val="1"/>
        <c:lblAlgn val="ctr"/>
        <c:lblOffset val="100"/>
        <c:noMultiLvlLbl val="0"/>
      </c:catAx>
      <c:valAx>
        <c:axId val="7905828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Jahreswert (€)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20190725"/>
        <c:crosses val="autoZero"/>
        <c:crossBetween val="between"/>
      </c:valAx>
      <c:catAx>
        <c:axId val="45079775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Artikel (nach Wert absteigend)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23934237"/>
        <c:crosses val="autoZero"/>
        <c:auto val="1"/>
        <c:lblAlgn val="ctr"/>
        <c:lblOffset val="100"/>
        <c:noMultiLvlLbl val="0"/>
      </c:catAx>
      <c:valAx>
        <c:axId val="23934237"/>
        <c:scaling>
          <c:orientation val="minMax"/>
          <c:max val="1"/>
          <c:min val="0"/>
        </c:scaling>
        <c:delete val="0"/>
        <c:axPos val="r"/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Kum. Wertanteil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45079775"/>
        <c:crosses val="max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11</xdr:col>
      <xdr:colOff>160560</xdr:colOff>
      <xdr:row>51</xdr:row>
      <xdr:rowOff>47520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E2A4A"/>
    <pageSetUpPr fitToPage="1"/>
  </sheetPr>
  <dimension ref="A1:L55"/>
  <sheetViews>
    <sheetView showGridLines="0" tabSelected="1" zoomScaleNormal="100" workbookViewId="0">
      <pane ySplit="15" topLeftCell="A16" activePane="bottomLeft" state="frozen"/>
      <selection pane="bottomLeft" activeCell="P47" sqref="P47"/>
    </sheetView>
  </sheetViews>
  <sheetFormatPr baseColWidth="10" defaultColWidth="8.7109375" defaultRowHeight="15" x14ac:dyDescent="0.25"/>
  <cols>
    <col min="1" max="1" width="2.42578125" customWidth="1"/>
    <col min="2" max="2" width="5.5703125" customWidth="1"/>
    <col min="3" max="3" width="12" customWidth="1"/>
    <col min="4" max="4" width="27" customWidth="1"/>
    <col min="5" max="5" width="11" customWidth="1"/>
    <col min="6" max="6" width="13" customWidth="1"/>
    <col min="7" max="7" width="14" customWidth="1"/>
    <col min="8" max="8" width="12" customWidth="1"/>
    <col min="9" max="9" width="14" customWidth="1"/>
    <col min="10" max="11" width="11" customWidth="1"/>
    <col min="12" max="12" width="2.42578125" customWidth="1"/>
  </cols>
  <sheetData>
    <row r="1" spans="1:12" ht="30" customHeight="1" x14ac:dyDescent="0.35">
      <c r="A1" s="41" t="s">
        <v>0</v>
      </c>
      <c r="B1" s="41"/>
      <c r="C1" s="9" t="s">
        <v>1</v>
      </c>
      <c r="D1" s="9"/>
      <c r="E1" s="9"/>
      <c r="F1" s="9"/>
      <c r="G1" s="9"/>
      <c r="H1" s="9"/>
      <c r="I1" s="9"/>
      <c r="J1" s="9"/>
      <c r="K1" s="9"/>
      <c r="L1" s="10"/>
    </row>
    <row r="2" spans="1:12" ht="19.5" customHeight="1" x14ac:dyDescent="0.25">
      <c r="A2" s="41"/>
      <c r="B2" s="41"/>
      <c r="C2" s="8" t="s">
        <v>2</v>
      </c>
      <c r="D2" s="8"/>
      <c r="E2" s="8"/>
      <c r="F2" s="8"/>
      <c r="G2" s="8"/>
      <c r="H2" s="8"/>
      <c r="I2" s="8"/>
      <c r="J2" s="8"/>
      <c r="K2" s="8"/>
      <c r="L2" s="10"/>
    </row>
    <row r="3" spans="1:12" ht="3.7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10"/>
    </row>
    <row r="4" spans="1:12" ht="18" customHeight="1" x14ac:dyDescent="0.2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0"/>
    </row>
    <row r="5" spans="1:12" ht="6" customHeigh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ht="21" customHeight="1" x14ac:dyDescent="0.25">
      <c r="A6" s="10"/>
      <c r="B6" s="5" t="s">
        <v>4</v>
      </c>
      <c r="C6" s="5"/>
      <c r="D6" s="5"/>
      <c r="E6" s="5"/>
      <c r="F6" s="10"/>
      <c r="G6" s="5" t="s">
        <v>5</v>
      </c>
      <c r="H6" s="5"/>
      <c r="I6" s="5"/>
      <c r="J6" s="5"/>
      <c r="K6" s="5"/>
      <c r="L6" s="10"/>
    </row>
    <row r="7" spans="1:12" ht="18" customHeight="1" x14ac:dyDescent="0.25">
      <c r="A7" s="10"/>
      <c r="B7" s="4" t="s">
        <v>6</v>
      </c>
      <c r="C7" s="4"/>
      <c r="D7" s="11">
        <v>0.8</v>
      </c>
      <c r="E7" s="12" t="s">
        <v>7</v>
      </c>
      <c r="F7" s="10"/>
      <c r="G7" s="13" t="s">
        <v>8</v>
      </c>
      <c r="H7" s="13" t="s">
        <v>9</v>
      </c>
      <c r="I7" s="13" t="s">
        <v>10</v>
      </c>
      <c r="J7" s="13" t="s">
        <v>11</v>
      </c>
      <c r="K7" s="13" t="s">
        <v>12</v>
      </c>
      <c r="L7" s="10"/>
    </row>
    <row r="8" spans="1:12" ht="18.75" customHeight="1" x14ac:dyDescent="0.25">
      <c r="A8" s="10"/>
      <c r="B8" s="4" t="s">
        <v>13</v>
      </c>
      <c r="C8" s="4"/>
      <c r="D8" s="11">
        <v>0.95</v>
      </c>
      <c r="E8" s="12" t="s">
        <v>7</v>
      </c>
      <c r="F8" s="10"/>
      <c r="G8" s="14" t="s">
        <v>14</v>
      </c>
      <c r="H8" s="15">
        <f>COUNTIF($K$16:$K$33,"A")</f>
        <v>6</v>
      </c>
      <c r="I8" s="16">
        <f>COUNTIF($K$16:$K$33,"A")/COUNTA($D$16:$D$33)</f>
        <v>0.33333333333333331</v>
      </c>
      <c r="J8" s="17">
        <f>SUMIF($K$16:$K$33,"A",$G$16:$G$33)</f>
        <v>433110</v>
      </c>
      <c r="K8" s="16">
        <f>SUMIF($K$16:$K$33,"A",$G$16:$G$33)/SUM($G$16:$G$33)</f>
        <v>0.7957485117953994</v>
      </c>
      <c r="L8" s="10"/>
    </row>
    <row r="9" spans="1:12" ht="18.75" customHeight="1" x14ac:dyDescent="0.25">
      <c r="A9" s="10"/>
      <c r="B9" s="4" t="s">
        <v>15</v>
      </c>
      <c r="C9" s="4"/>
      <c r="D9" s="18" t="s">
        <v>16</v>
      </c>
      <c r="E9" s="12" t="s">
        <v>17</v>
      </c>
      <c r="F9" s="10"/>
      <c r="G9" s="19" t="s">
        <v>18</v>
      </c>
      <c r="H9" s="15">
        <f>COUNTIF($K$16:$K$33,"B")</f>
        <v>5</v>
      </c>
      <c r="I9" s="16">
        <f>COUNTIF($K$16:$K$33,"B")/COUNTA($D$16:$D$33)</f>
        <v>0.27777777777777779</v>
      </c>
      <c r="J9" s="17">
        <f>SUMIF($K$16:$K$33,"B",$G$16:$G$33)</f>
        <v>80210</v>
      </c>
      <c r="K9" s="16">
        <f>SUMIF($K$16:$K$33,"B",$G$16:$G$33)/SUM($G$16:$G$33)</f>
        <v>0.14736900124935695</v>
      </c>
      <c r="L9" s="10"/>
    </row>
    <row r="10" spans="1:12" ht="18.75" customHeight="1" x14ac:dyDescent="0.25">
      <c r="A10" s="10"/>
      <c r="B10" s="20"/>
      <c r="C10" s="3" t="s">
        <v>19</v>
      </c>
      <c r="D10" s="3"/>
      <c r="E10" s="3"/>
      <c r="F10" s="10"/>
      <c r="G10" s="21" t="s">
        <v>20</v>
      </c>
      <c r="H10" s="15">
        <f>COUNTIF($K$16:$K$33,"C")</f>
        <v>7</v>
      </c>
      <c r="I10" s="16">
        <f>COUNTIF($K$16:$K$33,"C")/COUNTA($D$16:$D$33)</f>
        <v>0.3888888888888889</v>
      </c>
      <c r="J10" s="17">
        <f>SUMIF($K$16:$K$33,"C",$G$16:$G$33)</f>
        <v>30960</v>
      </c>
      <c r="K10" s="16">
        <f>SUMIF($K$16:$K$33,"C",$G$16:$G$33)/SUM($G$16:$G$33)</f>
        <v>5.6882486955243623E-2</v>
      </c>
      <c r="L10" s="10"/>
    </row>
    <row r="11" spans="1:12" ht="18.75" customHeight="1" x14ac:dyDescent="0.25">
      <c r="A11" s="10"/>
      <c r="B11" s="22"/>
      <c r="C11" s="3" t="s">
        <v>21</v>
      </c>
      <c r="D11" s="3"/>
      <c r="E11" s="3"/>
      <c r="F11" s="10"/>
      <c r="G11" s="23" t="s">
        <v>22</v>
      </c>
      <c r="H11" s="24">
        <f>COUNTA($D$16:$D$33)</f>
        <v>18</v>
      </c>
      <c r="I11" s="25">
        <v>1</v>
      </c>
      <c r="J11" s="26">
        <f>SUM($G$16:$G$33)</f>
        <v>544280</v>
      </c>
      <c r="K11" s="25">
        <v>1</v>
      </c>
      <c r="L11" s="10"/>
    </row>
    <row r="12" spans="1:12" ht="16.5" customHeight="1" x14ac:dyDescent="0.25">
      <c r="A12" s="10"/>
      <c r="B12" s="27"/>
      <c r="C12" s="3" t="s">
        <v>23</v>
      </c>
      <c r="D12" s="3"/>
      <c r="E12" s="3"/>
      <c r="F12" s="10"/>
      <c r="G12" s="10"/>
      <c r="H12" s="10"/>
      <c r="I12" s="10"/>
      <c r="J12" s="10"/>
      <c r="K12" s="10"/>
      <c r="L12" s="10"/>
    </row>
    <row r="13" spans="1:12" ht="7.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ht="21" customHeight="1" x14ac:dyDescent="0.25">
      <c r="A14" s="10"/>
      <c r="B14" s="5" t="s">
        <v>24</v>
      </c>
      <c r="C14" s="5"/>
      <c r="D14" s="5"/>
      <c r="E14" s="5"/>
      <c r="F14" s="5"/>
      <c r="G14" s="5"/>
      <c r="H14" s="5"/>
      <c r="I14" s="5"/>
      <c r="J14" s="5"/>
      <c r="K14" s="5"/>
      <c r="L14" s="10"/>
    </row>
    <row r="15" spans="1:12" ht="27.75" customHeight="1" x14ac:dyDescent="0.25">
      <c r="A15" s="10"/>
      <c r="B15" s="13" t="s">
        <v>25</v>
      </c>
      <c r="C15" s="13" t="s">
        <v>26</v>
      </c>
      <c r="D15" s="13" t="s">
        <v>27</v>
      </c>
      <c r="E15" s="13" t="s">
        <v>28</v>
      </c>
      <c r="F15" s="13" t="s">
        <v>29</v>
      </c>
      <c r="G15" s="13" t="s">
        <v>30</v>
      </c>
      <c r="H15" s="13" t="s">
        <v>12</v>
      </c>
      <c r="I15" s="13" t="s">
        <v>31</v>
      </c>
      <c r="J15" s="13" t="s">
        <v>32</v>
      </c>
      <c r="K15" s="13" t="s">
        <v>8</v>
      </c>
      <c r="L15" s="10"/>
    </row>
    <row r="16" spans="1:12" ht="18" customHeight="1" x14ac:dyDescent="0.25">
      <c r="A16" s="10"/>
      <c r="B16" s="28">
        <v>1</v>
      </c>
      <c r="C16" s="29" t="s">
        <v>33</v>
      </c>
      <c r="D16" s="30" t="s">
        <v>34</v>
      </c>
      <c r="E16" s="31">
        <v>320</v>
      </c>
      <c r="F16" s="32">
        <v>465</v>
      </c>
      <c r="G16" s="33">
        <f t="shared" ref="G16:G33" si="0">E16*F16</f>
        <v>148800</v>
      </c>
      <c r="H16" s="34">
        <f t="shared" ref="H16:H33" si="1">G16/$G$34</f>
        <v>0.27338869699419416</v>
      </c>
      <c r="I16" s="34">
        <f t="shared" ref="I16:I33" si="2">SUMIF($G$16:$G$33,"&gt;="&amp;G16)/$G$34</f>
        <v>0.27338869699419416</v>
      </c>
      <c r="J16" s="35">
        <f t="shared" ref="J16:J33" si="3">RANK(G16,$G$16:$G$33)</f>
        <v>1</v>
      </c>
      <c r="K16" s="36" t="str">
        <f t="shared" ref="K16:K33" si="4">IF(I16&lt;=$D$7,"A",IF(I16&lt;=$D$8,"B","C"))</f>
        <v>A</v>
      </c>
      <c r="L16" s="10"/>
    </row>
    <row r="17" spans="1:12" ht="18" customHeight="1" x14ac:dyDescent="0.25">
      <c r="A17" s="10"/>
      <c r="B17" s="28">
        <v>2</v>
      </c>
      <c r="C17" s="29" t="s">
        <v>35</v>
      </c>
      <c r="D17" s="30" t="s">
        <v>36</v>
      </c>
      <c r="E17" s="31">
        <v>540</v>
      </c>
      <c r="F17" s="32">
        <v>205</v>
      </c>
      <c r="G17" s="33">
        <f t="shared" si="0"/>
        <v>110700</v>
      </c>
      <c r="H17" s="34">
        <f t="shared" si="1"/>
        <v>0.20338796207834203</v>
      </c>
      <c r="I17" s="34">
        <f t="shared" si="2"/>
        <v>0.47677665907253619</v>
      </c>
      <c r="J17" s="35">
        <f t="shared" si="3"/>
        <v>2</v>
      </c>
      <c r="K17" s="36" t="str">
        <f t="shared" si="4"/>
        <v>A</v>
      </c>
      <c r="L17" s="10"/>
    </row>
    <row r="18" spans="1:12" ht="18" customHeight="1" x14ac:dyDescent="0.25">
      <c r="A18" s="10"/>
      <c r="B18" s="28">
        <v>3</v>
      </c>
      <c r="C18" s="29" t="s">
        <v>37</v>
      </c>
      <c r="D18" s="30" t="s">
        <v>38</v>
      </c>
      <c r="E18" s="31">
        <v>210</v>
      </c>
      <c r="F18" s="32">
        <v>340</v>
      </c>
      <c r="G18" s="33">
        <f t="shared" si="0"/>
        <v>71400</v>
      </c>
      <c r="H18" s="34">
        <f t="shared" si="1"/>
        <v>0.13118247960608509</v>
      </c>
      <c r="I18" s="34">
        <f t="shared" si="2"/>
        <v>0.60795913867862128</v>
      </c>
      <c r="J18" s="35">
        <f t="shared" si="3"/>
        <v>3</v>
      </c>
      <c r="K18" s="36" t="str">
        <f t="shared" si="4"/>
        <v>A</v>
      </c>
      <c r="L18" s="10"/>
    </row>
    <row r="19" spans="1:12" ht="18" customHeight="1" x14ac:dyDescent="0.25">
      <c r="A19" s="10"/>
      <c r="B19" s="28">
        <v>4</v>
      </c>
      <c r="C19" s="29" t="s">
        <v>39</v>
      </c>
      <c r="D19" s="30" t="s">
        <v>40</v>
      </c>
      <c r="E19" s="31">
        <v>260</v>
      </c>
      <c r="F19" s="32">
        <v>210</v>
      </c>
      <c r="G19" s="33">
        <f t="shared" si="0"/>
        <v>54600</v>
      </c>
      <c r="H19" s="34">
        <f t="shared" si="1"/>
        <v>0.10031601381641803</v>
      </c>
      <c r="I19" s="34">
        <f t="shared" si="2"/>
        <v>0.70827515249503936</v>
      </c>
      <c r="J19" s="35">
        <f t="shared" si="3"/>
        <v>4</v>
      </c>
      <c r="K19" s="36" t="str">
        <f t="shared" si="4"/>
        <v>A</v>
      </c>
      <c r="L19" s="10"/>
    </row>
    <row r="20" spans="1:12" ht="18" customHeight="1" x14ac:dyDescent="0.25">
      <c r="A20" s="10"/>
      <c r="B20" s="28">
        <v>5</v>
      </c>
      <c r="C20" s="29" t="s">
        <v>41</v>
      </c>
      <c r="D20" s="30" t="s">
        <v>42</v>
      </c>
      <c r="E20" s="31">
        <v>180</v>
      </c>
      <c r="F20" s="32">
        <v>142</v>
      </c>
      <c r="G20" s="33">
        <f t="shared" si="0"/>
        <v>25560</v>
      </c>
      <c r="H20" s="34">
        <f t="shared" si="1"/>
        <v>4.696112295142206E-2</v>
      </c>
      <c r="I20" s="34">
        <f t="shared" si="2"/>
        <v>0.75523627544646132</v>
      </c>
      <c r="J20" s="35">
        <f t="shared" si="3"/>
        <v>5</v>
      </c>
      <c r="K20" s="36" t="str">
        <f t="shared" si="4"/>
        <v>A</v>
      </c>
      <c r="L20" s="10"/>
    </row>
    <row r="21" spans="1:12" ht="18" customHeight="1" x14ac:dyDescent="0.25">
      <c r="A21" s="10"/>
      <c r="B21" s="28">
        <v>6</v>
      </c>
      <c r="C21" s="29" t="s">
        <v>43</v>
      </c>
      <c r="D21" s="30" t="s">
        <v>44</v>
      </c>
      <c r="E21" s="31">
        <v>900</v>
      </c>
      <c r="F21" s="32">
        <v>24.5</v>
      </c>
      <c r="G21" s="33">
        <f t="shared" si="0"/>
        <v>22050</v>
      </c>
      <c r="H21" s="34">
        <f t="shared" si="1"/>
        <v>4.0512236348938045E-2</v>
      </c>
      <c r="I21" s="34">
        <f t="shared" si="2"/>
        <v>0.7957485117953994</v>
      </c>
      <c r="J21" s="35">
        <f t="shared" si="3"/>
        <v>6</v>
      </c>
      <c r="K21" s="36" t="str">
        <f t="shared" si="4"/>
        <v>A</v>
      </c>
      <c r="L21" s="10"/>
    </row>
    <row r="22" spans="1:12" ht="18" customHeight="1" x14ac:dyDescent="0.25">
      <c r="A22" s="10"/>
      <c r="B22" s="28">
        <v>7</v>
      </c>
      <c r="C22" s="29" t="s">
        <v>45</v>
      </c>
      <c r="D22" s="30" t="s">
        <v>46</v>
      </c>
      <c r="E22" s="31">
        <v>130</v>
      </c>
      <c r="F22" s="32">
        <v>158</v>
      </c>
      <c r="G22" s="33">
        <f t="shared" si="0"/>
        <v>20540</v>
      </c>
      <c r="H22" s="34">
        <f t="shared" si="1"/>
        <v>3.7737929007128683E-2</v>
      </c>
      <c r="I22" s="34">
        <f t="shared" si="2"/>
        <v>0.83348644080252809</v>
      </c>
      <c r="J22" s="35">
        <f t="shared" si="3"/>
        <v>7</v>
      </c>
      <c r="K22" s="36" t="str">
        <f t="shared" si="4"/>
        <v>B</v>
      </c>
      <c r="L22" s="10"/>
    </row>
    <row r="23" spans="1:12" ht="18" customHeight="1" x14ac:dyDescent="0.25">
      <c r="A23" s="10"/>
      <c r="B23" s="28">
        <v>8</v>
      </c>
      <c r="C23" s="29" t="s">
        <v>47</v>
      </c>
      <c r="D23" s="30" t="s">
        <v>48</v>
      </c>
      <c r="E23" s="31">
        <v>420</v>
      </c>
      <c r="F23" s="32">
        <v>44</v>
      </c>
      <c r="G23" s="33">
        <f t="shared" si="0"/>
        <v>18480</v>
      </c>
      <c r="H23" s="34">
        <f t="shared" si="1"/>
        <v>3.3953112368633791E-2</v>
      </c>
      <c r="I23" s="34">
        <f t="shared" si="2"/>
        <v>0.86743955317116195</v>
      </c>
      <c r="J23" s="35">
        <f t="shared" si="3"/>
        <v>8</v>
      </c>
      <c r="K23" s="36" t="str">
        <f t="shared" si="4"/>
        <v>B</v>
      </c>
      <c r="L23" s="10"/>
    </row>
    <row r="24" spans="1:12" ht="18" customHeight="1" x14ac:dyDescent="0.25">
      <c r="A24" s="10"/>
      <c r="B24" s="28">
        <v>9</v>
      </c>
      <c r="C24" s="29" t="s">
        <v>49</v>
      </c>
      <c r="D24" s="30" t="s">
        <v>50</v>
      </c>
      <c r="E24" s="31">
        <v>600</v>
      </c>
      <c r="F24" s="32">
        <v>27.5</v>
      </c>
      <c r="G24" s="33">
        <f t="shared" si="0"/>
        <v>16500</v>
      </c>
      <c r="H24" s="34">
        <f t="shared" si="1"/>
        <v>3.0315278900565887E-2</v>
      </c>
      <c r="I24" s="34">
        <f t="shared" si="2"/>
        <v>0.89775483207172779</v>
      </c>
      <c r="J24" s="35">
        <f t="shared" si="3"/>
        <v>9</v>
      </c>
      <c r="K24" s="36" t="str">
        <f t="shared" si="4"/>
        <v>B</v>
      </c>
      <c r="L24" s="10"/>
    </row>
    <row r="25" spans="1:12" ht="18" customHeight="1" x14ac:dyDescent="0.25">
      <c r="A25" s="10"/>
      <c r="B25" s="28">
        <v>10</v>
      </c>
      <c r="C25" s="29" t="s">
        <v>51</v>
      </c>
      <c r="D25" s="30" t="s">
        <v>52</v>
      </c>
      <c r="E25" s="31">
        <v>1500</v>
      </c>
      <c r="F25" s="32">
        <v>8.9</v>
      </c>
      <c r="G25" s="33">
        <f t="shared" si="0"/>
        <v>13350</v>
      </c>
      <c r="H25" s="34">
        <f t="shared" si="1"/>
        <v>2.4527816565003305E-2</v>
      </c>
      <c r="I25" s="34">
        <f t="shared" si="2"/>
        <v>0.92228264863673104</v>
      </c>
      <c r="J25" s="35">
        <f t="shared" si="3"/>
        <v>10</v>
      </c>
      <c r="K25" s="36" t="str">
        <f t="shared" si="4"/>
        <v>B</v>
      </c>
      <c r="L25" s="10"/>
    </row>
    <row r="26" spans="1:12" ht="18" customHeight="1" x14ac:dyDescent="0.25">
      <c r="A26" s="10"/>
      <c r="B26" s="28">
        <v>11</v>
      </c>
      <c r="C26" s="29" t="s">
        <v>53</v>
      </c>
      <c r="D26" s="30" t="s">
        <v>54</v>
      </c>
      <c r="E26" s="31">
        <v>2100</v>
      </c>
      <c r="F26" s="32">
        <v>5.4</v>
      </c>
      <c r="G26" s="33">
        <f t="shared" si="0"/>
        <v>11340</v>
      </c>
      <c r="H26" s="34">
        <f t="shared" si="1"/>
        <v>2.0834864408025282E-2</v>
      </c>
      <c r="I26" s="34">
        <f t="shared" si="2"/>
        <v>0.94311751304475633</v>
      </c>
      <c r="J26" s="35">
        <f t="shared" si="3"/>
        <v>11</v>
      </c>
      <c r="K26" s="36" t="str">
        <f t="shared" si="4"/>
        <v>B</v>
      </c>
      <c r="L26" s="10"/>
    </row>
    <row r="27" spans="1:12" ht="18" customHeight="1" x14ac:dyDescent="0.25">
      <c r="A27" s="10"/>
      <c r="B27" s="28">
        <v>12</v>
      </c>
      <c r="C27" s="29" t="s">
        <v>55</v>
      </c>
      <c r="D27" s="30" t="s">
        <v>56</v>
      </c>
      <c r="E27" s="31">
        <v>1800</v>
      </c>
      <c r="F27" s="32">
        <v>4.2</v>
      </c>
      <c r="G27" s="33">
        <f t="shared" si="0"/>
        <v>7560</v>
      </c>
      <c r="H27" s="34">
        <f t="shared" si="1"/>
        <v>1.3889909605350187E-2</v>
      </c>
      <c r="I27" s="34">
        <f t="shared" si="2"/>
        <v>0.95700742265010652</v>
      </c>
      <c r="J27" s="35">
        <f t="shared" si="3"/>
        <v>12</v>
      </c>
      <c r="K27" s="36" t="str">
        <f t="shared" si="4"/>
        <v>C</v>
      </c>
      <c r="L27" s="10"/>
    </row>
    <row r="28" spans="1:12" ht="18" customHeight="1" x14ac:dyDescent="0.25">
      <c r="A28" s="10"/>
      <c r="B28" s="28">
        <v>13</v>
      </c>
      <c r="C28" s="29" t="s">
        <v>57</v>
      </c>
      <c r="D28" s="30" t="s">
        <v>58</v>
      </c>
      <c r="E28" s="31">
        <v>350</v>
      </c>
      <c r="F28" s="32">
        <v>18</v>
      </c>
      <c r="G28" s="33">
        <f t="shared" si="0"/>
        <v>6300</v>
      </c>
      <c r="H28" s="34">
        <f t="shared" si="1"/>
        <v>1.1574924671125156E-2</v>
      </c>
      <c r="I28" s="34">
        <f t="shared" si="2"/>
        <v>0.96858234732123172</v>
      </c>
      <c r="J28" s="35">
        <f t="shared" si="3"/>
        <v>13</v>
      </c>
      <c r="K28" s="36" t="str">
        <f t="shared" si="4"/>
        <v>C</v>
      </c>
      <c r="L28" s="10"/>
    </row>
    <row r="29" spans="1:12" ht="18" customHeight="1" x14ac:dyDescent="0.25">
      <c r="A29" s="10"/>
      <c r="B29" s="28">
        <v>14</v>
      </c>
      <c r="C29" s="29" t="s">
        <v>59</v>
      </c>
      <c r="D29" s="30" t="s">
        <v>60</v>
      </c>
      <c r="E29" s="31">
        <v>800</v>
      </c>
      <c r="F29" s="32">
        <v>6.8</v>
      </c>
      <c r="G29" s="33">
        <f t="shared" si="0"/>
        <v>5440</v>
      </c>
      <c r="H29" s="34">
        <f t="shared" si="1"/>
        <v>9.9948555890350555E-3</v>
      </c>
      <c r="I29" s="34">
        <f t="shared" si="2"/>
        <v>0.97857720291026673</v>
      </c>
      <c r="J29" s="35">
        <f t="shared" si="3"/>
        <v>14</v>
      </c>
      <c r="K29" s="36" t="str">
        <f t="shared" si="4"/>
        <v>C</v>
      </c>
      <c r="L29" s="10"/>
    </row>
    <row r="30" spans="1:12" ht="18" customHeight="1" x14ac:dyDescent="0.25">
      <c r="A30" s="10"/>
      <c r="B30" s="28">
        <v>15</v>
      </c>
      <c r="C30" s="29" t="s">
        <v>61</v>
      </c>
      <c r="D30" s="30" t="s">
        <v>62</v>
      </c>
      <c r="E30" s="31">
        <v>1200</v>
      </c>
      <c r="F30" s="32">
        <v>3.6</v>
      </c>
      <c r="G30" s="33">
        <f t="shared" si="0"/>
        <v>4320</v>
      </c>
      <c r="H30" s="34">
        <f t="shared" si="1"/>
        <v>7.9370912030572501E-3</v>
      </c>
      <c r="I30" s="34">
        <f t="shared" si="2"/>
        <v>0.98651429411332403</v>
      </c>
      <c r="J30" s="35">
        <f t="shared" si="3"/>
        <v>15</v>
      </c>
      <c r="K30" s="36" t="str">
        <f t="shared" si="4"/>
        <v>C</v>
      </c>
      <c r="L30" s="10"/>
    </row>
    <row r="31" spans="1:12" ht="18" customHeight="1" x14ac:dyDescent="0.25">
      <c r="A31" s="10"/>
      <c r="B31" s="28">
        <v>16</v>
      </c>
      <c r="C31" s="29" t="s">
        <v>63</v>
      </c>
      <c r="D31" s="30" t="s">
        <v>64</v>
      </c>
      <c r="E31" s="31">
        <v>5000</v>
      </c>
      <c r="F31" s="32">
        <v>0.65</v>
      </c>
      <c r="G31" s="33">
        <f t="shared" si="0"/>
        <v>3250</v>
      </c>
      <c r="H31" s="34">
        <f t="shared" si="1"/>
        <v>5.9711912985963107E-3</v>
      </c>
      <c r="I31" s="34">
        <f t="shared" si="2"/>
        <v>0.99248548541192039</v>
      </c>
      <c r="J31" s="35">
        <f t="shared" si="3"/>
        <v>16</v>
      </c>
      <c r="K31" s="36" t="str">
        <f t="shared" si="4"/>
        <v>C</v>
      </c>
      <c r="L31" s="10"/>
    </row>
    <row r="32" spans="1:12" ht="18" customHeight="1" x14ac:dyDescent="0.25">
      <c r="A32" s="10"/>
      <c r="B32" s="28">
        <v>17</v>
      </c>
      <c r="C32" s="29" t="s">
        <v>65</v>
      </c>
      <c r="D32" s="30" t="s">
        <v>66</v>
      </c>
      <c r="E32" s="31">
        <v>2600</v>
      </c>
      <c r="F32" s="32">
        <v>0.95</v>
      </c>
      <c r="G32" s="33">
        <f t="shared" si="0"/>
        <v>2470</v>
      </c>
      <c r="H32" s="34">
        <f t="shared" si="1"/>
        <v>4.5381053869331962E-3</v>
      </c>
      <c r="I32" s="34">
        <f t="shared" si="2"/>
        <v>0.9970235907988535</v>
      </c>
      <c r="J32" s="35">
        <f t="shared" si="3"/>
        <v>17</v>
      </c>
      <c r="K32" s="36" t="str">
        <f t="shared" si="4"/>
        <v>C</v>
      </c>
      <c r="L32" s="10"/>
    </row>
    <row r="33" spans="1:12" ht="18" customHeight="1" x14ac:dyDescent="0.25">
      <c r="A33" s="10"/>
      <c r="B33" s="28">
        <v>18</v>
      </c>
      <c r="C33" s="29" t="s">
        <v>67</v>
      </c>
      <c r="D33" s="30" t="s">
        <v>68</v>
      </c>
      <c r="E33" s="31">
        <v>900</v>
      </c>
      <c r="F33" s="32">
        <v>1.8</v>
      </c>
      <c r="G33" s="33">
        <f t="shared" si="0"/>
        <v>1620</v>
      </c>
      <c r="H33" s="34">
        <f t="shared" si="1"/>
        <v>2.9764092011464686E-3</v>
      </c>
      <c r="I33" s="34">
        <f t="shared" si="2"/>
        <v>1</v>
      </c>
      <c r="J33" s="35">
        <f t="shared" si="3"/>
        <v>18</v>
      </c>
      <c r="K33" s="36" t="str">
        <f t="shared" si="4"/>
        <v>C</v>
      </c>
      <c r="L33" s="10"/>
    </row>
    <row r="34" spans="1:12" ht="21.75" customHeight="1" x14ac:dyDescent="0.25">
      <c r="A34" s="10"/>
      <c r="B34" s="2" t="s">
        <v>69</v>
      </c>
      <c r="C34" s="2"/>
      <c r="D34" s="2"/>
      <c r="E34" s="37">
        <f>SUM(E16:E33)</f>
        <v>19810</v>
      </c>
      <c r="F34" s="38"/>
      <c r="G34" s="39">
        <f>SUM(G16:G33)</f>
        <v>544280</v>
      </c>
      <c r="H34" s="40">
        <f>SUM(H16:H33)</f>
        <v>1</v>
      </c>
      <c r="I34" s="38"/>
      <c r="J34" s="38"/>
      <c r="K34" s="38"/>
      <c r="L34" s="10"/>
    </row>
    <row r="35" spans="1:12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2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spans="1:12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spans="1:12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</row>
    <row r="50" spans="1:12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</row>
    <row r="52" spans="1:12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</row>
    <row r="54" spans="1:12" ht="20.85" customHeight="1" x14ac:dyDescent="0.25">
      <c r="A54" s="10"/>
      <c r="B54" s="1" t="s">
        <v>70</v>
      </c>
      <c r="C54" s="1"/>
      <c r="D54" s="1"/>
      <c r="E54" s="1"/>
      <c r="F54" s="1"/>
      <c r="G54" s="1"/>
      <c r="H54" s="1"/>
      <c r="I54" s="1"/>
      <c r="J54" s="1"/>
      <c r="K54" s="1"/>
      <c r="L54" s="10"/>
    </row>
    <row r="55" spans="1:12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</row>
  </sheetData>
  <mergeCells count="16">
    <mergeCell ref="B54:K54"/>
    <mergeCell ref="C10:E10"/>
    <mergeCell ref="C11:E11"/>
    <mergeCell ref="C12:E12"/>
    <mergeCell ref="B14:K14"/>
    <mergeCell ref="B34:D34"/>
    <mergeCell ref="B6:E6"/>
    <mergeCell ref="G6:K6"/>
    <mergeCell ref="B7:C7"/>
    <mergeCell ref="B8:C8"/>
    <mergeCell ref="B9:C9"/>
    <mergeCell ref="A1:B2"/>
    <mergeCell ref="C1:K1"/>
    <mergeCell ref="C2:K2"/>
    <mergeCell ref="A3:K3"/>
    <mergeCell ref="A4:K4"/>
  </mergeCells>
  <conditionalFormatting sqref="H16:H33">
    <cfRule type="dataBar" priority="5">
      <dataBar>
        <cfvo type="num" val="0"/>
        <cfvo type="max"/>
        <color rgb="FF9DB4D8"/>
      </dataBar>
      <extLst>
        <ext xmlns:x14="http://schemas.microsoft.com/office/spreadsheetml/2009/9/main" uri="{B025F937-C7B1-47D3-B67F-A62EFF666E3E}">
          <x14:id>{FC80AA2A-82D4-4EDB-B780-69F914AFDACC}</x14:id>
        </ext>
      </extLst>
    </cfRule>
  </conditionalFormatting>
  <conditionalFormatting sqref="K16:K33">
    <cfRule type="cellIs" dxfId="2" priority="2" operator="equal">
      <formula>"A"</formula>
    </cfRule>
    <cfRule type="cellIs" dxfId="1" priority="3" operator="equal">
      <formula>"B"</formula>
    </cfRule>
    <cfRule type="cellIs" dxfId="0" priority="4" operator="equal">
      <formula>"C"</formula>
    </cfRule>
  </conditionalFormatting>
  <pageMargins left="0.3" right="0.3" top="0.4" bottom="0.4" header="0.511811023622047" footer="0.511811023622047"/>
  <pageSetup fitToHeight="0" orientation="landscape" horizontalDpi="300" verticalDpi="300"/>
  <drawing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C80AA2A-82D4-4EDB-B780-69F914AFDACC}">
            <x14:dataBar axisPosition="none">
              <x14:cfvo type="num">
                <xm:f>0</xm:f>
              </x14:cfvo>
              <x14:cfvo type="max"/>
              <x14:negativeFillColor rgb="FF9DB4D8"/>
            </x14:dataBar>
          </x14:cfRule>
          <xm:sqref>H16:H33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ABC-Analyse</vt:lpstr>
      <vt:lpstr>'ABC-Analyse'!Druckbereich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2</cp:revision>
  <dcterms:created xsi:type="dcterms:W3CDTF">2026-07-18T16:59:20Z</dcterms:created>
  <dcterms:modified xsi:type="dcterms:W3CDTF">2026-07-19T09:32:41Z</dcterms:modified>
  <dc:language>en-US</dc:language>
</cp:coreProperties>
</file>