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979F288D-3CA6-4BE5-A747-E00AAFB50969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ABC-XYZ-Analyse" sheetId="1" r:id="rId1"/>
  </sheets>
  <definedNames>
    <definedName name="_xlnm.Print_Area" localSheetId="0">'ABC-XYZ-Analyse'!$A$1:$Y$49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33" i="1" l="1"/>
  <c r="Q33" i="1"/>
  <c r="S33" i="1" s="1"/>
  <c r="V32" i="1"/>
  <c r="Q32" i="1"/>
  <c r="S32" i="1" s="1"/>
  <c r="V31" i="1"/>
  <c r="Q31" i="1"/>
  <c r="S31" i="1" s="1"/>
  <c r="V30" i="1"/>
  <c r="Q30" i="1"/>
  <c r="S30" i="1" s="1"/>
  <c r="V29" i="1"/>
  <c r="Q29" i="1"/>
  <c r="S29" i="1" s="1"/>
  <c r="V28" i="1"/>
  <c r="Q28" i="1"/>
  <c r="S28" i="1" s="1"/>
  <c r="V27" i="1"/>
  <c r="Q27" i="1"/>
  <c r="S27" i="1" s="1"/>
  <c r="V26" i="1"/>
  <c r="Q26" i="1"/>
  <c r="S26" i="1" s="1"/>
  <c r="V25" i="1"/>
  <c r="Q25" i="1"/>
  <c r="S25" i="1" s="1"/>
  <c r="V24" i="1"/>
  <c r="Q24" i="1"/>
  <c r="S24" i="1" s="1"/>
  <c r="V23" i="1"/>
  <c r="Q23" i="1"/>
  <c r="S23" i="1" s="1"/>
  <c r="V22" i="1"/>
  <c r="Q22" i="1"/>
  <c r="S22" i="1" s="1"/>
  <c r="V21" i="1"/>
  <c r="Q21" i="1"/>
  <c r="S21" i="1" s="1"/>
  <c r="V20" i="1"/>
  <c r="Q20" i="1"/>
  <c r="S20" i="1" s="1"/>
  <c r="V19" i="1"/>
  <c r="Q19" i="1"/>
  <c r="Q34" i="1" s="1"/>
  <c r="B24" i="1" l="1"/>
  <c r="W24" i="1"/>
  <c r="W28" i="1"/>
  <c r="B28" i="1"/>
  <c r="W25" i="1"/>
  <c r="B25" i="1"/>
  <c r="B26" i="1"/>
  <c r="W26" i="1"/>
  <c r="B27" i="1"/>
  <c r="W27" i="1"/>
  <c r="B29" i="1"/>
  <c r="W29" i="1"/>
  <c r="W30" i="1"/>
  <c r="B30" i="1"/>
  <c r="W20" i="1"/>
  <c r="B20" i="1"/>
  <c r="B31" i="1"/>
  <c r="W31" i="1"/>
  <c r="B21" i="1"/>
  <c r="W21" i="1"/>
  <c r="B32" i="1"/>
  <c r="W32" i="1"/>
  <c r="B22" i="1"/>
  <c r="W22" i="1"/>
  <c r="W23" i="1"/>
  <c r="B23" i="1"/>
  <c r="W33" i="1"/>
  <c r="B33" i="1"/>
  <c r="S19" i="1"/>
  <c r="S34" i="1" l="1"/>
  <c r="B19" i="1"/>
  <c r="D13" i="1"/>
  <c r="W19" i="1"/>
  <c r="T19" i="1"/>
  <c r="U19" i="1" s="1"/>
  <c r="X19" i="1" s="1"/>
  <c r="D12" i="1" l="1"/>
  <c r="T32" i="1"/>
  <c r="U32" i="1" s="1"/>
  <c r="X32" i="1" s="1"/>
  <c r="T24" i="1"/>
  <c r="U24" i="1" s="1"/>
  <c r="X24" i="1" s="1"/>
  <c r="T29" i="1"/>
  <c r="U29" i="1" s="1"/>
  <c r="X29" i="1" s="1"/>
  <c r="T22" i="1"/>
  <c r="U22" i="1" s="1"/>
  <c r="X22" i="1" s="1"/>
  <c r="T28" i="1"/>
  <c r="U28" i="1" s="1"/>
  <c r="X28" i="1" s="1"/>
  <c r="T30" i="1"/>
  <c r="U30" i="1" s="1"/>
  <c r="X30" i="1" s="1"/>
  <c r="T20" i="1"/>
  <c r="U20" i="1" s="1"/>
  <c r="X20" i="1" s="1"/>
  <c r="T23" i="1"/>
  <c r="U23" i="1" s="1"/>
  <c r="X23" i="1" s="1"/>
  <c r="T25" i="1"/>
  <c r="U25" i="1" s="1"/>
  <c r="X25" i="1" s="1"/>
  <c r="T31" i="1"/>
  <c r="U31" i="1" s="1"/>
  <c r="X31" i="1" s="1"/>
  <c r="T26" i="1"/>
  <c r="U26" i="1" s="1"/>
  <c r="X26" i="1" s="1"/>
  <c r="T33" i="1"/>
  <c r="U33" i="1" s="1"/>
  <c r="X33" i="1" s="1"/>
  <c r="T27" i="1"/>
  <c r="U27" i="1" s="1"/>
  <c r="X27" i="1" s="1"/>
  <c r="T21" i="1"/>
  <c r="U21" i="1" s="1"/>
  <c r="X21" i="1" s="1"/>
  <c r="M13" i="1" l="1"/>
  <c r="J13" i="1"/>
  <c r="G13" i="1"/>
  <c r="M11" i="1"/>
  <c r="J11" i="1"/>
  <c r="G9" i="1"/>
  <c r="G11" i="1"/>
  <c r="M9" i="1"/>
  <c r="J9" i="1"/>
</calcChain>
</file>

<file path=xl/sharedStrings.xml><?xml version="1.0" encoding="utf-8"?>
<sst xmlns="http://schemas.openxmlformats.org/spreadsheetml/2006/main" count="114" uniqueCount="113">
  <si>
    <t>A U R E L I A   S U P P L Y   &amp;   O P E R A T I O N S   G M B H</t>
  </si>
  <si>
    <t>ABC-XYZ-Analyse</t>
  </si>
  <si>
    <t>A·B·C  ×  X·Y·Z</t>
  </si>
  <si>
    <t>Wert × Verbrauchsstabilität · 2026</t>
  </si>
  <si>
    <t>ABC = Wertanteil (Pareto-Prinzip)   ·   XYZ = Verbrauchsschwankung (Variationskoeffizient)   ·   X = konstant · Y = schwankend · Z = unregelmäßig</t>
  </si>
  <si>
    <t>Parameter &amp; Klassengrenzen</t>
  </si>
  <si>
    <t>ABC-XYZ-Matrix   —   Anzahl Positionen · Wertanteil</t>
  </si>
  <si>
    <t>ABC · A-Grenze  (kum. Wert ≤)</t>
  </si>
  <si>
    <t>ABC ↓ / XYZ →</t>
  </si>
  <si>
    <t>X · konstant</t>
  </si>
  <si>
    <t>Y · schwankend</t>
  </si>
  <si>
    <t>Z · unregelmäßig</t>
  </si>
  <si>
    <t>ABC · B-Grenze  (kum. Wert ≤)</t>
  </si>
  <si>
    <t>A</t>
  </si>
  <si>
    <t>XYZ · X-Grenze  (VarK ≤)</t>
  </si>
  <si>
    <t>XYZ · Y-Grenze  (VarK ≤)</t>
  </si>
  <si>
    <t>B</t>
  </si>
  <si>
    <t>Gesamtwert</t>
  </si>
  <si>
    <t>Positionen gesamt</t>
  </si>
  <si>
    <t>C</t>
  </si>
  <si>
    <t>Datenbasis &amp; Klassifizierung  —  Monatsverbrauch 2026</t>
  </si>
  <si>
    <t>Artikel</t>
  </si>
  <si>
    <t>Monatsverbrauch 2026 (Menge)</t>
  </si>
  <si>
    <t>Mengengerüst</t>
  </si>
  <si>
    <t>ABC-Analyse (Wert)</t>
  </si>
  <si>
    <t>XYZ-Analyse (Streuung)</t>
  </si>
  <si>
    <t>Kombi</t>
  </si>
  <si>
    <t>Rang</t>
  </si>
  <si>
    <t>Artikel-Nr.</t>
  </si>
  <si>
    <t>Bezeichnung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</si>
  <si>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</si>
  <si>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</si>
  <si>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</si>
  <si>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</si>
  <si>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</si>
  <si>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</si>
  <si>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</si>
  <si>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</si>
  <si>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</si>
  <si>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</si>
  <si>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</si>
  <si>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</si>
  <si>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Jahresmenge</t>
  </si>
  <si>
    <t>Stückpreis</t>
  </si>
  <si>
    <t>Jahreswert</t>
  </si>
  <si>
    <t>Kum. Wert</t>
  </si>
  <si>
    <t>ABC</t>
  </si>
  <si>
    <t>VarK</t>
  </si>
  <si>
    <t>XYZ</t>
  </si>
  <si>
    <t>ABC-XYZ</t>
  </si>
  <si>
    <t>M-5001</t>
  </si>
  <si>
    <t>Antriebseinheit, Baureihe A</t>
  </si>
  <si>
    <t>M-5002</t>
  </si>
  <si>
    <t>Frequenzumrichter 7,5 kW</t>
  </si>
  <si>
    <t>M-5003</t>
  </si>
  <si>
    <t>Lagergehäuse, geschliffen</t>
  </si>
  <si>
    <t>M-5004</t>
  </si>
  <si>
    <t>Spezialaggregat, projektbezogen</t>
  </si>
  <si>
    <t>M-5005</t>
  </si>
  <si>
    <t>Steuerplatine Standard</t>
  </si>
  <si>
    <t>M-5006</t>
  </si>
  <si>
    <t>Pneumatikventil-Baugruppe</t>
  </si>
  <si>
    <t>M-5007</t>
  </si>
  <si>
    <t>Kabelkonfektion, Meterware</t>
  </si>
  <si>
    <t>M-5008</t>
  </si>
  <si>
    <t>Ersatzteil-Kit, Sonderausf.</t>
  </si>
  <si>
    <t>M-5009</t>
  </si>
  <si>
    <t>Dichtungssatz Universal</t>
  </si>
  <si>
    <t>M-5010</t>
  </si>
  <si>
    <t>Verbindungselemente Set</t>
  </si>
  <si>
    <t>M-5011</t>
  </si>
  <si>
    <t>Filtereinsatz Standard</t>
  </si>
  <si>
    <t>M-5012</t>
  </si>
  <si>
    <t>Kalibrier-Zubehör</t>
  </si>
  <si>
    <t>M-5013</t>
  </si>
  <si>
    <t>Prüfmittel, saisonal</t>
  </si>
  <si>
    <t>M-5014</t>
  </si>
  <si>
    <t>Schmierstoff Spezial</t>
  </si>
  <si>
    <t>M-5015</t>
  </si>
  <si>
    <t>Kleinteile, gemischt</t>
  </si>
  <si>
    <t>Gesamt</t>
  </si>
  <si>
    <t>Hinweis: Gelb hinterlegte Felder ausfüllen · Jahreswert, Klassen, VarK und Kombination rechnen automatisch · VarK = Standardabweichung ÷ Mittelwert des Monatsverbrauchs · für eine saubere Pareto-Reihenfolge nach „Jahreswert“ absteigend sortieren.</t>
  </si>
  <si>
    <t>Handlungsempfehlungen je Kombination</t>
  </si>
  <si>
    <t>Wertigkeit &amp; Bedarf</t>
  </si>
  <si>
    <t>Empfohlene Strategie</t>
  </si>
  <si>
    <t>AX</t>
  </si>
  <si>
    <t>Hoher Wert · konstanter Bedarf</t>
  </si>
  <si>
    <t>Fertigungssynchrone/JIT-Beschaffung · geringer Sicherheitsbestand · enge Steuerung.</t>
  </si>
  <si>
    <t>AY</t>
  </si>
  <si>
    <t>Hoher Wert · schwankender Bedarf</t>
  </si>
  <si>
    <t>Bedarfsprognose · moderater Sicherheitsbestand · laufende Beobachtung.</t>
  </si>
  <si>
    <t>AZ</t>
  </si>
  <si>
    <t>Hoher Wert · unregelmäßiger Bedarf</t>
  </si>
  <si>
    <t>Einzel-/Bedarfsbeschaffung · hohe Aufmerksamkeit · Risikopuffer einplanen.</t>
  </si>
  <si>
    <t>BX</t>
  </si>
  <si>
    <t>Mittlerer Wert · konstant</t>
  </si>
  <si>
    <t>Automatisierte Nachbestellung · Standard-Sicherheitsbestand.</t>
  </si>
  <si>
    <t>BY</t>
  </si>
  <si>
    <t>Mittlerer Wert · schwankend</t>
  </si>
  <si>
    <t>Regelmäßige Überprüfung · flexible Disposition.</t>
  </si>
  <si>
    <t>BZ</t>
  </si>
  <si>
    <t>Mittlerer Wert · unregelmäßig</t>
  </si>
  <si>
    <t>Fallweise Disposition · kleinere Losgrößen.</t>
  </si>
  <si>
    <t>CX</t>
  </si>
  <si>
    <t>Geringer Wert · konstant</t>
  </si>
  <si>
    <t>Vorratsbeschaffung · Sammelbestellung · hohe Automatisierung.</t>
  </si>
  <si>
    <t>CY</t>
  </si>
  <si>
    <t>Geringer Wert · schwankend</t>
  </si>
  <si>
    <t>Einfache Lagerhaltung · geringer Steuerungsaufwand.</t>
  </si>
  <si>
    <t>CZ</t>
  </si>
  <si>
    <t>Geringer Wert · unregelmäßig</t>
  </si>
  <si>
    <t>Bedarfsbeschaffung · Mindestbestand · minimaler Aufwand.</t>
  </si>
  <si>
    <t>Kombinierte ABC-XYZ-Analyse · ABC nach Wertanteil (Pareto) · XYZ nach Variationskoeffizient des Verbrauchs · dargestellte Zahlen sind unverbindliche Musterdaten und vor Verwendung durch eigene Werte zu ersetzen · Stand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</si>
</sst>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€&quot;"/>
    <numFmt numFmtId="165" formatCode="#,##0.00&quot; €&quot;"/>
    <numFmt numFmtId="166" formatCode="0.0%"/>
  </numFmts>
  <fonts count="22" x14ac:knownFonts="1">
    <font>
      <sz val="11"/>
      <color theme="1"/>
      <name val="Calibri"/>
      <family val="2"/>
      <charset val="1"/>
    </font>
    <font>
      <b/>
      <sz val="9.5"/>
      <color rgb="FFFFFFFF"/>
      <name val="Calibri"/>
      <charset val="1"/>
    </font>
    <font>
      <b/>
      <sz val="7.5"/>
      <color rgb="FFFFFFFF"/>
      <name val="Calibri"/>
      <charset val="1"/>
    </font>
    <font>
      <b/>
      <sz val="10"/>
      <color rgb="FFFFFFFF"/>
      <name val="Calibri"/>
      <charset val="1"/>
    </font>
    <font>
      <sz val="8.5"/>
      <color rgb="FF5C6B73"/>
      <name val="Calibri"/>
      <charset val="1"/>
    </font>
    <font>
      <b/>
      <sz val="10"/>
      <color rgb="FF1E2A30"/>
      <name val="Calibri"/>
      <charset val="1"/>
    </font>
    <font>
      <b/>
      <sz val="7"/>
      <color rgb="FFFFFFFF"/>
      <name val="Calibri"/>
      <charset val="1"/>
    </font>
    <font>
      <b/>
      <sz val="9"/>
      <color rgb="FFFFFFFF"/>
      <name val="Calibri"/>
      <charset val="1"/>
    </font>
    <font>
      <b/>
      <sz val="14"/>
      <color rgb="FFFFFFFF"/>
      <name val="Calibri"/>
      <charset val="1"/>
    </font>
    <font>
      <b/>
      <sz val="9.5"/>
      <color rgb="FF1E2A30"/>
      <name val="Calibri"/>
      <charset val="1"/>
    </font>
    <font>
      <b/>
      <sz val="10"/>
      <color rgb="FF263238"/>
      <name val="Calibri"/>
      <charset val="1"/>
    </font>
    <font>
      <b/>
      <sz val="11"/>
      <color rgb="FFFFFFFF"/>
      <name val="Calibri"/>
      <charset val="1"/>
    </font>
    <font>
      <b/>
      <sz val="8"/>
      <color rgb="FFFFFFFF"/>
      <name val="Calibri"/>
      <charset val="1"/>
    </font>
    <font>
      <b/>
      <sz val="8.5"/>
      <color rgb="FFFFFFFF"/>
      <name val="Calibri"/>
      <charset val="1"/>
    </font>
    <font>
      <b/>
      <sz val="8.5"/>
      <color rgb="FF3F5560"/>
      <name val="Calibri"/>
      <charset val="1"/>
    </font>
    <font>
      <sz val="8.5"/>
      <color rgb="FF1E2A30"/>
      <name val="Calibri"/>
      <charset val="1"/>
    </font>
    <font>
      <sz val="8"/>
      <color rgb="FF1E2A30"/>
      <name val="Calibri"/>
      <charset val="1"/>
    </font>
    <font>
      <b/>
      <sz val="8.5"/>
      <color rgb="FF1E2A30"/>
      <name val="Calibri"/>
      <charset val="1"/>
    </font>
    <font>
      <b/>
      <sz val="9"/>
      <color rgb="FF263238"/>
      <name val="Calibri"/>
      <charset val="1"/>
    </font>
    <font>
      <i/>
      <sz val="8"/>
      <color rgb="FF5C6B73"/>
      <name val="Calibri"/>
      <charset val="1"/>
    </font>
    <font>
      <b/>
      <sz val="20"/>
      <color rgb="FFFFFFFF"/>
      <name val="Calibri"/>
      <family val="2"/>
    </font>
    <font>
      <b/>
      <sz val="30"/>
      <color rgb="FF263238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263238"/>
        <bgColor rgb="FF1E2A30"/>
      </patternFill>
    </fill>
    <fill>
      <patternFill patternType="solid">
        <fgColor rgb="FFEEF1F2"/>
        <bgColor rgb="FFEDF1F3"/>
      </patternFill>
    </fill>
    <fill>
      <patternFill patternType="solid">
        <fgColor rgb="FFC4703C"/>
        <bgColor rgb="FFC79A2C"/>
      </patternFill>
    </fill>
    <fill>
      <patternFill patternType="solid">
        <fgColor rgb="FF3F5560"/>
        <bgColor rgb="FF5C6B73"/>
      </patternFill>
    </fill>
    <fill>
      <patternFill patternType="solid">
        <fgColor rgb="FF5A7684"/>
        <bgColor rgb="FF5C6B73"/>
      </patternFill>
    </fill>
    <fill>
      <patternFill patternType="solid">
        <fgColor rgb="FFFFF3DA"/>
        <bgColor rgb="FFEDF0E1"/>
      </patternFill>
    </fill>
    <fill>
      <patternFill patternType="solid">
        <fgColor rgb="FF3E7CA6"/>
        <bgColor rgb="FF5A7684"/>
      </patternFill>
    </fill>
    <fill>
      <patternFill patternType="solid">
        <fgColor rgb="FF6E8B3D"/>
        <bgColor rgb="FF5A7684"/>
      </patternFill>
    </fill>
    <fill>
      <patternFill patternType="solid">
        <fgColor rgb="FF217A54"/>
        <bgColor rgb="FF008080"/>
      </patternFill>
    </fill>
    <fill>
      <patternFill patternType="solid">
        <fgColor rgb="FFE4EEF4"/>
        <bgColor rgb="FFEDF1F3"/>
      </patternFill>
    </fill>
    <fill>
      <patternFill patternType="solid">
        <fgColor rgb="FFEDF0E1"/>
        <bgColor rgb="FFEEF1F2"/>
      </patternFill>
    </fill>
    <fill>
      <patternFill patternType="solid">
        <fgColor rgb="FFF4E4DA"/>
        <bgColor rgb="FFEDF0E1"/>
      </patternFill>
    </fill>
    <fill>
      <patternFill patternType="solid">
        <fgColor rgb="FFC79A2C"/>
        <bgColor rgb="FFC4703C"/>
      </patternFill>
    </fill>
    <fill>
      <patternFill patternType="solid">
        <fgColor rgb="FFEDF1F3"/>
        <bgColor rgb="FFEEF1F2"/>
      </patternFill>
    </fill>
    <fill>
      <patternFill patternType="solid">
        <fgColor rgb="FF8C9AA8"/>
        <bgColor rgb="FFAAB7BE"/>
      </patternFill>
    </fill>
    <fill>
      <patternFill patternType="solid">
        <fgColor rgb="FFDBE3E8"/>
        <bgColor rgb="FFE4EEF4"/>
      </patternFill>
    </fill>
    <fill>
      <patternFill patternType="solid">
        <fgColor rgb="FFFFFFFF"/>
        <bgColor rgb="FFEEF1F2"/>
      </patternFill>
    </fill>
  </fills>
  <borders count="3">
    <border>
      <left/>
      <right/>
      <top/>
      <bottom/>
      <diagonal/>
    </border>
    <border>
      <left style="thin">
        <color rgb="FFAAB7BE"/>
      </left>
      <right style="thin">
        <color rgb="FFAAB7BE"/>
      </right>
      <top style="thin">
        <color rgb="FFAAB7BE"/>
      </top>
      <bottom style="thin">
        <color rgb="FFAAB7BE"/>
      </bottom>
      <diagonal/>
    </border>
    <border>
      <left style="thin">
        <color rgb="FFC7D2D9"/>
      </left>
      <right style="thin">
        <color rgb="FFC7D2D9"/>
      </right>
      <top style="thin">
        <color rgb="FFC7D2D9"/>
      </top>
      <bottom style="thin">
        <color rgb="FFC7D2D9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9" fillId="12" borderId="2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indent="1"/>
    </xf>
    <xf numFmtId="0" fontId="3" fillId="6" borderId="0" xfId="0" applyFont="1" applyFill="1" applyAlignment="1">
      <alignment horizontal="left" vertical="center" indent="1"/>
    </xf>
    <xf numFmtId="0" fontId="3" fillId="6" borderId="1" xfId="0" applyFont="1" applyFill="1" applyBorder="1" applyAlignment="1">
      <alignment horizontal="left" vertical="center" indent="1"/>
    </xf>
    <xf numFmtId="0" fontId="1" fillId="5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indent="1"/>
    </xf>
    <xf numFmtId="9" fontId="5" fillId="7" borderId="1" xfId="0" applyNumberFormat="1" applyFont="1" applyFill="1" applyBorder="1" applyAlignment="1">
      <alignment horizontal="right" vertical="center" indent="1"/>
    </xf>
    <xf numFmtId="0" fontId="6" fillId="2" borderId="2" xfId="0" applyFont="1" applyFill="1" applyBorder="1" applyAlignment="1">
      <alignment horizontal="center" vertical="center" wrapText="1"/>
    </xf>
    <xf numFmtId="164" fontId="10" fillId="15" borderId="1" xfId="0" applyNumberFormat="1" applyFont="1" applyFill="1" applyBorder="1" applyAlignment="1">
      <alignment horizontal="right" vertical="center" indent="1"/>
    </xf>
    <xf numFmtId="3" fontId="10" fillId="15" borderId="1" xfId="0" applyNumberFormat="1" applyFont="1" applyFill="1" applyBorder="1" applyAlignment="1">
      <alignment horizontal="right" vertical="center" indent="1"/>
    </xf>
    <xf numFmtId="0" fontId="12" fillId="5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4" fillId="15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left" vertical="center" indent="1"/>
    </xf>
    <xf numFmtId="3" fontId="16" fillId="7" borderId="2" xfId="0" applyNumberFormat="1" applyFont="1" applyFill="1" applyBorder="1" applyAlignment="1">
      <alignment horizontal="center" vertical="center"/>
    </xf>
    <xf numFmtId="3" fontId="17" fillId="15" borderId="2" xfId="0" applyNumberFormat="1" applyFont="1" applyFill="1" applyBorder="1" applyAlignment="1">
      <alignment horizontal="center" vertical="center"/>
    </xf>
    <xf numFmtId="165" fontId="15" fillId="7" borderId="2" xfId="0" applyNumberFormat="1" applyFont="1" applyFill="1" applyBorder="1" applyAlignment="1">
      <alignment horizontal="right" vertical="center" indent="1"/>
    </xf>
    <xf numFmtId="164" fontId="17" fillId="15" borderId="2" xfId="0" applyNumberFormat="1" applyFont="1" applyFill="1" applyBorder="1" applyAlignment="1">
      <alignment horizontal="right" vertical="center" indent="1"/>
    </xf>
    <xf numFmtId="166" fontId="15" fillId="15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8" fillId="17" borderId="2" xfId="0" applyFont="1" applyFill="1" applyBorder="1" applyAlignment="1">
      <alignment horizontal="center" vertical="center"/>
    </xf>
    <xf numFmtId="0" fontId="0" fillId="17" borderId="2" xfId="0" applyFill="1" applyBorder="1"/>
    <xf numFmtId="3" fontId="18" fillId="17" borderId="2" xfId="0" applyNumberFormat="1" applyFont="1" applyFill="1" applyBorder="1" applyAlignment="1">
      <alignment horizontal="center" vertical="center" indent="1"/>
    </xf>
    <xf numFmtId="0" fontId="18" fillId="17" borderId="2" xfId="0" applyFont="1" applyFill="1" applyBorder="1"/>
    <xf numFmtId="164" fontId="18" fillId="17" borderId="2" xfId="0" applyNumberFormat="1" applyFont="1" applyFill="1" applyBorder="1" applyAlignment="1">
      <alignment horizontal="right" vertical="center" indent="1"/>
    </xf>
    <xf numFmtId="0" fontId="9" fillId="13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/>
    </xf>
    <xf numFmtId="0" fontId="8" fillId="16" borderId="2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left" vertical="center" indent="1"/>
    </xf>
    <xf numFmtId="0" fontId="12" fillId="5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13" fillId="2" borderId="2" xfId="0" applyFont="1" applyFill="1" applyBorder="1" applyAlignment="1">
      <alignment horizontal="left" vertical="center" indent="1"/>
    </xf>
    <xf numFmtId="0" fontId="1" fillId="10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left" vertical="center" indent="1"/>
    </xf>
    <xf numFmtId="0" fontId="15" fillId="18" borderId="2" xfId="0" applyFont="1" applyFill="1" applyBorder="1" applyAlignment="1">
      <alignment horizontal="left" vertical="center" indent="1"/>
    </xf>
    <xf numFmtId="0" fontId="1" fillId="14" borderId="2" xfId="0" applyFont="1" applyFill="1" applyBorder="1" applyAlignment="1">
      <alignment horizontal="center" vertical="center"/>
    </xf>
    <xf numFmtId="0" fontId="1" fillId="16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top" wrapText="1" indent="1"/>
    </xf>
    <xf numFmtId="0" fontId="20" fillId="4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left" vertical="center" wrapText="1" indent="1"/>
    </xf>
  </cellXfs>
  <cellStyles count="1">
    <cellStyle name="Standard" xfId="0" builtinId="0"/>
  </cellStyles>
  <dxfs count="6">
    <dxf>
      <font>
        <b/>
        <color rgb="FFFFFFFF"/>
        <name val="Calibri"/>
        <charset val="1"/>
      </font>
      <fill>
        <patternFill>
          <bgColor rgb="FFC4703C"/>
        </patternFill>
      </fill>
    </dxf>
    <dxf>
      <font>
        <b/>
        <color rgb="FFFFFFFF"/>
        <name val="Calibri"/>
        <charset val="1"/>
      </font>
      <fill>
        <patternFill>
          <bgColor rgb="FF6E8B3D"/>
        </patternFill>
      </fill>
    </dxf>
    <dxf>
      <font>
        <b/>
        <color rgb="FFFFFFFF"/>
        <name val="Calibri"/>
        <charset val="1"/>
      </font>
      <fill>
        <patternFill>
          <bgColor rgb="FF3E7CA6"/>
        </patternFill>
      </fill>
    </dxf>
    <dxf>
      <font>
        <b/>
        <color rgb="FFFFFFFF"/>
        <name val="Calibri"/>
        <charset val="1"/>
      </font>
      <fill>
        <patternFill>
          <bgColor rgb="FF8C9AA8"/>
        </patternFill>
      </fill>
    </dxf>
    <dxf>
      <font>
        <b/>
        <color rgb="FFFFFFFF"/>
        <name val="Calibri"/>
        <charset val="1"/>
      </font>
      <fill>
        <patternFill>
          <bgColor rgb="FFC79A2C"/>
        </patternFill>
      </fill>
    </dxf>
    <dxf>
      <font>
        <b/>
        <color rgb="FFFFFFFF"/>
        <name val="Calibri"/>
        <charset val="1"/>
      </font>
      <fill>
        <patternFill>
          <bgColor rgb="FF217A5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E8B3D"/>
      <rgbColor rgb="FF800080"/>
      <rgbColor rgb="FF217A54"/>
      <rgbColor rgb="FFAAB7BE"/>
      <rgbColor rgb="FF5A7684"/>
      <rgbColor rgb="FF9999FF"/>
      <rgbColor rgb="FF993366"/>
      <rgbColor rgb="FFFFF3DA"/>
      <rgbColor rgb="FFE4EEF4"/>
      <rgbColor rgb="FF660066"/>
      <rgbColor rgb="FFFF8080"/>
      <rgbColor rgb="FF0066CC"/>
      <rgbColor rgb="FFC7D2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1F3"/>
      <rgbColor rgb="FFEDF0E1"/>
      <rgbColor rgb="FFEEF1F2"/>
      <rgbColor rgb="FFDBE3E8"/>
      <rgbColor rgb="FFFF99CC"/>
      <rgbColor rgb="FFCC99FF"/>
      <rgbColor rgb="FFF4E4DA"/>
      <rgbColor rgb="FF3366FF"/>
      <rgbColor rgb="FF33CCCC"/>
      <rgbColor rgb="FF99CC00"/>
      <rgbColor rgb="FFFFCC00"/>
      <rgbColor rgb="FFC79A2C"/>
      <rgbColor rgb="FFC4703C"/>
      <rgbColor rgb="FF5C6B73"/>
      <rgbColor rgb="FF8C9AA8"/>
      <rgbColor rgb="FF003366"/>
      <rgbColor rgb="FF3E7CA6"/>
      <rgbColor rgb="FF003300"/>
      <rgbColor rgb="FF1E2A30"/>
      <rgbColor rgb="FF993300"/>
      <rgbColor rgb="FF993366"/>
      <rgbColor rgb="FF3F5560"/>
      <rgbColor rgb="FF2632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49"/>
  <sheetViews>
    <sheetView showGridLines="0" tabSelected="1" zoomScaleNormal="100" workbookViewId="0">
      <selection activeCell="AA48" sqref="AA48"/>
    </sheetView>
  </sheetViews>
  <sheetFormatPr baseColWidth="10" defaultColWidth="8.7109375" defaultRowHeight="15" x14ac:dyDescent="0.25"/>
  <cols>
    <col min="1" max="1" width="2.140625" customWidth="1"/>
    <col min="2" max="2" width="5" customWidth="1"/>
    <col min="3" max="3" width="10.5703125" customWidth="1"/>
    <col min="4" max="4" width="22" customWidth="1"/>
    <col min="5" max="16" width="5.42578125" customWidth="1"/>
    <col min="17" max="17" width="10" customWidth="1"/>
    <col min="18" max="18" width="8.42578125" customWidth="1"/>
    <col min="19" max="19" width="12" customWidth="1"/>
    <col min="20" max="20" width="9.5703125" customWidth="1"/>
    <col min="21" max="21" width="6" customWidth="1"/>
    <col min="22" max="22" width="8.42578125" customWidth="1"/>
    <col min="23" max="23" width="6" customWidth="1"/>
    <col min="24" max="24" width="8" customWidth="1"/>
    <col min="25" max="25" width="2.140625" customWidth="1"/>
  </cols>
  <sheetData>
    <row r="1" spans="2:24" ht="4.5" customHeight="1" x14ac:dyDescent="0.25"/>
    <row r="2" spans="2:24" ht="24" customHeight="1" x14ac:dyDescent="0.2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2:24" ht="24" customHeight="1" x14ac:dyDescent="0.25">
      <c r="B3" s="50" t="s">
        <v>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49" t="s">
        <v>2</v>
      </c>
      <c r="T3" s="49"/>
      <c r="U3" s="49"/>
      <c r="V3" s="49"/>
      <c r="W3" s="49"/>
      <c r="X3" s="49"/>
    </row>
    <row r="4" spans="2:24" ht="19.5" customHeight="1" x14ac:dyDescent="0.25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11" t="s">
        <v>3</v>
      </c>
      <c r="T4" s="11"/>
      <c r="U4" s="11"/>
      <c r="V4" s="11"/>
      <c r="W4" s="11"/>
      <c r="X4" s="11"/>
    </row>
    <row r="5" spans="2:24" ht="18" customHeight="1" x14ac:dyDescent="0.25">
      <c r="B5" s="10" t="s">
        <v>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2:24" ht="6" customHeight="1" x14ac:dyDescent="0.25"/>
    <row r="7" spans="2:24" x14ac:dyDescent="0.25">
      <c r="B7" s="9" t="s">
        <v>5</v>
      </c>
      <c r="C7" s="9"/>
      <c r="D7" s="9"/>
      <c r="F7" s="8" t="s">
        <v>6</v>
      </c>
      <c r="G7" s="8"/>
      <c r="H7" s="8"/>
      <c r="I7" s="8"/>
      <c r="J7" s="8"/>
      <c r="K7" s="8"/>
      <c r="L7" s="8"/>
      <c r="M7" s="8"/>
      <c r="N7" s="8"/>
      <c r="O7" s="8"/>
    </row>
    <row r="8" spans="2:24" ht="24" customHeight="1" x14ac:dyDescent="0.25">
      <c r="B8" s="7" t="s">
        <v>7</v>
      </c>
      <c r="C8" s="7"/>
      <c r="D8" s="13">
        <v>0.8</v>
      </c>
      <c r="F8" s="14" t="s">
        <v>8</v>
      </c>
      <c r="G8" s="6" t="s">
        <v>9</v>
      </c>
      <c r="H8" s="6"/>
      <c r="I8" s="6"/>
      <c r="J8" s="5" t="s">
        <v>10</v>
      </c>
      <c r="K8" s="5"/>
      <c r="L8" s="5"/>
      <c r="M8" s="4" t="s">
        <v>11</v>
      </c>
      <c r="N8" s="4"/>
      <c r="O8" s="4"/>
    </row>
    <row r="9" spans="2:24" ht="19.5" customHeight="1" x14ac:dyDescent="0.25">
      <c r="B9" s="7" t="s">
        <v>12</v>
      </c>
      <c r="C9" s="7"/>
      <c r="D9" s="13">
        <v>0.95</v>
      </c>
      <c r="F9" s="3" t="s">
        <v>13</v>
      </c>
      <c r="G9" s="2" t="str">
        <f>"AX   "&amp;COUNTIF($X$19:$X$33,"AX")&amp;" Pos."&amp;CHAR(10)&amp;TEXT(IFERROR(SUMIF($X$19:$X$33,"AX",$S$19:$S$33)/$D$12,0),"0%")&amp;" Wertanteil"</f>
        <v>AX   2 Pos.
50% Wertanteil</v>
      </c>
      <c r="H9" s="2"/>
      <c r="I9" s="2"/>
      <c r="J9" s="1" t="str">
        <f>"AY   "&amp;COUNTIF($X$19:$X$33,"AY")&amp;" Pos."&amp;CHAR(10)&amp;TEXT(IFERROR(SUMIF($X$19:$X$33,"AY",$S$19:$S$33)/$D$12,0),"0%")&amp;" Wertanteil"</f>
        <v>AY   1 Pos.
16% Wertanteil</v>
      </c>
      <c r="K9" s="1"/>
      <c r="L9" s="1"/>
      <c r="M9" s="34" t="str">
        <f>"AZ   "&amp;COUNTIF($X$19:$X$33,"AZ")&amp;" Pos."&amp;CHAR(10)&amp;TEXT(IFERROR(SUMIF($X$19:$X$33,"AZ",$S$19:$S$33)/$D$12,0),"0%")&amp;" Wertanteil"</f>
        <v>AZ   1 Pos.
10% Wertanteil</v>
      </c>
      <c r="N9" s="34"/>
      <c r="O9" s="34"/>
    </row>
    <row r="10" spans="2:24" ht="19.5" customHeight="1" x14ac:dyDescent="0.25">
      <c r="B10" s="7" t="s">
        <v>14</v>
      </c>
      <c r="C10" s="7"/>
      <c r="D10" s="13">
        <v>0.25</v>
      </c>
      <c r="F10" s="3"/>
      <c r="G10" s="2"/>
      <c r="H10" s="2"/>
      <c r="I10" s="2"/>
      <c r="J10" s="1"/>
      <c r="K10" s="1"/>
      <c r="L10" s="1"/>
      <c r="M10" s="34"/>
      <c r="N10" s="34"/>
      <c r="O10" s="34"/>
    </row>
    <row r="11" spans="2:24" ht="19.5" customHeight="1" x14ac:dyDescent="0.25">
      <c r="B11" s="7" t="s">
        <v>15</v>
      </c>
      <c r="C11" s="7"/>
      <c r="D11" s="13">
        <v>0.5</v>
      </c>
      <c r="F11" s="35" t="s">
        <v>16</v>
      </c>
      <c r="G11" s="2" t="str">
        <f>"BX   "&amp;COUNTIF($X$19:$X$33,"BX")&amp;" Pos."&amp;CHAR(10)&amp;TEXT(IFERROR(SUMIF($X$19:$X$33,"BX",$S$19:$S$33)/$D$12,0),"0%")&amp;" Wertanteil"</f>
        <v>BX   1 Pos.
7% Wertanteil</v>
      </c>
      <c r="H11" s="2"/>
      <c r="I11" s="2"/>
      <c r="J11" s="1" t="str">
        <f>"BY   "&amp;COUNTIF($X$19:$X$33,"BY")&amp;" Pos."&amp;CHAR(10)&amp;TEXT(IFERROR(SUMIF($X$19:$X$33,"BY",$S$19:$S$33)/$D$12,0),"0%")&amp;" Wertanteil"</f>
        <v>BY   2 Pos.
9% Wertanteil</v>
      </c>
      <c r="K11" s="1"/>
      <c r="L11" s="1"/>
      <c r="M11" s="34" t="str">
        <f>"BZ   "&amp;COUNTIF($X$19:$X$33,"BZ")&amp;" Pos."&amp;CHAR(10)&amp;TEXT(IFERROR(SUMIF($X$19:$X$33,"BZ",$S$19:$S$33)/$D$12,0),"0%")&amp;" Wertanteil"</f>
        <v>BZ   1 Pos.
2% Wertanteil</v>
      </c>
      <c r="N11" s="34"/>
      <c r="O11" s="34"/>
    </row>
    <row r="12" spans="2:24" ht="19.5" customHeight="1" x14ac:dyDescent="0.25">
      <c r="B12" s="7" t="s">
        <v>17</v>
      </c>
      <c r="C12" s="7"/>
      <c r="D12" s="15">
        <f>S34</f>
        <v>503684</v>
      </c>
      <c r="F12" s="35"/>
      <c r="G12" s="2"/>
      <c r="H12" s="2"/>
      <c r="I12" s="2"/>
      <c r="J12" s="1"/>
      <c r="K12" s="1"/>
      <c r="L12" s="1"/>
      <c r="M12" s="34"/>
      <c r="N12" s="34"/>
      <c r="O12" s="34"/>
    </row>
    <row r="13" spans="2:24" ht="19.5" customHeight="1" x14ac:dyDescent="0.25">
      <c r="B13" s="7" t="s">
        <v>18</v>
      </c>
      <c r="C13" s="7"/>
      <c r="D13" s="16">
        <f>COUNT(S19:S33)</f>
        <v>15</v>
      </c>
      <c r="F13" s="36" t="s">
        <v>19</v>
      </c>
      <c r="G13" s="2" t="str">
        <f>"CX   "&amp;COUNTIF($X$19:$X$33,"CX")&amp;" Pos."&amp;CHAR(10)&amp;TEXT(IFERROR(SUMIF($X$19:$X$33,"CX",$S$19:$S$33)/$D$12,0),"0%")&amp;" Wertanteil"</f>
        <v>CX   2 Pos.
3% Wertanteil</v>
      </c>
      <c r="H13" s="2"/>
      <c r="I13" s="2"/>
      <c r="J13" s="1" t="str">
        <f>"CY   "&amp;COUNTIF($X$19:$X$33,"CY")&amp;" Pos."&amp;CHAR(10)&amp;TEXT(IFERROR(SUMIF($X$19:$X$33,"CY",$S$19:$S$33)/$D$12,0),"0%")&amp;" Wertanteil"</f>
        <v>CY   2 Pos.
1% Wertanteil</v>
      </c>
      <c r="K13" s="1"/>
      <c r="L13" s="1"/>
      <c r="M13" s="34" t="str">
        <f>"CZ   "&amp;COUNTIF($X$19:$X$33,"CZ")&amp;" Pos."&amp;CHAR(10)&amp;TEXT(IFERROR(SUMIF($X$19:$X$33,"CZ",$S$19:$S$33)/$D$12,0),"0%")&amp;" Wertanteil"</f>
        <v>CZ   3 Pos.
1% Wertanteil</v>
      </c>
      <c r="N13" s="34"/>
      <c r="O13" s="34"/>
    </row>
    <row r="14" spans="2:24" ht="19.5" customHeight="1" x14ac:dyDescent="0.25">
      <c r="F14" s="36"/>
      <c r="G14" s="2"/>
      <c r="H14" s="2"/>
      <c r="I14" s="2"/>
      <c r="J14" s="1"/>
      <c r="K14" s="1"/>
      <c r="L14" s="1"/>
      <c r="M14" s="34"/>
      <c r="N14" s="34"/>
      <c r="O14" s="34"/>
    </row>
    <row r="15" spans="2:24" ht="7.5" customHeight="1" x14ac:dyDescent="0.25"/>
    <row r="16" spans="2:24" ht="21" customHeight="1" x14ac:dyDescent="0.25">
      <c r="B16" s="37" t="s">
        <v>20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2:24" ht="15" customHeight="1" x14ac:dyDescent="0.25">
      <c r="B17" s="38" t="s">
        <v>21</v>
      </c>
      <c r="C17" s="38"/>
      <c r="D17" s="38"/>
      <c r="E17" s="39" t="s">
        <v>22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8" t="s">
        <v>23</v>
      </c>
      <c r="R17" s="38"/>
      <c r="S17" s="39" t="s">
        <v>24</v>
      </c>
      <c r="T17" s="39"/>
      <c r="U17" s="39"/>
      <c r="V17" s="39" t="s">
        <v>25</v>
      </c>
      <c r="W17" s="39"/>
      <c r="X17" s="17" t="s">
        <v>26</v>
      </c>
    </row>
    <row r="18" spans="2:24" ht="24" customHeight="1" x14ac:dyDescent="0.25">
      <c r="B18" s="18" t="s">
        <v>27</v>
      </c>
      <c r="C18" s="18" t="s">
        <v>28</v>
      </c>
      <c r="D18" s="18" t="s">
        <v>29</v>
      </c>
      <c r="E18" s="19" t="s">
        <v>30</v>
      </c>
      <c r="F18" s="19" t="s">
        <v>31</v>
      </c>
      <c r="G18" s="19" t="s">
        <v>32</v>
      </c>
      <c r="H18" s="19" t="s">
        <v>33</v>
      </c>
      <c r="I18" s="19" t="s">
        <v>34</v>
      </c>
      <c r="J18" s="19" t="s">
        <v>35</v>
      </c>
      <c r="K18" s="19" t="s">
        <v>36</v>
      </c>
      <c r="L18" s="19" t="s">
        <v>37</v>
      </c>
      <c r="M18" s="19" t="s">
        <v>38</v>
      </c>
      <c r="N18" s="19" t="s">
        <v>39</v>
      </c>
      <c r="O18" s="19" t="s">
        <v>40</v>
      </c>
      <c r="P18" s="19" t="s">
        <v>41</v>
      </c>
      <c r="Q18" s="18" t="s">
        <v>42</v>
      </c>
      <c r="R18" s="18" t="s">
        <v>43</v>
      </c>
      <c r="S18" s="18" t="s">
        <v>44</v>
      </c>
      <c r="T18" s="18" t="s">
        <v>45</v>
      </c>
      <c r="U18" s="18" t="s">
        <v>46</v>
      </c>
      <c r="V18" s="18" t="s">
        <v>47</v>
      </c>
      <c r="W18" s="18" t="s">
        <v>48</v>
      </c>
      <c r="X18" s="18" t="s">
        <v>49</v>
      </c>
    </row>
    <row r="19" spans="2:24" ht="15" customHeight="1" x14ac:dyDescent="0.25">
      <c r="B19" s="20">
        <f t="shared" ref="B19:B33" si="0">IF(S19="","",RANK(S19,$S$19:$S$33))</f>
        <v>1</v>
      </c>
      <c r="C19" s="21" t="s">
        <v>50</v>
      </c>
      <c r="D19" s="22" t="s">
        <v>51</v>
      </c>
      <c r="E19" s="23">
        <v>59</v>
      </c>
      <c r="F19" s="23">
        <v>56</v>
      </c>
      <c r="G19" s="23">
        <v>62</v>
      </c>
      <c r="H19" s="23">
        <v>58</v>
      </c>
      <c r="I19" s="23">
        <v>60</v>
      </c>
      <c r="J19" s="23">
        <v>57</v>
      </c>
      <c r="K19" s="23">
        <v>61</v>
      </c>
      <c r="L19" s="23">
        <v>59</v>
      </c>
      <c r="M19" s="23">
        <v>60</v>
      </c>
      <c r="N19" s="23">
        <v>57</v>
      </c>
      <c r="O19" s="23">
        <v>60</v>
      </c>
      <c r="P19" s="23">
        <v>61</v>
      </c>
      <c r="Q19" s="24">
        <f t="shared" ref="Q19:Q33" si="1">SUM(E19:P19)</f>
        <v>710</v>
      </c>
      <c r="R19" s="25">
        <v>200</v>
      </c>
      <c r="S19" s="26">
        <f t="shared" ref="S19:S33" si="2">IF(OR(Q19="",R19=""),"",Q19*R19)</f>
        <v>142000</v>
      </c>
      <c r="T19" s="27">
        <f t="shared" ref="T19:T33" si="3">IF(S19="","",SUMIF($S$19:$S$33,"&gt;="&amp;S19,$S$19:$S$33)/$S$34)</f>
        <v>0.28192279286219135</v>
      </c>
      <c r="U19" s="28" t="str">
        <f t="shared" ref="U19:U33" si="4">IF(S19="","",IF(T19&lt;=$D$8,"A",IF(T19&lt;=$D$9,"B","C")))</f>
        <v>A</v>
      </c>
      <c r="V19" s="27">
        <f t="shared" ref="V19:V33" si="5">IFERROR(STDEVP(E19:P19)/AVERAGE(E19:P19),0)</f>
        <v>2.9944072711928595E-2</v>
      </c>
      <c r="W19" s="28" t="str">
        <f t="shared" ref="W19:W33" si="6">IF(S19="","",IF(V19&lt;=$D$10,"X",IF(V19&lt;=$D$11,"Y","Z")))</f>
        <v>X</v>
      </c>
      <c r="X19" s="29" t="str">
        <f t="shared" ref="X19:X33" si="7">IF(OR(U19="",W19=""),"",U19&amp;W19)</f>
        <v>AX</v>
      </c>
    </row>
    <row r="20" spans="2:24" ht="15" customHeight="1" x14ac:dyDescent="0.25">
      <c r="B20" s="20">
        <f t="shared" si="0"/>
        <v>2</v>
      </c>
      <c r="C20" s="21" t="s">
        <v>52</v>
      </c>
      <c r="D20" s="22" t="s">
        <v>53</v>
      </c>
      <c r="E20" s="23">
        <v>100</v>
      </c>
      <c r="F20" s="23">
        <v>95</v>
      </c>
      <c r="G20" s="23">
        <v>104</v>
      </c>
      <c r="H20" s="23">
        <v>98</v>
      </c>
      <c r="I20" s="23">
        <v>102</v>
      </c>
      <c r="J20" s="23">
        <v>97</v>
      </c>
      <c r="K20" s="23">
        <v>103</v>
      </c>
      <c r="L20" s="23">
        <v>99</v>
      </c>
      <c r="M20" s="23">
        <v>101</v>
      </c>
      <c r="N20" s="23">
        <v>96</v>
      </c>
      <c r="O20" s="23">
        <v>102</v>
      </c>
      <c r="P20" s="23">
        <v>103</v>
      </c>
      <c r="Q20" s="24">
        <f t="shared" si="1"/>
        <v>1200</v>
      </c>
      <c r="R20" s="25">
        <v>90</v>
      </c>
      <c r="S20" s="26">
        <f t="shared" si="2"/>
        <v>108000</v>
      </c>
      <c r="T20" s="27">
        <f t="shared" si="3"/>
        <v>0.4963429451799144</v>
      </c>
      <c r="U20" s="28" t="str">
        <f t="shared" si="4"/>
        <v>A</v>
      </c>
      <c r="V20" s="27">
        <f t="shared" si="5"/>
        <v>2.8577380332470412E-2</v>
      </c>
      <c r="W20" s="28" t="str">
        <f t="shared" si="6"/>
        <v>X</v>
      </c>
      <c r="X20" s="29" t="str">
        <f t="shared" si="7"/>
        <v>AX</v>
      </c>
    </row>
    <row r="21" spans="2:24" ht="15" customHeight="1" x14ac:dyDescent="0.25">
      <c r="B21" s="20">
        <f t="shared" si="0"/>
        <v>3</v>
      </c>
      <c r="C21" s="21" t="s">
        <v>54</v>
      </c>
      <c r="D21" s="22" t="s">
        <v>55</v>
      </c>
      <c r="E21" s="23">
        <v>94</v>
      </c>
      <c r="F21" s="23">
        <v>111</v>
      </c>
      <c r="G21" s="23">
        <v>145</v>
      </c>
      <c r="H21" s="23">
        <v>188</v>
      </c>
      <c r="I21" s="23">
        <v>231</v>
      </c>
      <c r="J21" s="23">
        <v>248</v>
      </c>
      <c r="K21" s="23">
        <v>239</v>
      </c>
      <c r="L21" s="23">
        <v>196</v>
      </c>
      <c r="M21" s="23">
        <v>154</v>
      </c>
      <c r="N21" s="23">
        <v>128</v>
      </c>
      <c r="O21" s="23">
        <v>102</v>
      </c>
      <c r="P21" s="23">
        <v>214</v>
      </c>
      <c r="Q21" s="24">
        <f t="shared" si="1"/>
        <v>2050</v>
      </c>
      <c r="R21" s="25">
        <v>40</v>
      </c>
      <c r="S21" s="26">
        <f t="shared" si="2"/>
        <v>82000</v>
      </c>
      <c r="T21" s="27">
        <f t="shared" si="3"/>
        <v>0.65914343119892627</v>
      </c>
      <c r="U21" s="28" t="str">
        <f t="shared" si="4"/>
        <v>A</v>
      </c>
      <c r="V21" s="27">
        <f t="shared" si="5"/>
        <v>0.31167487139812072</v>
      </c>
      <c r="W21" s="28" t="str">
        <f t="shared" si="6"/>
        <v>Y</v>
      </c>
      <c r="X21" s="29" t="str">
        <f t="shared" si="7"/>
        <v>AY</v>
      </c>
    </row>
    <row r="22" spans="2:24" ht="15" customHeight="1" x14ac:dyDescent="0.25">
      <c r="B22" s="20">
        <f t="shared" si="0"/>
        <v>4</v>
      </c>
      <c r="C22" s="21" t="s">
        <v>56</v>
      </c>
      <c r="D22" s="22" t="s">
        <v>57</v>
      </c>
      <c r="E22" s="23">
        <v>5</v>
      </c>
      <c r="F22" s="23">
        <v>58</v>
      </c>
      <c r="G22" s="23">
        <v>2</v>
      </c>
      <c r="H22" s="23">
        <v>20</v>
      </c>
      <c r="I22" s="23">
        <v>71</v>
      </c>
      <c r="J22" s="23">
        <v>8</v>
      </c>
      <c r="K22" s="23">
        <v>3</v>
      </c>
      <c r="L22" s="23">
        <v>63</v>
      </c>
      <c r="M22" s="23">
        <v>15</v>
      </c>
      <c r="N22" s="23">
        <v>2</v>
      </c>
      <c r="O22" s="23">
        <v>78</v>
      </c>
      <c r="P22" s="23">
        <v>14</v>
      </c>
      <c r="Q22" s="24">
        <f t="shared" si="1"/>
        <v>339</v>
      </c>
      <c r="R22" s="25">
        <v>150</v>
      </c>
      <c r="S22" s="26">
        <f t="shared" si="2"/>
        <v>50850</v>
      </c>
      <c r="T22" s="27">
        <f t="shared" si="3"/>
        <v>0.76009958624852092</v>
      </c>
      <c r="U22" s="28" t="str">
        <f t="shared" si="4"/>
        <v>A</v>
      </c>
      <c r="V22" s="27">
        <f t="shared" si="5"/>
        <v>1.0120143910176398</v>
      </c>
      <c r="W22" s="28" t="str">
        <f t="shared" si="6"/>
        <v>Z</v>
      </c>
      <c r="X22" s="29" t="str">
        <f t="shared" si="7"/>
        <v>AZ</v>
      </c>
    </row>
    <row r="23" spans="2:24" ht="15" customHeight="1" x14ac:dyDescent="0.25">
      <c r="B23" s="20">
        <f t="shared" si="0"/>
        <v>5</v>
      </c>
      <c r="C23" s="21" t="s">
        <v>58</v>
      </c>
      <c r="D23" s="22" t="s">
        <v>59</v>
      </c>
      <c r="E23" s="23">
        <v>113</v>
      </c>
      <c r="F23" s="23">
        <v>108</v>
      </c>
      <c r="G23" s="23">
        <v>118</v>
      </c>
      <c r="H23" s="23">
        <v>111</v>
      </c>
      <c r="I23" s="23">
        <v>116</v>
      </c>
      <c r="J23" s="23">
        <v>110</v>
      </c>
      <c r="K23" s="23">
        <v>117</v>
      </c>
      <c r="L23" s="23">
        <v>112</v>
      </c>
      <c r="M23" s="23">
        <v>114</v>
      </c>
      <c r="N23" s="23">
        <v>109</v>
      </c>
      <c r="O23" s="23">
        <v>116</v>
      </c>
      <c r="P23" s="23">
        <v>117</v>
      </c>
      <c r="Q23" s="24">
        <f t="shared" si="1"/>
        <v>1361</v>
      </c>
      <c r="R23" s="25">
        <v>25</v>
      </c>
      <c r="S23" s="26">
        <f t="shared" si="2"/>
        <v>34025</v>
      </c>
      <c r="T23" s="27">
        <f t="shared" si="3"/>
        <v>0.82765186108750721</v>
      </c>
      <c r="U23" s="28" t="str">
        <f t="shared" si="4"/>
        <v>B</v>
      </c>
      <c r="V23" s="27">
        <f t="shared" si="5"/>
        <v>2.8899280586770219E-2</v>
      </c>
      <c r="W23" s="28" t="str">
        <f t="shared" si="6"/>
        <v>X</v>
      </c>
      <c r="X23" s="29" t="str">
        <f t="shared" si="7"/>
        <v>BX</v>
      </c>
    </row>
    <row r="24" spans="2:24" ht="15" customHeight="1" x14ac:dyDescent="0.25">
      <c r="B24" s="20">
        <f t="shared" si="0"/>
        <v>6</v>
      </c>
      <c r="C24" s="21" t="s">
        <v>60</v>
      </c>
      <c r="D24" s="22" t="s">
        <v>61</v>
      </c>
      <c r="E24" s="23">
        <v>103</v>
      </c>
      <c r="F24" s="23">
        <v>122</v>
      </c>
      <c r="G24" s="23">
        <v>159</v>
      </c>
      <c r="H24" s="23">
        <v>206</v>
      </c>
      <c r="I24" s="23">
        <v>253</v>
      </c>
      <c r="J24" s="23">
        <v>272</v>
      </c>
      <c r="K24" s="23">
        <v>262</v>
      </c>
      <c r="L24" s="23">
        <v>216</v>
      </c>
      <c r="M24" s="23">
        <v>169</v>
      </c>
      <c r="N24" s="23">
        <v>141</v>
      </c>
      <c r="O24" s="23">
        <v>112</v>
      </c>
      <c r="P24" s="23">
        <v>234</v>
      </c>
      <c r="Q24" s="24">
        <f t="shared" si="1"/>
        <v>2249</v>
      </c>
      <c r="R24" s="25">
        <v>12</v>
      </c>
      <c r="S24" s="26">
        <f t="shared" si="2"/>
        <v>26988</v>
      </c>
      <c r="T24" s="27">
        <f t="shared" si="3"/>
        <v>0.88123307470556933</v>
      </c>
      <c r="U24" s="28" t="str">
        <f t="shared" si="4"/>
        <v>B</v>
      </c>
      <c r="V24" s="27">
        <f t="shared" si="5"/>
        <v>0.31091228642250185</v>
      </c>
      <c r="W24" s="28" t="str">
        <f t="shared" si="6"/>
        <v>Y</v>
      </c>
      <c r="X24" s="29" t="str">
        <f t="shared" si="7"/>
        <v>BY</v>
      </c>
    </row>
    <row r="25" spans="2:24" ht="15" customHeight="1" x14ac:dyDescent="0.25">
      <c r="B25" s="20">
        <f t="shared" si="0"/>
        <v>7</v>
      </c>
      <c r="C25" s="21" t="s">
        <v>62</v>
      </c>
      <c r="D25" s="22" t="s">
        <v>63</v>
      </c>
      <c r="E25" s="23">
        <v>112</v>
      </c>
      <c r="F25" s="23">
        <v>132</v>
      </c>
      <c r="G25" s="23">
        <v>173</v>
      </c>
      <c r="H25" s="23">
        <v>223</v>
      </c>
      <c r="I25" s="23">
        <v>274</v>
      </c>
      <c r="J25" s="23">
        <v>295</v>
      </c>
      <c r="K25" s="23">
        <v>284</v>
      </c>
      <c r="L25" s="23">
        <v>234</v>
      </c>
      <c r="M25" s="23">
        <v>183</v>
      </c>
      <c r="N25" s="23">
        <v>152</v>
      </c>
      <c r="O25" s="23">
        <v>122</v>
      </c>
      <c r="P25" s="23">
        <v>254</v>
      </c>
      <c r="Q25" s="24">
        <f t="shared" si="1"/>
        <v>2438</v>
      </c>
      <c r="R25" s="25">
        <v>8</v>
      </c>
      <c r="S25" s="26">
        <f t="shared" si="2"/>
        <v>19504</v>
      </c>
      <c r="T25" s="27">
        <f t="shared" si="3"/>
        <v>0.91995576591672557</v>
      </c>
      <c r="U25" s="28" t="str">
        <f t="shared" si="4"/>
        <v>B</v>
      </c>
      <c r="V25" s="27">
        <f t="shared" si="5"/>
        <v>0.31068755921442714</v>
      </c>
      <c r="W25" s="28" t="str">
        <f t="shared" si="6"/>
        <v>Y</v>
      </c>
      <c r="X25" s="29" t="str">
        <f t="shared" si="7"/>
        <v>BY</v>
      </c>
    </row>
    <row r="26" spans="2:24" ht="15" customHeight="1" x14ac:dyDescent="0.25">
      <c r="B26" s="20">
        <f t="shared" si="0"/>
        <v>8</v>
      </c>
      <c r="C26" s="21" t="s">
        <v>64</v>
      </c>
      <c r="D26" s="22" t="s">
        <v>65</v>
      </c>
      <c r="E26" s="23">
        <v>6</v>
      </c>
      <c r="F26" s="23">
        <v>71</v>
      </c>
      <c r="G26" s="23">
        <v>2</v>
      </c>
      <c r="H26" s="23">
        <v>25</v>
      </c>
      <c r="I26" s="23">
        <v>88</v>
      </c>
      <c r="J26" s="23">
        <v>10</v>
      </c>
      <c r="K26" s="23">
        <v>4</v>
      </c>
      <c r="L26" s="23">
        <v>77</v>
      </c>
      <c r="M26" s="23">
        <v>19</v>
      </c>
      <c r="N26" s="23">
        <v>2</v>
      </c>
      <c r="O26" s="23">
        <v>96</v>
      </c>
      <c r="P26" s="23">
        <v>17</v>
      </c>
      <c r="Q26" s="24">
        <f t="shared" si="1"/>
        <v>417</v>
      </c>
      <c r="R26" s="25">
        <v>30</v>
      </c>
      <c r="S26" s="26">
        <f t="shared" si="2"/>
        <v>12510</v>
      </c>
      <c r="T26" s="27">
        <f t="shared" si="3"/>
        <v>0.94479276689352854</v>
      </c>
      <c r="U26" s="28" t="str">
        <f t="shared" si="4"/>
        <v>B</v>
      </c>
      <c r="V26" s="27">
        <f t="shared" si="5"/>
        <v>1.0131461685305851</v>
      </c>
      <c r="W26" s="28" t="str">
        <f t="shared" si="6"/>
        <v>Z</v>
      </c>
      <c r="X26" s="29" t="str">
        <f t="shared" si="7"/>
        <v>BZ</v>
      </c>
    </row>
    <row r="27" spans="2:24" ht="15" customHeight="1" x14ac:dyDescent="0.25">
      <c r="B27" s="20">
        <f t="shared" si="0"/>
        <v>9</v>
      </c>
      <c r="C27" s="21" t="s">
        <v>66</v>
      </c>
      <c r="D27" s="22" t="s">
        <v>67</v>
      </c>
      <c r="E27" s="23">
        <v>137</v>
      </c>
      <c r="F27" s="23">
        <v>130</v>
      </c>
      <c r="G27" s="23">
        <v>142</v>
      </c>
      <c r="H27" s="23">
        <v>134</v>
      </c>
      <c r="I27" s="23">
        <v>139</v>
      </c>
      <c r="J27" s="23">
        <v>133</v>
      </c>
      <c r="K27" s="23">
        <v>141</v>
      </c>
      <c r="L27" s="23">
        <v>135</v>
      </c>
      <c r="M27" s="23">
        <v>138</v>
      </c>
      <c r="N27" s="23">
        <v>131</v>
      </c>
      <c r="O27" s="23">
        <v>139</v>
      </c>
      <c r="P27" s="23">
        <v>141</v>
      </c>
      <c r="Q27" s="24">
        <f t="shared" si="1"/>
        <v>1640</v>
      </c>
      <c r="R27" s="25">
        <v>5</v>
      </c>
      <c r="S27" s="26">
        <f t="shared" si="2"/>
        <v>8200</v>
      </c>
      <c r="T27" s="27">
        <f t="shared" si="3"/>
        <v>0.96107281549542967</v>
      </c>
      <c r="U27" s="28" t="str">
        <f t="shared" si="4"/>
        <v>C</v>
      </c>
      <c r="V27" s="27">
        <f t="shared" si="5"/>
        <v>2.823374854339079E-2</v>
      </c>
      <c r="W27" s="28" t="str">
        <f t="shared" si="6"/>
        <v>X</v>
      </c>
      <c r="X27" s="29" t="str">
        <f t="shared" si="7"/>
        <v>CX</v>
      </c>
    </row>
    <row r="28" spans="2:24" ht="15" customHeight="1" x14ac:dyDescent="0.25">
      <c r="B28" s="20">
        <f t="shared" si="0"/>
        <v>10</v>
      </c>
      <c r="C28" s="21" t="s">
        <v>68</v>
      </c>
      <c r="D28" s="22" t="s">
        <v>69</v>
      </c>
      <c r="E28" s="23">
        <v>133</v>
      </c>
      <c r="F28" s="23">
        <v>127</v>
      </c>
      <c r="G28" s="23">
        <v>139</v>
      </c>
      <c r="H28" s="23">
        <v>131</v>
      </c>
      <c r="I28" s="23">
        <v>136</v>
      </c>
      <c r="J28" s="23">
        <v>129</v>
      </c>
      <c r="K28" s="23">
        <v>137</v>
      </c>
      <c r="L28" s="23">
        <v>132</v>
      </c>
      <c r="M28" s="23">
        <v>135</v>
      </c>
      <c r="N28" s="23">
        <v>128</v>
      </c>
      <c r="O28" s="23">
        <v>136</v>
      </c>
      <c r="P28" s="23">
        <v>137</v>
      </c>
      <c r="Q28" s="24">
        <f t="shared" si="1"/>
        <v>1600</v>
      </c>
      <c r="R28" s="25">
        <v>4</v>
      </c>
      <c r="S28" s="26">
        <f t="shared" si="2"/>
        <v>6400</v>
      </c>
      <c r="T28" s="27">
        <f t="shared" si="3"/>
        <v>0.97377919489203546</v>
      </c>
      <c r="U28" s="28" t="str">
        <f t="shared" si="4"/>
        <v>C</v>
      </c>
      <c r="V28" s="27">
        <f t="shared" si="5"/>
        <v>2.8284271247461894E-2</v>
      </c>
      <c r="W28" s="28" t="str">
        <f t="shared" si="6"/>
        <v>X</v>
      </c>
      <c r="X28" s="29" t="str">
        <f t="shared" si="7"/>
        <v>CX</v>
      </c>
    </row>
    <row r="29" spans="2:24" ht="15" customHeight="1" x14ac:dyDescent="0.25">
      <c r="B29" s="20">
        <f t="shared" si="0"/>
        <v>11</v>
      </c>
      <c r="C29" s="21" t="s">
        <v>70</v>
      </c>
      <c r="D29" s="22" t="s">
        <v>71</v>
      </c>
      <c r="E29" s="23">
        <v>73</v>
      </c>
      <c r="F29" s="23">
        <v>87</v>
      </c>
      <c r="G29" s="23">
        <v>113</v>
      </c>
      <c r="H29" s="23">
        <v>147</v>
      </c>
      <c r="I29" s="23">
        <v>180</v>
      </c>
      <c r="J29" s="23">
        <v>193</v>
      </c>
      <c r="K29" s="23">
        <v>187</v>
      </c>
      <c r="L29" s="23">
        <v>153</v>
      </c>
      <c r="M29" s="23">
        <v>120</v>
      </c>
      <c r="N29" s="23">
        <v>100</v>
      </c>
      <c r="O29" s="23">
        <v>80</v>
      </c>
      <c r="P29" s="23">
        <v>167</v>
      </c>
      <c r="Q29" s="24">
        <f t="shared" si="1"/>
        <v>1600</v>
      </c>
      <c r="R29" s="25">
        <v>3</v>
      </c>
      <c r="S29" s="26">
        <f t="shared" si="2"/>
        <v>4800</v>
      </c>
      <c r="T29" s="27">
        <f t="shared" si="3"/>
        <v>0.98330897943948981</v>
      </c>
      <c r="U29" s="28" t="str">
        <f t="shared" si="4"/>
        <v>C</v>
      </c>
      <c r="V29" s="27">
        <f t="shared" si="5"/>
        <v>0.3111872426691043</v>
      </c>
      <c r="W29" s="28" t="str">
        <f t="shared" si="6"/>
        <v>Y</v>
      </c>
      <c r="X29" s="29" t="str">
        <f t="shared" si="7"/>
        <v>CY</v>
      </c>
    </row>
    <row r="30" spans="2:24" ht="15" customHeight="1" x14ac:dyDescent="0.25">
      <c r="B30" s="20">
        <f t="shared" si="0"/>
        <v>12</v>
      </c>
      <c r="C30" s="21" t="s">
        <v>72</v>
      </c>
      <c r="D30" s="22" t="s">
        <v>73</v>
      </c>
      <c r="E30" s="23">
        <v>9</v>
      </c>
      <c r="F30" s="23">
        <v>99</v>
      </c>
      <c r="G30" s="23">
        <v>3</v>
      </c>
      <c r="H30" s="23">
        <v>35</v>
      </c>
      <c r="I30" s="23">
        <v>123</v>
      </c>
      <c r="J30" s="23">
        <v>15</v>
      </c>
      <c r="K30" s="23">
        <v>6</v>
      </c>
      <c r="L30" s="23">
        <v>108</v>
      </c>
      <c r="M30" s="23">
        <v>26</v>
      </c>
      <c r="N30" s="23">
        <v>3</v>
      </c>
      <c r="O30" s="23">
        <v>134</v>
      </c>
      <c r="P30" s="23">
        <v>23</v>
      </c>
      <c r="Q30" s="24">
        <f t="shared" si="1"/>
        <v>584</v>
      </c>
      <c r="R30" s="25">
        <v>6</v>
      </c>
      <c r="S30" s="26">
        <f t="shared" si="2"/>
        <v>3504</v>
      </c>
      <c r="T30" s="27">
        <f t="shared" si="3"/>
        <v>0.99026572215913156</v>
      </c>
      <c r="U30" s="28" t="str">
        <f t="shared" si="4"/>
        <v>C</v>
      </c>
      <c r="V30" s="27">
        <f t="shared" si="5"/>
        <v>1.0087113524722982</v>
      </c>
      <c r="W30" s="28" t="str">
        <f t="shared" si="6"/>
        <v>Z</v>
      </c>
      <c r="X30" s="29" t="str">
        <f t="shared" si="7"/>
        <v>CZ</v>
      </c>
    </row>
    <row r="31" spans="2:24" ht="15" customHeight="1" x14ac:dyDescent="0.25">
      <c r="B31" s="20">
        <f t="shared" si="0"/>
        <v>13</v>
      </c>
      <c r="C31" s="21" t="s">
        <v>74</v>
      </c>
      <c r="D31" s="22" t="s">
        <v>75</v>
      </c>
      <c r="E31" s="23">
        <v>18</v>
      </c>
      <c r="F31" s="23">
        <v>204</v>
      </c>
      <c r="G31" s="23">
        <v>6</v>
      </c>
      <c r="H31" s="23">
        <v>72</v>
      </c>
      <c r="I31" s="23">
        <v>252</v>
      </c>
      <c r="J31" s="23">
        <v>30</v>
      </c>
      <c r="K31" s="23">
        <v>12</v>
      </c>
      <c r="L31" s="23">
        <v>222</v>
      </c>
      <c r="M31" s="23">
        <v>54</v>
      </c>
      <c r="N31" s="23">
        <v>6</v>
      </c>
      <c r="O31" s="23">
        <v>276</v>
      </c>
      <c r="P31" s="23">
        <v>48</v>
      </c>
      <c r="Q31" s="24">
        <f t="shared" si="1"/>
        <v>1200</v>
      </c>
      <c r="R31" s="25">
        <v>2</v>
      </c>
      <c r="S31" s="26">
        <f t="shared" si="2"/>
        <v>2400</v>
      </c>
      <c r="T31" s="27">
        <f t="shared" si="3"/>
        <v>0.99503061443285867</v>
      </c>
      <c r="U31" s="28" t="str">
        <f t="shared" si="4"/>
        <v>C</v>
      </c>
      <c r="V31" s="27">
        <f t="shared" si="5"/>
        <v>1.0100495037373169</v>
      </c>
      <c r="W31" s="28" t="str">
        <f t="shared" si="6"/>
        <v>Z</v>
      </c>
      <c r="X31" s="29" t="str">
        <f t="shared" si="7"/>
        <v>CZ</v>
      </c>
    </row>
    <row r="32" spans="2:24" ht="15" customHeight="1" x14ac:dyDescent="0.25">
      <c r="B32" s="20">
        <f t="shared" si="0"/>
        <v>14</v>
      </c>
      <c r="C32" s="21" t="s">
        <v>76</v>
      </c>
      <c r="D32" s="22" t="s">
        <v>77</v>
      </c>
      <c r="E32" s="23">
        <v>49</v>
      </c>
      <c r="F32" s="23">
        <v>58</v>
      </c>
      <c r="G32" s="23">
        <v>76</v>
      </c>
      <c r="H32" s="23">
        <v>98</v>
      </c>
      <c r="I32" s="23">
        <v>120</v>
      </c>
      <c r="J32" s="23">
        <v>129</v>
      </c>
      <c r="K32" s="23">
        <v>124</v>
      </c>
      <c r="L32" s="23">
        <v>102</v>
      </c>
      <c r="M32" s="23">
        <v>80</v>
      </c>
      <c r="N32" s="23">
        <v>67</v>
      </c>
      <c r="O32" s="23">
        <v>53</v>
      </c>
      <c r="P32" s="23">
        <v>111</v>
      </c>
      <c r="Q32" s="24">
        <f t="shared" si="1"/>
        <v>1067</v>
      </c>
      <c r="R32" s="25">
        <v>1.5</v>
      </c>
      <c r="S32" s="26">
        <f t="shared" si="2"/>
        <v>1600.5</v>
      </c>
      <c r="T32" s="27">
        <f t="shared" si="3"/>
        <v>0.9982082019679005</v>
      </c>
      <c r="U32" s="28" t="str">
        <f t="shared" si="4"/>
        <v>C</v>
      </c>
      <c r="V32" s="27">
        <f t="shared" si="5"/>
        <v>0.30988977080064761</v>
      </c>
      <c r="W32" s="28" t="str">
        <f t="shared" si="6"/>
        <v>Y</v>
      </c>
      <c r="X32" s="29" t="str">
        <f t="shared" si="7"/>
        <v>CY</v>
      </c>
    </row>
    <row r="33" spans="2:24" ht="15" customHeight="1" x14ac:dyDescent="0.25">
      <c r="B33" s="20">
        <f t="shared" si="0"/>
        <v>15</v>
      </c>
      <c r="C33" s="21" t="s">
        <v>78</v>
      </c>
      <c r="D33" s="22" t="s">
        <v>79</v>
      </c>
      <c r="E33" s="23">
        <v>5</v>
      </c>
      <c r="F33" s="23">
        <v>61</v>
      </c>
      <c r="G33" s="23">
        <v>2</v>
      </c>
      <c r="H33" s="23">
        <v>22</v>
      </c>
      <c r="I33" s="23">
        <v>76</v>
      </c>
      <c r="J33" s="23">
        <v>9</v>
      </c>
      <c r="K33" s="23">
        <v>4</v>
      </c>
      <c r="L33" s="23">
        <v>67</v>
      </c>
      <c r="M33" s="23">
        <v>16</v>
      </c>
      <c r="N33" s="23">
        <v>2</v>
      </c>
      <c r="O33" s="23">
        <v>83</v>
      </c>
      <c r="P33" s="23">
        <v>14</v>
      </c>
      <c r="Q33" s="24">
        <f t="shared" si="1"/>
        <v>361</v>
      </c>
      <c r="R33" s="25">
        <v>2.5</v>
      </c>
      <c r="S33" s="26">
        <f t="shared" si="2"/>
        <v>902.5</v>
      </c>
      <c r="T33" s="27">
        <f t="shared" si="3"/>
        <v>1</v>
      </c>
      <c r="U33" s="28" t="str">
        <f t="shared" si="4"/>
        <v>C</v>
      </c>
      <c r="V33" s="27">
        <f t="shared" si="5"/>
        <v>1.0101160354365244</v>
      </c>
      <c r="W33" s="28" t="str">
        <f t="shared" si="6"/>
        <v>Z</v>
      </c>
      <c r="X33" s="29" t="str">
        <f t="shared" si="7"/>
        <v>CZ</v>
      </c>
    </row>
    <row r="34" spans="2:24" ht="18" customHeight="1" x14ac:dyDescent="0.25">
      <c r="B34" s="40" t="s">
        <v>80</v>
      </c>
      <c r="C34" s="40"/>
      <c r="D34" s="4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1">
        <f>SUM(Q19:Q33)</f>
        <v>18816</v>
      </c>
      <c r="R34" s="32"/>
      <c r="S34" s="33">
        <f>SUM(S19:S33)</f>
        <v>503684</v>
      </c>
      <c r="T34" s="32"/>
      <c r="U34" s="32"/>
      <c r="V34" s="32"/>
      <c r="W34" s="32"/>
      <c r="X34" s="32"/>
    </row>
    <row r="35" spans="2:24" ht="15" customHeight="1" x14ac:dyDescent="0.25">
      <c r="B35" s="41" t="s">
        <v>81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</row>
    <row r="36" spans="2:24" ht="6" customHeight="1" x14ac:dyDescent="0.25"/>
    <row r="37" spans="2:24" ht="19.5" customHeight="1" x14ac:dyDescent="0.25">
      <c r="B37" s="37" t="s">
        <v>82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2:24" ht="15.75" customHeight="1" x14ac:dyDescent="0.25">
      <c r="B38" s="42" t="s">
        <v>26</v>
      </c>
      <c r="C38" s="42"/>
      <c r="D38" s="42" t="s">
        <v>83</v>
      </c>
      <c r="E38" s="42"/>
      <c r="F38" s="42"/>
      <c r="G38" s="42"/>
      <c r="H38" s="42"/>
      <c r="I38" s="42" t="s">
        <v>84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</row>
    <row r="39" spans="2:24" ht="16.5" customHeight="1" x14ac:dyDescent="0.25">
      <c r="B39" s="43" t="s">
        <v>85</v>
      </c>
      <c r="C39" s="43"/>
      <c r="D39" s="44" t="s">
        <v>86</v>
      </c>
      <c r="E39" s="44"/>
      <c r="F39" s="44"/>
      <c r="G39" s="44"/>
      <c r="H39" s="44"/>
      <c r="I39" s="44" t="s">
        <v>87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</row>
    <row r="40" spans="2:24" ht="16.5" customHeight="1" x14ac:dyDescent="0.25">
      <c r="B40" s="43" t="s">
        <v>88</v>
      </c>
      <c r="C40" s="43"/>
      <c r="D40" s="45" t="s">
        <v>89</v>
      </c>
      <c r="E40" s="45"/>
      <c r="F40" s="45"/>
      <c r="G40" s="45"/>
      <c r="H40" s="45"/>
      <c r="I40" s="45" t="s">
        <v>90</v>
      </c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</row>
    <row r="41" spans="2:24" ht="16.5" customHeight="1" x14ac:dyDescent="0.25">
      <c r="B41" s="43" t="s">
        <v>91</v>
      </c>
      <c r="C41" s="43"/>
      <c r="D41" s="44" t="s">
        <v>92</v>
      </c>
      <c r="E41" s="44"/>
      <c r="F41" s="44"/>
      <c r="G41" s="44"/>
      <c r="H41" s="44"/>
      <c r="I41" s="44" t="s">
        <v>93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</row>
    <row r="42" spans="2:24" ht="16.5" customHeight="1" x14ac:dyDescent="0.25">
      <c r="B42" s="46" t="s">
        <v>94</v>
      </c>
      <c r="C42" s="46"/>
      <c r="D42" s="45" t="s">
        <v>95</v>
      </c>
      <c r="E42" s="45"/>
      <c r="F42" s="45"/>
      <c r="G42" s="45"/>
      <c r="H42" s="45"/>
      <c r="I42" s="45" t="s">
        <v>96</v>
      </c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</row>
    <row r="43" spans="2:24" ht="16.5" customHeight="1" x14ac:dyDescent="0.25">
      <c r="B43" s="46" t="s">
        <v>97</v>
      </c>
      <c r="C43" s="46"/>
      <c r="D43" s="44" t="s">
        <v>98</v>
      </c>
      <c r="E43" s="44"/>
      <c r="F43" s="44"/>
      <c r="G43" s="44"/>
      <c r="H43" s="44"/>
      <c r="I43" s="44" t="s">
        <v>99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</row>
    <row r="44" spans="2:24" ht="16.5" customHeight="1" x14ac:dyDescent="0.25">
      <c r="B44" s="46" t="s">
        <v>100</v>
      </c>
      <c r="C44" s="46"/>
      <c r="D44" s="45" t="s">
        <v>101</v>
      </c>
      <c r="E44" s="45"/>
      <c r="F44" s="45"/>
      <c r="G44" s="45"/>
      <c r="H44" s="45"/>
      <c r="I44" s="45" t="s">
        <v>102</v>
      </c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</row>
    <row r="45" spans="2:24" ht="16.5" customHeight="1" x14ac:dyDescent="0.25">
      <c r="B45" s="47" t="s">
        <v>103</v>
      </c>
      <c r="C45" s="47"/>
      <c r="D45" s="44" t="s">
        <v>104</v>
      </c>
      <c r="E45" s="44"/>
      <c r="F45" s="44"/>
      <c r="G45" s="44"/>
      <c r="H45" s="44"/>
      <c r="I45" s="44" t="s">
        <v>105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</row>
    <row r="46" spans="2:24" ht="16.5" customHeight="1" x14ac:dyDescent="0.25">
      <c r="B46" s="47" t="s">
        <v>106</v>
      </c>
      <c r="C46" s="47"/>
      <c r="D46" s="45" t="s">
        <v>107</v>
      </c>
      <c r="E46" s="45"/>
      <c r="F46" s="45"/>
      <c r="G46" s="45"/>
      <c r="H46" s="45"/>
      <c r="I46" s="45" t="s">
        <v>108</v>
      </c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</row>
    <row r="47" spans="2:24" ht="16.5" customHeight="1" x14ac:dyDescent="0.25">
      <c r="B47" s="47" t="s">
        <v>109</v>
      </c>
      <c r="C47" s="47"/>
      <c r="D47" s="44" t="s">
        <v>110</v>
      </c>
      <c r="E47" s="44"/>
      <c r="F47" s="44"/>
      <c r="G47" s="44"/>
      <c r="H47" s="44"/>
      <c r="I47" s="44" t="s">
        <v>111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</row>
    <row r="49" spans="2:24" ht="24" customHeight="1" x14ac:dyDescent="0.25">
      <c r="B49" s="48" t="s">
        <v>112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</row>
  </sheetData>
  <mergeCells count="68">
    <mergeCell ref="B47:C47"/>
    <mergeCell ref="D47:H47"/>
    <mergeCell ref="I47:X47"/>
    <mergeCell ref="B49:X49"/>
    <mergeCell ref="B45:C45"/>
    <mergeCell ref="D45:H45"/>
    <mergeCell ref="I45:X45"/>
    <mergeCell ref="B46:C46"/>
    <mergeCell ref="D46:H46"/>
    <mergeCell ref="I46:X46"/>
    <mergeCell ref="B43:C43"/>
    <mergeCell ref="D43:H43"/>
    <mergeCell ref="I43:X43"/>
    <mergeCell ref="B44:C44"/>
    <mergeCell ref="D44:H44"/>
    <mergeCell ref="I44:X44"/>
    <mergeCell ref="B41:C41"/>
    <mergeCell ref="D41:H41"/>
    <mergeCell ref="I41:X41"/>
    <mergeCell ref="B42:C42"/>
    <mergeCell ref="D42:H42"/>
    <mergeCell ref="I42:X42"/>
    <mergeCell ref="B39:C39"/>
    <mergeCell ref="D39:H39"/>
    <mergeCell ref="I39:X39"/>
    <mergeCell ref="B40:C40"/>
    <mergeCell ref="D40:H40"/>
    <mergeCell ref="I40:X40"/>
    <mergeCell ref="B34:D34"/>
    <mergeCell ref="B35:X35"/>
    <mergeCell ref="B37:X37"/>
    <mergeCell ref="B38:C38"/>
    <mergeCell ref="D38:H38"/>
    <mergeCell ref="I38:X38"/>
    <mergeCell ref="B16:X16"/>
    <mergeCell ref="B17:D17"/>
    <mergeCell ref="E17:P17"/>
    <mergeCell ref="Q17:R17"/>
    <mergeCell ref="S17:U17"/>
    <mergeCell ref="V17:W17"/>
    <mergeCell ref="B13:C13"/>
    <mergeCell ref="F13:F14"/>
    <mergeCell ref="G13:I14"/>
    <mergeCell ref="J13:L14"/>
    <mergeCell ref="M13:O14"/>
    <mergeCell ref="B11:C11"/>
    <mergeCell ref="F11:F12"/>
    <mergeCell ref="G11:I12"/>
    <mergeCell ref="J11:L12"/>
    <mergeCell ref="M11:O12"/>
    <mergeCell ref="B12:C12"/>
    <mergeCell ref="B9:C9"/>
    <mergeCell ref="F9:F10"/>
    <mergeCell ref="G9:I10"/>
    <mergeCell ref="J9:L10"/>
    <mergeCell ref="M9:O10"/>
    <mergeCell ref="B10:C10"/>
    <mergeCell ref="B7:D7"/>
    <mergeCell ref="F7:O7"/>
    <mergeCell ref="B8:C8"/>
    <mergeCell ref="G8:I8"/>
    <mergeCell ref="J8:L8"/>
    <mergeCell ref="M8:O8"/>
    <mergeCell ref="B2:X2"/>
    <mergeCell ref="B3:R4"/>
    <mergeCell ref="S3:X3"/>
    <mergeCell ref="S4:X4"/>
    <mergeCell ref="B5:X5"/>
  </mergeCells>
  <conditionalFormatting sqref="S19:S33">
    <cfRule type="dataBar" priority="8">
      <dataBar>
        <cfvo type="num" val="0"/>
        <cfvo type="max"/>
        <color rgb="FF5A7684"/>
      </dataBar>
      <extLst>
        <ext xmlns:x14="http://schemas.microsoft.com/office/spreadsheetml/2009/9/main" uri="{B025F937-C7B1-47D3-B67F-A62EFF666E3E}">
          <x14:id>{446B112F-6A2D-4191-9224-D6BE66AE0047}</x14:id>
        </ext>
      </extLst>
    </cfRule>
  </conditionalFormatting>
  <conditionalFormatting sqref="U19:U33">
    <cfRule type="cellIs" dxfId="5" priority="2" operator="equal">
      <formula>"A"</formula>
    </cfRule>
    <cfRule type="cellIs" dxfId="4" priority="3" operator="equal">
      <formula>"B"</formula>
    </cfRule>
    <cfRule type="cellIs" dxfId="3" priority="4" operator="equal">
      <formula>"C"</formula>
    </cfRule>
  </conditionalFormatting>
  <conditionalFormatting sqref="V19:V33">
    <cfRule type="colorScale" priority="9">
      <colorScale>
        <cfvo type="num" val="0"/>
        <cfvo type="num" val="0.5"/>
        <cfvo type="num" val="1.2"/>
        <color rgb="FFC6E0CE"/>
        <color rgb="FFF3E7C6"/>
        <color rgb="FFE8C4B0"/>
      </colorScale>
    </cfRule>
  </conditionalFormatting>
  <conditionalFormatting sqref="W19:W33">
    <cfRule type="cellIs" dxfId="2" priority="5" operator="equal">
      <formula>"X"</formula>
    </cfRule>
    <cfRule type="cellIs" dxfId="1" priority="6" operator="equal">
      <formula>"Y"</formula>
    </cfRule>
    <cfRule type="cellIs" dxfId="0" priority="7" operator="equal">
      <formula>"Z"</formula>
    </cfRule>
  </conditionalFormatting>
  <pageMargins left="0.3" right="0.3" top="0.4" bottom="0.4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46B112F-6A2D-4191-9224-D6BE66AE0047}">
            <x14:dataBar axisPosition="none">
              <x14:cfvo type="num">
                <xm:f>0</xm:f>
              </x14:cfvo>
              <x14:cfvo type="max"/>
              <x14:negativeFillColor rgb="FF5A7684"/>
            </x14:dataBar>
          </x14:cfRule>
          <xm:sqref>S19:S33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ABC-XYZ-Analyse</vt:lpstr>
      <vt:lpstr>'ABC-XYZ-Analyse'!Druckbereich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2026-07-19T09:30:23Z</dcterms:created>
  <dcterms:modified xsi:type="dcterms:W3CDTF">2026-07-19T11:20:02Z</dcterms:modified>
  <dc:language>en-US</dc:language>
</cp:coreProperties>
</file>