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ckpit" sheetId="1" state="visible" r:id="rId3"/>
    <sheet name="Jahresplan" sheetId="2" state="visible" r:id="rId4"/>
    <sheet name="Buchungen" sheetId="3" state="visible" r:id="rId5"/>
    <sheet name="Stammdaten" sheetId="4" state="visible" r:id="rId6"/>
  </sheets>
  <definedNames>
    <definedName function="false" hidden="false" localSheetId="2" name="_xlnm.Print_Titles" vbProcedure="false">Buchungen!$5:$5</definedName>
    <definedName function="false" hidden="true" localSheetId="2" name="_xlnm._FilterDatabase" vbProcedure="false">Buchungen!$B$5:$J$505</definedName>
    <definedName function="false" hidden="false" localSheetId="1" name="_xlnm.Print_Area" vbProcedure="false">Jahresplan!$B$2:$T$59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<sst xmlns="http://schemas.openxmlformats.org/spreadsheetml/2006/main" count="1307" uniqueCount="237">
  <si>
    <t xml:space="preserve">50 / 30 / 20 — HAUSHALTSBUDGET 2026</t>
  </si>
  <si>
    <t xml:space="preserve">GRUNDDATEN &amp; ANALYSEZEITRAUM</t>
  </si>
  <si>
    <t xml:space="preserve">GESAMTSTATUS</t>
  </si>
  <si>
    <t xml:space="preserve">Haushalt / Bezeichnung</t>
  </si>
  <si>
    <t xml:space="preserve">Planungsjahr</t>
  </si>
  <si>
    <t xml:space="preserve">Analysemonat (Nr. 1–12)</t>
  </si>
  <si>
    <t xml:space="preserve">Analysemonat</t>
  </si>
  <si>
    <t xml:space="preserve">Erfasste Monate im Jahr</t>
  </si>
  <si>
    <t xml:space="preserve">Zielverteilung: 50 % Bedürfnisse · 30 % Wünsche · 20 % Sparen — Quoten und Toleranz sind im Blatt „Stammdaten“ anpassbar.</t>
  </si>
  <si>
    <t xml:space="preserve">MONATSANALYSE · gewählter Monat</t>
  </si>
  <si>
    <t xml:space="preserve">Bereich</t>
  </si>
  <si>
    <t xml:space="preserve">Zielquote</t>
  </si>
  <si>
    <t xml:space="preserve">Ziel (€)</t>
  </si>
  <si>
    <t xml:space="preserve">Ist (€)</t>
  </si>
  <si>
    <t xml:space="preserve">Abw. (€)</t>
  </si>
  <si>
    <t xml:space="preserve">Ist-Anteil</t>
  </si>
  <si>
    <t xml:space="preserve">Abw. %-Pkt.</t>
  </si>
  <si>
    <t xml:space="preserve">Bewertung</t>
  </si>
  <si>
    <t xml:space="preserve">Bedürfnisse · Grundbedarf</t>
  </si>
  <si>
    <t xml:space="preserve">Wünsche · Lebensstil</t>
  </si>
  <si>
    <t xml:space="preserve">Sparen &amp; Tilgung</t>
  </si>
  <si>
    <t xml:space="preserve">Summe / Saldo</t>
  </si>
  <si>
    <t xml:space="preserve">JAHRESANALYSE · kumuliert über alle erfassten Monate</t>
  </si>
  <si>
    <t xml:space="preserve">KENNZAHLEN AUF EINEN BLICK</t>
  </si>
  <si>
    <t xml:space="preserve">Nettoeinkommen im Monat</t>
  </si>
  <si>
    <t xml:space="preserve">Ausgaben &amp; Sparen im Monat</t>
  </si>
  <si>
    <t xml:space="preserve">Saldo im Monat</t>
  </si>
  <si>
    <t xml:space="preserve">Sparquote im Monat</t>
  </si>
  <si>
    <t xml:space="preserve">Nettoeinkommen kumuliert</t>
  </si>
  <si>
    <t xml:space="preserve">Gespart kumuliert</t>
  </si>
  <si>
    <t xml:space="preserve">Summe aller Einnahmen</t>
  </si>
  <si>
    <t xml:space="preserve">alle drei Bereiche zusammen</t>
  </si>
  <si>
    <t xml:space="preserve">Einnahmen minus Ausgaben</t>
  </si>
  <si>
    <t xml:space="preserve">Zielwert: 20 %</t>
  </si>
  <si>
    <t xml:space="preserve">erfasste Monate</t>
  </si>
  <si>
    <t xml:space="preserve">Sparen &amp; Tilgung gesamt</t>
  </si>
  <si>
    <t xml:space="preserve">SPARZIEL &amp; FORTSCHRITT</t>
  </si>
  <si>
    <t xml:space="preserve">MONATSVERLAUF DER DREI BEREICHE</t>
  </si>
  <si>
    <t xml:space="preserve">Bezeichnung des Sparziels</t>
  </si>
  <si>
    <t xml:space="preserve">Notfallreserve &amp; Eigenkapital</t>
  </si>
  <si>
    <t xml:space="preserve">Zielbetrag</t>
  </si>
  <si>
    <t xml:space="preserve">Startguthaben zum 01.01.2026</t>
  </si>
  <si>
    <t xml:space="preserve">Bereits gespart (inkl. Startguthaben)</t>
  </si>
  <si>
    <t xml:space="preserve">Fortschritt</t>
  </si>
  <si>
    <t xml:space="preserve">Noch offen</t>
  </si>
  <si>
    <t xml:space="preserve">Ø Sparbetrag je Monat</t>
  </si>
  <si>
    <t xml:space="preserve">Voraussichtlich erreicht in (Monaten)</t>
  </si>
  <si>
    <t xml:space="preserve">LEGENDE &amp; KURZANLEITUNG</t>
  </si>
  <si>
    <t xml:space="preserve">Violette Felder sind Eingabefelder – alle übrigen Werte berechnet die Datei selbst.</t>
  </si>
  <si>
    <t xml:space="preserve">1 · Kategorien und Zielquoten im Blatt „Stammdaten“ prüfen.</t>
  </si>
  <si>
    <t xml:space="preserve">2 · Planwerte je Kategorie im Blatt „Jahresplan“ eintragen (Spalte „Plan / Monat“).</t>
  </si>
  <si>
    <t xml:space="preserve">3 · Alle Einnahmen und Ausgaben im Blatt „Buchungen“ erfassen.</t>
  </si>
  <si>
    <t xml:space="preserve">4 · Analysemonat oben auswählen – Cockpit und Ampel aktualisieren sich automatisch.</t>
  </si>
  <si>
    <t xml:space="preserve">Ampel: grün = im Zielkorridor · gelb = unter Zielwert · rot = Zielwert überschritten.</t>
  </si>
  <si>
    <t xml:space="preserve">JAHRESPLAN 2026 · PLANWERTE UND IST-WERTE JE MONAT</t>
  </si>
  <si>
    <t xml:space="preserve">Kategorie</t>
  </si>
  <si>
    <t xml:space="preserve">Plan / Monat</t>
  </si>
  <si>
    <t xml:space="preserve">Jan</t>
  </si>
  <si>
    <t xml:space="preserve">Feb</t>
  </si>
  <si>
    <t xml:space="preserve">Mär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</si>
  <si>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</si>
  <si>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</si>
  <si>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</si>
  <si>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</si>
  <si>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</si>
  <si>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</si>
  <si>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</si>
  <si>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</si>
  <si>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</si>
  <si>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Ist gesamt</t>
  </si>
  <si>
    <t xml:space="preserve">Ø je Monat</t>
  </si>
  <si>
    <t xml:space="preserve">Plan bisher</t>
  </si>
  <si>
    <t xml:space="preserve">Abw. (Plan − Ist)</t>
  </si>
  <si>
    <t xml:space="preserve">Abw. %</t>
  </si>
  <si>
    <t xml:space="preserve">EINNAHMEN (Nettoeinkommen)</t>
  </si>
  <si>
    <t xml:space="preserve">Nettogehalt (Haupteinkommen)</t>
  </si>
  <si>
    <t xml:space="preserve">Weiteres Nettoeinkommen</t>
  </si>
  <si>
    <t xml:space="preserve">Kindergeld / Zuschüsse</t>
  </si>
  <si>
    <t xml:space="preserve">Sonstige Einnahmen</t>
  </si>
  <si>
    <t xml:space="preserve">Summe Einnahmen (netto)</t>
  </si>
  <si>
    <t xml:space="preserve">BEDÜRFNISSE · Grundbedarf  (Zielwert 50 %)</t>
  </si>
  <si>
    <t xml:space="preserve">Miete / Wohnkosten</t>
  </si>
  <si>
    <t xml:space="preserve">Strom, Heizung &amp; Wasser</t>
  </si>
  <si>
    <t xml:space="preserve">Lebensmittel &amp; Getränke</t>
  </si>
  <si>
    <t xml:space="preserve">Versicherungen</t>
  </si>
  <si>
    <t xml:space="preserve">Mobilität &amp; Verkehr</t>
  </si>
  <si>
    <t xml:space="preserve">Gesundheit &amp; Medikamente</t>
  </si>
  <si>
    <t xml:space="preserve">Telefon, Internet &amp; Mobilfunk</t>
  </si>
  <si>
    <t xml:space="preserve">Rundfunkbeitrag</t>
  </si>
  <si>
    <t xml:space="preserve">Kinderbetreuung &amp; Schule</t>
  </si>
  <si>
    <t xml:space="preserve">Kredit- &amp; Ratenzahlungen</t>
  </si>
  <si>
    <t xml:space="preserve">Haushalt &amp; Drogerie</t>
  </si>
  <si>
    <t xml:space="preserve">Sonstige Grundkosten</t>
  </si>
  <si>
    <t xml:space="preserve">Summe Bedürfnisse</t>
  </si>
  <si>
    <t xml:space="preserve">WÜNSCHE · Lebensstil  (Zielwert 30 %)</t>
  </si>
  <si>
    <t xml:space="preserve">Restaurant &amp; Café</t>
  </si>
  <si>
    <t xml:space="preserve">Freizeit &amp; Kultur</t>
  </si>
  <si>
    <t xml:space="preserve">Hobby &amp; Sport</t>
  </si>
  <si>
    <t xml:space="preserve">Urlaub &amp; Reisen</t>
  </si>
  <si>
    <t xml:space="preserve">Kleidung &amp; Schuhe</t>
  </si>
  <si>
    <t xml:space="preserve">Abonnements &amp; Streaming</t>
  </si>
  <si>
    <t xml:space="preserve">Technik &amp; Elektronik</t>
  </si>
  <si>
    <t xml:space="preserve">Geschenke &amp; Spenden</t>
  </si>
  <si>
    <t xml:space="preserve">Körperpflege &amp; Wellness</t>
  </si>
  <si>
    <t xml:space="preserve">Sonstige Wünsche</t>
  </si>
  <si>
    <t xml:space="preserve">Summe Wünsche</t>
  </si>
  <si>
    <t xml:space="preserve">SPAREN &amp; TILGUNG  (Zielwert 20 %)</t>
  </si>
  <si>
    <t xml:space="preserve">Notgroschen / Rücklage</t>
  </si>
  <si>
    <t xml:space="preserve">Sparplan / ETF</t>
  </si>
  <si>
    <t xml:space="preserve">Altersvorsorge</t>
  </si>
  <si>
    <t xml:space="preserve">Sondertilgung Kredit</t>
  </si>
  <si>
    <t xml:space="preserve">Rücklage Anschaffungen</t>
  </si>
  <si>
    <t xml:space="preserve">Sonstige Rücklagen</t>
  </si>
  <si>
    <t xml:space="preserve">Summe Sparen &amp; Tilgung</t>
  </si>
  <si>
    <t xml:space="preserve">SUMME AUSGABEN &amp; SPAREN</t>
  </si>
  <si>
    <t xml:space="preserve">SALDO (Einnahmen - Ausgaben)</t>
  </si>
  <si>
    <t xml:space="preserve">IST-ANTEIL AM NETTOEINKOMMEN  (Vergleich mit der Zielverteilung)</t>
  </si>
  <si>
    <t xml:space="preserve">Anteil Bedürfnisse</t>
  </si>
  <si>
    <t xml:space="preserve">Anteil Wünsche</t>
  </si>
  <si>
    <t xml:space="preserve">Anteil Sparen &amp; Tilgung</t>
  </si>
  <si>
    <t xml:space="preserve">Erfasste Monate (Monate mit Einnahmen)</t>
  </si>
  <si>
    <t xml:space="preserve">Grundlage für die Spalten „Ø je Monat“ und „Plan bisher“.</t>
  </si>
  <si>
    <t xml:space="preserve">Nur die violetten Felder in der Spalte „Plan / Monat“ werden ausgefüllt. Die Monatswerte Jan–Dez werden automatisch aus dem Blatt „Buchungen“ ermittelt (Summe je Kategorie und Monat). Positive Werte in „Abw. (Plan − Ist)“ bedeuten: unter dem Planwert geblieben.</t>
  </si>
  <si>
    <t xml:space="preserve">BUCHUNGEN 2026 · EINNAHMEN UND AUSGABEN ERFASSEN</t>
  </si>
  <si>
    <t xml:space="preserve">Erfasste Buchungen</t>
  </si>
  <si>
    <t xml:space="preserve">Summe Einnahmen</t>
  </si>
  <si>
    <t xml:space="preserve">Ausgaben &amp; Sparen</t>
  </si>
  <si>
    <t xml:space="preserve">Saldo</t>
  </si>
  <si>
    <t xml:space="preserve">Nr.</t>
  </si>
  <si>
    <t xml:space="preserve">Datum</t>
  </si>
  <si>
    <t xml:space="preserve">Monat</t>
  </si>
  <si>
    <t xml:space="preserve">Gruppe (automatisch)</t>
  </si>
  <si>
    <t xml:space="preserve">Beschreibung</t>
  </si>
  <si>
    <t xml:space="preserve">Zahlungsart</t>
  </si>
  <si>
    <t xml:space="preserve">Betrag</t>
  </si>
  <si>
    <t xml:space="preserve">Wiederkehrend</t>
  </si>
  <si>
    <t xml:space="preserve">Ratenzahlung Anschaffungskredit</t>
  </si>
  <si>
    <t xml:space="preserve">Dauerauftrag</t>
  </si>
  <si>
    <t xml:space="preserve">Ja</t>
  </si>
  <si>
    <t xml:space="preserve">Miete inkl. Nebenkosten</t>
  </si>
  <si>
    <t xml:space="preserve">Beitrag Altersvorsorge</t>
  </si>
  <si>
    <t xml:space="preserve">Lastschrift</t>
  </si>
  <si>
    <t xml:space="preserve">Betreuungsbeitrag &amp; Materialgeld</t>
  </si>
  <si>
    <t xml:space="preserve">Übertrag Tagesgeldkonto</t>
  </si>
  <si>
    <t xml:space="preserve">Rücklage größere Anschaffungen</t>
  </si>
  <si>
    <t xml:space="preserve">Wertpapier-Sparplan</t>
  </si>
  <si>
    <t xml:space="preserve">Zeitschriften-Abo</t>
  </si>
  <si>
    <t xml:space="preserve">Musik-Abo</t>
  </si>
  <si>
    <t xml:space="preserve">Kfz-Versicherung</t>
  </si>
  <si>
    <t xml:space="preserve">Haftpflicht &amp; Hausrat</t>
  </si>
  <si>
    <t xml:space="preserve">Einkauf Discounter</t>
  </si>
  <si>
    <t xml:space="preserve">Girocard</t>
  </si>
  <si>
    <t xml:space="preserve">Nein</t>
  </si>
  <si>
    <t xml:space="preserve">Ausrüstung Hobby</t>
  </si>
  <si>
    <t xml:space="preserve">Abschlag Energieversorger</t>
  </si>
  <si>
    <t xml:space="preserve">Kaffee &amp; Kuchen</t>
  </si>
  <si>
    <t xml:space="preserve">Kreditkarte</t>
  </si>
  <si>
    <t xml:space="preserve">Tankfüllung</t>
  </si>
  <si>
    <t xml:space="preserve">Internet &amp; Mobilfunk</t>
  </si>
  <si>
    <t xml:space="preserve">Haushaltsbedarf</t>
  </si>
  <si>
    <t xml:space="preserve">Konzertkarten</t>
  </si>
  <si>
    <t xml:space="preserve">Spende</t>
  </si>
  <si>
    <t xml:space="preserve">Bargeld</t>
  </si>
  <si>
    <t xml:space="preserve">Wochenmarkt</t>
  </si>
  <si>
    <t xml:space="preserve">Zuzahlung Praxis</t>
  </si>
  <si>
    <t xml:space="preserve">Schuhe</t>
  </si>
  <si>
    <t xml:space="preserve">Mittagessen auswärts</t>
  </si>
  <si>
    <t xml:space="preserve">Reparatur Haushaltsgerät</t>
  </si>
  <si>
    <t xml:space="preserve">Getränke &amp; Vorrat</t>
  </si>
  <si>
    <t xml:space="preserve">Kindergeld</t>
  </si>
  <si>
    <t xml:space="preserve">Überweisung</t>
  </si>
  <si>
    <t xml:space="preserve">Kosmetik &amp; Pflege</t>
  </si>
  <si>
    <t xml:space="preserve">Parkgebühren &amp; Wartung</t>
  </si>
  <si>
    <t xml:space="preserve">Lieferdienst</t>
  </si>
  <si>
    <t xml:space="preserve">Reinigungsmittel</t>
  </si>
  <si>
    <t xml:space="preserve">Museum &amp; Ausstellung</t>
  </si>
  <si>
    <t xml:space="preserve">Bäckerei &amp; Kleineinkauf</t>
  </si>
  <si>
    <t xml:space="preserve">Kleinanschaffung</t>
  </si>
  <si>
    <t xml:space="preserve">Restaurantbesuch</t>
  </si>
  <si>
    <t xml:space="preserve">Gehaltseingang Arbeitgeber</t>
  </si>
  <si>
    <t xml:space="preserve">Gehaltseingang Zweitverdienst</t>
  </si>
  <si>
    <t xml:space="preserve">Streaming-Abo</t>
  </si>
  <si>
    <t xml:space="preserve">Beitrag Sportverein</t>
  </si>
  <si>
    <t xml:space="preserve">Mitbringsel</t>
  </si>
  <si>
    <t xml:space="preserve">Saisonale Kleidung</t>
  </si>
  <si>
    <t xml:space="preserve">Erstattung Nebenkostenabrechnung</t>
  </si>
  <si>
    <t xml:space="preserve">Rundfunkbeitrag (Quartal)</t>
  </si>
  <si>
    <t xml:space="preserve">Porto &amp; Verwaltung</t>
  </si>
  <si>
    <t xml:space="preserve">Kleingerät Haushalt</t>
  </si>
  <si>
    <t xml:space="preserve">Online-Zahlung</t>
  </si>
  <si>
    <t xml:space="preserve">Massage</t>
  </si>
  <si>
    <t xml:space="preserve">Monatsticket Nahverkehr</t>
  </si>
  <si>
    <t xml:space="preserve">Drogerieartikel</t>
  </si>
  <si>
    <t xml:space="preserve">Schwimmbad</t>
  </si>
  <si>
    <t xml:space="preserve">Wocheneinkauf Supermarkt</t>
  </si>
  <si>
    <t xml:space="preserve">Sonstiges Freizeitbudget</t>
  </si>
  <si>
    <t xml:space="preserve">Apotheke</t>
  </si>
  <si>
    <t xml:space="preserve">Anzahlung Sommerreise</t>
  </si>
  <si>
    <t xml:space="preserve">Kontoführung &amp; Gebühren</t>
  </si>
  <si>
    <t xml:space="preserve">Friseur</t>
  </si>
  <si>
    <t xml:space="preserve">Kinobesuch</t>
  </si>
  <si>
    <t xml:space="preserve">Bücher &amp; Medien</t>
  </si>
  <si>
    <t xml:space="preserve">Geburtstagsgeschenk</t>
  </si>
  <si>
    <t xml:space="preserve">Restzahlung Unterkunft</t>
  </si>
  <si>
    <t xml:space="preserve">Zubehör &amp; Software-Lizenz</t>
  </si>
  <si>
    <t xml:space="preserve">Urlaubsgeld / Sonderzahlung</t>
  </si>
  <si>
    <t xml:space="preserve">Bahnfahrt &amp; Ausflüge</t>
  </si>
  <si>
    <t xml:space="preserve">Verkauf über Kleinanzeigen</t>
  </si>
  <si>
    <t xml:space="preserve">STAMMDATEN &amp; EINSTELLUNGEN</t>
  </si>
  <si>
    <t xml:space="preserve">1 · Grunddaten</t>
  </si>
  <si>
    <t xml:space="preserve">Musterhaushalt Sommer</t>
  </si>
  <si>
    <t xml:space="preserve">Währung</t>
  </si>
  <si>
    <t xml:space="preserve">EUR (€)</t>
  </si>
  <si>
    <t xml:space="preserve">Erstellt / Stand</t>
  </si>
  <si>
    <t xml:space="preserve">Vorlage 2026</t>
  </si>
  <si>
    <t xml:space="preserve">2 · Zielverteilung (50 / 30 / 20)</t>
  </si>
  <si>
    <t xml:space="preserve">Bedürfnisse (Grundbedarf)</t>
  </si>
  <si>
    <t xml:space="preserve">Wünsche (Lebensstil)</t>
  </si>
  <si>
    <t xml:space="preserve">Summe (muss 100 % ergeben)</t>
  </si>
  <si>
    <t xml:space="preserve">Toleranz für die Ampel (Prozentpunkte)</t>
  </si>
  <si>
    <t xml:space="preserve">3 · Kategorien und Zuordnung</t>
  </si>
  <si>
    <t xml:space="preserve">Gruppe</t>
  </si>
  <si>
    <t xml:space="preserve">Gruppen</t>
  </si>
  <si>
    <t xml:space="preserve">Einnahmen</t>
  </si>
  <si>
    <t xml:space="preserve">Bedürfnisse</t>
  </si>
  <si>
    <t xml:space="preserve">Wünsche</t>
  </si>
  <si>
    <t xml:space="preserve">4 · Kurzanleitung</t>
  </si>
  <si>
    <t xml:space="preserve">1. Grunddaten und Zielverteilung oben anpassen (violette Felder).</t>
  </si>
  <si>
    <t xml:space="preserve">2. Kategorienliste bei Bedarf umbenennen oder ergänzen – die</t>
  </si>
  <si>
    <t xml:space="preserve">    Bezeichnung muss mit dem Blatt „Jahresplan“ übereinstimmen.</t>
  </si>
  <si>
    <t xml:space="preserve">3. Im Blatt „Jahresplan“ die Planwerte je Monat eintragen.</t>
  </si>
  <si>
    <t xml:space="preserve">4. Im Blatt „Buchungen“ jede Einnahme und Ausgabe erfassen.</t>
  </si>
  <si>
    <t xml:space="preserve">    Gruppe, Monat und Nummer werden automatisch ergänzt.</t>
  </si>
  <si>
    <t xml:space="preserve">5. Das „Cockpit“ zeigt Soll-Ist-Vergleich, Quoten und Ampel.</t>
  </si>
  <si>
    <t xml:space="preserve">Farblegende:  violett = Eingabefeld   ·   weiß = Formel</t>
  </si>
  <si>
    <t xml:space="preserve">grün = im Zielkorridor   ·   gelb = Grenzbereich   ·   rot = Abweichung</t>
  </si>
  <si>
    <t xml:space="preserve">Hinweis: Die 50/30/20-Regel ist ein Richtwert für die Aufteilung des monatlichen Nettoeinkommens. In Regionen mit hohen Wohnkosten kann eine Verteilung von 60/25/15 realistischer sein – passen Sie die Zielquoten oben entsprechend an.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</si>
</sst>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&quot; €&quot;"/>
    <numFmt numFmtId="166" formatCode="#,##0.00&quot; €&quot;"/>
    <numFmt numFmtId="167" formatCode="#,##0"/>
    <numFmt numFmtId="168" formatCode="0.0%"/>
    <numFmt numFmtId="169" formatCode="\+0.0%;\-0.0%;0.0%"/>
    <numFmt numFmtId="170" formatCode="General"/>
    <numFmt numFmtId="171" formatCode="dd\.mm\.yyyy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37324B"/>
      <name val="Calibri"/>
      <family val="0"/>
      <charset val="1"/>
    </font>
    <font>
      <sz val="10"/>
      <color rgb="FF2F2B3A"/>
      <name val="Calibri"/>
      <family val="0"/>
      <charset val="1"/>
    </font>
    <font>
      <b val="true"/>
      <sz val="15"/>
      <color rgb="FF37324B"/>
      <name val="Calibri"/>
      <family val="0"/>
      <charset val="1"/>
    </font>
    <font>
      <sz val="10"/>
      <color rgb="FF1F3F8F"/>
      <name val="Calibri"/>
      <family val="0"/>
      <charset val="1"/>
    </font>
    <font>
      <sz val="9"/>
      <color rgb="FF6B6580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6B6580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1"/>
      <color rgb="FF37324B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37324B"/>
        <bgColor rgb="FF2F2B3A"/>
      </patternFill>
    </fill>
    <fill>
      <patternFill patternType="solid">
        <fgColor rgb="FF4A4463"/>
        <bgColor rgb="FF37324B"/>
      </patternFill>
    </fill>
    <fill>
      <patternFill patternType="solid">
        <fgColor rgb="FFFFFFFF"/>
        <bgColor rgb="FFF7F5FB"/>
      </patternFill>
    </fill>
    <fill>
      <patternFill patternType="solid">
        <fgColor rgb="FFF7F5FB"/>
        <bgColor rgb="FFF4F0FA"/>
      </patternFill>
    </fill>
    <fill>
      <patternFill patternType="solid">
        <fgColor rgb="FFF4F0FA"/>
        <bgColor rgb="FFF7F5FB"/>
      </patternFill>
    </fill>
    <fill>
      <patternFill patternType="solid">
        <fgColor rgb="FF4F9D7A"/>
        <bgColor rgb="FF4F81BD"/>
      </patternFill>
    </fill>
    <fill>
      <patternFill patternType="solid">
        <fgColor rgb="FF6E6A86"/>
        <bgColor rgb="FF6B6580"/>
      </patternFill>
    </fill>
    <fill>
      <patternFill patternType="solid">
        <fgColor rgb="FF4E6E9E"/>
        <bgColor rgb="FF4F81BD"/>
      </patternFill>
    </fill>
    <fill>
      <patternFill patternType="solid">
        <fgColor rgb="FFE08A4A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3D8"/>
      </bottom>
      <diagonal/>
    </border>
    <border diagonalUp="false" diagonalDown="false">
      <left style="thin">
        <color rgb="FFC9C3D8"/>
      </left>
      <right/>
      <top style="thin">
        <color rgb="FFC9C3D8"/>
      </top>
      <bottom style="thin">
        <color rgb="FFC9C3D8"/>
      </bottom>
      <diagonal/>
    </border>
    <border diagonalUp="false" diagonalDown="false">
      <left style="thin">
        <color rgb="FFC9C3D8"/>
      </left>
      <right style="thin">
        <color rgb="FFC9C3D8"/>
      </right>
      <top style="thin">
        <color rgb="FFC9C3D8"/>
      </top>
      <bottom style="thin">
        <color rgb="FFC9C3D8"/>
      </bottom>
      <diagonal/>
    </border>
    <border diagonalUp="false" diagonalDown="false">
      <left style="thick">
        <color rgb="FF4E6E9E"/>
      </left>
      <right/>
      <top/>
      <bottom style="thin">
        <color rgb="FFC9C3D8"/>
      </bottom>
      <diagonal/>
    </border>
    <border diagonalUp="false" diagonalDown="false">
      <left style="thick">
        <color rgb="FFE08A4A"/>
      </left>
      <right/>
      <top/>
      <bottom style="thin">
        <color rgb="FFC9C3D8"/>
      </bottom>
      <diagonal/>
    </border>
    <border diagonalUp="false" diagonalDown="false">
      <left style="thick">
        <color rgb="FF4F9D7A"/>
      </left>
      <right/>
      <top/>
      <bottom style="thin">
        <color rgb="FFC9C3D8"/>
      </bottom>
      <diagonal/>
    </border>
    <border diagonalUp="false" diagonalDown="false">
      <left style="thin">
        <color rgb="FFC9C3D8"/>
      </left>
      <right style="thin">
        <color rgb="FFC9C3D8"/>
      </right>
      <top style="thick">
        <color rgb="FF37324B"/>
      </top>
      <bottom/>
      <diagonal/>
    </border>
    <border diagonalUp="false" diagonalDown="false">
      <left style="thin">
        <color rgb="FFC9C3D8"/>
      </left>
      <right style="thin">
        <color rgb="FFC9C3D8"/>
      </right>
      <top/>
      <bottom/>
      <diagonal/>
    </border>
    <border diagonalUp="false" diagonalDown="false">
      <left style="thin">
        <color rgb="FFC9C3D8"/>
      </left>
      <right style="thin">
        <color rgb="FFC9C3D8"/>
      </right>
      <top/>
      <bottom style="thin">
        <color rgb="FFC9C3D8"/>
      </bottom>
      <diagonal/>
    </border>
    <border diagonalUp="false" diagonalDown="false">
      <left/>
      <right/>
      <top/>
      <bottom style="medium">
        <color rgb="FF37324B"/>
      </bottom>
      <diagonal/>
    </border>
    <border diagonalUp="false" diagonalDown="false">
      <left/>
      <right/>
      <top style="thin">
        <color rgb="FF37324B"/>
      </top>
      <bottom style="thin">
        <color rgb="FF37324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1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7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7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9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6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0">
    <dxf>
      <font>
        <name val="Calibri"/>
        <charset val="1"/>
        <family val="0"/>
        <b val="1"/>
        <color rgb="FF1E7A4F"/>
        <sz val="15"/>
      </font>
      <fill>
        <patternFill>
          <bgColor rgb="FFE3F2EA"/>
        </patternFill>
      </fill>
    </dxf>
    <dxf>
      <font>
        <name val="Calibri"/>
        <charset val="1"/>
        <family val="0"/>
        <b val="1"/>
        <color rgb="FF9A5B12"/>
        <sz val="15"/>
      </font>
      <fill>
        <patternFill>
          <bgColor rgb="FFFDF1E2"/>
        </patternFill>
      </fill>
    </dxf>
    <dxf>
      <font>
        <name val="Calibri"/>
        <charset val="1"/>
        <family val="0"/>
        <b val="1"/>
        <color rgb="FF1E7A4F"/>
        <sz val="10"/>
      </font>
      <fill>
        <patternFill>
          <bgColor rgb="FFE3F2EA"/>
        </patternFill>
      </fill>
    </dxf>
    <dxf>
      <font>
        <name val="Calibri"/>
        <charset val="1"/>
        <family val="0"/>
        <b val="1"/>
        <color rgb="FFB03A2E"/>
        <sz val="10"/>
      </font>
      <fill>
        <patternFill>
          <bgColor rgb="FFFBE7E4"/>
        </patternFill>
      </fill>
    </dxf>
    <dxf>
      <font>
        <name val="Calibri"/>
        <charset val="1"/>
        <family val="0"/>
        <b val="1"/>
        <color rgb="FF9A5B12"/>
        <sz val="10"/>
      </font>
      <fill>
        <patternFill>
          <bgColor rgb="FFFDF1E2"/>
        </patternFill>
      </fill>
    </dxf>
    <dxf>
      <font>
        <name val="Calibri"/>
        <charset val="1"/>
        <family val="0"/>
        <b val="1"/>
        <color rgb="FFB03A2E"/>
        <sz val="15"/>
      </font>
    </dxf>
    <dxf>
      <font>
        <name val="Calibri"/>
        <charset val="1"/>
        <family val="0"/>
        <b val="1"/>
        <color rgb="FF1E7A4F"/>
        <sz val="15"/>
      </font>
    </dxf>
    <dxf>
      <font>
        <name val="Calibri"/>
        <charset val="1"/>
        <family val="0"/>
        <b val="1"/>
        <color rgb="FFB03A2E"/>
        <sz val="10"/>
      </font>
    </dxf>
    <dxf>
      <font>
        <name val="Calibri"/>
        <charset val="1"/>
        <family val="0"/>
        <b val="1"/>
        <color rgb="FF1E7A4F"/>
        <sz val="10"/>
      </font>
    </dxf>
    <dxf>
      <font>
        <name val="Calibri"/>
        <charset val="1"/>
        <family val="0"/>
        <color rgb="FF1E7A4F"/>
        <sz val="10"/>
      </font>
    </dxf>
    <dxf>
      <fill>
        <patternFill patternType="solid">
          <fgColor rgb="FF4A4463"/>
          <bgColor rgb="FF000000"/>
        </patternFill>
      </fill>
    </dxf>
    <dxf>
      <fill>
        <patternFill patternType="solid">
          <fgColor rgb="FFEDEBF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F2B3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4F0FA"/>
          <bgColor rgb="FF000000"/>
        </patternFill>
      </fill>
    </dxf>
    <dxf>
      <fill>
        <patternFill patternType="solid">
          <fgColor rgb="FF1F3F8F"/>
          <bgColor rgb="FF000000"/>
        </patternFill>
      </fill>
    </dxf>
    <dxf>
      <fill>
        <patternFill>
          <bgColor rgb="FFEDEBF4"/>
        </patternFill>
      </fill>
    </dxf>
    <dxf>
      <font>
        <name val="Calibri"/>
        <charset val="1"/>
        <family val="0"/>
        <b val="1"/>
        <color rgb="FFB03A2E"/>
      </font>
      <fill>
        <patternFill>
          <bgColor rgb="FFFBE7E4"/>
        </patternFill>
      </fill>
    </dxf>
    <dxf>
      <font>
        <name val="Calibri"/>
        <charset val="1"/>
        <family val="0"/>
        <b val="1"/>
        <color rgb="FF1E7A4F"/>
      </font>
      <fill>
        <patternFill>
          <bgColor rgb="FFE3F2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5B12"/>
      <rgbColor rgb="FF800080"/>
      <rgbColor rgb="FF1E7A4F"/>
      <rgbColor rgb="FFC9C3D8"/>
      <rgbColor rgb="FF878787"/>
      <rgbColor rgb="FF9999FF"/>
      <rgbColor rgb="FF993366"/>
      <rgbColor rgb="FFFDF1E2"/>
      <rgbColor rgb="FFE3F2EA"/>
      <rgbColor rgb="FF660066"/>
      <rgbColor rgb="FFE08A4A"/>
      <rgbColor rgb="FF4E6E9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BF4"/>
      <rgbColor rgb="FFE6E2EE"/>
      <rgbColor rgb="FFFBE7E4"/>
      <rgbColor rgb="FFF7F5FB"/>
      <rgbColor rgb="FFFF99CC"/>
      <rgbColor rgb="FFCC99FF"/>
      <rgbColor rgb="FFF4F0FA"/>
      <rgbColor rgb="FF4F81BD"/>
      <rgbColor rgb="FF33CCCC"/>
      <rgbColor rgb="FF99CC00"/>
      <rgbColor rgb="FFFFCC00"/>
      <rgbColor rgb="FFFF9900"/>
      <rgbColor rgb="FFFF6600"/>
      <rgbColor rgb="FF6E6A86"/>
      <rgbColor rgb="FF6B6580"/>
      <rgbColor rgb="FF4A4463"/>
      <rgbColor rgb="FF4F9D7A"/>
      <rgbColor rgb="FF003300"/>
      <rgbColor rgb="FF37324B"/>
      <rgbColor rgb="FFB03A2E"/>
      <rgbColor rgb="FF993366"/>
      <rgbColor rgb="FF1F3F8F"/>
      <rgbColor rgb="FF2F2B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Ist-Verteilung kumuliert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Cockpit!E20</c:f>
              <c:strCache>
                <c:ptCount val="1"/>
                <c:pt idx="0">
                  <c:v>Ist (€)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e6e9e"/>
              </a:solidFill>
              <a:ln w="0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e08a4a"/>
              </a:solidFill>
              <a:ln w="0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4f9d7a"/>
              </a:solidFill>
              <a:ln w="0">
                <a:solidFill>
                  <a:srgbClr val="ffffff"/>
                </a:solidFill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Cockpit!$B$21:$B$23</c:f>
              <c:strCache>
                <c:ptCount val="3"/>
                <c:pt idx="0">
                  <c:v>Bedürfnisse · Grundbedarf</c:v>
                </c:pt>
                <c:pt idx="1">
                  <c:v>Wünsche · Lebensstil</c:v>
                </c:pt>
                <c:pt idx="2">
                  <c:v>Sparen &amp; Tilgung</c:v>
                </c:pt>
              </c:strCache>
            </c:strRef>
          </c:cat>
          <c:val>
            <c:numRef>
              <c:f>Cockpit!$E$21:$E$23</c:f>
              <c:numCache>
                <c:formatCode>#,##0.00" €"</c:formatCode>
                <c:ptCount val="3"/>
                <c:pt idx="0">
                  <c:v>14435.25</c:v>
                </c:pt>
                <c:pt idx="1">
                  <c:v>6221</c:v>
                </c:pt>
                <c:pt idx="2">
                  <c:v>4700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Jahresplan!B25</c:f>
              <c:strCache>
                <c:ptCount val="1"/>
                <c:pt idx="0">
                  <c:v>Summe Bedürfnisse</c:v>
                </c:pt>
              </c:strCache>
            </c:strRef>
          </c:tx>
          <c:spPr>
            <a:solidFill>
              <a:srgbClr val="4e6e9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Jahresplan!$D$4:$O$4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Jahresplan!$C$25:$O$25</c:f>
              <c:numCache>
                <c:formatCode>#,##0.00" €"</c:formatCode>
                <c:ptCount val="13"/>
                <c:pt idx="0">
                  <c:v>2040</c:v>
                </c:pt>
                <c:pt idx="1">
                  <c:v>2031.27</c:v>
                </c:pt>
                <c:pt idx="2">
                  <c:v>2043.35</c:v>
                </c:pt>
                <c:pt idx="3">
                  <c:v>2073.76</c:v>
                </c:pt>
                <c:pt idx="4">
                  <c:v>1969.63</c:v>
                </c:pt>
                <c:pt idx="5">
                  <c:v>2222.78</c:v>
                </c:pt>
                <c:pt idx="6">
                  <c:v>2070.77</c:v>
                </c:pt>
                <c:pt idx="7">
                  <c:v>2023.69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Jahresplan!B38</c:f>
              <c:strCache>
                <c:ptCount val="1"/>
                <c:pt idx="0">
                  <c:v>Summe Wünsche</c:v>
                </c:pt>
              </c:strCache>
            </c:strRef>
          </c:tx>
          <c:spPr>
            <a:solidFill>
              <a:srgbClr val="e08a4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Jahresplan!$D$4:$O$4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Jahresplan!$C$38:$O$38</c:f>
              <c:numCache>
                <c:formatCode>#,##0.00" €"</c:formatCode>
                <c:ptCount val="13"/>
                <c:pt idx="0">
                  <c:v>1000</c:v>
                </c:pt>
                <c:pt idx="1">
                  <c:v>705.41</c:v>
                </c:pt>
                <c:pt idx="2">
                  <c:v>837.58</c:v>
                </c:pt>
                <c:pt idx="3">
                  <c:v>985.11</c:v>
                </c:pt>
                <c:pt idx="4">
                  <c:v>689.79</c:v>
                </c:pt>
                <c:pt idx="5">
                  <c:v>672.37</c:v>
                </c:pt>
                <c:pt idx="6">
                  <c:v>1247.76</c:v>
                </c:pt>
                <c:pt idx="7">
                  <c:v>1082.98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2"/>
          <c:order val="2"/>
          <c:tx>
            <c:strRef>
              <c:f>Jahresplan!B47</c:f>
              <c:strCache>
                <c:ptCount val="1"/>
                <c:pt idx="0">
                  <c:v>Summe Sparen &amp; Tilgung</c:v>
                </c:pt>
              </c:strCache>
            </c:strRef>
          </c:tx>
          <c:spPr>
            <a:solidFill>
              <a:srgbClr val="4f9d7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Jahresplan!$D$4:$O$4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Jahresplan!$C$47:$O$47</c:f>
              <c:numCache>
                <c:formatCode>#,##0.00" €"</c:formatCode>
                <c:ptCount val="13"/>
                <c:pt idx="0">
                  <c:v>700</c:v>
                </c:pt>
                <c:pt idx="1">
                  <c:v>700</c:v>
                </c:pt>
                <c:pt idx="2">
                  <c:v>700</c:v>
                </c:pt>
                <c:pt idx="3">
                  <c:v>600</c:v>
                </c:pt>
                <c:pt idx="4">
                  <c:v>700</c:v>
                </c:pt>
                <c:pt idx="5">
                  <c:v>700</c:v>
                </c:pt>
                <c:pt idx="6">
                  <c:v>600</c:v>
                </c:pt>
                <c:pt idx="7">
                  <c:v>700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gapWidth val="60"/>
        <c:overlap val="0"/>
        <c:axId val="94153077"/>
        <c:axId val="4589484"/>
      </c:barChart>
      <c:catAx>
        <c:axId val="9415307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89484"/>
        <c:crosses val="autoZero"/>
        <c:auto val="1"/>
        <c:lblAlgn val="ctr"/>
        <c:lblOffset val="100"/>
        <c:noMultiLvlLbl val="0"/>
      </c:catAx>
      <c:valAx>
        <c:axId val="4589484"/>
        <c:scaling>
          <c:orientation val="minMax"/>
        </c:scaling>
        <c:delete val="0"/>
        <c:axPos val="l"/>
        <c:majorGridlines>
          <c:spPr>
            <a:ln w="9360">
              <a:solidFill>
                <a:srgbClr val="e6e2ee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Euro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415307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11</xdr:row>
      <xdr:rowOff>0</xdr:rowOff>
    </xdr:from>
    <xdr:to>
      <xdr:col>13</xdr:col>
      <xdr:colOff>418680</xdr:colOff>
      <xdr:row>24</xdr:row>
      <xdr:rowOff>18000</xdr:rowOff>
    </xdr:to>
    <xdr:graphicFrame>
      <xdr:nvGraphicFramePr>
        <xdr:cNvPr id="0" name="Chart 1"/>
        <xdr:cNvGraphicFramePr/>
      </xdr:nvGraphicFramePr>
      <xdr:xfrm>
        <a:off x="8775720" y="2266920"/>
        <a:ext cx="3167640" cy="295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31</xdr:row>
      <xdr:rowOff>0</xdr:rowOff>
    </xdr:from>
    <xdr:to>
      <xdr:col>13</xdr:col>
      <xdr:colOff>308520</xdr:colOff>
      <xdr:row>49</xdr:row>
      <xdr:rowOff>26640</xdr:rowOff>
    </xdr:to>
    <xdr:graphicFrame>
      <xdr:nvGraphicFramePr>
        <xdr:cNvPr id="1" name="Chart 2"/>
        <xdr:cNvGraphicFramePr/>
      </xdr:nvGraphicFramePr>
      <xdr:xfrm>
        <a:off x="5533560" y="6620040"/>
        <a:ext cx="6299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11"/>
    <col collapsed="false" customWidth="true" hidden="false" outlineLevel="0" max="6" min="4" style="0" width="13"/>
    <col collapsed="false" customWidth="true" hidden="false" outlineLevel="0" max="8" min="7" style="0" width="11"/>
    <col collapsed="false" customWidth="true" hidden="false" outlineLevel="0" max="9" min="9" style="0" width="22"/>
    <col collapsed="false" customWidth="true" hidden="false" outlineLevel="0" max="10" min="10" style="0" width="2"/>
    <col collapsed="false" customWidth="true" hidden="false" outlineLevel="0" max="14" min="11" style="0" width="13"/>
    <col collapsed="false" customWidth="true" hidden="true" outlineLevel="0" max="16" min="16" style="0" width="12"/>
  </cols>
  <sheetData>
    <row r="2" customFormat="false" ht="30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2" t="n">
        <f aca="false">INDEX(Jahresplan!$D$10:$O$10,$C$8)</f>
        <v>3915</v>
      </c>
    </row>
    <row r="3" customFormat="false" ht="13.5" hidden="false" customHeight="true" outlineLevel="0" collapsed="false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2" t="n">
        <f aca="false">INDEX(Jahresplan!$D$25:$O$25,$C$8)</f>
        <v>2023.69</v>
      </c>
    </row>
    <row r="4" customFormat="false" ht="15" hidden="false" customHeight="false" outlineLevel="0" collapsed="false">
      <c r="P4" s="2" t="n">
        <f aca="false">INDEX(Jahresplan!$D$38:$O$38,$C$8)</f>
        <v>1082.98</v>
      </c>
    </row>
    <row r="5" customFormat="false" ht="15" hidden="false" customHeight="false" outlineLevel="0" collapsed="false">
      <c r="B5" s="3" t="s">
        <v>1</v>
      </c>
      <c r="C5" s="3"/>
      <c r="D5" s="3"/>
      <c r="F5" s="3" t="s">
        <v>2</v>
      </c>
      <c r="G5" s="3"/>
      <c r="H5" s="3"/>
      <c r="I5" s="3"/>
      <c r="J5" s="3"/>
      <c r="K5" s="3"/>
      <c r="L5" s="3"/>
      <c r="M5" s="3"/>
      <c r="N5" s="3"/>
      <c r="P5" s="2" t="n">
        <f aca="false">INDEX(Jahresplan!$D$47:$O$47,$C$8)</f>
        <v>700</v>
      </c>
    </row>
    <row r="6" customFormat="false" ht="15" hidden="false" customHeight="false" outlineLevel="0" collapsed="false">
      <c r="B6" s="4" t="s">
        <v>3</v>
      </c>
      <c r="C6" s="5" t="str">
        <f aca="false">Stammdaten!$C$6</f>
        <v>Musterhaushalt Sommer</v>
      </c>
      <c r="D6" s="5"/>
      <c r="F6" s="6" t="str">
        <f aca="false">IF($P$2=0,"KEINE DATEN FÜR DIESEN MONAT ERFASST",IF(AND(ABS($H$14)&lt;=$P$10,ABS($H$15)&lt;=$P$10,ABS($H$16)&lt;=$P$10),"AUSGEWOGEN · Das Budget liegt im 50/30/20-Zielkorridor","ABWEICHUNG · Die Zielverteilung wird in diesem Monat nicht eingehalten"))</f>
        <v>AUSGEWOGEN · Das Budget liegt im 50/30/20-Zielkorridor</v>
      </c>
      <c r="G6" s="6"/>
      <c r="H6" s="6"/>
      <c r="I6" s="6"/>
      <c r="J6" s="6"/>
      <c r="K6" s="6"/>
      <c r="L6" s="6"/>
      <c r="M6" s="6"/>
      <c r="N6" s="6"/>
      <c r="P6" s="7" t="n">
        <f aca="false">Jahresplan!$P$10</f>
        <v>27120.4</v>
      </c>
    </row>
    <row r="7" customFormat="false" ht="15" hidden="false" customHeight="false" outlineLevel="0" collapsed="false">
      <c r="B7" s="4" t="s">
        <v>4</v>
      </c>
      <c r="C7" s="8" t="n">
        <f aca="false">Stammdaten!$C$7</f>
        <v>2026</v>
      </c>
      <c r="D7" s="8"/>
      <c r="F7" s="6"/>
      <c r="G7" s="6"/>
      <c r="H7" s="6"/>
      <c r="I7" s="6"/>
      <c r="J7" s="6"/>
      <c r="K7" s="6"/>
      <c r="L7" s="6"/>
      <c r="M7" s="6"/>
      <c r="N7" s="6"/>
      <c r="P7" s="7" t="n">
        <f aca="false">Jahresplan!$P$25</f>
        <v>14435.25</v>
      </c>
    </row>
    <row r="8" customFormat="false" ht="15" hidden="false" customHeight="false" outlineLevel="0" collapsed="false">
      <c r="B8" s="4" t="s">
        <v>5</v>
      </c>
      <c r="C8" s="9" t="n">
        <v>7</v>
      </c>
      <c r="D8" s="9"/>
      <c r="F8" s="6"/>
      <c r="G8" s="6"/>
      <c r="H8" s="6"/>
      <c r="I8" s="6"/>
      <c r="J8" s="6"/>
      <c r="K8" s="6"/>
      <c r="L8" s="6"/>
      <c r="M8" s="6"/>
      <c r="N8" s="6"/>
      <c r="P8" s="7" t="n">
        <f aca="false">Jahresplan!$P$38</f>
        <v>6221</v>
      </c>
    </row>
    <row r="9" customFormat="false" ht="15" hidden="false" customHeight="false" outlineLevel="0" collapsed="false">
      <c r="B9" s="4" t="s">
        <v>6</v>
      </c>
      <c r="C9" s="5" t="str">
        <f aca="false">INDEX({"Januar";"Februar";"März";"April";"Mai";"Juni";"Juli";"August";"September";"Oktober";"November";"Dezember"},$C$8)</f>
        <v>Juli</v>
      </c>
      <c r="D9" s="5"/>
      <c r="F9" s="6"/>
      <c r="G9" s="6"/>
      <c r="H9" s="6"/>
      <c r="I9" s="6"/>
      <c r="J9" s="6"/>
      <c r="K9" s="6"/>
      <c r="L9" s="6"/>
      <c r="M9" s="6"/>
      <c r="N9" s="6"/>
      <c r="P9" s="7" t="n">
        <f aca="false">Jahresplan!$P$47</f>
        <v>4700</v>
      </c>
    </row>
    <row r="10" customFormat="false" ht="15" hidden="false" customHeight="false" outlineLevel="0" collapsed="false">
      <c r="B10" s="4" t="s">
        <v>7</v>
      </c>
      <c r="C10" s="8" t="n">
        <f aca="false">Jahresplan!$D$57</f>
        <v>7</v>
      </c>
      <c r="D10" s="8"/>
      <c r="F10" s="10" t="s">
        <v>8</v>
      </c>
      <c r="G10" s="10"/>
      <c r="H10" s="10"/>
      <c r="I10" s="10"/>
      <c r="J10" s="10"/>
      <c r="K10" s="10"/>
      <c r="L10" s="10"/>
      <c r="M10" s="10"/>
      <c r="N10" s="10"/>
      <c r="P10" s="11" t="n">
        <f aca="false">Stammdaten!$C$16</f>
        <v>0.03</v>
      </c>
    </row>
    <row r="11" customFormat="false" ht="15" hidden="false" customHeight="false" outlineLevel="0" collapsed="false">
      <c r="P11" s="2" t="n">
        <f aca="false">INDEX(Jahresplan!$D$49:$O$49,$C$8)</f>
        <v>3806.67</v>
      </c>
    </row>
    <row r="12" customFormat="false" ht="15" hidden="false" customHeight="false" outlineLevel="0" collapsed="false">
      <c r="B12" s="3" t="s">
        <v>9</v>
      </c>
      <c r="C12" s="3"/>
      <c r="D12" s="3"/>
      <c r="E12" s="3"/>
      <c r="F12" s="3"/>
      <c r="G12" s="3"/>
      <c r="H12" s="3"/>
      <c r="I12" s="3"/>
      <c r="P12" s="2" t="n">
        <f aca="false">INDEX(Jahresplan!$D$50:$O$50,$C$8)</f>
        <v>108.33</v>
      </c>
    </row>
    <row r="13" customFormat="false" ht="24" hidden="false" customHeight="true" outlineLevel="0" collapsed="false">
      <c r="B13" s="12" t="s">
        <v>10</v>
      </c>
      <c r="C13" s="12" t="s">
        <v>11</v>
      </c>
      <c r="D13" s="12" t="s">
        <v>12</v>
      </c>
      <c r="E13" s="12" t="s">
        <v>13</v>
      </c>
      <c r="F13" s="12" t="s">
        <v>14</v>
      </c>
      <c r="G13" s="12" t="s">
        <v>15</v>
      </c>
      <c r="H13" s="12" t="s">
        <v>16</v>
      </c>
      <c r="I13" s="12" t="s">
        <v>17</v>
      </c>
    </row>
    <row r="14" customFormat="false" ht="18" hidden="false" customHeight="true" outlineLevel="0" collapsed="false">
      <c r="B14" s="13" t="s">
        <v>18</v>
      </c>
      <c r="C14" s="14" t="n">
        <f aca="false">Stammdaten!$C$12</f>
        <v>0.5</v>
      </c>
      <c r="D14" s="15" t="n">
        <f aca="false">$P$2*C14</f>
        <v>1957.5</v>
      </c>
      <c r="E14" s="15" t="n">
        <f aca="false">$P$3</f>
        <v>2023.69</v>
      </c>
      <c r="F14" s="15" t="n">
        <f aca="false">D14-E14</f>
        <v>-66.1900000000001</v>
      </c>
      <c r="G14" s="14" t="n">
        <f aca="false">IFERROR(E14/$P$2,"")</f>
        <v>0.516906768837803</v>
      </c>
      <c r="H14" s="16" t="n">
        <f aca="false">IFERROR(G14-C14,"")</f>
        <v>0.0169067688378033</v>
      </c>
      <c r="I14" s="17" t="str">
        <f aca="false">IF($P$2=0,"-",IF(H14&gt;$P$10,"über Zielwert",IF(H14&lt;-$P$10,"unter Zielwert","im Zielkorridor")))</f>
        <v>im Zielkorridor</v>
      </c>
    </row>
    <row r="15" customFormat="false" ht="18" hidden="false" customHeight="true" outlineLevel="0" collapsed="false">
      <c r="B15" s="18" t="s">
        <v>19</v>
      </c>
      <c r="C15" s="14" t="n">
        <f aca="false">Stammdaten!$C$13</f>
        <v>0.3</v>
      </c>
      <c r="D15" s="15" t="n">
        <f aca="false">$P$2*C15</f>
        <v>1174.5</v>
      </c>
      <c r="E15" s="15" t="n">
        <f aca="false">$P$4</f>
        <v>1082.98</v>
      </c>
      <c r="F15" s="15" t="n">
        <f aca="false">D15-E15</f>
        <v>91.52</v>
      </c>
      <c r="G15" s="14" t="n">
        <f aca="false">IFERROR(E15/$P$2,"")</f>
        <v>0.276623243933589</v>
      </c>
      <c r="H15" s="16" t="n">
        <f aca="false">IFERROR(G15-C15,"")</f>
        <v>-0.0233767560664112</v>
      </c>
      <c r="I15" s="17" t="str">
        <f aca="false">IF($P$2=0,"-",IF(H15&gt;$P$10,"über Zielwert",IF(H15&lt;-$P$10,"unter Zielwert","im Zielkorridor")))</f>
        <v>im Zielkorridor</v>
      </c>
    </row>
    <row r="16" customFormat="false" ht="18" hidden="false" customHeight="true" outlineLevel="0" collapsed="false">
      <c r="B16" s="19" t="s">
        <v>20</v>
      </c>
      <c r="C16" s="14" t="n">
        <f aca="false">Stammdaten!$C$14</f>
        <v>0.2</v>
      </c>
      <c r="D16" s="15" t="n">
        <f aca="false">$P$2*C16</f>
        <v>783</v>
      </c>
      <c r="E16" s="15" t="n">
        <f aca="false">$P$5</f>
        <v>700</v>
      </c>
      <c r="F16" s="15" t="n">
        <f aca="false">D16-E16</f>
        <v>83</v>
      </c>
      <c r="G16" s="14" t="n">
        <f aca="false">IFERROR(E16/$P$2,"")</f>
        <v>0.178799489144317</v>
      </c>
      <c r="H16" s="16" t="n">
        <f aca="false">IFERROR(G16-C16,"")</f>
        <v>-0.0212005108556833</v>
      </c>
      <c r="I16" s="17" t="str">
        <f aca="false">IF($P$2=0,"-",IF(H16&lt;-$P$10,"unter Zielwert",IF(H16&gt;$P$10,"über Zielwert","im Zielkorridor")))</f>
        <v>im Zielkorridor</v>
      </c>
    </row>
    <row r="17" customFormat="false" ht="15" hidden="false" customHeight="false" outlineLevel="0" collapsed="false">
      <c r="B17" s="20" t="s">
        <v>21</v>
      </c>
      <c r="C17" s="21" t="n">
        <f aca="false">SUM(C14:C16)</f>
        <v>1</v>
      </c>
      <c r="D17" s="22" t="n">
        <f aca="false">$P$2</f>
        <v>3915</v>
      </c>
      <c r="E17" s="22" t="n">
        <f aca="false">SUM(E14:E16)</f>
        <v>3806.67</v>
      </c>
      <c r="F17" s="22" t="n">
        <f aca="false">D17-E17</f>
        <v>108.33</v>
      </c>
      <c r="G17" s="21" t="n">
        <f aca="false">IFERROR(E17/$P$2,"")</f>
        <v>0.972329501915709</v>
      </c>
      <c r="H17" s="23" t="n">
        <f aca="false">IFERROR(G17-C17,"")</f>
        <v>-0.0276704980842911</v>
      </c>
      <c r="I17" s="24" t="str">
        <f aca="false">IF($P$2=0,"-",IF(F17&gt;=0,"Einnahmen decken die Ausgaben","Ausgaben über Einnahmen"))</f>
        <v>Einnahmen decken die Ausgaben</v>
      </c>
    </row>
    <row r="19" customFormat="false" ht="15" hidden="false" customHeight="false" outlineLevel="0" collapsed="false">
      <c r="B19" s="3" t="s">
        <v>22</v>
      </c>
      <c r="C19" s="3"/>
      <c r="D19" s="3"/>
      <c r="E19" s="3"/>
      <c r="F19" s="3"/>
      <c r="G19" s="3"/>
      <c r="H19" s="3"/>
      <c r="I19" s="3"/>
    </row>
    <row r="20" customFormat="false" ht="24" hidden="false" customHeight="true" outlineLevel="0" collapsed="false">
      <c r="B20" s="12" t="s">
        <v>10</v>
      </c>
      <c r="C20" s="12" t="s">
        <v>11</v>
      </c>
      <c r="D20" s="12" t="s">
        <v>12</v>
      </c>
      <c r="E20" s="12" t="s">
        <v>13</v>
      </c>
      <c r="F20" s="12" t="s">
        <v>14</v>
      </c>
      <c r="G20" s="12" t="s">
        <v>15</v>
      </c>
      <c r="H20" s="12" t="s">
        <v>16</v>
      </c>
      <c r="I20" s="12" t="s">
        <v>17</v>
      </c>
    </row>
    <row r="21" customFormat="false" ht="18" hidden="false" customHeight="true" outlineLevel="0" collapsed="false">
      <c r="B21" s="13" t="s">
        <v>18</v>
      </c>
      <c r="C21" s="14" t="n">
        <f aca="false">Stammdaten!$C$12</f>
        <v>0.5</v>
      </c>
      <c r="D21" s="15" t="n">
        <f aca="false">$P$6*C21</f>
        <v>13560.2</v>
      </c>
      <c r="E21" s="15" t="n">
        <f aca="false">$P$7</f>
        <v>14435.25</v>
      </c>
      <c r="F21" s="15" t="n">
        <f aca="false">D21-E21</f>
        <v>-875.049999999999</v>
      </c>
      <c r="G21" s="14" t="n">
        <f aca="false">IFERROR(E21/$P$6,"")</f>
        <v>0.532265379566673</v>
      </c>
      <c r="H21" s="16" t="n">
        <f aca="false">IFERROR(G21-C21,"")</f>
        <v>0.0322653795666731</v>
      </c>
      <c r="I21" s="17" t="str">
        <f aca="false">IF($P$6=0,"-",IF(H21&gt;$P$10,"über Zielwert",IF(H21&lt;-$P$10,"unter Zielwert","im Zielkorridor")))</f>
        <v>über Zielwert</v>
      </c>
    </row>
    <row r="22" customFormat="false" ht="18" hidden="false" customHeight="true" outlineLevel="0" collapsed="false">
      <c r="B22" s="18" t="s">
        <v>19</v>
      </c>
      <c r="C22" s="14" t="n">
        <f aca="false">Stammdaten!$C$13</f>
        <v>0.3</v>
      </c>
      <c r="D22" s="15" t="n">
        <f aca="false">$P$6*C22</f>
        <v>8136.12</v>
      </c>
      <c r="E22" s="15" t="n">
        <f aca="false">$P$8</f>
        <v>6221</v>
      </c>
      <c r="F22" s="15" t="n">
        <f aca="false">D22-E22</f>
        <v>1915.12</v>
      </c>
      <c r="G22" s="14" t="n">
        <f aca="false">IFERROR(E22/$P$6,"")</f>
        <v>0.229384522352178</v>
      </c>
      <c r="H22" s="16" t="n">
        <f aca="false">IFERROR(G22-C22,"")</f>
        <v>-0.0706154776478223</v>
      </c>
      <c r="I22" s="17" t="str">
        <f aca="false">IF($P$6=0,"-",IF(H22&gt;$P$10,"über Zielwert",IF(H22&lt;-$P$10,"unter Zielwert","im Zielkorridor")))</f>
        <v>unter Zielwert</v>
      </c>
    </row>
    <row r="23" customFormat="false" ht="18" hidden="false" customHeight="true" outlineLevel="0" collapsed="false">
      <c r="B23" s="19" t="s">
        <v>20</v>
      </c>
      <c r="C23" s="14" t="n">
        <f aca="false">Stammdaten!$C$14</f>
        <v>0.2</v>
      </c>
      <c r="D23" s="15" t="n">
        <f aca="false">$P$6*C23</f>
        <v>5424.08</v>
      </c>
      <c r="E23" s="15" t="n">
        <f aca="false">$P$9</f>
        <v>4700</v>
      </c>
      <c r="F23" s="15" t="n">
        <f aca="false">D23-E23</f>
        <v>724.080000000001</v>
      </c>
      <c r="G23" s="14" t="n">
        <f aca="false">IFERROR(E23/$P$6,"")</f>
        <v>0.173301278742201</v>
      </c>
      <c r="H23" s="16" t="n">
        <f aca="false">IFERROR(G23-C23,"")</f>
        <v>-0.0266987212577986</v>
      </c>
      <c r="I23" s="17" t="str">
        <f aca="false">IF($P$6=0,"-",IF(H23&lt;-$P$10,"unter Zielwert",IF(H23&gt;$P$10,"über Zielwert","im Zielkorridor")))</f>
        <v>im Zielkorridor</v>
      </c>
    </row>
    <row r="24" customFormat="false" ht="15" hidden="false" customHeight="false" outlineLevel="0" collapsed="false">
      <c r="B24" s="20" t="s">
        <v>21</v>
      </c>
      <c r="C24" s="21" t="n">
        <f aca="false">SUM(C21:C23)</f>
        <v>1</v>
      </c>
      <c r="D24" s="22" t="n">
        <f aca="false">$P$6</f>
        <v>27120.4</v>
      </c>
      <c r="E24" s="22" t="n">
        <f aca="false">SUM(E21:E23)</f>
        <v>25356.25</v>
      </c>
      <c r="F24" s="22" t="n">
        <f aca="false">D24-E24</f>
        <v>1764.15</v>
      </c>
      <c r="G24" s="21" t="n">
        <f aca="false">IFERROR(E24/$P$6,"")</f>
        <v>0.934951180661052</v>
      </c>
      <c r="H24" s="23" t="n">
        <f aca="false">IFERROR(G24-C24,"")</f>
        <v>-0.0650488193389479</v>
      </c>
      <c r="I24" s="24" t="str">
        <f aca="false">IF($P$6=0,"-",IF(F24&gt;=0,"Einnahmen decken die Ausgaben","Ausgaben über Einnahmen"))</f>
        <v>Einnahmen decken die Ausgaben</v>
      </c>
    </row>
    <row r="26" customFormat="false" ht="15" hidden="false" customHeight="false" outlineLevel="0" collapsed="false">
      <c r="B26" s="3" t="s">
        <v>23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customFormat="false" ht="15" hidden="false" customHeight="true" outlineLevel="0" collapsed="false">
      <c r="B27" s="25" t="s">
        <v>24</v>
      </c>
      <c r="C27" s="25"/>
      <c r="D27" s="25" t="s">
        <v>25</v>
      </c>
      <c r="E27" s="25"/>
      <c r="F27" s="25" t="s">
        <v>26</v>
      </c>
      <c r="G27" s="25"/>
      <c r="H27" s="25" t="s">
        <v>27</v>
      </c>
      <c r="I27" s="25"/>
      <c r="K27" s="25" t="s">
        <v>28</v>
      </c>
      <c r="L27" s="25"/>
      <c r="M27" s="25" t="s">
        <v>29</v>
      </c>
      <c r="N27" s="25"/>
    </row>
    <row r="28" customFormat="false" ht="24" hidden="false" customHeight="true" outlineLevel="0" collapsed="false">
      <c r="B28" s="26" t="n">
        <f aca="false">$P$2</f>
        <v>3915</v>
      </c>
      <c r="C28" s="26"/>
      <c r="D28" s="26" t="n">
        <f aca="false">$P$11</f>
        <v>3806.67</v>
      </c>
      <c r="E28" s="26"/>
      <c r="F28" s="26" t="n">
        <f aca="false">$P$12</f>
        <v>108.33</v>
      </c>
      <c r="G28" s="26"/>
      <c r="H28" s="27" t="n">
        <f aca="false">IFERROR($P$5/$P$2,"")</f>
        <v>0.178799489144317</v>
      </c>
      <c r="I28" s="27"/>
      <c r="K28" s="26" t="n">
        <f aca="false">$P$6</f>
        <v>27120.4</v>
      </c>
      <c r="L28" s="26"/>
      <c r="M28" s="26" t="n">
        <f aca="false">$P$9</f>
        <v>4700</v>
      </c>
      <c r="N28" s="26"/>
    </row>
    <row r="29" customFormat="false" ht="12.75" hidden="false" customHeight="true" outlineLevel="0" collapsed="false">
      <c r="B29" s="28" t="s">
        <v>30</v>
      </c>
      <c r="C29" s="28"/>
      <c r="D29" s="28" t="s">
        <v>31</v>
      </c>
      <c r="E29" s="28"/>
      <c r="F29" s="28" t="s">
        <v>32</v>
      </c>
      <c r="G29" s="28"/>
      <c r="H29" s="28" t="s">
        <v>33</v>
      </c>
      <c r="I29" s="28"/>
      <c r="K29" s="28" t="s">
        <v>34</v>
      </c>
      <c r="L29" s="28"/>
      <c r="M29" s="28" t="s">
        <v>35</v>
      </c>
      <c r="N29" s="28"/>
    </row>
    <row r="31" customFormat="false" ht="15" hidden="false" customHeight="false" outlineLevel="0" collapsed="false">
      <c r="B31" s="29" t="s">
        <v>36</v>
      </c>
      <c r="C31" s="29"/>
      <c r="D31" s="29"/>
      <c r="E31" s="29"/>
      <c r="G31" s="3" t="s">
        <v>37</v>
      </c>
      <c r="H31" s="3"/>
      <c r="I31" s="3"/>
      <c r="J31" s="3"/>
      <c r="K31" s="3"/>
      <c r="L31" s="3"/>
      <c r="M31" s="3"/>
      <c r="N31" s="3"/>
    </row>
    <row r="32" customFormat="false" ht="15" hidden="false" customHeight="false" outlineLevel="0" collapsed="false">
      <c r="B32" s="4" t="s">
        <v>38</v>
      </c>
      <c r="C32" s="30" t="s">
        <v>39</v>
      </c>
      <c r="D32" s="30"/>
      <c r="E32" s="30"/>
    </row>
    <row r="33" customFormat="false" ht="15" hidden="false" customHeight="false" outlineLevel="0" collapsed="false">
      <c r="B33" s="4" t="s">
        <v>40</v>
      </c>
      <c r="C33" s="31" t="n">
        <v>15000</v>
      </c>
      <c r="D33" s="31"/>
      <c r="E33" s="31"/>
    </row>
    <row r="34" customFormat="false" ht="15" hidden="false" customHeight="false" outlineLevel="0" collapsed="false">
      <c r="B34" s="4" t="s">
        <v>41</v>
      </c>
      <c r="C34" s="31" t="n">
        <v>4200</v>
      </c>
      <c r="D34" s="31"/>
      <c r="E34" s="31"/>
    </row>
    <row r="35" customFormat="false" ht="15" hidden="false" customHeight="false" outlineLevel="0" collapsed="false">
      <c r="B35" s="4" t="s">
        <v>42</v>
      </c>
      <c r="C35" s="32" t="n">
        <f aca="false">C34+$P$9</f>
        <v>8900</v>
      </c>
      <c r="D35" s="32"/>
      <c r="E35" s="32"/>
    </row>
    <row r="36" customFormat="false" ht="15" hidden="false" customHeight="false" outlineLevel="0" collapsed="false">
      <c r="B36" s="4" t="s">
        <v>43</v>
      </c>
      <c r="C36" s="33" t="n">
        <f aca="false">IFERROR(C35/C33,"")</f>
        <v>0.593333333333333</v>
      </c>
      <c r="D36" s="33"/>
      <c r="E36" s="33"/>
    </row>
    <row r="37" customFormat="false" ht="15" hidden="false" customHeight="false" outlineLevel="0" collapsed="false">
      <c r="B37" s="4" t="s">
        <v>44</v>
      </c>
      <c r="C37" s="32" t="n">
        <f aca="false">MAX(0,C33-C35)</f>
        <v>6100</v>
      </c>
      <c r="D37" s="32"/>
      <c r="E37" s="32"/>
    </row>
    <row r="38" customFormat="false" ht="15" hidden="false" customHeight="false" outlineLevel="0" collapsed="false">
      <c r="B38" s="4" t="s">
        <v>45</v>
      </c>
      <c r="C38" s="32" t="n">
        <f aca="false">Jahresplan!$Q$47</f>
        <v>671.428571428571</v>
      </c>
      <c r="D38" s="32"/>
      <c r="E38" s="32"/>
    </row>
    <row r="39" customFormat="false" ht="15" hidden="false" customHeight="false" outlineLevel="0" collapsed="false">
      <c r="B39" s="4" t="s">
        <v>46</v>
      </c>
      <c r="C39" s="8" t="n">
        <f aca="false">IFERROR(ROUNDUP(C37/C38,0),"")</f>
        <v>10</v>
      </c>
      <c r="D39" s="8"/>
      <c r="E39" s="8"/>
    </row>
    <row r="41" customFormat="false" ht="15" hidden="false" customHeight="false" outlineLevel="0" collapsed="false">
      <c r="B41" s="3" t="s">
        <v>47</v>
      </c>
      <c r="C41" s="3"/>
      <c r="D41" s="3"/>
      <c r="E41" s="3"/>
    </row>
    <row r="42" customFormat="false" ht="15" hidden="false" customHeight="false" outlineLevel="0" collapsed="false">
      <c r="B42" s="34" t="s">
        <v>48</v>
      </c>
      <c r="C42" s="34"/>
      <c r="D42" s="34"/>
      <c r="E42" s="34"/>
    </row>
    <row r="43" customFormat="false" ht="15" hidden="false" customHeight="false" outlineLevel="0" collapsed="false">
      <c r="B43" s="34" t="s">
        <v>49</v>
      </c>
      <c r="C43" s="34"/>
      <c r="D43" s="34"/>
      <c r="E43" s="34"/>
    </row>
    <row r="44" customFormat="false" ht="15" hidden="false" customHeight="false" outlineLevel="0" collapsed="false">
      <c r="B44" s="34" t="s">
        <v>50</v>
      </c>
      <c r="C44" s="34"/>
      <c r="D44" s="34"/>
      <c r="E44" s="34"/>
    </row>
    <row r="45" customFormat="false" ht="15" hidden="false" customHeight="false" outlineLevel="0" collapsed="false">
      <c r="B45" s="34" t="s">
        <v>51</v>
      </c>
      <c r="C45" s="34"/>
      <c r="D45" s="34"/>
      <c r="E45" s="34"/>
    </row>
    <row r="46" customFormat="false" ht="15" hidden="false" customHeight="false" outlineLevel="0" collapsed="false">
      <c r="B46" s="34" t="s">
        <v>52</v>
      </c>
      <c r="C46" s="34"/>
      <c r="D46" s="34"/>
      <c r="E46" s="34"/>
    </row>
    <row r="47" customFormat="false" ht="15" hidden="false" customHeight="false" outlineLevel="0" collapsed="false">
      <c r="B47" s="34" t="s">
        <v>53</v>
      </c>
      <c r="C47" s="34"/>
      <c r="D47" s="34"/>
      <c r="E47" s="34"/>
    </row>
  </sheetData>
  <mergeCells count="48">
    <mergeCell ref="B2:N3"/>
    <mergeCell ref="B5:D5"/>
    <mergeCell ref="F5:N5"/>
    <mergeCell ref="C6:D6"/>
    <mergeCell ref="F6:N9"/>
    <mergeCell ref="C7:D7"/>
    <mergeCell ref="C8:D8"/>
    <mergeCell ref="C9:D9"/>
    <mergeCell ref="C10:D10"/>
    <mergeCell ref="F10:N10"/>
    <mergeCell ref="B12:I12"/>
    <mergeCell ref="B19:I19"/>
    <mergeCell ref="B26:N26"/>
    <mergeCell ref="B27:C27"/>
    <mergeCell ref="D27:E27"/>
    <mergeCell ref="F27:G27"/>
    <mergeCell ref="H27:I27"/>
    <mergeCell ref="K27:L27"/>
    <mergeCell ref="M27:N27"/>
    <mergeCell ref="B28:C28"/>
    <mergeCell ref="D28:E28"/>
    <mergeCell ref="F28:G28"/>
    <mergeCell ref="H28:I28"/>
    <mergeCell ref="K28:L28"/>
    <mergeCell ref="M28:N28"/>
    <mergeCell ref="B29:C29"/>
    <mergeCell ref="D29:E29"/>
    <mergeCell ref="F29:G29"/>
    <mergeCell ref="H29:I29"/>
    <mergeCell ref="K29:L29"/>
    <mergeCell ref="M29:N29"/>
    <mergeCell ref="B31:E31"/>
    <mergeCell ref="G31:N31"/>
    <mergeCell ref="C32:E32"/>
    <mergeCell ref="C33:E33"/>
    <mergeCell ref="C34:E34"/>
    <mergeCell ref="C35:E35"/>
    <mergeCell ref="C36:E36"/>
    <mergeCell ref="C37:E37"/>
    <mergeCell ref="C38:E38"/>
    <mergeCell ref="C39:E39"/>
    <mergeCell ref="B41:E41"/>
    <mergeCell ref="B42:E42"/>
    <mergeCell ref="B43:E43"/>
    <mergeCell ref="B44:E44"/>
    <mergeCell ref="B45:E45"/>
    <mergeCell ref="B46:E46"/>
    <mergeCell ref="B47:E47"/>
  </mergeCells>
  <conditionalFormatting sqref="F6">
    <cfRule type="expression" priority="2" aboveAverage="0" equalAverage="0" bottom="0" percent="0" rank="0" text="" dxfId="0">
      <formula>ISNUMBER(SEARCH("AUSGEWOGEN",$F$6))</formula>
    </cfRule>
    <cfRule type="expression" priority="3" aboveAverage="0" equalAverage="0" bottom="0" percent="0" rank="0" text="" dxfId="1">
      <formula>ISNUMBER(SEARCH("ABWEICHUNG",$F$6))</formula>
    </cfRule>
  </conditionalFormatting>
  <conditionalFormatting sqref="I14:I15">
    <cfRule type="expression" priority="4" aboveAverage="0" equalAverage="0" bottom="0" percent="0" rank="0" text="" dxfId="2">
      <formula>ISNUMBER(SEARCH("im Zielkorridor",I14))</formula>
    </cfRule>
    <cfRule type="expression" priority="5" aboveAverage="0" equalAverage="0" bottom="0" percent="0" rank="0" text="" dxfId="3">
      <formula>ISNUMBER(SEARCH("über",I14))</formula>
    </cfRule>
    <cfRule type="expression" priority="6" aboveAverage="0" equalAverage="0" bottom="0" percent="0" rank="0" text="" dxfId="4">
      <formula>ISNUMBER(SEARCH("unter",I14))</formula>
    </cfRule>
  </conditionalFormatting>
  <conditionalFormatting sqref="I16">
    <cfRule type="expression" priority="7" aboveAverage="0" equalAverage="0" bottom="0" percent="0" rank="0" text="" dxfId="2">
      <formula>ISNUMBER(SEARCH("im Zielkorridor",I16))</formula>
    </cfRule>
    <cfRule type="expression" priority="8" aboveAverage="0" equalAverage="0" bottom="0" percent="0" rank="0" text="" dxfId="3">
      <formula>ISNUMBER(SEARCH("unter",I16))</formula>
    </cfRule>
    <cfRule type="expression" priority="9" aboveAverage="0" equalAverage="0" bottom="0" percent="0" rank="0" text="" dxfId="2">
      <formula>ISNUMBER(SEARCH("über",I16))</formula>
    </cfRule>
  </conditionalFormatting>
  <conditionalFormatting sqref="I21:I22">
    <cfRule type="expression" priority="10" aboveAverage="0" equalAverage="0" bottom="0" percent="0" rank="0" text="" dxfId="2">
      <formula>ISNUMBER(SEARCH("im Zielkorridor",I21))</formula>
    </cfRule>
    <cfRule type="expression" priority="11" aboveAverage="0" equalAverage="0" bottom="0" percent="0" rank="0" text="" dxfId="3">
      <formula>ISNUMBER(SEARCH("über",I21))</formula>
    </cfRule>
    <cfRule type="expression" priority="12" aboveAverage="0" equalAverage="0" bottom="0" percent="0" rank="0" text="" dxfId="4">
      <formula>ISNUMBER(SEARCH("unter",I21))</formula>
    </cfRule>
  </conditionalFormatting>
  <conditionalFormatting sqref="I23">
    <cfRule type="expression" priority="13" aboveAverage="0" equalAverage="0" bottom="0" percent="0" rank="0" text="" dxfId="2">
      <formula>ISNUMBER(SEARCH("im Zielkorridor",I23))</formula>
    </cfRule>
    <cfRule type="expression" priority="14" aboveAverage="0" equalAverage="0" bottom="0" percent="0" rank="0" text="" dxfId="3">
      <formula>ISNUMBER(SEARCH("unter",I23))</formula>
    </cfRule>
    <cfRule type="expression" priority="15" aboveAverage="0" equalAverage="0" bottom="0" percent="0" rank="0" text="" dxfId="2">
      <formula>ISNUMBER(SEARCH("über",I23))</formula>
    </cfRule>
  </conditionalFormatting>
  <conditionalFormatting sqref="F28">
    <cfRule type="cellIs" priority="16" operator="lessThan" aboveAverage="0" equalAverage="0" bottom="0" percent="0" rank="0" text="" dxfId="5">
      <formula>0</formula>
    </cfRule>
    <cfRule type="cellIs" priority="17" operator="greaterThanOrEqual" aboveAverage="0" equalAverage="0" bottom="0" percent="0" rank="0" text="" dxfId="6">
      <formula>0</formula>
    </cfRule>
  </conditionalFormatting>
  <conditionalFormatting sqref="C36">
    <cfRule type="dataBar" priority="18">
      <dataBar showValue="1" minLength="10" maxLength="90">
        <cfvo type="num" val="0"/>
        <cfvo type="num" val="1"/>
        <color rgb="FF4F9D7A"/>
      </dataBar>
      <extLst>
        <ext xmlns:x14="http://schemas.microsoft.com/office/spreadsheetml/2009/9/main" uri="{B025F937-C7B1-47D3-B67F-A62EFF666E3E}">
          <x14:id>{7750CB5A-BDC2-45C8-BD1E-D81CDFA3E364}</x14:id>
        </ext>
      </extLst>
    </cfRule>
  </conditionalFormatting>
  <dataValidations count="1">
    <dataValidation allowBlank="false" error="Bitte eine Zahl zwischen 1 und 12 eingeben." errorStyle="stop" errorTitle="Ungültiger Monat" operator="between" showDropDown="false" showErrorMessage="true" showInputMessage="false" sqref="C8" type="whole">
      <formula1>1</formula1>
      <formula2>12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50CB5A-BDC2-45C8-BD1E-D81CDFA3E364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4F9D7A"/>
              <x14:axisColor rgb="FF000000"/>
            </x14:dataBar>
          </x14:cfRule>
          <xm:sqref>C36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2"/>
    <col collapsed="false" customWidth="true" hidden="false" outlineLevel="0" max="3" min="3" style="0" width="13"/>
    <col collapsed="false" customWidth="true" hidden="false" outlineLevel="0" max="15" min="4" style="0" width="11"/>
    <col collapsed="false" customWidth="true" hidden="false" outlineLevel="0" max="16" min="16" style="0" width="14"/>
    <col collapsed="false" customWidth="true" hidden="false" outlineLevel="0" max="17" min="17" style="0" width="13"/>
    <col collapsed="false" customWidth="true" hidden="false" outlineLevel="0" max="18" min="18" style="0" width="14"/>
    <col collapsed="false" customWidth="true" hidden="false" outlineLevel="0" max="19" min="19" style="0" width="15"/>
    <col collapsed="false" customWidth="true" hidden="false" outlineLevel="0" max="20" min="20" style="0" width="12"/>
  </cols>
  <sheetData>
    <row r="2" customFormat="false" ht="30" hidden="false" customHeight="true" outlineLevel="0" collapsed="false">
      <c r="B2" s="1" t="s">
        <v>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Format="false" ht="15" hidden="true" customHeight="false" outlineLevel="0" collapsed="false">
      <c r="D3" s="0" t="n">
        <v>1</v>
      </c>
      <c r="E3" s="0" t="n">
        <v>2</v>
      </c>
      <c r="F3" s="0" t="n">
        <v>3</v>
      </c>
      <c r="G3" s="0" t="n">
        <v>4</v>
      </c>
      <c r="H3" s="0" t="n">
        <v>5</v>
      </c>
      <c r="I3" s="0" t="n">
        <v>6</v>
      </c>
      <c r="J3" s="0" t="n">
        <v>7</v>
      </c>
      <c r="K3" s="0" t="n">
        <v>8</v>
      </c>
      <c r="L3" s="0" t="n">
        <v>9</v>
      </c>
      <c r="M3" s="0" t="n">
        <v>10</v>
      </c>
      <c r="N3" s="0" t="n">
        <v>11</v>
      </c>
      <c r="O3" s="0" t="n">
        <v>12</v>
      </c>
    </row>
    <row r="4" customFormat="false" ht="30" hidden="false" customHeight="true" outlineLevel="0" collapsed="false">
      <c r="B4" s="35" t="s">
        <v>55</v>
      </c>
      <c r="C4" s="35" t="s">
        <v>56</v>
      </c>
      <c r="D4" s="35" t="s">
        <v>57</v>
      </c>
      <c r="E4" s="35" t="s">
        <v>58</v>
      </c>
      <c r="F4" s="35" t="s">
        <v>59</v>
      </c>
      <c r="G4" s="35" t="s">
        <v>60</v>
      </c>
      <c r="H4" s="35" t="s">
        <v>61</v>
      </c>
      <c r="I4" s="35" t="s">
        <v>62</v>
      </c>
      <c r="J4" s="35" t="s">
        <v>63</v>
      </c>
      <c r="K4" s="35" t="s">
        <v>64</v>
      </c>
      <c r="L4" s="35" t="s">
        <v>65</v>
      </c>
      <c r="M4" s="35" t="s">
        <v>66</v>
      </c>
      <c r="N4" s="35" t="s">
        <v>67</v>
      </c>
      <c r="O4" s="35" t="s">
        <v>68</v>
      </c>
      <c r="P4" s="35" t="s">
        <v>69</v>
      </c>
      <c r="Q4" s="35" t="s">
        <v>70</v>
      </c>
      <c r="R4" s="35" t="s">
        <v>71</v>
      </c>
      <c r="S4" s="35" t="s">
        <v>72</v>
      </c>
      <c r="T4" s="35" t="s">
        <v>73</v>
      </c>
    </row>
    <row r="5" customFormat="false" ht="18" hidden="false" customHeight="true" outlineLevel="0" collapsed="false">
      <c r="B5" s="36" t="s">
        <v>74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customFormat="false" ht="15" hidden="false" customHeight="false" outlineLevel="0" collapsed="false">
      <c r="B6" s="37" t="s">
        <v>75</v>
      </c>
      <c r="C6" s="38" t="n">
        <v>2480</v>
      </c>
      <c r="D6" s="39" t="n">
        <f aca="false">SUMIFS(Buchungen!$I$6:$I$505,Buchungen!$E$6:$E$505,$B6,Buchungen!$D$6:$D$505,D$3)</f>
        <v>2480</v>
      </c>
      <c r="E6" s="39" t="n">
        <f aca="false">SUMIFS(Buchungen!$I$6:$I$505,Buchungen!$E$6:$E$505,$B6,Buchungen!$D$6:$D$505,E$3)</f>
        <v>2480</v>
      </c>
      <c r="F6" s="39" t="n">
        <f aca="false">SUMIFS(Buchungen!$I$6:$I$505,Buchungen!$E$6:$E$505,$B6,Buchungen!$D$6:$D$505,F$3)</f>
        <v>2480</v>
      </c>
      <c r="G6" s="39" t="n">
        <f aca="false">SUMIFS(Buchungen!$I$6:$I$505,Buchungen!$E$6:$E$505,$B6,Buchungen!$D$6:$D$505,G$3)</f>
        <v>2480</v>
      </c>
      <c r="H6" s="39" t="n">
        <f aca="false">SUMIFS(Buchungen!$I$6:$I$505,Buchungen!$E$6:$E$505,$B6,Buchungen!$D$6:$D$505,H$3)</f>
        <v>2480</v>
      </c>
      <c r="I6" s="39" t="n">
        <f aca="false">SUMIFS(Buchungen!$I$6:$I$505,Buchungen!$E$6:$E$505,$B6,Buchungen!$D$6:$D$505,I$3)</f>
        <v>2480</v>
      </c>
      <c r="J6" s="39" t="n">
        <f aca="false">SUMIFS(Buchungen!$I$6:$I$505,Buchungen!$E$6:$E$505,$B6,Buchungen!$D$6:$D$505,J$3)</f>
        <v>2480</v>
      </c>
      <c r="K6" s="39" t="n">
        <f aca="false">SUMIFS(Buchungen!$I$6:$I$505,Buchungen!$E$6:$E$505,$B6,Buchungen!$D$6:$D$505,K$3)</f>
        <v>0</v>
      </c>
      <c r="L6" s="39" t="n">
        <f aca="false">SUMIFS(Buchungen!$I$6:$I$505,Buchungen!$E$6:$E$505,$B6,Buchungen!$D$6:$D$505,L$3)</f>
        <v>0</v>
      </c>
      <c r="M6" s="39" t="n">
        <f aca="false">SUMIFS(Buchungen!$I$6:$I$505,Buchungen!$E$6:$E$505,$B6,Buchungen!$D$6:$D$505,M$3)</f>
        <v>0</v>
      </c>
      <c r="N6" s="39" t="n">
        <f aca="false">SUMIFS(Buchungen!$I$6:$I$505,Buchungen!$E$6:$E$505,$B6,Buchungen!$D$6:$D$505,N$3)</f>
        <v>0</v>
      </c>
      <c r="O6" s="39" t="n">
        <f aca="false">SUMIFS(Buchungen!$I$6:$I$505,Buchungen!$E$6:$E$505,$B6,Buchungen!$D$6:$D$505,O$3)</f>
        <v>0</v>
      </c>
      <c r="P6" s="40" t="n">
        <f aca="false">SUM(D6:O6)</f>
        <v>17360</v>
      </c>
      <c r="Q6" s="40" t="n">
        <f aca="false">IFERROR(P6/$D$57,0)</f>
        <v>2480</v>
      </c>
      <c r="R6" s="40" t="n">
        <f aca="false">C6*$D$57</f>
        <v>17360</v>
      </c>
      <c r="S6" s="40" t="n">
        <f aca="false">R6-P6</f>
        <v>0</v>
      </c>
      <c r="T6" s="41" t="n">
        <f aca="false">IFERROR(P6/R6-1,"")</f>
        <v>0</v>
      </c>
    </row>
    <row r="7" customFormat="false" ht="15" hidden="false" customHeight="false" outlineLevel="0" collapsed="false">
      <c r="B7" s="37" t="s">
        <v>76</v>
      </c>
      <c r="C7" s="38" t="n">
        <v>1060</v>
      </c>
      <c r="D7" s="39" t="n">
        <f aca="false">SUMIFS(Buchungen!$I$6:$I$505,Buchungen!$E$6:$E$505,$B7,Buchungen!$D$6:$D$505,D$3)</f>
        <v>1060</v>
      </c>
      <c r="E7" s="39" t="n">
        <f aca="false">SUMIFS(Buchungen!$I$6:$I$505,Buchungen!$E$6:$E$505,$B7,Buchungen!$D$6:$D$505,E$3)</f>
        <v>1060</v>
      </c>
      <c r="F7" s="39" t="n">
        <f aca="false">SUMIFS(Buchungen!$I$6:$I$505,Buchungen!$E$6:$E$505,$B7,Buchungen!$D$6:$D$505,F$3)</f>
        <v>1060</v>
      </c>
      <c r="G7" s="39" t="n">
        <f aca="false">SUMIFS(Buchungen!$I$6:$I$505,Buchungen!$E$6:$E$505,$B7,Buchungen!$D$6:$D$505,G$3)</f>
        <v>1060</v>
      </c>
      <c r="H7" s="39" t="n">
        <f aca="false">SUMIFS(Buchungen!$I$6:$I$505,Buchungen!$E$6:$E$505,$B7,Buchungen!$D$6:$D$505,H$3)</f>
        <v>1060</v>
      </c>
      <c r="I7" s="39" t="n">
        <f aca="false">SUMIFS(Buchungen!$I$6:$I$505,Buchungen!$E$6:$E$505,$B7,Buchungen!$D$6:$D$505,I$3)</f>
        <v>1060</v>
      </c>
      <c r="J7" s="39" t="n">
        <f aca="false">SUMIFS(Buchungen!$I$6:$I$505,Buchungen!$E$6:$E$505,$B7,Buchungen!$D$6:$D$505,J$3)</f>
        <v>1060</v>
      </c>
      <c r="K7" s="39" t="n">
        <f aca="false">SUMIFS(Buchungen!$I$6:$I$505,Buchungen!$E$6:$E$505,$B7,Buchungen!$D$6:$D$505,K$3)</f>
        <v>0</v>
      </c>
      <c r="L7" s="39" t="n">
        <f aca="false">SUMIFS(Buchungen!$I$6:$I$505,Buchungen!$E$6:$E$505,$B7,Buchungen!$D$6:$D$505,L$3)</f>
        <v>0</v>
      </c>
      <c r="M7" s="39" t="n">
        <f aca="false">SUMIFS(Buchungen!$I$6:$I$505,Buchungen!$E$6:$E$505,$B7,Buchungen!$D$6:$D$505,M$3)</f>
        <v>0</v>
      </c>
      <c r="N7" s="39" t="n">
        <f aca="false">SUMIFS(Buchungen!$I$6:$I$505,Buchungen!$E$6:$E$505,$B7,Buchungen!$D$6:$D$505,N$3)</f>
        <v>0</v>
      </c>
      <c r="O7" s="39" t="n">
        <f aca="false">SUMIFS(Buchungen!$I$6:$I$505,Buchungen!$E$6:$E$505,$B7,Buchungen!$D$6:$D$505,O$3)</f>
        <v>0</v>
      </c>
      <c r="P7" s="40" t="n">
        <f aca="false">SUM(D7:O7)</f>
        <v>7420</v>
      </c>
      <c r="Q7" s="40" t="n">
        <f aca="false">IFERROR(P7/$D$57,0)</f>
        <v>1060</v>
      </c>
      <c r="R7" s="40" t="n">
        <f aca="false">C7*$D$57</f>
        <v>7420</v>
      </c>
      <c r="S7" s="40" t="n">
        <f aca="false">R7-P7</f>
        <v>0</v>
      </c>
      <c r="T7" s="41" t="n">
        <f aca="false">IFERROR(P7/R7-1,"")</f>
        <v>0</v>
      </c>
    </row>
    <row r="8" customFormat="false" ht="15" hidden="false" customHeight="false" outlineLevel="0" collapsed="false">
      <c r="B8" s="37" t="s">
        <v>77</v>
      </c>
      <c r="C8" s="38" t="n">
        <v>255</v>
      </c>
      <c r="D8" s="39" t="n">
        <f aca="false">SUMIFS(Buchungen!$I$6:$I$505,Buchungen!$E$6:$E$505,$B8,Buchungen!$D$6:$D$505,D$3)</f>
        <v>255</v>
      </c>
      <c r="E8" s="39" t="n">
        <f aca="false">SUMIFS(Buchungen!$I$6:$I$505,Buchungen!$E$6:$E$505,$B8,Buchungen!$D$6:$D$505,E$3)</f>
        <v>255</v>
      </c>
      <c r="F8" s="39" t="n">
        <f aca="false">SUMIFS(Buchungen!$I$6:$I$505,Buchungen!$E$6:$E$505,$B8,Buchungen!$D$6:$D$505,F$3)</f>
        <v>255</v>
      </c>
      <c r="G8" s="39" t="n">
        <f aca="false">SUMIFS(Buchungen!$I$6:$I$505,Buchungen!$E$6:$E$505,$B8,Buchungen!$D$6:$D$505,G$3)</f>
        <v>255</v>
      </c>
      <c r="H8" s="39" t="n">
        <f aca="false">SUMIFS(Buchungen!$I$6:$I$505,Buchungen!$E$6:$E$505,$B8,Buchungen!$D$6:$D$505,H$3)</f>
        <v>255</v>
      </c>
      <c r="I8" s="39" t="n">
        <f aca="false">SUMIFS(Buchungen!$I$6:$I$505,Buchungen!$E$6:$E$505,$B8,Buchungen!$D$6:$D$505,I$3)</f>
        <v>255</v>
      </c>
      <c r="J8" s="39" t="n">
        <f aca="false">SUMIFS(Buchungen!$I$6:$I$505,Buchungen!$E$6:$E$505,$B8,Buchungen!$D$6:$D$505,J$3)</f>
        <v>255</v>
      </c>
      <c r="K8" s="39" t="n">
        <f aca="false">SUMIFS(Buchungen!$I$6:$I$505,Buchungen!$E$6:$E$505,$B8,Buchungen!$D$6:$D$505,K$3)</f>
        <v>0</v>
      </c>
      <c r="L8" s="39" t="n">
        <f aca="false">SUMIFS(Buchungen!$I$6:$I$505,Buchungen!$E$6:$E$505,$B8,Buchungen!$D$6:$D$505,L$3)</f>
        <v>0</v>
      </c>
      <c r="M8" s="39" t="n">
        <f aca="false">SUMIFS(Buchungen!$I$6:$I$505,Buchungen!$E$6:$E$505,$B8,Buchungen!$D$6:$D$505,M$3)</f>
        <v>0</v>
      </c>
      <c r="N8" s="39" t="n">
        <f aca="false">SUMIFS(Buchungen!$I$6:$I$505,Buchungen!$E$6:$E$505,$B8,Buchungen!$D$6:$D$505,N$3)</f>
        <v>0</v>
      </c>
      <c r="O8" s="39" t="n">
        <f aca="false">SUMIFS(Buchungen!$I$6:$I$505,Buchungen!$E$6:$E$505,$B8,Buchungen!$D$6:$D$505,O$3)</f>
        <v>0</v>
      </c>
      <c r="P8" s="40" t="n">
        <f aca="false">SUM(D8:O8)</f>
        <v>1785</v>
      </c>
      <c r="Q8" s="40" t="n">
        <f aca="false">IFERROR(P8/$D$57,0)</f>
        <v>255</v>
      </c>
      <c r="R8" s="40" t="n">
        <f aca="false">C8*$D$57</f>
        <v>1785</v>
      </c>
      <c r="S8" s="40" t="n">
        <f aca="false">R8-P8</f>
        <v>0</v>
      </c>
      <c r="T8" s="41" t="n">
        <f aca="false">IFERROR(P8/R8-1,"")</f>
        <v>0</v>
      </c>
    </row>
    <row r="9" customFormat="false" ht="15" hidden="false" customHeight="false" outlineLevel="0" collapsed="false">
      <c r="B9" s="37" t="s">
        <v>78</v>
      </c>
      <c r="C9" s="38" t="n">
        <v>0</v>
      </c>
      <c r="D9" s="39" t="n">
        <f aca="false">SUMIFS(Buchungen!$I$6:$I$505,Buchungen!$E$6:$E$505,$B9,Buchungen!$D$6:$D$505,D$3)</f>
        <v>0</v>
      </c>
      <c r="E9" s="39" t="n">
        <f aca="false">SUMIFS(Buchungen!$I$6:$I$505,Buchungen!$E$6:$E$505,$B9,Buchungen!$D$6:$D$505,E$3)</f>
        <v>85.4</v>
      </c>
      <c r="F9" s="39" t="n">
        <f aca="false">SUMIFS(Buchungen!$I$6:$I$505,Buchungen!$E$6:$E$505,$B9,Buchungen!$D$6:$D$505,F$3)</f>
        <v>0</v>
      </c>
      <c r="G9" s="39" t="n">
        <f aca="false">SUMIFS(Buchungen!$I$6:$I$505,Buchungen!$E$6:$E$505,$B9,Buchungen!$D$6:$D$505,G$3)</f>
        <v>0</v>
      </c>
      <c r="H9" s="39" t="n">
        <f aca="false">SUMIFS(Buchungen!$I$6:$I$505,Buchungen!$E$6:$E$505,$B9,Buchungen!$D$6:$D$505,H$3)</f>
        <v>0</v>
      </c>
      <c r="I9" s="39" t="n">
        <f aca="false">SUMIFS(Buchungen!$I$6:$I$505,Buchungen!$E$6:$E$505,$B9,Buchungen!$D$6:$D$505,I$3)</f>
        <v>350</v>
      </c>
      <c r="J9" s="39" t="n">
        <f aca="false">SUMIFS(Buchungen!$I$6:$I$505,Buchungen!$E$6:$E$505,$B9,Buchungen!$D$6:$D$505,J$3)</f>
        <v>120</v>
      </c>
      <c r="K9" s="39" t="n">
        <f aca="false">SUMIFS(Buchungen!$I$6:$I$505,Buchungen!$E$6:$E$505,$B9,Buchungen!$D$6:$D$505,K$3)</f>
        <v>0</v>
      </c>
      <c r="L9" s="39" t="n">
        <f aca="false">SUMIFS(Buchungen!$I$6:$I$505,Buchungen!$E$6:$E$505,$B9,Buchungen!$D$6:$D$505,L$3)</f>
        <v>0</v>
      </c>
      <c r="M9" s="39" t="n">
        <f aca="false">SUMIFS(Buchungen!$I$6:$I$505,Buchungen!$E$6:$E$505,$B9,Buchungen!$D$6:$D$505,M$3)</f>
        <v>0</v>
      </c>
      <c r="N9" s="39" t="n">
        <f aca="false">SUMIFS(Buchungen!$I$6:$I$505,Buchungen!$E$6:$E$505,$B9,Buchungen!$D$6:$D$505,N$3)</f>
        <v>0</v>
      </c>
      <c r="O9" s="39" t="n">
        <f aca="false">SUMIFS(Buchungen!$I$6:$I$505,Buchungen!$E$6:$E$505,$B9,Buchungen!$D$6:$D$505,O$3)</f>
        <v>0</v>
      </c>
      <c r="P9" s="40" t="n">
        <f aca="false">SUM(D9:O9)</f>
        <v>555.4</v>
      </c>
      <c r="Q9" s="40" t="n">
        <f aca="false">IFERROR(P9/$D$57,0)</f>
        <v>79.3428571428571</v>
      </c>
      <c r="R9" s="40" t="n">
        <f aca="false">C9*$D$57</f>
        <v>0</v>
      </c>
      <c r="S9" s="40" t="n">
        <f aca="false">R9-P9</f>
        <v>-555.4</v>
      </c>
      <c r="T9" s="41" t="str">
        <f aca="false">IFERROR(P9/R9-1,"")</f>
        <v/>
      </c>
    </row>
    <row r="10" customFormat="false" ht="15" hidden="false" customHeight="false" outlineLevel="0" collapsed="false">
      <c r="B10" s="42" t="s">
        <v>79</v>
      </c>
      <c r="C10" s="43" t="n">
        <f aca="false">SUM(C6:C9)</f>
        <v>3795</v>
      </c>
      <c r="D10" s="44" t="n">
        <f aca="false">SUM(D6:D9)</f>
        <v>3795</v>
      </c>
      <c r="E10" s="44" t="n">
        <f aca="false">SUM(E6:E9)</f>
        <v>3880.4</v>
      </c>
      <c r="F10" s="44" t="n">
        <f aca="false">SUM(F6:F9)</f>
        <v>3795</v>
      </c>
      <c r="G10" s="44" t="n">
        <f aca="false">SUM(G6:G9)</f>
        <v>3795</v>
      </c>
      <c r="H10" s="44" t="n">
        <f aca="false">SUM(H6:H9)</f>
        <v>3795</v>
      </c>
      <c r="I10" s="44" t="n">
        <f aca="false">SUM(I6:I9)</f>
        <v>4145</v>
      </c>
      <c r="J10" s="44" t="n">
        <f aca="false">SUM(J6:J9)</f>
        <v>3915</v>
      </c>
      <c r="K10" s="44" t="n">
        <f aca="false">SUM(K6:K9)</f>
        <v>0</v>
      </c>
      <c r="L10" s="44" t="n">
        <f aca="false">SUM(L6:L9)</f>
        <v>0</v>
      </c>
      <c r="M10" s="44" t="n">
        <f aca="false">SUM(M6:M9)</f>
        <v>0</v>
      </c>
      <c r="N10" s="44" t="n">
        <f aca="false">SUM(N6:N9)</f>
        <v>0</v>
      </c>
      <c r="O10" s="44" t="n">
        <f aca="false">SUM(O6:O9)</f>
        <v>0</v>
      </c>
      <c r="P10" s="43" t="n">
        <f aca="false">SUM(P6:P9)</f>
        <v>27120.4</v>
      </c>
      <c r="Q10" s="43" t="n">
        <f aca="false">IFERROR(P10/$D$57,0)</f>
        <v>3874.34285714286</v>
      </c>
      <c r="R10" s="43" t="n">
        <f aca="false">SUM(R6:R9)</f>
        <v>26565</v>
      </c>
      <c r="S10" s="43" t="n">
        <f aca="false">R10-P10</f>
        <v>-555.400000000002</v>
      </c>
      <c r="T10" s="45" t="n">
        <f aca="false">IFERROR(P10/R10-1,"")</f>
        <v>0.0209072087332958</v>
      </c>
    </row>
    <row r="12" customFormat="false" ht="18" hidden="false" customHeight="true" outlineLevel="0" collapsed="false">
      <c r="B12" s="46" t="s">
        <v>80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</row>
    <row r="13" customFormat="false" ht="15" hidden="false" customHeight="false" outlineLevel="0" collapsed="false">
      <c r="B13" s="37" t="s">
        <v>81</v>
      </c>
      <c r="C13" s="38" t="n">
        <v>780</v>
      </c>
      <c r="D13" s="39" t="n">
        <f aca="false">SUMIFS(Buchungen!$I$6:$I$505,Buchungen!$E$6:$E$505,$B13,Buchungen!$D$6:$D$505,D$3)</f>
        <v>780</v>
      </c>
      <c r="E13" s="39" t="n">
        <f aca="false">SUMIFS(Buchungen!$I$6:$I$505,Buchungen!$E$6:$E$505,$B13,Buchungen!$D$6:$D$505,E$3)</f>
        <v>780</v>
      </c>
      <c r="F13" s="39" t="n">
        <f aca="false">SUMIFS(Buchungen!$I$6:$I$505,Buchungen!$E$6:$E$505,$B13,Buchungen!$D$6:$D$505,F$3)</f>
        <v>780</v>
      </c>
      <c r="G13" s="39" t="n">
        <f aca="false">SUMIFS(Buchungen!$I$6:$I$505,Buchungen!$E$6:$E$505,$B13,Buchungen!$D$6:$D$505,G$3)</f>
        <v>780</v>
      </c>
      <c r="H13" s="39" t="n">
        <f aca="false">SUMIFS(Buchungen!$I$6:$I$505,Buchungen!$E$6:$E$505,$B13,Buchungen!$D$6:$D$505,H$3)</f>
        <v>780</v>
      </c>
      <c r="I13" s="39" t="n">
        <f aca="false">SUMIFS(Buchungen!$I$6:$I$505,Buchungen!$E$6:$E$505,$B13,Buchungen!$D$6:$D$505,I$3)</f>
        <v>780</v>
      </c>
      <c r="J13" s="39" t="n">
        <f aca="false">SUMIFS(Buchungen!$I$6:$I$505,Buchungen!$E$6:$E$505,$B13,Buchungen!$D$6:$D$505,J$3)</f>
        <v>780</v>
      </c>
      <c r="K13" s="39" t="n">
        <f aca="false">SUMIFS(Buchungen!$I$6:$I$505,Buchungen!$E$6:$E$505,$B13,Buchungen!$D$6:$D$505,K$3)</f>
        <v>0</v>
      </c>
      <c r="L13" s="39" t="n">
        <f aca="false">SUMIFS(Buchungen!$I$6:$I$505,Buchungen!$E$6:$E$505,$B13,Buchungen!$D$6:$D$505,L$3)</f>
        <v>0</v>
      </c>
      <c r="M13" s="39" t="n">
        <f aca="false">SUMIFS(Buchungen!$I$6:$I$505,Buchungen!$E$6:$E$505,$B13,Buchungen!$D$6:$D$505,M$3)</f>
        <v>0</v>
      </c>
      <c r="N13" s="39" t="n">
        <f aca="false">SUMIFS(Buchungen!$I$6:$I$505,Buchungen!$E$6:$E$505,$B13,Buchungen!$D$6:$D$505,N$3)</f>
        <v>0</v>
      </c>
      <c r="O13" s="39" t="n">
        <f aca="false">SUMIFS(Buchungen!$I$6:$I$505,Buchungen!$E$6:$E$505,$B13,Buchungen!$D$6:$D$505,O$3)</f>
        <v>0</v>
      </c>
      <c r="P13" s="40" t="n">
        <f aca="false">SUM(D13:O13)</f>
        <v>5460</v>
      </c>
      <c r="Q13" s="40" t="n">
        <f aca="false">IFERROR(P13/$D$57,0)</f>
        <v>780</v>
      </c>
      <c r="R13" s="40" t="n">
        <f aca="false">C13*$D$57</f>
        <v>5460</v>
      </c>
      <c r="S13" s="40" t="n">
        <f aca="false">R13-P13</f>
        <v>0</v>
      </c>
      <c r="T13" s="41" t="n">
        <f aca="false">IFERROR(P13/R13-1,"")</f>
        <v>0</v>
      </c>
    </row>
    <row r="14" customFormat="false" ht="15" hidden="false" customHeight="false" outlineLevel="0" collapsed="false">
      <c r="B14" s="37" t="s">
        <v>82</v>
      </c>
      <c r="C14" s="38" t="n">
        <v>115</v>
      </c>
      <c r="D14" s="39" t="n">
        <f aca="false">SUMIFS(Buchungen!$I$6:$I$505,Buchungen!$E$6:$E$505,$B14,Buchungen!$D$6:$D$505,D$3)</f>
        <v>115</v>
      </c>
      <c r="E14" s="39" t="n">
        <f aca="false">SUMIFS(Buchungen!$I$6:$I$505,Buchungen!$E$6:$E$505,$B14,Buchungen!$D$6:$D$505,E$3)</f>
        <v>115</v>
      </c>
      <c r="F14" s="39" t="n">
        <f aca="false">SUMIFS(Buchungen!$I$6:$I$505,Buchungen!$E$6:$E$505,$B14,Buchungen!$D$6:$D$505,F$3)</f>
        <v>115</v>
      </c>
      <c r="G14" s="39" t="n">
        <f aca="false">SUMIFS(Buchungen!$I$6:$I$505,Buchungen!$E$6:$E$505,$B14,Buchungen!$D$6:$D$505,G$3)</f>
        <v>115</v>
      </c>
      <c r="H14" s="39" t="n">
        <f aca="false">SUMIFS(Buchungen!$I$6:$I$505,Buchungen!$E$6:$E$505,$B14,Buchungen!$D$6:$D$505,H$3)</f>
        <v>115</v>
      </c>
      <c r="I14" s="39" t="n">
        <f aca="false">SUMIFS(Buchungen!$I$6:$I$505,Buchungen!$E$6:$E$505,$B14,Buchungen!$D$6:$D$505,I$3)</f>
        <v>115</v>
      </c>
      <c r="J14" s="39" t="n">
        <f aca="false">SUMIFS(Buchungen!$I$6:$I$505,Buchungen!$E$6:$E$505,$B14,Buchungen!$D$6:$D$505,J$3)</f>
        <v>115</v>
      </c>
      <c r="K14" s="39" t="n">
        <f aca="false">SUMIFS(Buchungen!$I$6:$I$505,Buchungen!$E$6:$E$505,$B14,Buchungen!$D$6:$D$505,K$3)</f>
        <v>0</v>
      </c>
      <c r="L14" s="39" t="n">
        <f aca="false">SUMIFS(Buchungen!$I$6:$I$505,Buchungen!$E$6:$E$505,$B14,Buchungen!$D$6:$D$505,L$3)</f>
        <v>0</v>
      </c>
      <c r="M14" s="39" t="n">
        <f aca="false">SUMIFS(Buchungen!$I$6:$I$505,Buchungen!$E$6:$E$505,$B14,Buchungen!$D$6:$D$505,M$3)</f>
        <v>0</v>
      </c>
      <c r="N14" s="39" t="n">
        <f aca="false">SUMIFS(Buchungen!$I$6:$I$505,Buchungen!$E$6:$E$505,$B14,Buchungen!$D$6:$D$505,N$3)</f>
        <v>0</v>
      </c>
      <c r="O14" s="39" t="n">
        <f aca="false">SUMIFS(Buchungen!$I$6:$I$505,Buchungen!$E$6:$E$505,$B14,Buchungen!$D$6:$D$505,O$3)</f>
        <v>0</v>
      </c>
      <c r="P14" s="40" t="n">
        <f aca="false">SUM(D14:O14)</f>
        <v>805</v>
      </c>
      <c r="Q14" s="40" t="n">
        <f aca="false">IFERROR(P14/$D$57,0)</f>
        <v>115</v>
      </c>
      <c r="R14" s="40" t="n">
        <f aca="false">C14*$D$57</f>
        <v>805</v>
      </c>
      <c r="S14" s="40" t="n">
        <f aca="false">R14-P14</f>
        <v>0</v>
      </c>
      <c r="T14" s="41" t="n">
        <f aca="false">IFERROR(P14/R14-1,"")</f>
        <v>0</v>
      </c>
    </row>
    <row r="15" customFormat="false" ht="15" hidden="false" customHeight="false" outlineLevel="0" collapsed="false">
      <c r="B15" s="37" t="s">
        <v>83</v>
      </c>
      <c r="C15" s="38" t="n">
        <v>430</v>
      </c>
      <c r="D15" s="39" t="n">
        <f aca="false">SUMIFS(Buchungen!$I$6:$I$505,Buchungen!$E$6:$E$505,$B15,Buchungen!$D$6:$D$505,D$3)</f>
        <v>422.15</v>
      </c>
      <c r="E15" s="39" t="n">
        <f aca="false">SUMIFS(Buchungen!$I$6:$I$505,Buchungen!$E$6:$E$505,$B15,Buchungen!$D$6:$D$505,E$3)</f>
        <v>433.66</v>
      </c>
      <c r="F15" s="39" t="n">
        <f aca="false">SUMIFS(Buchungen!$I$6:$I$505,Buchungen!$E$6:$E$505,$B15,Buchungen!$D$6:$D$505,F$3)</f>
        <v>484.63</v>
      </c>
      <c r="G15" s="39" t="n">
        <f aca="false">SUMIFS(Buchungen!$I$6:$I$505,Buchungen!$E$6:$E$505,$B15,Buchungen!$D$6:$D$505,G$3)</f>
        <v>408.02</v>
      </c>
      <c r="H15" s="39" t="n">
        <f aca="false">SUMIFS(Buchungen!$I$6:$I$505,Buchungen!$E$6:$E$505,$B15,Buchungen!$D$6:$D$505,H$3)</f>
        <v>444.62</v>
      </c>
      <c r="I15" s="39" t="n">
        <f aca="false">SUMIFS(Buchungen!$I$6:$I$505,Buchungen!$E$6:$E$505,$B15,Buchungen!$D$6:$D$505,I$3)</f>
        <v>453.91</v>
      </c>
      <c r="J15" s="39" t="n">
        <f aca="false">SUMIFS(Buchungen!$I$6:$I$505,Buchungen!$E$6:$E$505,$B15,Buchungen!$D$6:$D$505,J$3)</f>
        <v>396.69</v>
      </c>
      <c r="K15" s="39" t="n">
        <f aca="false">SUMIFS(Buchungen!$I$6:$I$505,Buchungen!$E$6:$E$505,$B15,Buchungen!$D$6:$D$505,K$3)</f>
        <v>0</v>
      </c>
      <c r="L15" s="39" t="n">
        <f aca="false">SUMIFS(Buchungen!$I$6:$I$505,Buchungen!$E$6:$E$505,$B15,Buchungen!$D$6:$D$505,L$3)</f>
        <v>0</v>
      </c>
      <c r="M15" s="39" t="n">
        <f aca="false">SUMIFS(Buchungen!$I$6:$I$505,Buchungen!$E$6:$E$505,$B15,Buchungen!$D$6:$D$505,M$3)</f>
        <v>0</v>
      </c>
      <c r="N15" s="39" t="n">
        <f aca="false">SUMIFS(Buchungen!$I$6:$I$505,Buchungen!$E$6:$E$505,$B15,Buchungen!$D$6:$D$505,N$3)</f>
        <v>0</v>
      </c>
      <c r="O15" s="39" t="n">
        <f aca="false">SUMIFS(Buchungen!$I$6:$I$505,Buchungen!$E$6:$E$505,$B15,Buchungen!$D$6:$D$505,O$3)</f>
        <v>0</v>
      </c>
      <c r="P15" s="40" t="n">
        <f aca="false">SUM(D15:O15)</f>
        <v>3043.68</v>
      </c>
      <c r="Q15" s="40" t="n">
        <f aca="false">IFERROR(P15/$D$57,0)</f>
        <v>434.811428571429</v>
      </c>
      <c r="R15" s="40" t="n">
        <f aca="false">C15*$D$57</f>
        <v>3010</v>
      </c>
      <c r="S15" s="40" t="n">
        <f aca="false">R15-P15</f>
        <v>-33.6799999999998</v>
      </c>
      <c r="T15" s="41" t="n">
        <f aca="false">IFERROR(P15/R15-1,"")</f>
        <v>0.011189368770764</v>
      </c>
    </row>
    <row r="16" customFormat="false" ht="15" hidden="false" customHeight="false" outlineLevel="0" collapsed="false">
      <c r="B16" s="37" t="s">
        <v>84</v>
      </c>
      <c r="C16" s="38" t="n">
        <v>145</v>
      </c>
      <c r="D16" s="39" t="n">
        <f aca="false">SUMIFS(Buchungen!$I$6:$I$505,Buchungen!$E$6:$E$505,$B16,Buchungen!$D$6:$D$505,D$3)</f>
        <v>145</v>
      </c>
      <c r="E16" s="39" t="n">
        <f aca="false">SUMIFS(Buchungen!$I$6:$I$505,Buchungen!$E$6:$E$505,$B16,Buchungen!$D$6:$D$505,E$3)</f>
        <v>145</v>
      </c>
      <c r="F16" s="39" t="n">
        <f aca="false">SUMIFS(Buchungen!$I$6:$I$505,Buchungen!$E$6:$E$505,$B16,Buchungen!$D$6:$D$505,F$3)</f>
        <v>145</v>
      </c>
      <c r="G16" s="39" t="n">
        <f aca="false">SUMIFS(Buchungen!$I$6:$I$505,Buchungen!$E$6:$E$505,$B16,Buchungen!$D$6:$D$505,G$3)</f>
        <v>145</v>
      </c>
      <c r="H16" s="39" t="n">
        <f aca="false">SUMIFS(Buchungen!$I$6:$I$505,Buchungen!$E$6:$E$505,$B16,Buchungen!$D$6:$D$505,H$3)</f>
        <v>145</v>
      </c>
      <c r="I16" s="39" t="n">
        <f aca="false">SUMIFS(Buchungen!$I$6:$I$505,Buchungen!$E$6:$E$505,$B16,Buchungen!$D$6:$D$505,I$3)</f>
        <v>145</v>
      </c>
      <c r="J16" s="39" t="n">
        <f aca="false">SUMIFS(Buchungen!$I$6:$I$505,Buchungen!$E$6:$E$505,$B16,Buchungen!$D$6:$D$505,J$3)</f>
        <v>145</v>
      </c>
      <c r="K16" s="39" t="n">
        <f aca="false">SUMIFS(Buchungen!$I$6:$I$505,Buchungen!$E$6:$E$505,$B16,Buchungen!$D$6:$D$505,K$3)</f>
        <v>0</v>
      </c>
      <c r="L16" s="39" t="n">
        <f aca="false">SUMIFS(Buchungen!$I$6:$I$505,Buchungen!$E$6:$E$505,$B16,Buchungen!$D$6:$D$505,L$3)</f>
        <v>0</v>
      </c>
      <c r="M16" s="39" t="n">
        <f aca="false">SUMIFS(Buchungen!$I$6:$I$505,Buchungen!$E$6:$E$505,$B16,Buchungen!$D$6:$D$505,M$3)</f>
        <v>0</v>
      </c>
      <c r="N16" s="39" t="n">
        <f aca="false">SUMIFS(Buchungen!$I$6:$I$505,Buchungen!$E$6:$E$505,$B16,Buchungen!$D$6:$D$505,N$3)</f>
        <v>0</v>
      </c>
      <c r="O16" s="39" t="n">
        <f aca="false">SUMIFS(Buchungen!$I$6:$I$505,Buchungen!$E$6:$E$505,$B16,Buchungen!$D$6:$D$505,O$3)</f>
        <v>0</v>
      </c>
      <c r="P16" s="40" t="n">
        <f aca="false">SUM(D16:O16)</f>
        <v>1015</v>
      </c>
      <c r="Q16" s="40" t="n">
        <f aca="false">IFERROR(P16/$D$57,0)</f>
        <v>145</v>
      </c>
      <c r="R16" s="40" t="n">
        <f aca="false">C16*$D$57</f>
        <v>1015</v>
      </c>
      <c r="S16" s="40" t="n">
        <f aca="false">R16-P16</f>
        <v>0</v>
      </c>
      <c r="T16" s="41" t="n">
        <f aca="false">IFERROR(P16/R16-1,"")</f>
        <v>0</v>
      </c>
    </row>
    <row r="17" customFormat="false" ht="15" hidden="false" customHeight="false" outlineLevel="0" collapsed="false">
      <c r="B17" s="37" t="s">
        <v>85</v>
      </c>
      <c r="C17" s="38" t="n">
        <v>170</v>
      </c>
      <c r="D17" s="39" t="n">
        <f aca="false">SUMIFS(Buchungen!$I$6:$I$505,Buchungen!$E$6:$E$505,$B17,Buchungen!$D$6:$D$505,D$3)</f>
        <v>179.78</v>
      </c>
      <c r="E17" s="39" t="n">
        <f aca="false">SUMIFS(Buchungen!$I$6:$I$505,Buchungen!$E$6:$E$505,$B17,Buchungen!$D$6:$D$505,E$3)</f>
        <v>171.67</v>
      </c>
      <c r="F17" s="39" t="n">
        <f aca="false">SUMIFS(Buchungen!$I$6:$I$505,Buchungen!$E$6:$E$505,$B17,Buchungen!$D$6:$D$505,F$3)</f>
        <v>177.41</v>
      </c>
      <c r="G17" s="39" t="n">
        <f aca="false">SUMIFS(Buchungen!$I$6:$I$505,Buchungen!$E$6:$E$505,$B17,Buchungen!$D$6:$D$505,G$3)</f>
        <v>151.37</v>
      </c>
      <c r="H17" s="39" t="n">
        <f aca="false">SUMIFS(Buchungen!$I$6:$I$505,Buchungen!$E$6:$E$505,$B17,Buchungen!$D$6:$D$505,H$3)</f>
        <v>187.07</v>
      </c>
      <c r="I17" s="39" t="n">
        <f aca="false">SUMIFS(Buchungen!$I$6:$I$505,Buchungen!$E$6:$E$505,$B17,Buchungen!$D$6:$D$505,I$3)</f>
        <v>182.52</v>
      </c>
      <c r="J17" s="39" t="n">
        <f aca="false">SUMIFS(Buchungen!$I$6:$I$505,Buchungen!$E$6:$E$505,$B17,Buchungen!$D$6:$D$505,J$3)</f>
        <v>182.18</v>
      </c>
      <c r="K17" s="39" t="n">
        <f aca="false">SUMIFS(Buchungen!$I$6:$I$505,Buchungen!$E$6:$E$505,$B17,Buchungen!$D$6:$D$505,K$3)</f>
        <v>0</v>
      </c>
      <c r="L17" s="39" t="n">
        <f aca="false">SUMIFS(Buchungen!$I$6:$I$505,Buchungen!$E$6:$E$505,$B17,Buchungen!$D$6:$D$505,L$3)</f>
        <v>0</v>
      </c>
      <c r="M17" s="39" t="n">
        <f aca="false">SUMIFS(Buchungen!$I$6:$I$505,Buchungen!$E$6:$E$505,$B17,Buchungen!$D$6:$D$505,M$3)</f>
        <v>0</v>
      </c>
      <c r="N17" s="39" t="n">
        <f aca="false">SUMIFS(Buchungen!$I$6:$I$505,Buchungen!$E$6:$E$505,$B17,Buchungen!$D$6:$D$505,N$3)</f>
        <v>0</v>
      </c>
      <c r="O17" s="39" t="n">
        <f aca="false">SUMIFS(Buchungen!$I$6:$I$505,Buchungen!$E$6:$E$505,$B17,Buchungen!$D$6:$D$505,O$3)</f>
        <v>0</v>
      </c>
      <c r="P17" s="40" t="n">
        <f aca="false">SUM(D17:O17)</f>
        <v>1232</v>
      </c>
      <c r="Q17" s="40" t="n">
        <f aca="false">IFERROR(P17/$D$57,0)</f>
        <v>176</v>
      </c>
      <c r="R17" s="40" t="n">
        <f aca="false">C17*$D$57</f>
        <v>1190</v>
      </c>
      <c r="S17" s="40" t="n">
        <f aca="false">R17-P17</f>
        <v>-42</v>
      </c>
      <c r="T17" s="41" t="n">
        <f aca="false">IFERROR(P17/R17-1,"")</f>
        <v>0.0352941176470589</v>
      </c>
    </row>
    <row r="18" customFormat="false" ht="15" hidden="false" customHeight="false" outlineLevel="0" collapsed="false">
      <c r="B18" s="37" t="s">
        <v>86</v>
      </c>
      <c r="C18" s="38" t="n">
        <v>40</v>
      </c>
      <c r="D18" s="39" t="n">
        <f aca="false">SUMIFS(Buchungen!$I$6:$I$505,Buchungen!$E$6:$E$505,$B18,Buchungen!$D$6:$D$505,D$3)</f>
        <v>27.74</v>
      </c>
      <c r="E18" s="39" t="n">
        <f aca="false">SUMIFS(Buchungen!$I$6:$I$505,Buchungen!$E$6:$E$505,$B18,Buchungen!$D$6:$D$505,E$3)</f>
        <v>0</v>
      </c>
      <c r="F18" s="39" t="n">
        <f aca="false">SUMIFS(Buchungen!$I$6:$I$505,Buchungen!$E$6:$E$505,$B18,Buchungen!$D$6:$D$505,F$3)</f>
        <v>27.02</v>
      </c>
      <c r="G18" s="39" t="n">
        <f aca="false">SUMIFS(Buchungen!$I$6:$I$505,Buchungen!$E$6:$E$505,$B18,Buchungen!$D$6:$D$505,G$3)</f>
        <v>30.47</v>
      </c>
      <c r="H18" s="39" t="n">
        <f aca="false">SUMIFS(Buchungen!$I$6:$I$505,Buchungen!$E$6:$E$505,$B18,Buchungen!$D$6:$D$505,H$3)</f>
        <v>0</v>
      </c>
      <c r="I18" s="39" t="n">
        <f aca="false">SUMIFS(Buchungen!$I$6:$I$505,Buchungen!$E$6:$E$505,$B18,Buchungen!$D$6:$D$505,I$3)</f>
        <v>42.58</v>
      </c>
      <c r="J18" s="39" t="n">
        <f aca="false">SUMIFS(Buchungen!$I$6:$I$505,Buchungen!$E$6:$E$505,$B18,Buchungen!$D$6:$D$505,J$3)</f>
        <v>48.55</v>
      </c>
      <c r="K18" s="39" t="n">
        <f aca="false">SUMIFS(Buchungen!$I$6:$I$505,Buchungen!$E$6:$E$505,$B18,Buchungen!$D$6:$D$505,K$3)</f>
        <v>0</v>
      </c>
      <c r="L18" s="39" t="n">
        <f aca="false">SUMIFS(Buchungen!$I$6:$I$505,Buchungen!$E$6:$E$505,$B18,Buchungen!$D$6:$D$505,L$3)</f>
        <v>0</v>
      </c>
      <c r="M18" s="39" t="n">
        <f aca="false">SUMIFS(Buchungen!$I$6:$I$505,Buchungen!$E$6:$E$505,$B18,Buchungen!$D$6:$D$505,M$3)</f>
        <v>0</v>
      </c>
      <c r="N18" s="39" t="n">
        <f aca="false">SUMIFS(Buchungen!$I$6:$I$505,Buchungen!$E$6:$E$505,$B18,Buchungen!$D$6:$D$505,N$3)</f>
        <v>0</v>
      </c>
      <c r="O18" s="39" t="n">
        <f aca="false">SUMIFS(Buchungen!$I$6:$I$505,Buchungen!$E$6:$E$505,$B18,Buchungen!$D$6:$D$505,O$3)</f>
        <v>0</v>
      </c>
      <c r="P18" s="40" t="n">
        <f aca="false">SUM(D18:O18)</f>
        <v>176.36</v>
      </c>
      <c r="Q18" s="40" t="n">
        <f aca="false">IFERROR(P18/$D$57,0)</f>
        <v>25.1942857142857</v>
      </c>
      <c r="R18" s="40" t="n">
        <f aca="false">C18*$D$57</f>
        <v>280</v>
      </c>
      <c r="S18" s="40" t="n">
        <f aca="false">R18-P18</f>
        <v>103.64</v>
      </c>
      <c r="T18" s="41" t="n">
        <f aca="false">IFERROR(P18/R18-1,"")</f>
        <v>-0.370142857142857</v>
      </c>
    </row>
    <row r="19" customFormat="false" ht="15" hidden="false" customHeight="false" outlineLevel="0" collapsed="false">
      <c r="B19" s="37" t="s">
        <v>87</v>
      </c>
      <c r="C19" s="38" t="n">
        <v>62</v>
      </c>
      <c r="D19" s="39" t="n">
        <f aca="false">SUMIFS(Buchungen!$I$6:$I$505,Buchungen!$E$6:$E$505,$B19,Buchungen!$D$6:$D$505,D$3)</f>
        <v>62</v>
      </c>
      <c r="E19" s="39" t="n">
        <f aca="false">SUMIFS(Buchungen!$I$6:$I$505,Buchungen!$E$6:$E$505,$B19,Buchungen!$D$6:$D$505,E$3)</f>
        <v>62</v>
      </c>
      <c r="F19" s="39" t="n">
        <f aca="false">SUMIFS(Buchungen!$I$6:$I$505,Buchungen!$E$6:$E$505,$B19,Buchungen!$D$6:$D$505,F$3)</f>
        <v>62</v>
      </c>
      <c r="G19" s="39" t="n">
        <f aca="false">SUMIFS(Buchungen!$I$6:$I$505,Buchungen!$E$6:$E$505,$B19,Buchungen!$D$6:$D$505,G$3)</f>
        <v>62</v>
      </c>
      <c r="H19" s="39" t="n">
        <f aca="false">SUMIFS(Buchungen!$I$6:$I$505,Buchungen!$E$6:$E$505,$B19,Buchungen!$D$6:$D$505,H$3)</f>
        <v>62</v>
      </c>
      <c r="I19" s="39" t="n">
        <f aca="false">SUMIFS(Buchungen!$I$6:$I$505,Buchungen!$E$6:$E$505,$B19,Buchungen!$D$6:$D$505,I$3)</f>
        <v>62</v>
      </c>
      <c r="J19" s="39" t="n">
        <f aca="false">SUMIFS(Buchungen!$I$6:$I$505,Buchungen!$E$6:$E$505,$B19,Buchungen!$D$6:$D$505,J$3)</f>
        <v>62</v>
      </c>
      <c r="K19" s="39" t="n">
        <f aca="false">SUMIFS(Buchungen!$I$6:$I$505,Buchungen!$E$6:$E$505,$B19,Buchungen!$D$6:$D$505,K$3)</f>
        <v>0</v>
      </c>
      <c r="L19" s="39" t="n">
        <f aca="false">SUMIFS(Buchungen!$I$6:$I$505,Buchungen!$E$6:$E$505,$B19,Buchungen!$D$6:$D$505,L$3)</f>
        <v>0</v>
      </c>
      <c r="M19" s="39" t="n">
        <f aca="false">SUMIFS(Buchungen!$I$6:$I$505,Buchungen!$E$6:$E$505,$B19,Buchungen!$D$6:$D$505,M$3)</f>
        <v>0</v>
      </c>
      <c r="N19" s="39" t="n">
        <f aca="false">SUMIFS(Buchungen!$I$6:$I$505,Buchungen!$E$6:$E$505,$B19,Buchungen!$D$6:$D$505,N$3)</f>
        <v>0</v>
      </c>
      <c r="O19" s="39" t="n">
        <f aca="false">SUMIFS(Buchungen!$I$6:$I$505,Buchungen!$E$6:$E$505,$B19,Buchungen!$D$6:$D$505,O$3)</f>
        <v>0</v>
      </c>
      <c r="P19" s="40" t="n">
        <f aca="false">SUM(D19:O19)</f>
        <v>434</v>
      </c>
      <c r="Q19" s="40" t="n">
        <f aca="false">IFERROR(P19/$D$57,0)</f>
        <v>62</v>
      </c>
      <c r="R19" s="40" t="n">
        <f aca="false">C19*$D$57</f>
        <v>434</v>
      </c>
      <c r="S19" s="40" t="n">
        <f aca="false">R19-P19</f>
        <v>0</v>
      </c>
      <c r="T19" s="41" t="n">
        <f aca="false">IFERROR(P19/R19-1,"")</f>
        <v>0</v>
      </c>
    </row>
    <row r="20" customFormat="false" ht="15" hidden="false" customHeight="false" outlineLevel="0" collapsed="false">
      <c r="B20" s="37" t="s">
        <v>88</v>
      </c>
      <c r="C20" s="38" t="n">
        <v>18</v>
      </c>
      <c r="D20" s="39" t="n">
        <f aca="false">SUMIFS(Buchungen!$I$6:$I$505,Buchungen!$E$6:$E$505,$B20,Buchungen!$D$6:$D$505,D$3)</f>
        <v>0</v>
      </c>
      <c r="E20" s="39" t="n">
        <f aca="false">SUMIFS(Buchungen!$I$6:$I$505,Buchungen!$E$6:$E$505,$B20,Buchungen!$D$6:$D$505,E$3)</f>
        <v>55.08</v>
      </c>
      <c r="F20" s="39" t="n">
        <f aca="false">SUMIFS(Buchungen!$I$6:$I$505,Buchungen!$E$6:$E$505,$B20,Buchungen!$D$6:$D$505,F$3)</f>
        <v>0</v>
      </c>
      <c r="G20" s="39" t="n">
        <f aca="false">SUMIFS(Buchungen!$I$6:$I$505,Buchungen!$E$6:$E$505,$B20,Buchungen!$D$6:$D$505,G$3)</f>
        <v>0</v>
      </c>
      <c r="H20" s="39" t="n">
        <f aca="false">SUMIFS(Buchungen!$I$6:$I$505,Buchungen!$E$6:$E$505,$B20,Buchungen!$D$6:$D$505,H$3)</f>
        <v>55.08</v>
      </c>
      <c r="I20" s="39" t="n">
        <f aca="false">SUMIFS(Buchungen!$I$6:$I$505,Buchungen!$E$6:$E$505,$B20,Buchungen!$D$6:$D$505,I$3)</f>
        <v>0</v>
      </c>
      <c r="J20" s="39" t="n">
        <f aca="false">SUMIFS(Buchungen!$I$6:$I$505,Buchungen!$E$6:$E$505,$B20,Buchungen!$D$6:$D$505,J$3)</f>
        <v>0</v>
      </c>
      <c r="K20" s="39" t="n">
        <f aca="false">SUMIFS(Buchungen!$I$6:$I$505,Buchungen!$E$6:$E$505,$B20,Buchungen!$D$6:$D$505,K$3)</f>
        <v>0</v>
      </c>
      <c r="L20" s="39" t="n">
        <f aca="false">SUMIFS(Buchungen!$I$6:$I$505,Buchungen!$E$6:$E$505,$B20,Buchungen!$D$6:$D$505,L$3)</f>
        <v>0</v>
      </c>
      <c r="M20" s="39" t="n">
        <f aca="false">SUMIFS(Buchungen!$I$6:$I$505,Buchungen!$E$6:$E$505,$B20,Buchungen!$D$6:$D$505,M$3)</f>
        <v>0</v>
      </c>
      <c r="N20" s="39" t="n">
        <f aca="false">SUMIFS(Buchungen!$I$6:$I$505,Buchungen!$E$6:$E$505,$B20,Buchungen!$D$6:$D$505,N$3)</f>
        <v>0</v>
      </c>
      <c r="O20" s="39" t="n">
        <f aca="false">SUMIFS(Buchungen!$I$6:$I$505,Buchungen!$E$6:$E$505,$B20,Buchungen!$D$6:$D$505,O$3)</f>
        <v>0</v>
      </c>
      <c r="P20" s="40" t="n">
        <f aca="false">SUM(D20:O20)</f>
        <v>110.16</v>
      </c>
      <c r="Q20" s="40" t="n">
        <f aca="false">IFERROR(P20/$D$57,0)</f>
        <v>15.7371428571429</v>
      </c>
      <c r="R20" s="40" t="n">
        <f aca="false">C20*$D$57</f>
        <v>126</v>
      </c>
      <c r="S20" s="40" t="n">
        <f aca="false">R20-P20</f>
        <v>15.84</v>
      </c>
      <c r="T20" s="41" t="n">
        <f aca="false">IFERROR(P20/R20-1,"")</f>
        <v>-0.125714285714286</v>
      </c>
    </row>
    <row r="21" customFormat="false" ht="15" hidden="false" customHeight="false" outlineLevel="0" collapsed="false">
      <c r="B21" s="37" t="s">
        <v>89</v>
      </c>
      <c r="C21" s="38" t="n">
        <v>80</v>
      </c>
      <c r="D21" s="39" t="n">
        <f aca="false">SUMIFS(Buchungen!$I$6:$I$505,Buchungen!$E$6:$E$505,$B21,Buchungen!$D$6:$D$505,D$3)</f>
        <v>80</v>
      </c>
      <c r="E21" s="39" t="n">
        <f aca="false">SUMIFS(Buchungen!$I$6:$I$505,Buchungen!$E$6:$E$505,$B21,Buchungen!$D$6:$D$505,E$3)</f>
        <v>80</v>
      </c>
      <c r="F21" s="39" t="n">
        <f aca="false">SUMIFS(Buchungen!$I$6:$I$505,Buchungen!$E$6:$E$505,$B21,Buchungen!$D$6:$D$505,F$3)</f>
        <v>80</v>
      </c>
      <c r="G21" s="39" t="n">
        <f aca="false">SUMIFS(Buchungen!$I$6:$I$505,Buchungen!$E$6:$E$505,$B21,Buchungen!$D$6:$D$505,G$3)</f>
        <v>80</v>
      </c>
      <c r="H21" s="39" t="n">
        <f aca="false">SUMIFS(Buchungen!$I$6:$I$505,Buchungen!$E$6:$E$505,$B21,Buchungen!$D$6:$D$505,H$3)</f>
        <v>80</v>
      </c>
      <c r="I21" s="39" t="n">
        <f aca="false">SUMIFS(Buchungen!$I$6:$I$505,Buchungen!$E$6:$E$505,$B21,Buchungen!$D$6:$D$505,I$3)</f>
        <v>80</v>
      </c>
      <c r="J21" s="39" t="n">
        <f aca="false">SUMIFS(Buchungen!$I$6:$I$505,Buchungen!$E$6:$E$505,$B21,Buchungen!$D$6:$D$505,J$3)</f>
        <v>80</v>
      </c>
      <c r="K21" s="39" t="n">
        <f aca="false">SUMIFS(Buchungen!$I$6:$I$505,Buchungen!$E$6:$E$505,$B21,Buchungen!$D$6:$D$505,K$3)</f>
        <v>0</v>
      </c>
      <c r="L21" s="39" t="n">
        <f aca="false">SUMIFS(Buchungen!$I$6:$I$505,Buchungen!$E$6:$E$505,$B21,Buchungen!$D$6:$D$505,L$3)</f>
        <v>0</v>
      </c>
      <c r="M21" s="39" t="n">
        <f aca="false">SUMIFS(Buchungen!$I$6:$I$505,Buchungen!$E$6:$E$505,$B21,Buchungen!$D$6:$D$505,M$3)</f>
        <v>0</v>
      </c>
      <c r="N21" s="39" t="n">
        <f aca="false">SUMIFS(Buchungen!$I$6:$I$505,Buchungen!$E$6:$E$505,$B21,Buchungen!$D$6:$D$505,N$3)</f>
        <v>0</v>
      </c>
      <c r="O21" s="39" t="n">
        <f aca="false">SUMIFS(Buchungen!$I$6:$I$505,Buchungen!$E$6:$E$505,$B21,Buchungen!$D$6:$D$505,O$3)</f>
        <v>0</v>
      </c>
      <c r="P21" s="40" t="n">
        <f aca="false">SUM(D21:O21)</f>
        <v>560</v>
      </c>
      <c r="Q21" s="40" t="n">
        <f aca="false">IFERROR(P21/$D$57,0)</f>
        <v>80</v>
      </c>
      <c r="R21" s="40" t="n">
        <f aca="false">C21*$D$57</f>
        <v>560</v>
      </c>
      <c r="S21" s="40" t="n">
        <f aca="false">R21-P21</f>
        <v>0</v>
      </c>
      <c r="T21" s="41" t="n">
        <f aca="false">IFERROR(P21/R21-1,"")</f>
        <v>0</v>
      </c>
    </row>
    <row r="22" customFormat="false" ht="15" hidden="false" customHeight="false" outlineLevel="0" collapsed="false">
      <c r="B22" s="37" t="s">
        <v>90</v>
      </c>
      <c r="C22" s="38" t="n">
        <v>90</v>
      </c>
      <c r="D22" s="39" t="n">
        <f aca="false">SUMIFS(Buchungen!$I$6:$I$505,Buchungen!$E$6:$E$505,$B22,Buchungen!$D$6:$D$505,D$3)</f>
        <v>90</v>
      </c>
      <c r="E22" s="39" t="n">
        <f aca="false">SUMIFS(Buchungen!$I$6:$I$505,Buchungen!$E$6:$E$505,$B22,Buchungen!$D$6:$D$505,E$3)</f>
        <v>90</v>
      </c>
      <c r="F22" s="39" t="n">
        <f aca="false">SUMIFS(Buchungen!$I$6:$I$505,Buchungen!$E$6:$E$505,$B22,Buchungen!$D$6:$D$505,F$3)</f>
        <v>90</v>
      </c>
      <c r="G22" s="39" t="n">
        <f aca="false">SUMIFS(Buchungen!$I$6:$I$505,Buchungen!$E$6:$E$505,$B22,Buchungen!$D$6:$D$505,G$3)</f>
        <v>90</v>
      </c>
      <c r="H22" s="39" t="n">
        <f aca="false">SUMIFS(Buchungen!$I$6:$I$505,Buchungen!$E$6:$E$505,$B22,Buchungen!$D$6:$D$505,H$3)</f>
        <v>90</v>
      </c>
      <c r="I22" s="39" t="n">
        <f aca="false">SUMIFS(Buchungen!$I$6:$I$505,Buchungen!$E$6:$E$505,$B22,Buchungen!$D$6:$D$505,I$3)</f>
        <v>90</v>
      </c>
      <c r="J22" s="39" t="n">
        <f aca="false">SUMIFS(Buchungen!$I$6:$I$505,Buchungen!$E$6:$E$505,$B22,Buchungen!$D$6:$D$505,J$3)</f>
        <v>90</v>
      </c>
      <c r="K22" s="39" t="n">
        <f aca="false">SUMIFS(Buchungen!$I$6:$I$505,Buchungen!$E$6:$E$505,$B22,Buchungen!$D$6:$D$505,K$3)</f>
        <v>0</v>
      </c>
      <c r="L22" s="39" t="n">
        <f aca="false">SUMIFS(Buchungen!$I$6:$I$505,Buchungen!$E$6:$E$505,$B22,Buchungen!$D$6:$D$505,L$3)</f>
        <v>0</v>
      </c>
      <c r="M22" s="39" t="n">
        <f aca="false">SUMIFS(Buchungen!$I$6:$I$505,Buchungen!$E$6:$E$505,$B22,Buchungen!$D$6:$D$505,M$3)</f>
        <v>0</v>
      </c>
      <c r="N22" s="39" t="n">
        <f aca="false">SUMIFS(Buchungen!$I$6:$I$505,Buchungen!$E$6:$E$505,$B22,Buchungen!$D$6:$D$505,N$3)</f>
        <v>0</v>
      </c>
      <c r="O22" s="39" t="n">
        <f aca="false">SUMIFS(Buchungen!$I$6:$I$505,Buchungen!$E$6:$E$505,$B22,Buchungen!$D$6:$D$505,O$3)</f>
        <v>0</v>
      </c>
      <c r="P22" s="40" t="n">
        <f aca="false">SUM(D22:O22)</f>
        <v>630</v>
      </c>
      <c r="Q22" s="40" t="n">
        <f aca="false">IFERROR(P22/$D$57,0)</f>
        <v>90</v>
      </c>
      <c r="R22" s="40" t="n">
        <f aca="false">C22*$D$57</f>
        <v>630</v>
      </c>
      <c r="S22" s="40" t="n">
        <f aca="false">R22-P22</f>
        <v>0</v>
      </c>
      <c r="T22" s="41" t="n">
        <f aca="false">IFERROR(P22/R22-1,"")</f>
        <v>0</v>
      </c>
    </row>
    <row r="23" customFormat="false" ht="15" hidden="false" customHeight="false" outlineLevel="0" collapsed="false">
      <c r="B23" s="37" t="s">
        <v>91</v>
      </c>
      <c r="C23" s="38" t="n">
        <v>75</v>
      </c>
      <c r="D23" s="39" t="n">
        <f aca="false">SUMIFS(Buchungen!$I$6:$I$505,Buchungen!$E$6:$E$505,$B23,Buchungen!$D$6:$D$505,D$3)</f>
        <v>94.98</v>
      </c>
      <c r="E23" s="39" t="n">
        <f aca="false">SUMIFS(Buchungen!$I$6:$I$505,Buchungen!$E$6:$E$505,$B23,Buchungen!$D$6:$D$505,E$3)</f>
        <v>76.7</v>
      </c>
      <c r="F23" s="39" t="n">
        <f aca="false">SUMIFS(Buchungen!$I$6:$I$505,Buchungen!$E$6:$E$505,$B23,Buchungen!$D$6:$D$505,F$3)</f>
        <v>81.95</v>
      </c>
      <c r="G23" s="39" t="n">
        <f aca="false">SUMIFS(Buchungen!$I$6:$I$505,Buchungen!$E$6:$E$505,$B23,Buchungen!$D$6:$D$505,G$3)</f>
        <v>80.07</v>
      </c>
      <c r="H23" s="39" t="n">
        <f aca="false">SUMIFS(Buchungen!$I$6:$I$505,Buchungen!$E$6:$E$505,$B23,Buchungen!$D$6:$D$505,H$3)</f>
        <v>78.95</v>
      </c>
      <c r="I23" s="39" t="n">
        <f aca="false">SUMIFS(Buchungen!$I$6:$I$505,Buchungen!$E$6:$E$505,$B23,Buchungen!$D$6:$D$505,I$3)</f>
        <v>94.59</v>
      </c>
      <c r="J23" s="39" t="n">
        <f aca="false">SUMIFS(Buchungen!$I$6:$I$505,Buchungen!$E$6:$E$505,$B23,Buchungen!$D$6:$D$505,J$3)</f>
        <v>88.96</v>
      </c>
      <c r="K23" s="39" t="n">
        <f aca="false">SUMIFS(Buchungen!$I$6:$I$505,Buchungen!$E$6:$E$505,$B23,Buchungen!$D$6:$D$505,K$3)</f>
        <v>0</v>
      </c>
      <c r="L23" s="39" t="n">
        <f aca="false">SUMIFS(Buchungen!$I$6:$I$505,Buchungen!$E$6:$E$505,$B23,Buchungen!$D$6:$D$505,L$3)</f>
        <v>0</v>
      </c>
      <c r="M23" s="39" t="n">
        <f aca="false">SUMIFS(Buchungen!$I$6:$I$505,Buchungen!$E$6:$E$505,$B23,Buchungen!$D$6:$D$505,M$3)</f>
        <v>0</v>
      </c>
      <c r="N23" s="39" t="n">
        <f aca="false">SUMIFS(Buchungen!$I$6:$I$505,Buchungen!$E$6:$E$505,$B23,Buchungen!$D$6:$D$505,N$3)</f>
        <v>0</v>
      </c>
      <c r="O23" s="39" t="n">
        <f aca="false">SUMIFS(Buchungen!$I$6:$I$505,Buchungen!$E$6:$E$505,$B23,Buchungen!$D$6:$D$505,O$3)</f>
        <v>0</v>
      </c>
      <c r="P23" s="40" t="n">
        <f aca="false">SUM(D23:O23)</f>
        <v>596.2</v>
      </c>
      <c r="Q23" s="40" t="n">
        <f aca="false">IFERROR(P23/$D$57,0)</f>
        <v>85.1714285714286</v>
      </c>
      <c r="R23" s="40" t="n">
        <f aca="false">C23*$D$57</f>
        <v>525</v>
      </c>
      <c r="S23" s="40" t="n">
        <f aca="false">R23-P23</f>
        <v>-71.1999999999999</v>
      </c>
      <c r="T23" s="41" t="n">
        <f aca="false">IFERROR(P23/R23-1,"")</f>
        <v>0.135619047619048</v>
      </c>
    </row>
    <row r="24" customFormat="false" ht="15" hidden="false" customHeight="false" outlineLevel="0" collapsed="false">
      <c r="B24" s="37" t="s">
        <v>92</v>
      </c>
      <c r="C24" s="38" t="n">
        <v>35</v>
      </c>
      <c r="D24" s="39" t="n">
        <f aca="false">SUMIFS(Buchungen!$I$6:$I$505,Buchungen!$E$6:$E$505,$B24,Buchungen!$D$6:$D$505,D$3)</f>
        <v>34.62</v>
      </c>
      <c r="E24" s="39" t="n">
        <f aca="false">SUMIFS(Buchungen!$I$6:$I$505,Buchungen!$E$6:$E$505,$B24,Buchungen!$D$6:$D$505,E$3)</f>
        <v>34.24</v>
      </c>
      <c r="F24" s="39" t="n">
        <f aca="false">SUMIFS(Buchungen!$I$6:$I$505,Buchungen!$E$6:$E$505,$B24,Buchungen!$D$6:$D$505,F$3)</f>
        <v>30.75</v>
      </c>
      <c r="G24" s="39" t="n">
        <f aca="false">SUMIFS(Buchungen!$I$6:$I$505,Buchungen!$E$6:$E$505,$B24,Buchungen!$D$6:$D$505,G$3)</f>
        <v>27.7</v>
      </c>
      <c r="H24" s="39" t="n">
        <f aca="false">SUMIFS(Buchungen!$I$6:$I$505,Buchungen!$E$6:$E$505,$B24,Buchungen!$D$6:$D$505,H$3)</f>
        <v>185.06</v>
      </c>
      <c r="I24" s="39" t="n">
        <f aca="false">SUMIFS(Buchungen!$I$6:$I$505,Buchungen!$E$6:$E$505,$B24,Buchungen!$D$6:$D$505,I$3)</f>
        <v>25.17</v>
      </c>
      <c r="J24" s="39" t="n">
        <f aca="false">SUMIFS(Buchungen!$I$6:$I$505,Buchungen!$E$6:$E$505,$B24,Buchungen!$D$6:$D$505,J$3)</f>
        <v>35.31</v>
      </c>
      <c r="K24" s="39" t="n">
        <f aca="false">SUMIFS(Buchungen!$I$6:$I$505,Buchungen!$E$6:$E$505,$B24,Buchungen!$D$6:$D$505,K$3)</f>
        <v>0</v>
      </c>
      <c r="L24" s="39" t="n">
        <f aca="false">SUMIFS(Buchungen!$I$6:$I$505,Buchungen!$E$6:$E$505,$B24,Buchungen!$D$6:$D$505,L$3)</f>
        <v>0</v>
      </c>
      <c r="M24" s="39" t="n">
        <f aca="false">SUMIFS(Buchungen!$I$6:$I$505,Buchungen!$E$6:$E$505,$B24,Buchungen!$D$6:$D$505,M$3)</f>
        <v>0</v>
      </c>
      <c r="N24" s="39" t="n">
        <f aca="false">SUMIFS(Buchungen!$I$6:$I$505,Buchungen!$E$6:$E$505,$B24,Buchungen!$D$6:$D$505,N$3)</f>
        <v>0</v>
      </c>
      <c r="O24" s="39" t="n">
        <f aca="false">SUMIFS(Buchungen!$I$6:$I$505,Buchungen!$E$6:$E$505,$B24,Buchungen!$D$6:$D$505,O$3)</f>
        <v>0</v>
      </c>
      <c r="P24" s="40" t="n">
        <f aca="false">SUM(D24:O24)</f>
        <v>372.85</v>
      </c>
      <c r="Q24" s="40" t="n">
        <f aca="false">IFERROR(P24/$D$57,0)</f>
        <v>53.2642857142857</v>
      </c>
      <c r="R24" s="40" t="n">
        <f aca="false">C24*$D$57</f>
        <v>245</v>
      </c>
      <c r="S24" s="40" t="n">
        <f aca="false">R24-P24</f>
        <v>-127.85</v>
      </c>
      <c r="T24" s="41" t="n">
        <f aca="false">IFERROR(P24/R24-1,"")</f>
        <v>0.521836734693878</v>
      </c>
    </row>
    <row r="25" customFormat="false" ht="15" hidden="false" customHeight="false" outlineLevel="0" collapsed="false">
      <c r="B25" s="42" t="s">
        <v>93</v>
      </c>
      <c r="C25" s="43" t="n">
        <f aca="false">SUM(C13:C24)</f>
        <v>2040</v>
      </c>
      <c r="D25" s="44" t="n">
        <f aca="false">SUM(D13:D24)</f>
        <v>2031.27</v>
      </c>
      <c r="E25" s="44" t="n">
        <f aca="false">SUM(E13:E24)</f>
        <v>2043.35</v>
      </c>
      <c r="F25" s="44" t="n">
        <f aca="false">SUM(F13:F24)</f>
        <v>2073.76</v>
      </c>
      <c r="G25" s="44" t="n">
        <f aca="false">SUM(G13:G24)</f>
        <v>1969.63</v>
      </c>
      <c r="H25" s="44" t="n">
        <f aca="false">SUM(H13:H24)</f>
        <v>2222.78</v>
      </c>
      <c r="I25" s="44" t="n">
        <f aca="false">SUM(I13:I24)</f>
        <v>2070.77</v>
      </c>
      <c r="J25" s="44" t="n">
        <f aca="false">SUM(J13:J24)</f>
        <v>2023.69</v>
      </c>
      <c r="K25" s="44" t="n">
        <f aca="false">SUM(K13:K24)</f>
        <v>0</v>
      </c>
      <c r="L25" s="44" t="n">
        <f aca="false">SUM(L13:L24)</f>
        <v>0</v>
      </c>
      <c r="M25" s="44" t="n">
        <f aca="false">SUM(M13:M24)</f>
        <v>0</v>
      </c>
      <c r="N25" s="44" t="n">
        <f aca="false">SUM(N13:N24)</f>
        <v>0</v>
      </c>
      <c r="O25" s="44" t="n">
        <f aca="false">SUM(O13:O24)</f>
        <v>0</v>
      </c>
      <c r="P25" s="43" t="n">
        <f aca="false">SUM(P13:P24)</f>
        <v>14435.25</v>
      </c>
      <c r="Q25" s="43" t="n">
        <f aca="false">IFERROR(P25/$D$57,0)</f>
        <v>2062.17857142857</v>
      </c>
      <c r="R25" s="43" t="n">
        <f aca="false">SUM(R13:R24)</f>
        <v>14280</v>
      </c>
      <c r="S25" s="43" t="n">
        <f aca="false">R25-P25</f>
        <v>-155.25</v>
      </c>
      <c r="T25" s="45" t="n">
        <f aca="false">IFERROR(P25/R25-1,"")</f>
        <v>0.0108718487394959</v>
      </c>
    </row>
    <row r="27" customFormat="false" ht="18" hidden="false" customHeight="true" outlineLevel="0" collapsed="false">
      <c r="B27" s="47" t="s">
        <v>94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customFormat="false" ht="15" hidden="false" customHeight="false" outlineLevel="0" collapsed="false">
      <c r="B28" s="37" t="s">
        <v>95</v>
      </c>
      <c r="C28" s="38" t="n">
        <v>180</v>
      </c>
      <c r="D28" s="39" t="n">
        <f aca="false">SUMIFS(Buchungen!$I$6:$I$505,Buchungen!$E$6:$E$505,$B28,Buchungen!$D$6:$D$505,D$3)</f>
        <v>206.43</v>
      </c>
      <c r="E28" s="39" t="n">
        <f aca="false">SUMIFS(Buchungen!$I$6:$I$505,Buchungen!$E$6:$E$505,$B28,Buchungen!$D$6:$D$505,E$3)</f>
        <v>151.73</v>
      </c>
      <c r="F28" s="39" t="n">
        <f aca="false">SUMIFS(Buchungen!$I$6:$I$505,Buchungen!$E$6:$E$505,$B28,Buchungen!$D$6:$D$505,F$3)</f>
        <v>182.97</v>
      </c>
      <c r="G28" s="39" t="n">
        <f aca="false">SUMIFS(Buchungen!$I$6:$I$505,Buchungen!$E$6:$E$505,$B28,Buchungen!$D$6:$D$505,G$3)</f>
        <v>156.78</v>
      </c>
      <c r="H28" s="39" t="n">
        <f aca="false">SUMIFS(Buchungen!$I$6:$I$505,Buchungen!$E$6:$E$505,$B28,Buchungen!$D$6:$D$505,H$3)</f>
        <v>186.35</v>
      </c>
      <c r="I28" s="39" t="n">
        <f aca="false">SUMIFS(Buchungen!$I$6:$I$505,Buchungen!$E$6:$E$505,$B28,Buchungen!$D$6:$D$505,I$3)</f>
        <v>161.77</v>
      </c>
      <c r="J28" s="39" t="n">
        <f aca="false">SUMIFS(Buchungen!$I$6:$I$505,Buchungen!$E$6:$E$505,$B28,Buchungen!$D$6:$D$505,J$3)</f>
        <v>180.28</v>
      </c>
      <c r="K28" s="39" t="n">
        <f aca="false">SUMIFS(Buchungen!$I$6:$I$505,Buchungen!$E$6:$E$505,$B28,Buchungen!$D$6:$D$505,K$3)</f>
        <v>0</v>
      </c>
      <c r="L28" s="39" t="n">
        <f aca="false">SUMIFS(Buchungen!$I$6:$I$505,Buchungen!$E$6:$E$505,$B28,Buchungen!$D$6:$D$505,L$3)</f>
        <v>0</v>
      </c>
      <c r="M28" s="39" t="n">
        <f aca="false">SUMIFS(Buchungen!$I$6:$I$505,Buchungen!$E$6:$E$505,$B28,Buchungen!$D$6:$D$505,M$3)</f>
        <v>0</v>
      </c>
      <c r="N28" s="39" t="n">
        <f aca="false">SUMIFS(Buchungen!$I$6:$I$505,Buchungen!$E$6:$E$505,$B28,Buchungen!$D$6:$D$505,N$3)</f>
        <v>0</v>
      </c>
      <c r="O28" s="39" t="n">
        <f aca="false">SUMIFS(Buchungen!$I$6:$I$505,Buchungen!$E$6:$E$505,$B28,Buchungen!$D$6:$D$505,O$3)</f>
        <v>0</v>
      </c>
      <c r="P28" s="40" t="n">
        <f aca="false">SUM(D28:O28)</f>
        <v>1226.31</v>
      </c>
      <c r="Q28" s="40" t="n">
        <f aca="false">IFERROR(P28/$D$57,0)</f>
        <v>175.187142857143</v>
      </c>
      <c r="R28" s="40" t="n">
        <f aca="false">C28*$D$57</f>
        <v>1260</v>
      </c>
      <c r="S28" s="40" t="n">
        <f aca="false">R28-P28</f>
        <v>33.6900000000001</v>
      </c>
      <c r="T28" s="41" t="n">
        <f aca="false">IFERROR(P28/R28-1,"")</f>
        <v>-0.0267380952380952</v>
      </c>
    </row>
    <row r="29" customFormat="false" ht="15" hidden="false" customHeight="false" outlineLevel="0" collapsed="false">
      <c r="B29" s="37" t="s">
        <v>96</v>
      </c>
      <c r="C29" s="38" t="n">
        <v>110</v>
      </c>
      <c r="D29" s="39" t="n">
        <f aca="false">SUMIFS(Buchungen!$I$6:$I$505,Buchungen!$E$6:$E$505,$B29,Buchungen!$D$6:$D$505,D$3)</f>
        <v>104.36</v>
      </c>
      <c r="E29" s="39" t="n">
        <f aca="false">SUMIFS(Buchungen!$I$6:$I$505,Buchungen!$E$6:$E$505,$B29,Buchungen!$D$6:$D$505,E$3)</f>
        <v>110.03</v>
      </c>
      <c r="F29" s="39" t="n">
        <f aca="false">SUMIFS(Buchungen!$I$6:$I$505,Buchungen!$E$6:$E$505,$B29,Buchungen!$D$6:$D$505,F$3)</f>
        <v>90.42</v>
      </c>
      <c r="G29" s="39" t="n">
        <f aca="false">SUMIFS(Buchungen!$I$6:$I$505,Buchungen!$E$6:$E$505,$B29,Buchungen!$D$6:$D$505,G$3)</f>
        <v>97.87</v>
      </c>
      <c r="H29" s="39" t="n">
        <f aca="false">SUMIFS(Buchungen!$I$6:$I$505,Buchungen!$E$6:$E$505,$B29,Buchungen!$D$6:$D$505,H$3)</f>
        <v>110.43</v>
      </c>
      <c r="I29" s="39" t="n">
        <f aca="false">SUMIFS(Buchungen!$I$6:$I$505,Buchungen!$E$6:$E$505,$B29,Buchungen!$D$6:$D$505,I$3)</f>
        <v>125.26</v>
      </c>
      <c r="J29" s="39" t="n">
        <f aca="false">SUMIFS(Buchungen!$I$6:$I$505,Buchungen!$E$6:$E$505,$B29,Buchungen!$D$6:$D$505,J$3)</f>
        <v>114.72</v>
      </c>
      <c r="K29" s="39" t="n">
        <f aca="false">SUMIFS(Buchungen!$I$6:$I$505,Buchungen!$E$6:$E$505,$B29,Buchungen!$D$6:$D$505,K$3)</f>
        <v>0</v>
      </c>
      <c r="L29" s="39" t="n">
        <f aca="false">SUMIFS(Buchungen!$I$6:$I$505,Buchungen!$E$6:$E$505,$B29,Buchungen!$D$6:$D$505,L$3)</f>
        <v>0</v>
      </c>
      <c r="M29" s="39" t="n">
        <f aca="false">SUMIFS(Buchungen!$I$6:$I$505,Buchungen!$E$6:$E$505,$B29,Buchungen!$D$6:$D$505,M$3)</f>
        <v>0</v>
      </c>
      <c r="N29" s="39" t="n">
        <f aca="false">SUMIFS(Buchungen!$I$6:$I$505,Buchungen!$E$6:$E$505,$B29,Buchungen!$D$6:$D$505,N$3)</f>
        <v>0</v>
      </c>
      <c r="O29" s="39" t="n">
        <f aca="false">SUMIFS(Buchungen!$I$6:$I$505,Buchungen!$E$6:$E$505,$B29,Buchungen!$D$6:$D$505,O$3)</f>
        <v>0</v>
      </c>
      <c r="P29" s="40" t="n">
        <f aca="false">SUM(D29:O29)</f>
        <v>753.09</v>
      </c>
      <c r="Q29" s="40" t="n">
        <f aca="false">IFERROR(P29/$D$57,0)</f>
        <v>107.584285714286</v>
      </c>
      <c r="R29" s="40" t="n">
        <f aca="false">C29*$D$57</f>
        <v>770</v>
      </c>
      <c r="S29" s="40" t="n">
        <f aca="false">R29-P29</f>
        <v>16.91</v>
      </c>
      <c r="T29" s="41" t="n">
        <f aca="false">IFERROR(P29/R29-1,"")</f>
        <v>-0.021961038961039</v>
      </c>
    </row>
    <row r="30" customFormat="false" ht="15" hidden="false" customHeight="false" outlineLevel="0" collapsed="false">
      <c r="B30" s="37" t="s">
        <v>97</v>
      </c>
      <c r="C30" s="38" t="n">
        <v>85</v>
      </c>
      <c r="D30" s="39" t="n">
        <f aca="false">SUMIFS(Buchungen!$I$6:$I$505,Buchungen!$E$6:$E$505,$B30,Buchungen!$D$6:$D$505,D$3)</f>
        <v>89.61</v>
      </c>
      <c r="E30" s="39" t="n">
        <f aca="false">SUMIFS(Buchungen!$I$6:$I$505,Buchungen!$E$6:$E$505,$B30,Buchungen!$D$6:$D$505,E$3)</f>
        <v>78.28</v>
      </c>
      <c r="F30" s="39" t="n">
        <f aca="false">SUMIFS(Buchungen!$I$6:$I$505,Buchungen!$E$6:$E$505,$B30,Buchungen!$D$6:$D$505,F$3)</f>
        <v>79.28</v>
      </c>
      <c r="G30" s="39" t="n">
        <f aca="false">SUMIFS(Buchungen!$I$6:$I$505,Buchungen!$E$6:$E$505,$B30,Buchungen!$D$6:$D$505,G$3)</f>
        <v>81.77</v>
      </c>
      <c r="H30" s="39" t="n">
        <f aca="false">SUMIFS(Buchungen!$I$6:$I$505,Buchungen!$E$6:$E$505,$B30,Buchungen!$D$6:$D$505,H$3)</f>
        <v>79.24</v>
      </c>
      <c r="I30" s="39" t="n">
        <f aca="false">SUMIFS(Buchungen!$I$6:$I$505,Buchungen!$E$6:$E$505,$B30,Buchungen!$D$6:$D$505,I$3)</f>
        <v>80.2</v>
      </c>
      <c r="J30" s="39" t="n">
        <f aca="false">SUMIFS(Buchungen!$I$6:$I$505,Buchungen!$E$6:$E$505,$B30,Buchungen!$D$6:$D$505,J$3)</f>
        <v>90.76</v>
      </c>
      <c r="K30" s="39" t="n">
        <f aca="false">SUMIFS(Buchungen!$I$6:$I$505,Buchungen!$E$6:$E$505,$B30,Buchungen!$D$6:$D$505,K$3)</f>
        <v>0</v>
      </c>
      <c r="L30" s="39" t="n">
        <f aca="false">SUMIFS(Buchungen!$I$6:$I$505,Buchungen!$E$6:$E$505,$B30,Buchungen!$D$6:$D$505,L$3)</f>
        <v>0</v>
      </c>
      <c r="M30" s="39" t="n">
        <f aca="false">SUMIFS(Buchungen!$I$6:$I$505,Buchungen!$E$6:$E$505,$B30,Buchungen!$D$6:$D$505,M$3)</f>
        <v>0</v>
      </c>
      <c r="N30" s="39" t="n">
        <f aca="false">SUMIFS(Buchungen!$I$6:$I$505,Buchungen!$E$6:$E$505,$B30,Buchungen!$D$6:$D$505,N$3)</f>
        <v>0</v>
      </c>
      <c r="O30" s="39" t="n">
        <f aca="false">SUMIFS(Buchungen!$I$6:$I$505,Buchungen!$E$6:$E$505,$B30,Buchungen!$D$6:$D$505,O$3)</f>
        <v>0</v>
      </c>
      <c r="P30" s="40" t="n">
        <f aca="false">SUM(D30:O30)</f>
        <v>579.14</v>
      </c>
      <c r="Q30" s="40" t="n">
        <f aca="false">IFERROR(P30/$D$57,0)</f>
        <v>82.7342857142857</v>
      </c>
      <c r="R30" s="40" t="n">
        <f aca="false">C30*$D$57</f>
        <v>595</v>
      </c>
      <c r="S30" s="40" t="n">
        <f aca="false">R30-P30</f>
        <v>15.86</v>
      </c>
      <c r="T30" s="41" t="n">
        <f aca="false">IFERROR(P30/R30-1,"")</f>
        <v>-0.026655462184874</v>
      </c>
    </row>
    <row r="31" customFormat="false" ht="15" hidden="false" customHeight="false" outlineLevel="0" collapsed="false">
      <c r="B31" s="37" t="s">
        <v>98</v>
      </c>
      <c r="C31" s="38" t="n">
        <v>250</v>
      </c>
      <c r="D31" s="39" t="n">
        <f aca="false">SUMIFS(Buchungen!$I$6:$I$505,Buchungen!$E$6:$E$505,$B31,Buchungen!$D$6:$D$505,D$3)</f>
        <v>0</v>
      </c>
      <c r="E31" s="39" t="n">
        <f aca="false">SUMIFS(Buchungen!$I$6:$I$505,Buchungen!$E$6:$E$505,$B31,Buchungen!$D$6:$D$505,E$3)</f>
        <v>0</v>
      </c>
      <c r="F31" s="39" t="n">
        <f aca="false">SUMIFS(Buchungen!$I$6:$I$505,Buchungen!$E$6:$E$505,$B31,Buchungen!$D$6:$D$505,F$3)</f>
        <v>480</v>
      </c>
      <c r="G31" s="39" t="n">
        <f aca="false">SUMIFS(Buchungen!$I$6:$I$505,Buchungen!$E$6:$E$505,$B31,Buchungen!$D$6:$D$505,G$3)</f>
        <v>0</v>
      </c>
      <c r="H31" s="39" t="n">
        <f aca="false">SUMIFS(Buchungen!$I$6:$I$505,Buchungen!$E$6:$E$505,$B31,Buchungen!$D$6:$D$505,H$3)</f>
        <v>0</v>
      </c>
      <c r="I31" s="39" t="n">
        <f aca="false">SUMIFS(Buchungen!$I$6:$I$505,Buchungen!$E$6:$E$505,$B31,Buchungen!$D$6:$D$505,I$3)</f>
        <v>620</v>
      </c>
      <c r="J31" s="39" t="n">
        <f aca="false">SUMIFS(Buchungen!$I$6:$I$505,Buchungen!$E$6:$E$505,$B31,Buchungen!$D$6:$D$505,J$3)</f>
        <v>335</v>
      </c>
      <c r="K31" s="39" t="n">
        <f aca="false">SUMIFS(Buchungen!$I$6:$I$505,Buchungen!$E$6:$E$505,$B31,Buchungen!$D$6:$D$505,K$3)</f>
        <v>0</v>
      </c>
      <c r="L31" s="39" t="n">
        <f aca="false">SUMIFS(Buchungen!$I$6:$I$505,Buchungen!$E$6:$E$505,$B31,Buchungen!$D$6:$D$505,L$3)</f>
        <v>0</v>
      </c>
      <c r="M31" s="39" t="n">
        <f aca="false">SUMIFS(Buchungen!$I$6:$I$505,Buchungen!$E$6:$E$505,$B31,Buchungen!$D$6:$D$505,M$3)</f>
        <v>0</v>
      </c>
      <c r="N31" s="39" t="n">
        <f aca="false">SUMIFS(Buchungen!$I$6:$I$505,Buchungen!$E$6:$E$505,$B31,Buchungen!$D$6:$D$505,N$3)</f>
        <v>0</v>
      </c>
      <c r="O31" s="39" t="n">
        <f aca="false">SUMIFS(Buchungen!$I$6:$I$505,Buchungen!$E$6:$E$505,$B31,Buchungen!$D$6:$D$505,O$3)</f>
        <v>0</v>
      </c>
      <c r="P31" s="40" t="n">
        <f aca="false">SUM(D31:O31)</f>
        <v>1435</v>
      </c>
      <c r="Q31" s="40" t="n">
        <f aca="false">IFERROR(P31/$D$57,0)</f>
        <v>205</v>
      </c>
      <c r="R31" s="40" t="n">
        <f aca="false">C31*$D$57</f>
        <v>1750</v>
      </c>
      <c r="S31" s="40" t="n">
        <f aca="false">R31-P31</f>
        <v>315</v>
      </c>
      <c r="T31" s="41" t="n">
        <f aca="false">IFERROR(P31/R31-1,"")</f>
        <v>-0.18</v>
      </c>
    </row>
    <row r="32" customFormat="false" ht="15" hidden="false" customHeight="false" outlineLevel="0" collapsed="false">
      <c r="B32" s="37" t="s">
        <v>99</v>
      </c>
      <c r="C32" s="38" t="n">
        <v>120</v>
      </c>
      <c r="D32" s="39" t="n">
        <f aca="false">SUMIFS(Buchungen!$I$6:$I$505,Buchungen!$E$6:$E$505,$B32,Buchungen!$D$6:$D$505,D$3)</f>
        <v>144.19</v>
      </c>
      <c r="E32" s="39" t="n">
        <f aca="false">SUMIFS(Buchungen!$I$6:$I$505,Buchungen!$E$6:$E$505,$B32,Buchungen!$D$6:$D$505,E$3)</f>
        <v>106</v>
      </c>
      <c r="F32" s="39" t="n">
        <f aca="false">SUMIFS(Buchungen!$I$6:$I$505,Buchungen!$E$6:$E$505,$B32,Buchungen!$D$6:$D$505,F$3)</f>
        <v>0</v>
      </c>
      <c r="G32" s="39" t="n">
        <f aca="false">SUMIFS(Buchungen!$I$6:$I$505,Buchungen!$E$6:$E$505,$B32,Buchungen!$D$6:$D$505,G$3)</f>
        <v>155.42</v>
      </c>
      <c r="H32" s="39" t="n">
        <f aca="false">SUMIFS(Buchungen!$I$6:$I$505,Buchungen!$E$6:$E$505,$B32,Buchungen!$D$6:$D$505,H$3)</f>
        <v>119.11</v>
      </c>
      <c r="I32" s="39" t="n">
        <f aca="false">SUMIFS(Buchungen!$I$6:$I$505,Buchungen!$E$6:$E$505,$B32,Buchungen!$D$6:$D$505,I$3)</f>
        <v>0</v>
      </c>
      <c r="J32" s="39" t="n">
        <f aca="false">SUMIFS(Buchungen!$I$6:$I$505,Buchungen!$E$6:$E$505,$B32,Buchungen!$D$6:$D$505,J$3)</f>
        <v>146.09</v>
      </c>
      <c r="K32" s="39" t="n">
        <f aca="false">SUMIFS(Buchungen!$I$6:$I$505,Buchungen!$E$6:$E$505,$B32,Buchungen!$D$6:$D$505,K$3)</f>
        <v>0</v>
      </c>
      <c r="L32" s="39" t="n">
        <f aca="false">SUMIFS(Buchungen!$I$6:$I$505,Buchungen!$E$6:$E$505,$B32,Buchungen!$D$6:$D$505,L$3)</f>
        <v>0</v>
      </c>
      <c r="M32" s="39" t="n">
        <f aca="false">SUMIFS(Buchungen!$I$6:$I$505,Buchungen!$E$6:$E$505,$B32,Buchungen!$D$6:$D$505,M$3)</f>
        <v>0</v>
      </c>
      <c r="N32" s="39" t="n">
        <f aca="false">SUMIFS(Buchungen!$I$6:$I$505,Buchungen!$E$6:$E$505,$B32,Buchungen!$D$6:$D$505,N$3)</f>
        <v>0</v>
      </c>
      <c r="O32" s="39" t="n">
        <f aca="false">SUMIFS(Buchungen!$I$6:$I$505,Buchungen!$E$6:$E$505,$B32,Buchungen!$D$6:$D$505,O$3)</f>
        <v>0</v>
      </c>
      <c r="P32" s="40" t="n">
        <f aca="false">SUM(D32:O32)</f>
        <v>670.81</v>
      </c>
      <c r="Q32" s="40" t="n">
        <f aca="false">IFERROR(P32/$D$57,0)</f>
        <v>95.83</v>
      </c>
      <c r="R32" s="40" t="n">
        <f aca="false">C32*$D$57</f>
        <v>840</v>
      </c>
      <c r="S32" s="40" t="n">
        <f aca="false">R32-P32</f>
        <v>169.19</v>
      </c>
      <c r="T32" s="41" t="n">
        <f aca="false">IFERROR(P32/R32-1,"")</f>
        <v>-0.201416666666667</v>
      </c>
    </row>
    <row r="33" customFormat="false" ht="15" hidden="false" customHeight="false" outlineLevel="0" collapsed="false">
      <c r="B33" s="37" t="s">
        <v>100</v>
      </c>
      <c r="C33" s="38" t="n">
        <v>45</v>
      </c>
      <c r="D33" s="39" t="n">
        <f aca="false">SUMIFS(Buchungen!$I$6:$I$505,Buchungen!$E$6:$E$505,$B33,Buchungen!$D$6:$D$505,D$3)</f>
        <v>44.98</v>
      </c>
      <c r="E33" s="39" t="n">
        <f aca="false">SUMIFS(Buchungen!$I$6:$I$505,Buchungen!$E$6:$E$505,$B33,Buchungen!$D$6:$D$505,E$3)</f>
        <v>44.98</v>
      </c>
      <c r="F33" s="39" t="n">
        <f aca="false">SUMIFS(Buchungen!$I$6:$I$505,Buchungen!$E$6:$E$505,$B33,Buchungen!$D$6:$D$505,F$3)</f>
        <v>44.98</v>
      </c>
      <c r="G33" s="39" t="n">
        <f aca="false">SUMIFS(Buchungen!$I$6:$I$505,Buchungen!$E$6:$E$505,$B33,Buchungen!$D$6:$D$505,G$3)</f>
        <v>44.98</v>
      </c>
      <c r="H33" s="39" t="n">
        <f aca="false">SUMIFS(Buchungen!$I$6:$I$505,Buchungen!$E$6:$E$505,$B33,Buchungen!$D$6:$D$505,H$3)</f>
        <v>44.98</v>
      </c>
      <c r="I33" s="39" t="n">
        <f aca="false">SUMIFS(Buchungen!$I$6:$I$505,Buchungen!$E$6:$E$505,$B33,Buchungen!$D$6:$D$505,I$3)</f>
        <v>44.98</v>
      </c>
      <c r="J33" s="39" t="n">
        <f aca="false">SUMIFS(Buchungen!$I$6:$I$505,Buchungen!$E$6:$E$505,$B33,Buchungen!$D$6:$D$505,J$3)</f>
        <v>44.98</v>
      </c>
      <c r="K33" s="39" t="n">
        <f aca="false">SUMIFS(Buchungen!$I$6:$I$505,Buchungen!$E$6:$E$505,$B33,Buchungen!$D$6:$D$505,K$3)</f>
        <v>0</v>
      </c>
      <c r="L33" s="39" t="n">
        <f aca="false">SUMIFS(Buchungen!$I$6:$I$505,Buchungen!$E$6:$E$505,$B33,Buchungen!$D$6:$D$505,L$3)</f>
        <v>0</v>
      </c>
      <c r="M33" s="39" t="n">
        <f aca="false">SUMIFS(Buchungen!$I$6:$I$505,Buchungen!$E$6:$E$505,$B33,Buchungen!$D$6:$D$505,M$3)</f>
        <v>0</v>
      </c>
      <c r="N33" s="39" t="n">
        <f aca="false">SUMIFS(Buchungen!$I$6:$I$505,Buchungen!$E$6:$E$505,$B33,Buchungen!$D$6:$D$505,N$3)</f>
        <v>0</v>
      </c>
      <c r="O33" s="39" t="n">
        <f aca="false">SUMIFS(Buchungen!$I$6:$I$505,Buchungen!$E$6:$E$505,$B33,Buchungen!$D$6:$D$505,O$3)</f>
        <v>0</v>
      </c>
      <c r="P33" s="40" t="n">
        <f aca="false">SUM(D33:O33)</f>
        <v>314.86</v>
      </c>
      <c r="Q33" s="40" t="n">
        <f aca="false">IFERROR(P33/$D$57,0)</f>
        <v>44.98</v>
      </c>
      <c r="R33" s="40" t="n">
        <f aca="false">C33*$D$57</f>
        <v>315</v>
      </c>
      <c r="S33" s="40" t="n">
        <f aca="false">R33-P33</f>
        <v>0.139999999999986</v>
      </c>
      <c r="T33" s="41" t="n">
        <f aca="false">IFERROR(P33/R33-1,"")</f>
        <v>-0.000444444444444359</v>
      </c>
    </row>
    <row r="34" customFormat="false" ht="15" hidden="false" customHeight="false" outlineLevel="0" collapsed="false">
      <c r="B34" s="37" t="s">
        <v>101</v>
      </c>
      <c r="C34" s="38" t="n">
        <v>60</v>
      </c>
      <c r="D34" s="39" t="n">
        <f aca="false">SUMIFS(Buchungen!$I$6:$I$505,Buchungen!$E$6:$E$505,$B34,Buchungen!$D$6:$D$505,D$3)</f>
        <v>0</v>
      </c>
      <c r="E34" s="39" t="n">
        <f aca="false">SUMIFS(Buchungen!$I$6:$I$505,Buchungen!$E$6:$E$505,$B34,Buchungen!$D$6:$D$505,E$3)</f>
        <v>189</v>
      </c>
      <c r="F34" s="39" t="n">
        <f aca="false">SUMIFS(Buchungen!$I$6:$I$505,Buchungen!$E$6:$E$505,$B34,Buchungen!$D$6:$D$505,F$3)</f>
        <v>0</v>
      </c>
      <c r="G34" s="39" t="n">
        <f aca="false">SUMIFS(Buchungen!$I$6:$I$505,Buchungen!$E$6:$E$505,$B34,Buchungen!$D$6:$D$505,G$3)</f>
        <v>0</v>
      </c>
      <c r="H34" s="39" t="n">
        <f aca="false">SUMIFS(Buchungen!$I$6:$I$505,Buchungen!$E$6:$E$505,$B34,Buchungen!$D$6:$D$505,H$3)</f>
        <v>0</v>
      </c>
      <c r="I34" s="39" t="n">
        <f aca="false">SUMIFS(Buchungen!$I$6:$I$505,Buchungen!$E$6:$E$505,$B34,Buchungen!$D$6:$D$505,I$3)</f>
        <v>79</v>
      </c>
      <c r="J34" s="39" t="n">
        <f aca="false">SUMIFS(Buchungen!$I$6:$I$505,Buchungen!$E$6:$E$505,$B34,Buchungen!$D$6:$D$505,J$3)</f>
        <v>0</v>
      </c>
      <c r="K34" s="39" t="n">
        <f aca="false">SUMIFS(Buchungen!$I$6:$I$505,Buchungen!$E$6:$E$505,$B34,Buchungen!$D$6:$D$505,K$3)</f>
        <v>0</v>
      </c>
      <c r="L34" s="39" t="n">
        <f aca="false">SUMIFS(Buchungen!$I$6:$I$505,Buchungen!$E$6:$E$505,$B34,Buchungen!$D$6:$D$505,L$3)</f>
        <v>0</v>
      </c>
      <c r="M34" s="39" t="n">
        <f aca="false">SUMIFS(Buchungen!$I$6:$I$505,Buchungen!$E$6:$E$505,$B34,Buchungen!$D$6:$D$505,M$3)</f>
        <v>0</v>
      </c>
      <c r="N34" s="39" t="n">
        <f aca="false">SUMIFS(Buchungen!$I$6:$I$505,Buchungen!$E$6:$E$505,$B34,Buchungen!$D$6:$D$505,N$3)</f>
        <v>0</v>
      </c>
      <c r="O34" s="39" t="n">
        <f aca="false">SUMIFS(Buchungen!$I$6:$I$505,Buchungen!$E$6:$E$505,$B34,Buchungen!$D$6:$D$505,O$3)</f>
        <v>0</v>
      </c>
      <c r="P34" s="40" t="n">
        <f aca="false">SUM(D34:O34)</f>
        <v>268</v>
      </c>
      <c r="Q34" s="40" t="n">
        <f aca="false">IFERROR(P34/$D$57,0)</f>
        <v>38.2857142857143</v>
      </c>
      <c r="R34" s="40" t="n">
        <f aca="false">C34*$D$57</f>
        <v>420</v>
      </c>
      <c r="S34" s="40" t="n">
        <f aca="false">R34-P34</f>
        <v>152</v>
      </c>
      <c r="T34" s="41" t="n">
        <f aca="false">IFERROR(P34/R34-1,"")</f>
        <v>-0.361904761904762</v>
      </c>
    </row>
    <row r="35" customFormat="false" ht="15" hidden="false" customHeight="false" outlineLevel="0" collapsed="false">
      <c r="B35" s="37" t="s">
        <v>102</v>
      </c>
      <c r="C35" s="38" t="n">
        <v>55</v>
      </c>
      <c r="D35" s="39" t="n">
        <f aca="false">SUMIFS(Buchungen!$I$6:$I$505,Buchungen!$E$6:$E$505,$B35,Buchungen!$D$6:$D$505,D$3)</f>
        <v>47.22</v>
      </c>
      <c r="E35" s="39" t="n">
        <f aca="false">SUMIFS(Buchungen!$I$6:$I$505,Buchungen!$E$6:$E$505,$B35,Buchungen!$D$6:$D$505,E$3)</f>
        <v>65.18</v>
      </c>
      <c r="F35" s="39" t="n">
        <f aca="false">SUMIFS(Buchungen!$I$6:$I$505,Buchungen!$E$6:$E$505,$B35,Buchungen!$D$6:$D$505,F$3)</f>
        <v>0</v>
      </c>
      <c r="G35" s="39" t="n">
        <f aca="false">SUMIFS(Buchungen!$I$6:$I$505,Buchungen!$E$6:$E$505,$B35,Buchungen!$D$6:$D$505,G$3)</f>
        <v>70.51</v>
      </c>
      <c r="H35" s="39" t="n">
        <f aca="false">SUMIFS(Buchungen!$I$6:$I$505,Buchungen!$E$6:$E$505,$B35,Buchungen!$D$6:$D$505,H$3)</f>
        <v>51.61</v>
      </c>
      <c r="I35" s="39" t="n">
        <f aca="false">SUMIFS(Buchungen!$I$6:$I$505,Buchungen!$E$6:$E$505,$B35,Buchungen!$D$6:$D$505,I$3)</f>
        <v>42.73</v>
      </c>
      <c r="J35" s="39" t="n">
        <f aca="false">SUMIFS(Buchungen!$I$6:$I$505,Buchungen!$E$6:$E$505,$B35,Buchungen!$D$6:$D$505,J$3)</f>
        <v>62.45</v>
      </c>
      <c r="K35" s="39" t="n">
        <f aca="false">SUMIFS(Buchungen!$I$6:$I$505,Buchungen!$E$6:$E$505,$B35,Buchungen!$D$6:$D$505,K$3)</f>
        <v>0</v>
      </c>
      <c r="L35" s="39" t="n">
        <f aca="false">SUMIFS(Buchungen!$I$6:$I$505,Buchungen!$E$6:$E$505,$B35,Buchungen!$D$6:$D$505,L$3)</f>
        <v>0</v>
      </c>
      <c r="M35" s="39" t="n">
        <f aca="false">SUMIFS(Buchungen!$I$6:$I$505,Buchungen!$E$6:$E$505,$B35,Buchungen!$D$6:$D$505,M$3)</f>
        <v>0</v>
      </c>
      <c r="N35" s="39" t="n">
        <f aca="false">SUMIFS(Buchungen!$I$6:$I$505,Buchungen!$E$6:$E$505,$B35,Buchungen!$D$6:$D$505,N$3)</f>
        <v>0</v>
      </c>
      <c r="O35" s="39" t="n">
        <f aca="false">SUMIFS(Buchungen!$I$6:$I$505,Buchungen!$E$6:$E$505,$B35,Buchungen!$D$6:$D$505,O$3)</f>
        <v>0</v>
      </c>
      <c r="P35" s="40" t="n">
        <f aca="false">SUM(D35:O35)</f>
        <v>339.7</v>
      </c>
      <c r="Q35" s="40" t="n">
        <f aca="false">IFERROR(P35/$D$57,0)</f>
        <v>48.5285714285714</v>
      </c>
      <c r="R35" s="40" t="n">
        <f aca="false">C35*$D$57</f>
        <v>385</v>
      </c>
      <c r="S35" s="40" t="n">
        <f aca="false">R35-P35</f>
        <v>45.3</v>
      </c>
      <c r="T35" s="41" t="n">
        <f aca="false">IFERROR(P35/R35-1,"")</f>
        <v>-0.117662337662338</v>
      </c>
    </row>
    <row r="36" customFormat="false" ht="15" hidden="false" customHeight="false" outlineLevel="0" collapsed="false">
      <c r="B36" s="37" t="s">
        <v>103</v>
      </c>
      <c r="C36" s="38" t="n">
        <v>50</v>
      </c>
      <c r="D36" s="39" t="n">
        <f aca="false">SUMIFS(Buchungen!$I$6:$I$505,Buchungen!$E$6:$E$505,$B36,Buchungen!$D$6:$D$505,D$3)</f>
        <v>40.58</v>
      </c>
      <c r="E36" s="39" t="n">
        <f aca="false">SUMIFS(Buchungen!$I$6:$I$505,Buchungen!$E$6:$E$505,$B36,Buchungen!$D$6:$D$505,E$3)</f>
        <v>46.84</v>
      </c>
      <c r="F36" s="39" t="n">
        <f aca="false">SUMIFS(Buchungen!$I$6:$I$505,Buchungen!$E$6:$E$505,$B36,Buchungen!$D$6:$D$505,F$3)</f>
        <v>58.78</v>
      </c>
      <c r="G36" s="39" t="n">
        <f aca="false">SUMIFS(Buchungen!$I$6:$I$505,Buchungen!$E$6:$E$505,$B36,Buchungen!$D$6:$D$505,G$3)</f>
        <v>36.95</v>
      </c>
      <c r="H36" s="39" t="n">
        <f aca="false">SUMIFS(Buchungen!$I$6:$I$505,Buchungen!$E$6:$E$505,$B36,Buchungen!$D$6:$D$505,H$3)</f>
        <v>41.53</v>
      </c>
      <c r="I36" s="39" t="n">
        <f aca="false">SUMIFS(Buchungen!$I$6:$I$505,Buchungen!$E$6:$E$505,$B36,Buchungen!$D$6:$D$505,I$3)</f>
        <v>47.14</v>
      </c>
      <c r="J36" s="39" t="n">
        <f aca="false">SUMIFS(Buchungen!$I$6:$I$505,Buchungen!$E$6:$E$505,$B36,Buchungen!$D$6:$D$505,J$3)</f>
        <v>48.35</v>
      </c>
      <c r="K36" s="39" t="n">
        <f aca="false">SUMIFS(Buchungen!$I$6:$I$505,Buchungen!$E$6:$E$505,$B36,Buchungen!$D$6:$D$505,K$3)</f>
        <v>0</v>
      </c>
      <c r="L36" s="39" t="n">
        <f aca="false">SUMIFS(Buchungen!$I$6:$I$505,Buchungen!$E$6:$E$505,$B36,Buchungen!$D$6:$D$505,L$3)</f>
        <v>0</v>
      </c>
      <c r="M36" s="39" t="n">
        <f aca="false">SUMIFS(Buchungen!$I$6:$I$505,Buchungen!$E$6:$E$505,$B36,Buchungen!$D$6:$D$505,M$3)</f>
        <v>0</v>
      </c>
      <c r="N36" s="39" t="n">
        <f aca="false">SUMIFS(Buchungen!$I$6:$I$505,Buchungen!$E$6:$E$505,$B36,Buchungen!$D$6:$D$505,N$3)</f>
        <v>0</v>
      </c>
      <c r="O36" s="39" t="n">
        <f aca="false">SUMIFS(Buchungen!$I$6:$I$505,Buchungen!$E$6:$E$505,$B36,Buchungen!$D$6:$D$505,O$3)</f>
        <v>0</v>
      </c>
      <c r="P36" s="40" t="n">
        <f aca="false">SUM(D36:O36)</f>
        <v>320.17</v>
      </c>
      <c r="Q36" s="40" t="n">
        <f aca="false">IFERROR(P36/$D$57,0)</f>
        <v>45.7385714285714</v>
      </c>
      <c r="R36" s="40" t="n">
        <f aca="false">C36*$D$57</f>
        <v>350</v>
      </c>
      <c r="S36" s="40" t="n">
        <f aca="false">R36-P36</f>
        <v>29.83</v>
      </c>
      <c r="T36" s="41" t="n">
        <f aca="false">IFERROR(P36/R36-1,"")</f>
        <v>-0.0852285714285714</v>
      </c>
    </row>
    <row r="37" customFormat="false" ht="15" hidden="false" customHeight="false" outlineLevel="0" collapsed="false">
      <c r="B37" s="37" t="s">
        <v>104</v>
      </c>
      <c r="C37" s="38" t="n">
        <v>45</v>
      </c>
      <c r="D37" s="39" t="n">
        <f aca="false">SUMIFS(Buchungen!$I$6:$I$505,Buchungen!$E$6:$E$505,$B37,Buchungen!$D$6:$D$505,D$3)</f>
        <v>28.04</v>
      </c>
      <c r="E37" s="39" t="n">
        <f aca="false">SUMIFS(Buchungen!$I$6:$I$505,Buchungen!$E$6:$E$505,$B37,Buchungen!$D$6:$D$505,E$3)</f>
        <v>45.54</v>
      </c>
      <c r="F37" s="39" t="n">
        <f aca="false">SUMIFS(Buchungen!$I$6:$I$505,Buchungen!$E$6:$E$505,$B37,Buchungen!$D$6:$D$505,F$3)</f>
        <v>48.68</v>
      </c>
      <c r="G37" s="39" t="n">
        <f aca="false">SUMIFS(Buchungen!$I$6:$I$505,Buchungen!$E$6:$E$505,$B37,Buchungen!$D$6:$D$505,G$3)</f>
        <v>45.51</v>
      </c>
      <c r="H37" s="39" t="n">
        <f aca="false">SUMIFS(Buchungen!$I$6:$I$505,Buchungen!$E$6:$E$505,$B37,Buchungen!$D$6:$D$505,H$3)</f>
        <v>39.12</v>
      </c>
      <c r="I37" s="39" t="n">
        <f aca="false">SUMIFS(Buchungen!$I$6:$I$505,Buchungen!$E$6:$E$505,$B37,Buchungen!$D$6:$D$505,I$3)</f>
        <v>46.68</v>
      </c>
      <c r="J37" s="39" t="n">
        <f aca="false">SUMIFS(Buchungen!$I$6:$I$505,Buchungen!$E$6:$E$505,$B37,Buchungen!$D$6:$D$505,J$3)</f>
        <v>60.35</v>
      </c>
      <c r="K37" s="39" t="n">
        <f aca="false">SUMIFS(Buchungen!$I$6:$I$505,Buchungen!$E$6:$E$505,$B37,Buchungen!$D$6:$D$505,K$3)</f>
        <v>0</v>
      </c>
      <c r="L37" s="39" t="n">
        <f aca="false">SUMIFS(Buchungen!$I$6:$I$505,Buchungen!$E$6:$E$505,$B37,Buchungen!$D$6:$D$505,L$3)</f>
        <v>0</v>
      </c>
      <c r="M37" s="39" t="n">
        <f aca="false">SUMIFS(Buchungen!$I$6:$I$505,Buchungen!$E$6:$E$505,$B37,Buchungen!$D$6:$D$505,M$3)</f>
        <v>0</v>
      </c>
      <c r="N37" s="39" t="n">
        <f aca="false">SUMIFS(Buchungen!$I$6:$I$505,Buchungen!$E$6:$E$505,$B37,Buchungen!$D$6:$D$505,N$3)</f>
        <v>0</v>
      </c>
      <c r="O37" s="39" t="n">
        <f aca="false">SUMIFS(Buchungen!$I$6:$I$505,Buchungen!$E$6:$E$505,$B37,Buchungen!$D$6:$D$505,O$3)</f>
        <v>0</v>
      </c>
      <c r="P37" s="40" t="n">
        <f aca="false">SUM(D37:O37)</f>
        <v>313.92</v>
      </c>
      <c r="Q37" s="40" t="n">
        <f aca="false">IFERROR(P37/$D$57,0)</f>
        <v>44.8457142857143</v>
      </c>
      <c r="R37" s="40" t="n">
        <f aca="false">C37*$D$57</f>
        <v>315</v>
      </c>
      <c r="S37" s="40" t="n">
        <f aca="false">R37-P37</f>
        <v>1.07999999999998</v>
      </c>
      <c r="T37" s="41" t="n">
        <f aca="false">IFERROR(P37/R37-1,"")</f>
        <v>-0.00342857142857134</v>
      </c>
    </row>
    <row r="38" customFormat="false" ht="15" hidden="false" customHeight="false" outlineLevel="0" collapsed="false">
      <c r="B38" s="42" t="s">
        <v>105</v>
      </c>
      <c r="C38" s="43" t="n">
        <f aca="false">SUM(C28:C37)</f>
        <v>1000</v>
      </c>
      <c r="D38" s="44" t="n">
        <f aca="false">SUM(D28:D37)</f>
        <v>705.41</v>
      </c>
      <c r="E38" s="44" t="n">
        <f aca="false">SUM(E28:E37)</f>
        <v>837.58</v>
      </c>
      <c r="F38" s="44" t="n">
        <f aca="false">SUM(F28:F37)</f>
        <v>985.11</v>
      </c>
      <c r="G38" s="44" t="n">
        <f aca="false">SUM(G28:G37)</f>
        <v>689.79</v>
      </c>
      <c r="H38" s="44" t="n">
        <f aca="false">SUM(H28:H37)</f>
        <v>672.37</v>
      </c>
      <c r="I38" s="44" t="n">
        <f aca="false">SUM(I28:I37)</f>
        <v>1247.76</v>
      </c>
      <c r="J38" s="44" t="n">
        <f aca="false">SUM(J28:J37)</f>
        <v>1082.98</v>
      </c>
      <c r="K38" s="44" t="n">
        <f aca="false">SUM(K28:K37)</f>
        <v>0</v>
      </c>
      <c r="L38" s="44" t="n">
        <f aca="false">SUM(L28:L37)</f>
        <v>0</v>
      </c>
      <c r="M38" s="44" t="n">
        <f aca="false">SUM(M28:M37)</f>
        <v>0</v>
      </c>
      <c r="N38" s="44" t="n">
        <f aca="false">SUM(N28:N37)</f>
        <v>0</v>
      </c>
      <c r="O38" s="44" t="n">
        <f aca="false">SUM(O28:O37)</f>
        <v>0</v>
      </c>
      <c r="P38" s="43" t="n">
        <f aca="false">SUM(P28:P37)</f>
        <v>6221</v>
      </c>
      <c r="Q38" s="43" t="n">
        <f aca="false">IFERROR(P38/$D$57,0)</f>
        <v>888.714285714286</v>
      </c>
      <c r="R38" s="43" t="n">
        <f aca="false">SUM(R28:R37)</f>
        <v>7000</v>
      </c>
      <c r="S38" s="43" t="n">
        <f aca="false">R38-P38</f>
        <v>779</v>
      </c>
      <c r="T38" s="45" t="n">
        <f aca="false">IFERROR(P38/R38-1,"")</f>
        <v>-0.111285714285714</v>
      </c>
    </row>
    <row r="40" customFormat="false" ht="18" hidden="false" customHeight="true" outlineLevel="0" collapsed="false">
      <c r="B40" s="29" t="s">
        <v>106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customFormat="false" ht="15" hidden="false" customHeight="false" outlineLevel="0" collapsed="false">
      <c r="B41" s="37" t="s">
        <v>107</v>
      </c>
      <c r="C41" s="38" t="n">
        <v>200</v>
      </c>
      <c r="D41" s="39" t="n">
        <f aca="false">SUMIFS(Buchungen!$I$6:$I$505,Buchungen!$E$6:$E$505,$B41,Buchungen!$D$6:$D$505,D$3)</f>
        <v>200</v>
      </c>
      <c r="E41" s="39" t="n">
        <f aca="false">SUMIFS(Buchungen!$I$6:$I$505,Buchungen!$E$6:$E$505,$B41,Buchungen!$D$6:$D$505,E$3)</f>
        <v>200</v>
      </c>
      <c r="F41" s="39" t="n">
        <f aca="false">SUMIFS(Buchungen!$I$6:$I$505,Buchungen!$E$6:$E$505,$B41,Buchungen!$D$6:$D$505,F$3)</f>
        <v>200</v>
      </c>
      <c r="G41" s="39" t="n">
        <f aca="false">SUMIFS(Buchungen!$I$6:$I$505,Buchungen!$E$6:$E$505,$B41,Buchungen!$D$6:$D$505,G$3)</f>
        <v>200</v>
      </c>
      <c r="H41" s="39" t="n">
        <f aca="false">SUMIFS(Buchungen!$I$6:$I$505,Buchungen!$E$6:$E$505,$B41,Buchungen!$D$6:$D$505,H$3)</f>
        <v>200</v>
      </c>
      <c r="I41" s="39" t="n">
        <f aca="false">SUMIFS(Buchungen!$I$6:$I$505,Buchungen!$E$6:$E$505,$B41,Buchungen!$D$6:$D$505,I$3)</f>
        <v>200</v>
      </c>
      <c r="J41" s="39" t="n">
        <f aca="false">SUMIFS(Buchungen!$I$6:$I$505,Buchungen!$E$6:$E$505,$B41,Buchungen!$D$6:$D$505,J$3)</f>
        <v>200</v>
      </c>
      <c r="K41" s="39" t="n">
        <f aca="false">SUMIFS(Buchungen!$I$6:$I$505,Buchungen!$E$6:$E$505,$B41,Buchungen!$D$6:$D$505,K$3)</f>
        <v>0</v>
      </c>
      <c r="L41" s="39" t="n">
        <f aca="false">SUMIFS(Buchungen!$I$6:$I$505,Buchungen!$E$6:$E$505,$B41,Buchungen!$D$6:$D$505,L$3)</f>
        <v>0</v>
      </c>
      <c r="M41" s="39" t="n">
        <f aca="false">SUMIFS(Buchungen!$I$6:$I$505,Buchungen!$E$6:$E$505,$B41,Buchungen!$D$6:$D$505,M$3)</f>
        <v>0</v>
      </c>
      <c r="N41" s="39" t="n">
        <f aca="false">SUMIFS(Buchungen!$I$6:$I$505,Buchungen!$E$6:$E$505,$B41,Buchungen!$D$6:$D$505,N$3)</f>
        <v>0</v>
      </c>
      <c r="O41" s="39" t="n">
        <f aca="false">SUMIFS(Buchungen!$I$6:$I$505,Buchungen!$E$6:$E$505,$B41,Buchungen!$D$6:$D$505,O$3)</f>
        <v>0</v>
      </c>
      <c r="P41" s="40" t="n">
        <f aca="false">SUM(D41:O41)</f>
        <v>1400</v>
      </c>
      <c r="Q41" s="40" t="n">
        <f aca="false">IFERROR(P41/$D$57,0)</f>
        <v>200</v>
      </c>
      <c r="R41" s="40" t="n">
        <f aca="false">C41*$D$57</f>
        <v>1400</v>
      </c>
      <c r="S41" s="40" t="n">
        <f aca="false">R41-P41</f>
        <v>0</v>
      </c>
      <c r="T41" s="41" t="n">
        <f aca="false">IFERROR(P41/R41-1,"")</f>
        <v>0</v>
      </c>
    </row>
    <row r="42" customFormat="false" ht="15" hidden="false" customHeight="false" outlineLevel="0" collapsed="false">
      <c r="B42" s="37" t="s">
        <v>108</v>
      </c>
      <c r="C42" s="38" t="n">
        <v>250</v>
      </c>
      <c r="D42" s="39" t="n">
        <f aca="false">SUMIFS(Buchungen!$I$6:$I$505,Buchungen!$E$6:$E$505,$B42,Buchungen!$D$6:$D$505,D$3)</f>
        <v>250</v>
      </c>
      <c r="E42" s="39" t="n">
        <f aca="false">SUMIFS(Buchungen!$I$6:$I$505,Buchungen!$E$6:$E$505,$B42,Buchungen!$D$6:$D$505,E$3)</f>
        <v>250</v>
      </c>
      <c r="F42" s="39" t="n">
        <f aca="false">SUMIFS(Buchungen!$I$6:$I$505,Buchungen!$E$6:$E$505,$B42,Buchungen!$D$6:$D$505,F$3)</f>
        <v>250</v>
      </c>
      <c r="G42" s="39" t="n">
        <f aca="false">SUMIFS(Buchungen!$I$6:$I$505,Buchungen!$E$6:$E$505,$B42,Buchungen!$D$6:$D$505,G$3)</f>
        <v>250</v>
      </c>
      <c r="H42" s="39" t="n">
        <f aca="false">SUMIFS(Buchungen!$I$6:$I$505,Buchungen!$E$6:$E$505,$B42,Buchungen!$D$6:$D$505,H$3)</f>
        <v>250</v>
      </c>
      <c r="I42" s="39" t="n">
        <f aca="false">SUMIFS(Buchungen!$I$6:$I$505,Buchungen!$E$6:$E$505,$B42,Buchungen!$D$6:$D$505,I$3)</f>
        <v>250</v>
      </c>
      <c r="J42" s="39" t="n">
        <f aca="false">SUMIFS(Buchungen!$I$6:$I$505,Buchungen!$E$6:$E$505,$B42,Buchungen!$D$6:$D$505,J$3)</f>
        <v>250</v>
      </c>
      <c r="K42" s="39" t="n">
        <f aca="false">SUMIFS(Buchungen!$I$6:$I$505,Buchungen!$E$6:$E$505,$B42,Buchungen!$D$6:$D$505,K$3)</f>
        <v>0</v>
      </c>
      <c r="L42" s="39" t="n">
        <f aca="false">SUMIFS(Buchungen!$I$6:$I$505,Buchungen!$E$6:$E$505,$B42,Buchungen!$D$6:$D$505,L$3)</f>
        <v>0</v>
      </c>
      <c r="M42" s="39" t="n">
        <f aca="false">SUMIFS(Buchungen!$I$6:$I$505,Buchungen!$E$6:$E$505,$B42,Buchungen!$D$6:$D$505,M$3)</f>
        <v>0</v>
      </c>
      <c r="N42" s="39" t="n">
        <f aca="false">SUMIFS(Buchungen!$I$6:$I$505,Buchungen!$E$6:$E$505,$B42,Buchungen!$D$6:$D$505,N$3)</f>
        <v>0</v>
      </c>
      <c r="O42" s="39" t="n">
        <f aca="false">SUMIFS(Buchungen!$I$6:$I$505,Buchungen!$E$6:$E$505,$B42,Buchungen!$D$6:$D$505,O$3)</f>
        <v>0</v>
      </c>
      <c r="P42" s="40" t="n">
        <f aca="false">SUM(D42:O42)</f>
        <v>1750</v>
      </c>
      <c r="Q42" s="40" t="n">
        <f aca="false">IFERROR(P42/$D$57,0)</f>
        <v>250</v>
      </c>
      <c r="R42" s="40" t="n">
        <f aca="false">C42*$D$57</f>
        <v>1750</v>
      </c>
      <c r="S42" s="40" t="n">
        <f aca="false">R42-P42</f>
        <v>0</v>
      </c>
      <c r="T42" s="41" t="n">
        <f aca="false">IFERROR(P42/R42-1,"")</f>
        <v>0</v>
      </c>
    </row>
    <row r="43" customFormat="false" ht="15" hidden="false" customHeight="false" outlineLevel="0" collapsed="false">
      <c r="B43" s="37" t="s">
        <v>109</v>
      </c>
      <c r="C43" s="38" t="n">
        <v>150</v>
      </c>
      <c r="D43" s="39" t="n">
        <f aca="false">SUMIFS(Buchungen!$I$6:$I$505,Buchungen!$E$6:$E$505,$B43,Buchungen!$D$6:$D$505,D$3)</f>
        <v>150</v>
      </c>
      <c r="E43" s="39" t="n">
        <f aca="false">SUMIFS(Buchungen!$I$6:$I$505,Buchungen!$E$6:$E$505,$B43,Buchungen!$D$6:$D$505,E$3)</f>
        <v>150</v>
      </c>
      <c r="F43" s="39" t="n">
        <f aca="false">SUMIFS(Buchungen!$I$6:$I$505,Buchungen!$E$6:$E$505,$B43,Buchungen!$D$6:$D$505,F$3)</f>
        <v>150</v>
      </c>
      <c r="G43" s="39" t="n">
        <f aca="false">SUMIFS(Buchungen!$I$6:$I$505,Buchungen!$E$6:$E$505,$B43,Buchungen!$D$6:$D$505,G$3)</f>
        <v>150</v>
      </c>
      <c r="H43" s="39" t="n">
        <f aca="false">SUMIFS(Buchungen!$I$6:$I$505,Buchungen!$E$6:$E$505,$B43,Buchungen!$D$6:$D$505,H$3)</f>
        <v>150</v>
      </c>
      <c r="I43" s="39" t="n">
        <f aca="false">SUMIFS(Buchungen!$I$6:$I$505,Buchungen!$E$6:$E$505,$B43,Buchungen!$D$6:$D$505,I$3)</f>
        <v>150</v>
      </c>
      <c r="J43" s="39" t="n">
        <f aca="false">SUMIFS(Buchungen!$I$6:$I$505,Buchungen!$E$6:$E$505,$B43,Buchungen!$D$6:$D$505,J$3)</f>
        <v>150</v>
      </c>
      <c r="K43" s="39" t="n">
        <f aca="false">SUMIFS(Buchungen!$I$6:$I$505,Buchungen!$E$6:$E$505,$B43,Buchungen!$D$6:$D$505,K$3)</f>
        <v>0</v>
      </c>
      <c r="L43" s="39" t="n">
        <f aca="false">SUMIFS(Buchungen!$I$6:$I$505,Buchungen!$E$6:$E$505,$B43,Buchungen!$D$6:$D$505,L$3)</f>
        <v>0</v>
      </c>
      <c r="M43" s="39" t="n">
        <f aca="false">SUMIFS(Buchungen!$I$6:$I$505,Buchungen!$E$6:$E$505,$B43,Buchungen!$D$6:$D$505,M$3)</f>
        <v>0</v>
      </c>
      <c r="N43" s="39" t="n">
        <f aca="false">SUMIFS(Buchungen!$I$6:$I$505,Buchungen!$E$6:$E$505,$B43,Buchungen!$D$6:$D$505,N$3)</f>
        <v>0</v>
      </c>
      <c r="O43" s="39" t="n">
        <f aca="false">SUMIFS(Buchungen!$I$6:$I$505,Buchungen!$E$6:$E$505,$B43,Buchungen!$D$6:$D$505,O$3)</f>
        <v>0</v>
      </c>
      <c r="P43" s="40" t="n">
        <f aca="false">SUM(D43:O43)</f>
        <v>1050</v>
      </c>
      <c r="Q43" s="40" t="n">
        <f aca="false">IFERROR(P43/$D$57,0)</f>
        <v>150</v>
      </c>
      <c r="R43" s="40" t="n">
        <f aca="false">C43*$D$57</f>
        <v>1050</v>
      </c>
      <c r="S43" s="40" t="n">
        <f aca="false">R43-P43</f>
        <v>0</v>
      </c>
      <c r="T43" s="41" t="n">
        <f aca="false">IFERROR(P43/R43-1,"")</f>
        <v>0</v>
      </c>
    </row>
    <row r="44" customFormat="false" ht="15" hidden="false" customHeight="false" outlineLevel="0" collapsed="false">
      <c r="B44" s="37" t="s">
        <v>110</v>
      </c>
      <c r="C44" s="38" t="n">
        <v>0</v>
      </c>
      <c r="D44" s="39" t="n">
        <f aca="false">SUMIFS(Buchungen!$I$6:$I$505,Buchungen!$E$6:$E$505,$B44,Buchungen!$D$6:$D$505,D$3)</f>
        <v>0</v>
      </c>
      <c r="E44" s="39" t="n">
        <f aca="false">SUMIFS(Buchungen!$I$6:$I$505,Buchungen!$E$6:$E$505,$B44,Buchungen!$D$6:$D$505,E$3)</f>
        <v>0</v>
      </c>
      <c r="F44" s="39" t="n">
        <f aca="false">SUMIFS(Buchungen!$I$6:$I$505,Buchungen!$E$6:$E$505,$B44,Buchungen!$D$6:$D$505,F$3)</f>
        <v>0</v>
      </c>
      <c r="G44" s="39" t="n">
        <f aca="false">SUMIFS(Buchungen!$I$6:$I$505,Buchungen!$E$6:$E$505,$B44,Buchungen!$D$6:$D$505,G$3)</f>
        <v>0</v>
      </c>
      <c r="H44" s="39" t="n">
        <f aca="false">SUMIFS(Buchungen!$I$6:$I$505,Buchungen!$E$6:$E$505,$B44,Buchungen!$D$6:$D$505,H$3)</f>
        <v>0</v>
      </c>
      <c r="I44" s="39" t="n">
        <f aca="false">SUMIFS(Buchungen!$I$6:$I$505,Buchungen!$E$6:$E$505,$B44,Buchungen!$D$6:$D$505,I$3)</f>
        <v>0</v>
      </c>
      <c r="J44" s="39" t="n">
        <f aca="false">SUMIFS(Buchungen!$I$6:$I$505,Buchungen!$E$6:$E$505,$B44,Buchungen!$D$6:$D$505,J$3)</f>
        <v>0</v>
      </c>
      <c r="K44" s="39" t="n">
        <f aca="false">SUMIFS(Buchungen!$I$6:$I$505,Buchungen!$E$6:$E$505,$B44,Buchungen!$D$6:$D$505,K$3)</f>
        <v>0</v>
      </c>
      <c r="L44" s="39" t="n">
        <f aca="false">SUMIFS(Buchungen!$I$6:$I$505,Buchungen!$E$6:$E$505,$B44,Buchungen!$D$6:$D$505,L$3)</f>
        <v>0</v>
      </c>
      <c r="M44" s="39" t="n">
        <f aca="false">SUMIFS(Buchungen!$I$6:$I$505,Buchungen!$E$6:$E$505,$B44,Buchungen!$D$6:$D$505,M$3)</f>
        <v>0</v>
      </c>
      <c r="N44" s="39" t="n">
        <f aca="false">SUMIFS(Buchungen!$I$6:$I$505,Buchungen!$E$6:$E$505,$B44,Buchungen!$D$6:$D$505,N$3)</f>
        <v>0</v>
      </c>
      <c r="O44" s="39" t="n">
        <f aca="false">SUMIFS(Buchungen!$I$6:$I$505,Buchungen!$E$6:$E$505,$B44,Buchungen!$D$6:$D$505,O$3)</f>
        <v>0</v>
      </c>
      <c r="P44" s="40" t="n">
        <f aca="false">SUM(D44:O44)</f>
        <v>0</v>
      </c>
      <c r="Q44" s="40" t="n">
        <f aca="false">IFERROR(P44/$D$57,0)</f>
        <v>0</v>
      </c>
      <c r="R44" s="40" t="n">
        <f aca="false">C44*$D$57</f>
        <v>0</v>
      </c>
      <c r="S44" s="40" t="n">
        <f aca="false">R44-P44</f>
        <v>0</v>
      </c>
      <c r="T44" s="41" t="str">
        <f aca="false">IFERROR(P44/R44-1,"")</f>
        <v/>
      </c>
    </row>
    <row r="45" customFormat="false" ht="15" hidden="false" customHeight="false" outlineLevel="0" collapsed="false">
      <c r="B45" s="37" t="s">
        <v>111</v>
      </c>
      <c r="C45" s="38" t="n">
        <v>100</v>
      </c>
      <c r="D45" s="39" t="n">
        <f aca="false">SUMIFS(Buchungen!$I$6:$I$505,Buchungen!$E$6:$E$505,$B45,Buchungen!$D$6:$D$505,D$3)</f>
        <v>100</v>
      </c>
      <c r="E45" s="39" t="n">
        <f aca="false">SUMIFS(Buchungen!$I$6:$I$505,Buchungen!$E$6:$E$505,$B45,Buchungen!$D$6:$D$505,E$3)</f>
        <v>100</v>
      </c>
      <c r="F45" s="39" t="n">
        <f aca="false">SUMIFS(Buchungen!$I$6:$I$505,Buchungen!$E$6:$E$505,$B45,Buchungen!$D$6:$D$505,F$3)</f>
        <v>0</v>
      </c>
      <c r="G45" s="39" t="n">
        <f aca="false">SUMIFS(Buchungen!$I$6:$I$505,Buchungen!$E$6:$E$505,$B45,Buchungen!$D$6:$D$505,G$3)</f>
        <v>100</v>
      </c>
      <c r="H45" s="39" t="n">
        <f aca="false">SUMIFS(Buchungen!$I$6:$I$505,Buchungen!$E$6:$E$505,$B45,Buchungen!$D$6:$D$505,H$3)</f>
        <v>100</v>
      </c>
      <c r="I45" s="39" t="n">
        <f aca="false">SUMIFS(Buchungen!$I$6:$I$505,Buchungen!$E$6:$E$505,$B45,Buchungen!$D$6:$D$505,I$3)</f>
        <v>0</v>
      </c>
      <c r="J45" s="39" t="n">
        <f aca="false">SUMIFS(Buchungen!$I$6:$I$505,Buchungen!$E$6:$E$505,$B45,Buchungen!$D$6:$D$505,J$3)</f>
        <v>100</v>
      </c>
      <c r="K45" s="39" t="n">
        <f aca="false">SUMIFS(Buchungen!$I$6:$I$505,Buchungen!$E$6:$E$505,$B45,Buchungen!$D$6:$D$505,K$3)</f>
        <v>0</v>
      </c>
      <c r="L45" s="39" t="n">
        <f aca="false">SUMIFS(Buchungen!$I$6:$I$505,Buchungen!$E$6:$E$505,$B45,Buchungen!$D$6:$D$505,L$3)</f>
        <v>0</v>
      </c>
      <c r="M45" s="39" t="n">
        <f aca="false">SUMIFS(Buchungen!$I$6:$I$505,Buchungen!$E$6:$E$505,$B45,Buchungen!$D$6:$D$505,M$3)</f>
        <v>0</v>
      </c>
      <c r="N45" s="39" t="n">
        <f aca="false">SUMIFS(Buchungen!$I$6:$I$505,Buchungen!$E$6:$E$505,$B45,Buchungen!$D$6:$D$505,N$3)</f>
        <v>0</v>
      </c>
      <c r="O45" s="39" t="n">
        <f aca="false">SUMIFS(Buchungen!$I$6:$I$505,Buchungen!$E$6:$E$505,$B45,Buchungen!$D$6:$D$505,O$3)</f>
        <v>0</v>
      </c>
      <c r="P45" s="40" t="n">
        <f aca="false">SUM(D45:O45)</f>
        <v>500</v>
      </c>
      <c r="Q45" s="40" t="n">
        <f aca="false">IFERROR(P45/$D$57,0)</f>
        <v>71.4285714285714</v>
      </c>
      <c r="R45" s="40" t="n">
        <f aca="false">C45*$D$57</f>
        <v>700</v>
      </c>
      <c r="S45" s="40" t="n">
        <f aca="false">R45-P45</f>
        <v>200</v>
      </c>
      <c r="T45" s="41" t="n">
        <f aca="false">IFERROR(P45/R45-1,"")</f>
        <v>-0.285714285714286</v>
      </c>
    </row>
    <row r="46" customFormat="false" ht="15" hidden="false" customHeight="false" outlineLevel="0" collapsed="false">
      <c r="B46" s="37" t="s">
        <v>112</v>
      </c>
      <c r="C46" s="38" t="n">
        <v>0</v>
      </c>
      <c r="D46" s="39" t="n">
        <f aca="false">SUMIFS(Buchungen!$I$6:$I$505,Buchungen!$E$6:$E$505,$B46,Buchungen!$D$6:$D$505,D$3)</f>
        <v>0</v>
      </c>
      <c r="E46" s="39" t="n">
        <f aca="false">SUMIFS(Buchungen!$I$6:$I$505,Buchungen!$E$6:$E$505,$B46,Buchungen!$D$6:$D$505,E$3)</f>
        <v>0</v>
      </c>
      <c r="F46" s="39" t="n">
        <f aca="false">SUMIFS(Buchungen!$I$6:$I$505,Buchungen!$E$6:$E$505,$B46,Buchungen!$D$6:$D$505,F$3)</f>
        <v>0</v>
      </c>
      <c r="G46" s="39" t="n">
        <f aca="false">SUMIFS(Buchungen!$I$6:$I$505,Buchungen!$E$6:$E$505,$B46,Buchungen!$D$6:$D$505,G$3)</f>
        <v>0</v>
      </c>
      <c r="H46" s="39" t="n">
        <f aca="false">SUMIFS(Buchungen!$I$6:$I$505,Buchungen!$E$6:$E$505,$B46,Buchungen!$D$6:$D$505,H$3)</f>
        <v>0</v>
      </c>
      <c r="I46" s="39" t="n">
        <f aca="false">SUMIFS(Buchungen!$I$6:$I$505,Buchungen!$E$6:$E$505,$B46,Buchungen!$D$6:$D$505,I$3)</f>
        <v>0</v>
      </c>
      <c r="J46" s="39" t="n">
        <f aca="false">SUMIFS(Buchungen!$I$6:$I$505,Buchungen!$E$6:$E$505,$B46,Buchungen!$D$6:$D$505,J$3)</f>
        <v>0</v>
      </c>
      <c r="K46" s="39" t="n">
        <f aca="false">SUMIFS(Buchungen!$I$6:$I$505,Buchungen!$E$6:$E$505,$B46,Buchungen!$D$6:$D$505,K$3)</f>
        <v>0</v>
      </c>
      <c r="L46" s="39" t="n">
        <f aca="false">SUMIFS(Buchungen!$I$6:$I$505,Buchungen!$E$6:$E$505,$B46,Buchungen!$D$6:$D$505,L$3)</f>
        <v>0</v>
      </c>
      <c r="M46" s="39" t="n">
        <f aca="false">SUMIFS(Buchungen!$I$6:$I$505,Buchungen!$E$6:$E$505,$B46,Buchungen!$D$6:$D$505,M$3)</f>
        <v>0</v>
      </c>
      <c r="N46" s="39" t="n">
        <f aca="false">SUMIFS(Buchungen!$I$6:$I$505,Buchungen!$E$6:$E$505,$B46,Buchungen!$D$6:$D$505,N$3)</f>
        <v>0</v>
      </c>
      <c r="O46" s="39" t="n">
        <f aca="false">SUMIFS(Buchungen!$I$6:$I$505,Buchungen!$E$6:$E$505,$B46,Buchungen!$D$6:$D$505,O$3)</f>
        <v>0</v>
      </c>
      <c r="P46" s="40" t="n">
        <f aca="false">SUM(D46:O46)</f>
        <v>0</v>
      </c>
      <c r="Q46" s="40" t="n">
        <f aca="false">IFERROR(P46/$D$57,0)</f>
        <v>0</v>
      </c>
      <c r="R46" s="40" t="n">
        <f aca="false">C46*$D$57</f>
        <v>0</v>
      </c>
      <c r="S46" s="40" t="n">
        <f aca="false">R46-P46</f>
        <v>0</v>
      </c>
      <c r="T46" s="41" t="str">
        <f aca="false">IFERROR(P46/R46-1,"")</f>
        <v/>
      </c>
    </row>
    <row r="47" customFormat="false" ht="15" hidden="false" customHeight="false" outlineLevel="0" collapsed="false">
      <c r="B47" s="42" t="s">
        <v>113</v>
      </c>
      <c r="C47" s="43" t="n">
        <f aca="false">SUM(C41:C46)</f>
        <v>700</v>
      </c>
      <c r="D47" s="44" t="n">
        <f aca="false">SUM(D41:D46)</f>
        <v>700</v>
      </c>
      <c r="E47" s="44" t="n">
        <f aca="false">SUM(E41:E46)</f>
        <v>700</v>
      </c>
      <c r="F47" s="44" t="n">
        <f aca="false">SUM(F41:F46)</f>
        <v>600</v>
      </c>
      <c r="G47" s="44" t="n">
        <f aca="false">SUM(G41:G46)</f>
        <v>700</v>
      </c>
      <c r="H47" s="44" t="n">
        <f aca="false">SUM(H41:H46)</f>
        <v>700</v>
      </c>
      <c r="I47" s="44" t="n">
        <f aca="false">SUM(I41:I46)</f>
        <v>600</v>
      </c>
      <c r="J47" s="44" t="n">
        <f aca="false">SUM(J41:J46)</f>
        <v>700</v>
      </c>
      <c r="K47" s="44" t="n">
        <f aca="false">SUM(K41:K46)</f>
        <v>0</v>
      </c>
      <c r="L47" s="44" t="n">
        <f aca="false">SUM(L41:L46)</f>
        <v>0</v>
      </c>
      <c r="M47" s="44" t="n">
        <f aca="false">SUM(M41:M46)</f>
        <v>0</v>
      </c>
      <c r="N47" s="44" t="n">
        <f aca="false">SUM(N41:N46)</f>
        <v>0</v>
      </c>
      <c r="O47" s="44" t="n">
        <f aca="false">SUM(O41:O46)</f>
        <v>0</v>
      </c>
      <c r="P47" s="43" t="n">
        <f aca="false">SUM(P41:P46)</f>
        <v>4700</v>
      </c>
      <c r="Q47" s="43" t="n">
        <f aca="false">IFERROR(P47/$D$57,0)</f>
        <v>671.428571428571</v>
      </c>
      <c r="R47" s="43" t="n">
        <f aca="false">SUM(R41:R46)</f>
        <v>4900</v>
      </c>
      <c r="S47" s="43" t="n">
        <f aca="false">R47-P47</f>
        <v>200</v>
      </c>
      <c r="T47" s="45" t="n">
        <f aca="false">IFERROR(P47/R47-1,"")</f>
        <v>-0.0408163265306123</v>
      </c>
    </row>
    <row r="49" customFormat="false" ht="15" hidden="false" customHeight="false" outlineLevel="0" collapsed="false">
      <c r="B49" s="48" t="s">
        <v>114</v>
      </c>
      <c r="C49" s="49" t="n">
        <f aca="false">C25+C38+C47</f>
        <v>3740</v>
      </c>
      <c r="D49" s="50" t="n">
        <f aca="false">D25+D38+D47</f>
        <v>3436.68</v>
      </c>
      <c r="E49" s="50" t="n">
        <f aca="false">E25+E38+E47</f>
        <v>3580.93</v>
      </c>
      <c r="F49" s="50" t="n">
        <f aca="false">F25+F38+F47</f>
        <v>3658.87</v>
      </c>
      <c r="G49" s="50" t="n">
        <f aca="false">G25+G38+G47</f>
        <v>3359.42</v>
      </c>
      <c r="H49" s="50" t="n">
        <f aca="false">H25+H38+H47</f>
        <v>3595.15</v>
      </c>
      <c r="I49" s="50" t="n">
        <f aca="false">I25+I38+I47</f>
        <v>3918.53</v>
      </c>
      <c r="J49" s="50" t="n">
        <f aca="false">J25+J38+J47</f>
        <v>3806.67</v>
      </c>
      <c r="K49" s="50" t="n">
        <f aca="false">K25+K38+K47</f>
        <v>0</v>
      </c>
      <c r="L49" s="50" t="n">
        <f aca="false">L25+L38+L47</f>
        <v>0</v>
      </c>
      <c r="M49" s="50" t="n">
        <f aca="false">M25+M38+M47</f>
        <v>0</v>
      </c>
      <c r="N49" s="50" t="n">
        <f aca="false">N25+N38+N47</f>
        <v>0</v>
      </c>
      <c r="O49" s="50" t="n">
        <f aca="false">O25+O38+O47</f>
        <v>0</v>
      </c>
      <c r="P49" s="49" t="n">
        <f aca="false">P25+P38+P47</f>
        <v>25356.25</v>
      </c>
      <c r="Q49" s="49" t="n">
        <f aca="false">Q25+Q38+Q47</f>
        <v>3622.32142857143</v>
      </c>
      <c r="R49" s="49" t="n">
        <f aca="false">R25+R38+R47</f>
        <v>26180</v>
      </c>
      <c r="S49" s="48"/>
      <c r="T49" s="48"/>
    </row>
    <row r="50" customFormat="false" ht="15" hidden="false" customHeight="false" outlineLevel="0" collapsed="false">
      <c r="B50" s="51" t="s">
        <v>115</v>
      </c>
      <c r="C50" s="52" t="n">
        <f aca="false">C10-C49</f>
        <v>55</v>
      </c>
      <c r="D50" s="53" t="n">
        <f aca="false">D10-D49</f>
        <v>358.32</v>
      </c>
      <c r="E50" s="53" t="n">
        <f aca="false">E10-E49</f>
        <v>299.47</v>
      </c>
      <c r="F50" s="53" t="n">
        <f aca="false">F10-F49</f>
        <v>136.13</v>
      </c>
      <c r="G50" s="53" t="n">
        <f aca="false">G10-G49</f>
        <v>435.58</v>
      </c>
      <c r="H50" s="53" t="n">
        <f aca="false">H10-H49</f>
        <v>199.85</v>
      </c>
      <c r="I50" s="53" t="n">
        <f aca="false">I10-I49</f>
        <v>226.47</v>
      </c>
      <c r="J50" s="53" t="n">
        <f aca="false">J10-J49</f>
        <v>108.33</v>
      </c>
      <c r="K50" s="53" t="n">
        <f aca="false">K10-K49</f>
        <v>0</v>
      </c>
      <c r="L50" s="53" t="n">
        <f aca="false">L10-L49</f>
        <v>0</v>
      </c>
      <c r="M50" s="53" t="n">
        <f aca="false">M10-M49</f>
        <v>0</v>
      </c>
      <c r="N50" s="53" t="n">
        <f aca="false">N10-N49</f>
        <v>0</v>
      </c>
      <c r="O50" s="53" t="n">
        <f aca="false">O10-O49</f>
        <v>0</v>
      </c>
      <c r="P50" s="52" t="n">
        <f aca="false">P10-P49</f>
        <v>1764.15</v>
      </c>
      <c r="Q50" s="52" t="n">
        <f aca="false">Q10-Q49</f>
        <v>252.021428571428</v>
      </c>
      <c r="R50" s="52" t="n">
        <f aca="false">R10-R49</f>
        <v>385</v>
      </c>
      <c r="S50" s="51"/>
      <c r="T50" s="51"/>
    </row>
    <row r="52" customFormat="false" ht="15" hidden="false" customHeight="false" outlineLevel="0" collapsed="false">
      <c r="B52" s="3" t="s">
        <v>116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customFormat="false" ht="15" hidden="false" customHeight="false" outlineLevel="0" collapsed="false">
      <c r="B53" s="54" t="s">
        <v>117</v>
      </c>
      <c r="C53" s="55" t="n">
        <f aca="false">Stammdaten!$C$12</f>
        <v>0.5</v>
      </c>
      <c r="D53" s="56" t="n">
        <f aca="false">IFERROR(D25/D10,"")</f>
        <v>0.535249011857708</v>
      </c>
      <c r="E53" s="56" t="n">
        <f aca="false">IFERROR(E25/E10,"")</f>
        <v>0.526582311101948</v>
      </c>
      <c r="F53" s="56" t="n">
        <f aca="false">IFERROR(F25/F10,"")</f>
        <v>0.546445322793149</v>
      </c>
      <c r="G53" s="56" t="n">
        <f aca="false">IFERROR(G25/G10,"")</f>
        <v>0.519006587615283</v>
      </c>
      <c r="H53" s="56" t="n">
        <f aca="false">IFERROR(H25/H10,"")</f>
        <v>0.58571277997365</v>
      </c>
      <c r="I53" s="56" t="n">
        <f aca="false">IFERROR(I25/I10,"")</f>
        <v>0.499582629674306</v>
      </c>
      <c r="J53" s="56" t="n">
        <f aca="false">IFERROR(J25/J10,"")</f>
        <v>0.516906768837803</v>
      </c>
      <c r="K53" s="56" t="str">
        <f aca="false">IFERROR(K25/K10,"")</f>
        <v/>
      </c>
      <c r="L53" s="56" t="str">
        <f aca="false">IFERROR(L25/L10,"")</f>
        <v/>
      </c>
      <c r="M53" s="56" t="str">
        <f aca="false">IFERROR(M25/M10,"")</f>
        <v/>
      </c>
      <c r="N53" s="56" t="str">
        <f aca="false">IFERROR(N25/N10,"")</f>
        <v/>
      </c>
      <c r="O53" s="56" t="str">
        <f aca="false">IFERROR(O25/O10,"")</f>
        <v/>
      </c>
      <c r="P53" s="56" t="n">
        <f aca="false">IFERROR(P25/P10,"")</f>
        <v>0.532265379566673</v>
      </c>
      <c r="Q53" s="54"/>
      <c r="R53" s="54"/>
      <c r="S53" s="54"/>
      <c r="T53" s="54"/>
    </row>
    <row r="54" customFormat="false" ht="15" hidden="false" customHeight="false" outlineLevel="0" collapsed="false">
      <c r="B54" s="54" t="s">
        <v>118</v>
      </c>
      <c r="C54" s="55" t="n">
        <f aca="false">Stammdaten!$C$13</f>
        <v>0.3</v>
      </c>
      <c r="D54" s="56" t="n">
        <f aca="false">IFERROR(D38/D10,"")</f>
        <v>0.185878787878788</v>
      </c>
      <c r="E54" s="56" t="n">
        <f aca="false">IFERROR(E38/E10,"")</f>
        <v>0.215848881558602</v>
      </c>
      <c r="F54" s="56" t="n">
        <f aca="false">IFERROR(F38/F10,"")</f>
        <v>0.259581027667984</v>
      </c>
      <c r="G54" s="56" t="n">
        <f aca="false">IFERROR(G38/G10,"")</f>
        <v>0.181762845849802</v>
      </c>
      <c r="H54" s="56" t="n">
        <f aca="false">IFERROR(H38/H10,"")</f>
        <v>0.177172595520422</v>
      </c>
      <c r="I54" s="56" t="n">
        <f aca="false">IFERROR(I38/I10,"")</f>
        <v>0.301027744270205</v>
      </c>
      <c r="J54" s="56" t="n">
        <f aca="false">IFERROR(J38/J10,"")</f>
        <v>0.276623243933589</v>
      </c>
      <c r="K54" s="56" t="str">
        <f aca="false">IFERROR(K38/K10,"")</f>
        <v/>
      </c>
      <c r="L54" s="56" t="str">
        <f aca="false">IFERROR(L38/L10,"")</f>
        <v/>
      </c>
      <c r="M54" s="56" t="str">
        <f aca="false">IFERROR(M38/M10,"")</f>
        <v/>
      </c>
      <c r="N54" s="56" t="str">
        <f aca="false">IFERROR(N38/N10,"")</f>
        <v/>
      </c>
      <c r="O54" s="56" t="str">
        <f aca="false">IFERROR(O38/O10,"")</f>
        <v/>
      </c>
      <c r="P54" s="56" t="n">
        <f aca="false">IFERROR(P38/P10,"")</f>
        <v>0.229384522352178</v>
      </c>
      <c r="Q54" s="54"/>
      <c r="R54" s="54"/>
      <c r="S54" s="54"/>
      <c r="T54" s="54"/>
    </row>
    <row r="55" customFormat="false" ht="15" hidden="false" customHeight="false" outlineLevel="0" collapsed="false">
      <c r="B55" s="54" t="s">
        <v>119</v>
      </c>
      <c r="C55" s="55" t="n">
        <f aca="false">Stammdaten!$C$14</f>
        <v>0.2</v>
      </c>
      <c r="D55" s="56" t="n">
        <f aca="false">IFERROR(D47/D10,"")</f>
        <v>0.184453227931489</v>
      </c>
      <c r="E55" s="56" t="n">
        <f aca="false">IFERROR(E47/E10,"")</f>
        <v>0.180393773837749</v>
      </c>
      <c r="F55" s="56" t="n">
        <f aca="false">IFERROR(F47/F10,"")</f>
        <v>0.158102766798419</v>
      </c>
      <c r="G55" s="56" t="n">
        <f aca="false">IFERROR(G47/G10,"")</f>
        <v>0.184453227931489</v>
      </c>
      <c r="H55" s="56" t="n">
        <f aca="false">IFERROR(H47/H10,"")</f>
        <v>0.184453227931489</v>
      </c>
      <c r="I55" s="56" t="n">
        <f aca="false">IFERROR(I47/I10,"")</f>
        <v>0.14475271411339</v>
      </c>
      <c r="J55" s="56" t="n">
        <f aca="false">IFERROR(J47/J10,"")</f>
        <v>0.178799489144317</v>
      </c>
      <c r="K55" s="56" t="str">
        <f aca="false">IFERROR(K47/K10,"")</f>
        <v/>
      </c>
      <c r="L55" s="56" t="str">
        <f aca="false">IFERROR(L47/L10,"")</f>
        <v/>
      </c>
      <c r="M55" s="56" t="str">
        <f aca="false">IFERROR(M47/M10,"")</f>
        <v/>
      </c>
      <c r="N55" s="56" t="str">
        <f aca="false">IFERROR(N47/N10,"")</f>
        <v/>
      </c>
      <c r="O55" s="56" t="str">
        <f aca="false">IFERROR(O47/O10,"")</f>
        <v/>
      </c>
      <c r="P55" s="56" t="n">
        <f aca="false">IFERROR(P47/P10,"")</f>
        <v>0.173301278742201</v>
      </c>
      <c r="Q55" s="54"/>
      <c r="R55" s="54"/>
      <c r="S55" s="54"/>
      <c r="T55" s="54"/>
    </row>
    <row r="57" customFormat="false" ht="15" hidden="false" customHeight="false" outlineLevel="0" collapsed="false">
      <c r="B57" s="57" t="s">
        <v>120</v>
      </c>
      <c r="D57" s="58" t="n">
        <f aca="false">COUNTIF(D10:O10,"&gt;0")</f>
        <v>7</v>
      </c>
    </row>
    <row r="58" customFormat="false" ht="15" hidden="false" customHeight="false" outlineLevel="0" collapsed="false">
      <c r="B58" s="59" t="s">
        <v>121</v>
      </c>
    </row>
    <row r="59" customFormat="false" ht="15" hidden="false" customHeight="false" outlineLevel="0" collapsed="false">
      <c r="B59" s="34" t="s">
        <v>122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7">
    <mergeCell ref="B2:T2"/>
    <mergeCell ref="B5:T5"/>
    <mergeCell ref="B12:T12"/>
    <mergeCell ref="B27:T27"/>
    <mergeCell ref="B40:T40"/>
    <mergeCell ref="B52:T52"/>
    <mergeCell ref="B59:T59"/>
  </mergeCells>
  <conditionalFormatting sqref="D50:P50">
    <cfRule type="cellIs" priority="2" operator="lessThan" aboveAverage="0" equalAverage="0" bottom="0" percent="0" rank="0" text="" dxfId="7">
      <formula>0</formula>
    </cfRule>
    <cfRule type="cellIs" priority="3" operator="greaterThanOrEqual" aboveAverage="0" equalAverage="0" bottom="0" percent="0" rank="0" text="" dxfId="8">
      <formula>0</formula>
    </cfRule>
  </conditionalFormatting>
  <conditionalFormatting sqref="S13:S25">
    <cfRule type="cellIs" priority="4" operator="lessThan" aboveAverage="0" equalAverage="0" bottom="0" percent="0" rank="0" text="" dxfId="3">
      <formula>0</formula>
    </cfRule>
    <cfRule type="cellIs" priority="5" operator="greaterThan" aboveAverage="0" equalAverage="0" bottom="0" percent="0" rank="0" text="" dxfId="9">
      <formula>0</formula>
    </cfRule>
  </conditionalFormatting>
  <conditionalFormatting sqref="S28:S38">
    <cfRule type="cellIs" priority="6" operator="lessThan" aboveAverage="0" equalAverage="0" bottom="0" percent="0" rank="0" text="" dxfId="3">
      <formula>0</formula>
    </cfRule>
    <cfRule type="cellIs" priority="7" operator="greaterThan" aboveAverage="0" equalAverage="0" bottom="0" percent="0" rank="0" text="" dxfId="9">
      <formula>0</formula>
    </cfRule>
  </conditionalFormatting>
  <conditionalFormatting sqref="S41:S47">
    <cfRule type="cellIs" priority="8" operator="greaterThan" aboveAverage="0" equalAverage="0" bottom="0" percent="0" rank="0" text="" dxfId="4">
      <formula>0</formula>
    </cfRule>
    <cfRule type="cellIs" priority="9" operator="lessThanOrEqual" aboveAverage="0" equalAverage="0" bottom="0" percent="0" rank="0" text="" dxfId="9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5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7"/>
    <col collapsed="false" customWidth="true" hidden="false" outlineLevel="0" max="3" min="3" style="0" width="13"/>
    <col collapsed="false" customWidth="true" hidden="false" outlineLevel="0" max="4" min="4" style="0" width="8"/>
    <col collapsed="false" customWidth="true" hidden="false" outlineLevel="0" max="5" min="5" style="0" width="30"/>
    <col collapsed="false" customWidth="true" hidden="false" outlineLevel="0" max="6" min="6" style="0" width="18"/>
    <col collapsed="false" customWidth="true" hidden="false" outlineLevel="0" max="7" min="7" style="0" width="36"/>
    <col collapsed="false" customWidth="true" hidden="false" outlineLevel="0" max="8" min="8" style="0" width="16"/>
    <col collapsed="false" customWidth="true" hidden="false" outlineLevel="0" max="10" min="9" style="0" width="14"/>
  </cols>
  <sheetData>
    <row r="2" customFormat="false" ht="30" hidden="false" customHeight="true" outlineLevel="0" collapsed="false">
      <c r="B2" s="1" t="s">
        <v>123</v>
      </c>
      <c r="C2" s="1"/>
      <c r="D2" s="1"/>
      <c r="E2" s="1"/>
      <c r="F2" s="1"/>
      <c r="G2" s="1"/>
      <c r="H2" s="1"/>
      <c r="I2" s="1"/>
      <c r="J2" s="1"/>
    </row>
    <row r="3" customFormat="false" ht="19.5" hidden="false" customHeight="true" outlineLevel="0" collapsed="false">
      <c r="B3" s="60" t="s">
        <v>124</v>
      </c>
      <c r="C3" s="61" t="n">
        <f aca="false">COUNT(I6:I505)</f>
        <v>263</v>
      </c>
      <c r="E3" s="60" t="s">
        <v>125</v>
      </c>
      <c r="F3" s="62" t="n">
        <f aca="false">SUMIF($F$6:$F$505,"Einnahmen",$I$6:$I$505)</f>
        <v>27120.4</v>
      </c>
      <c r="G3" s="60" t="s">
        <v>126</v>
      </c>
      <c r="H3" s="62" t="n">
        <f aca="false">SUMIF($F$6:$F$505,"Bedürfnisse",$I$6:$I$505)+SUMIF($F$6:$F$505,"Wünsche",$I$6:$I$505)+SUMIF($F$6:$F$505,"Sparen &amp; Tilgung",$I$6:$I$505)</f>
        <v>25356.25</v>
      </c>
      <c r="I3" s="60" t="s">
        <v>127</v>
      </c>
      <c r="J3" s="62" t="n">
        <f aca="false">F3-H3</f>
        <v>1764.15</v>
      </c>
    </row>
    <row r="5" customFormat="false" ht="25.5" hidden="false" customHeight="true" outlineLevel="0" collapsed="false">
      <c r="B5" s="35" t="s">
        <v>128</v>
      </c>
      <c r="C5" s="35" t="s">
        <v>129</v>
      </c>
      <c r="D5" s="35" t="s">
        <v>130</v>
      </c>
      <c r="E5" s="35" t="s">
        <v>55</v>
      </c>
      <c r="F5" s="35" t="s">
        <v>131</v>
      </c>
      <c r="G5" s="35" t="s">
        <v>132</v>
      </c>
      <c r="H5" s="35" t="s">
        <v>133</v>
      </c>
      <c r="I5" s="35" t="s">
        <v>134</v>
      </c>
      <c r="J5" s="35" t="s">
        <v>135</v>
      </c>
    </row>
    <row r="6" customFormat="false" ht="15" hidden="false" customHeight="false" outlineLevel="0" collapsed="false">
      <c r="B6" s="63" t="n">
        <f aca="false">IF($C6="","",ROW()-5)</f>
        <v>1</v>
      </c>
      <c r="C6" s="64" t="n">
        <v>46023</v>
      </c>
      <c r="D6" s="63" t="n">
        <f aca="false">IF($C6="","",MONTH($C6))</f>
        <v>1</v>
      </c>
      <c r="E6" s="65" t="s">
        <v>90</v>
      </c>
      <c r="F6" s="66" t="str">
        <f aca="false">IFERROR(VLOOKUP($E6,Stammdaten!$B$20:$C$51,2,FALSE()),"")</f>
        <v>Bedürfnisse</v>
      </c>
      <c r="G6" s="65" t="s">
        <v>136</v>
      </c>
      <c r="H6" s="65" t="s">
        <v>137</v>
      </c>
      <c r="I6" s="67" t="n">
        <v>90</v>
      </c>
      <c r="J6" s="68" t="s">
        <v>138</v>
      </c>
    </row>
    <row r="7" customFormat="false" ht="15" hidden="false" customHeight="false" outlineLevel="0" collapsed="false">
      <c r="B7" s="63" t="n">
        <f aca="false">IF($C7="","",ROW()-5)</f>
        <v>2</v>
      </c>
      <c r="C7" s="64" t="n">
        <v>46023</v>
      </c>
      <c r="D7" s="63" t="n">
        <f aca="false">IF($C7="","",MONTH($C7))</f>
        <v>1</v>
      </c>
      <c r="E7" s="65" t="s">
        <v>81</v>
      </c>
      <c r="F7" s="66" t="str">
        <f aca="false">IFERROR(VLOOKUP($E7,Stammdaten!$B$20:$C$51,2,FALSE()),"")</f>
        <v>Bedürfnisse</v>
      </c>
      <c r="G7" s="65" t="s">
        <v>139</v>
      </c>
      <c r="H7" s="65" t="s">
        <v>137</v>
      </c>
      <c r="I7" s="67" t="n">
        <v>780</v>
      </c>
      <c r="J7" s="68" t="s">
        <v>138</v>
      </c>
    </row>
    <row r="8" customFormat="false" ht="15" hidden="false" customHeight="false" outlineLevel="0" collapsed="false">
      <c r="B8" s="63" t="n">
        <f aca="false">IF($C8="","",ROW()-5)</f>
        <v>3</v>
      </c>
      <c r="C8" s="64" t="n">
        <v>46024</v>
      </c>
      <c r="D8" s="63" t="n">
        <f aca="false">IF($C8="","",MONTH($C8))</f>
        <v>1</v>
      </c>
      <c r="E8" s="65" t="s">
        <v>109</v>
      </c>
      <c r="F8" s="66" t="str">
        <f aca="false">IFERROR(VLOOKUP($E8,Stammdaten!$B$20:$C$51,2,FALSE()),"")</f>
        <v>Sparen &amp; Tilgung</v>
      </c>
      <c r="G8" s="65" t="s">
        <v>140</v>
      </c>
      <c r="H8" s="65" t="s">
        <v>141</v>
      </c>
      <c r="I8" s="67" t="n">
        <v>150</v>
      </c>
      <c r="J8" s="68" t="s">
        <v>138</v>
      </c>
    </row>
    <row r="9" customFormat="false" ht="15" hidden="false" customHeight="false" outlineLevel="0" collapsed="false">
      <c r="B9" s="63" t="n">
        <f aca="false">IF($C9="","",ROW()-5)</f>
        <v>4</v>
      </c>
      <c r="C9" s="64" t="n">
        <v>46024</v>
      </c>
      <c r="D9" s="63" t="n">
        <f aca="false">IF($C9="","",MONTH($C9))</f>
        <v>1</v>
      </c>
      <c r="E9" s="65" t="s">
        <v>89</v>
      </c>
      <c r="F9" s="66" t="str">
        <f aca="false">IFERROR(VLOOKUP($E9,Stammdaten!$B$20:$C$51,2,FALSE()),"")</f>
        <v>Bedürfnisse</v>
      </c>
      <c r="G9" s="65" t="s">
        <v>142</v>
      </c>
      <c r="H9" s="65" t="s">
        <v>141</v>
      </c>
      <c r="I9" s="67" t="n">
        <v>80</v>
      </c>
      <c r="J9" s="68" t="s">
        <v>138</v>
      </c>
    </row>
    <row r="10" customFormat="false" ht="15" hidden="false" customHeight="false" outlineLevel="0" collapsed="false">
      <c r="B10" s="63" t="n">
        <f aca="false">IF($C10="","",ROW()-5)</f>
        <v>5</v>
      </c>
      <c r="C10" s="64" t="n">
        <v>46024</v>
      </c>
      <c r="D10" s="63" t="n">
        <f aca="false">IF($C10="","",MONTH($C10))</f>
        <v>1</v>
      </c>
      <c r="E10" s="65" t="s">
        <v>107</v>
      </c>
      <c r="F10" s="66" t="str">
        <f aca="false">IFERROR(VLOOKUP($E10,Stammdaten!$B$20:$C$51,2,FALSE()),"")</f>
        <v>Sparen &amp; Tilgung</v>
      </c>
      <c r="G10" s="65" t="s">
        <v>143</v>
      </c>
      <c r="H10" s="65" t="s">
        <v>137</v>
      </c>
      <c r="I10" s="67" t="n">
        <v>200</v>
      </c>
      <c r="J10" s="68" t="s">
        <v>138</v>
      </c>
    </row>
    <row r="11" customFormat="false" ht="15" hidden="false" customHeight="false" outlineLevel="0" collapsed="false">
      <c r="B11" s="63" t="n">
        <f aca="false">IF($C11="","",ROW()-5)</f>
        <v>6</v>
      </c>
      <c r="C11" s="64" t="n">
        <v>46024</v>
      </c>
      <c r="D11" s="63" t="n">
        <f aca="false">IF($C11="","",MONTH($C11))</f>
        <v>1</v>
      </c>
      <c r="E11" s="65" t="s">
        <v>111</v>
      </c>
      <c r="F11" s="66" t="str">
        <f aca="false">IFERROR(VLOOKUP($E11,Stammdaten!$B$20:$C$51,2,FALSE()),"")</f>
        <v>Sparen &amp; Tilgung</v>
      </c>
      <c r="G11" s="65" t="s">
        <v>144</v>
      </c>
      <c r="H11" s="65" t="s">
        <v>137</v>
      </c>
      <c r="I11" s="67" t="n">
        <v>100</v>
      </c>
      <c r="J11" s="68" t="s">
        <v>138</v>
      </c>
    </row>
    <row r="12" customFormat="false" ht="15" hidden="false" customHeight="false" outlineLevel="0" collapsed="false">
      <c r="B12" s="63" t="n">
        <f aca="false">IF($C12="","",ROW()-5)</f>
        <v>7</v>
      </c>
      <c r="C12" s="64" t="n">
        <v>46024</v>
      </c>
      <c r="D12" s="63" t="n">
        <f aca="false">IF($C12="","",MONTH($C12))</f>
        <v>1</v>
      </c>
      <c r="E12" s="65" t="s">
        <v>108</v>
      </c>
      <c r="F12" s="66" t="str">
        <f aca="false">IFERROR(VLOOKUP($E12,Stammdaten!$B$20:$C$51,2,FALSE()),"")</f>
        <v>Sparen &amp; Tilgung</v>
      </c>
      <c r="G12" s="65" t="s">
        <v>145</v>
      </c>
      <c r="H12" s="65" t="s">
        <v>137</v>
      </c>
      <c r="I12" s="67" t="n">
        <v>250</v>
      </c>
      <c r="J12" s="68" t="s">
        <v>138</v>
      </c>
    </row>
    <row r="13" customFormat="false" ht="15" hidden="false" customHeight="false" outlineLevel="0" collapsed="false">
      <c r="B13" s="63" t="n">
        <f aca="false">IF($C13="","",ROW()-5)</f>
        <v>8</v>
      </c>
      <c r="C13" s="64" t="n">
        <v>46025</v>
      </c>
      <c r="D13" s="63" t="n">
        <f aca="false">IF($C13="","",MONTH($C13))</f>
        <v>1</v>
      </c>
      <c r="E13" s="65" t="s">
        <v>100</v>
      </c>
      <c r="F13" s="66" t="str">
        <f aca="false">IFERROR(VLOOKUP($E13,Stammdaten!$B$20:$C$51,2,FALSE()),"")</f>
        <v>Wünsche</v>
      </c>
      <c r="G13" s="65" t="s">
        <v>146</v>
      </c>
      <c r="H13" s="65" t="s">
        <v>141</v>
      </c>
      <c r="I13" s="67" t="n">
        <v>24.99</v>
      </c>
      <c r="J13" s="68" t="s">
        <v>138</v>
      </c>
    </row>
    <row r="14" customFormat="false" ht="15" hidden="false" customHeight="false" outlineLevel="0" collapsed="false">
      <c r="B14" s="63" t="n">
        <f aca="false">IF($C14="","",ROW()-5)</f>
        <v>9</v>
      </c>
      <c r="C14" s="64" t="n">
        <v>46025</v>
      </c>
      <c r="D14" s="63" t="n">
        <f aca="false">IF($C14="","",MONTH($C14))</f>
        <v>1</v>
      </c>
      <c r="E14" s="65" t="s">
        <v>100</v>
      </c>
      <c r="F14" s="66" t="str">
        <f aca="false">IFERROR(VLOOKUP($E14,Stammdaten!$B$20:$C$51,2,FALSE()),"")</f>
        <v>Wünsche</v>
      </c>
      <c r="G14" s="65" t="s">
        <v>147</v>
      </c>
      <c r="H14" s="65" t="s">
        <v>141</v>
      </c>
      <c r="I14" s="67" t="n">
        <v>19.99</v>
      </c>
      <c r="J14" s="68" t="s">
        <v>138</v>
      </c>
    </row>
    <row r="15" customFormat="false" ht="15" hidden="false" customHeight="false" outlineLevel="0" collapsed="false">
      <c r="B15" s="63" t="n">
        <f aca="false">IF($C15="","",ROW()-5)</f>
        <v>10</v>
      </c>
      <c r="C15" s="64" t="n">
        <v>46025</v>
      </c>
      <c r="D15" s="63" t="n">
        <f aca="false">IF($C15="","",MONTH($C15))</f>
        <v>1</v>
      </c>
      <c r="E15" s="65" t="s">
        <v>84</v>
      </c>
      <c r="F15" s="66" t="str">
        <f aca="false">IFERROR(VLOOKUP($E15,Stammdaten!$B$20:$C$51,2,FALSE()),"")</f>
        <v>Bedürfnisse</v>
      </c>
      <c r="G15" s="65" t="s">
        <v>148</v>
      </c>
      <c r="H15" s="65" t="s">
        <v>141</v>
      </c>
      <c r="I15" s="67" t="n">
        <v>92.4</v>
      </c>
      <c r="J15" s="68" t="s">
        <v>138</v>
      </c>
    </row>
    <row r="16" customFormat="false" ht="15" hidden="false" customHeight="false" outlineLevel="0" collapsed="false">
      <c r="B16" s="63" t="n">
        <f aca="false">IF($C16="","",ROW()-5)</f>
        <v>11</v>
      </c>
      <c r="C16" s="64" t="n">
        <v>46025</v>
      </c>
      <c r="D16" s="63" t="n">
        <f aca="false">IF($C16="","",MONTH($C16))</f>
        <v>1</v>
      </c>
      <c r="E16" s="65" t="s">
        <v>84</v>
      </c>
      <c r="F16" s="66" t="str">
        <f aca="false">IFERROR(VLOOKUP($E16,Stammdaten!$B$20:$C$51,2,FALSE()),"")</f>
        <v>Bedürfnisse</v>
      </c>
      <c r="G16" s="65" t="s">
        <v>149</v>
      </c>
      <c r="H16" s="65" t="s">
        <v>141</v>
      </c>
      <c r="I16" s="67" t="n">
        <v>52.6</v>
      </c>
      <c r="J16" s="68" t="s">
        <v>138</v>
      </c>
    </row>
    <row r="17" customFormat="false" ht="15" hidden="false" customHeight="false" outlineLevel="0" collapsed="false">
      <c r="B17" s="63" t="n">
        <f aca="false">IF($C17="","",ROW()-5)</f>
        <v>12</v>
      </c>
      <c r="C17" s="64" t="n">
        <v>46026</v>
      </c>
      <c r="D17" s="63" t="n">
        <f aca="false">IF($C17="","",MONTH($C17))</f>
        <v>1</v>
      </c>
      <c r="E17" s="65" t="s">
        <v>83</v>
      </c>
      <c r="F17" s="66" t="str">
        <f aca="false">IFERROR(VLOOKUP($E17,Stammdaten!$B$20:$C$51,2,FALSE()),"")</f>
        <v>Bedürfnisse</v>
      </c>
      <c r="G17" s="65" t="s">
        <v>150</v>
      </c>
      <c r="H17" s="65" t="s">
        <v>151</v>
      </c>
      <c r="I17" s="67" t="n">
        <v>131.22</v>
      </c>
      <c r="J17" s="68" t="s">
        <v>152</v>
      </c>
    </row>
    <row r="18" customFormat="false" ht="15" hidden="false" customHeight="false" outlineLevel="0" collapsed="false">
      <c r="B18" s="63" t="n">
        <f aca="false">IF($C18="","",ROW()-5)</f>
        <v>13</v>
      </c>
      <c r="C18" s="64" t="n">
        <v>46027</v>
      </c>
      <c r="D18" s="63" t="n">
        <f aca="false">IF($C18="","",MONTH($C18))</f>
        <v>1</v>
      </c>
      <c r="E18" s="65" t="s">
        <v>97</v>
      </c>
      <c r="F18" s="66" t="str">
        <f aca="false">IFERROR(VLOOKUP($E18,Stammdaten!$B$20:$C$51,2,FALSE()),"")</f>
        <v>Wünsche</v>
      </c>
      <c r="G18" s="65" t="s">
        <v>153</v>
      </c>
      <c r="H18" s="65" t="s">
        <v>141</v>
      </c>
      <c r="I18" s="67" t="n">
        <v>89.61</v>
      </c>
      <c r="J18" s="68" t="s">
        <v>138</v>
      </c>
    </row>
    <row r="19" customFormat="false" ht="15" hidden="false" customHeight="false" outlineLevel="0" collapsed="false">
      <c r="B19" s="63" t="n">
        <f aca="false">IF($C19="","",ROW()-5)</f>
        <v>14</v>
      </c>
      <c r="C19" s="64" t="n">
        <v>46027</v>
      </c>
      <c r="D19" s="63" t="n">
        <f aca="false">IF($C19="","",MONTH($C19))</f>
        <v>1</v>
      </c>
      <c r="E19" s="65" t="s">
        <v>82</v>
      </c>
      <c r="F19" s="66" t="str">
        <f aca="false">IFERROR(VLOOKUP($E19,Stammdaten!$B$20:$C$51,2,FALSE()),"")</f>
        <v>Bedürfnisse</v>
      </c>
      <c r="G19" s="65" t="s">
        <v>154</v>
      </c>
      <c r="H19" s="65" t="s">
        <v>141</v>
      </c>
      <c r="I19" s="67" t="n">
        <v>115</v>
      </c>
      <c r="J19" s="68" t="s">
        <v>138</v>
      </c>
    </row>
    <row r="20" customFormat="false" ht="15" hidden="false" customHeight="false" outlineLevel="0" collapsed="false">
      <c r="B20" s="63" t="n">
        <f aca="false">IF($C20="","",ROW()-5)</f>
        <v>15</v>
      </c>
      <c r="C20" s="64" t="n">
        <v>46028</v>
      </c>
      <c r="D20" s="63" t="n">
        <f aca="false">IF($C20="","",MONTH($C20))</f>
        <v>1</v>
      </c>
      <c r="E20" s="65" t="s">
        <v>95</v>
      </c>
      <c r="F20" s="66" t="str">
        <f aca="false">IFERROR(VLOOKUP($E20,Stammdaten!$B$20:$C$51,2,FALSE()),"")</f>
        <v>Wünsche</v>
      </c>
      <c r="G20" s="65" t="s">
        <v>155</v>
      </c>
      <c r="H20" s="65" t="s">
        <v>156</v>
      </c>
      <c r="I20" s="67" t="n">
        <v>59.62</v>
      </c>
      <c r="J20" s="68" t="s">
        <v>152</v>
      </c>
    </row>
    <row r="21" customFormat="false" ht="15" hidden="false" customHeight="false" outlineLevel="0" collapsed="false">
      <c r="B21" s="63" t="n">
        <f aca="false">IF($C21="","",ROW()-5)</f>
        <v>16</v>
      </c>
      <c r="C21" s="64" t="n">
        <v>46029</v>
      </c>
      <c r="D21" s="63" t="n">
        <f aca="false">IF($C21="","",MONTH($C21))</f>
        <v>1</v>
      </c>
      <c r="E21" s="65" t="s">
        <v>85</v>
      </c>
      <c r="F21" s="66" t="str">
        <f aca="false">IFERROR(VLOOKUP($E21,Stammdaten!$B$20:$C$51,2,FALSE()),"")</f>
        <v>Bedürfnisse</v>
      </c>
      <c r="G21" s="65" t="s">
        <v>157</v>
      </c>
      <c r="H21" s="65" t="s">
        <v>151</v>
      </c>
      <c r="I21" s="67" t="n">
        <v>87.25</v>
      </c>
      <c r="J21" s="68" t="s">
        <v>152</v>
      </c>
    </row>
    <row r="22" customFormat="false" ht="15" hidden="false" customHeight="false" outlineLevel="0" collapsed="false">
      <c r="B22" s="63" t="n">
        <f aca="false">IF($C22="","",ROW()-5)</f>
        <v>17</v>
      </c>
      <c r="C22" s="64" t="n">
        <v>46030</v>
      </c>
      <c r="D22" s="63" t="n">
        <f aca="false">IF($C22="","",MONTH($C22))</f>
        <v>1</v>
      </c>
      <c r="E22" s="65" t="s">
        <v>87</v>
      </c>
      <c r="F22" s="66" t="str">
        <f aca="false">IFERROR(VLOOKUP($E22,Stammdaten!$B$20:$C$51,2,FALSE()),"")</f>
        <v>Bedürfnisse</v>
      </c>
      <c r="G22" s="65" t="s">
        <v>158</v>
      </c>
      <c r="H22" s="65" t="s">
        <v>141</v>
      </c>
      <c r="I22" s="67" t="n">
        <v>62</v>
      </c>
      <c r="J22" s="68" t="s">
        <v>138</v>
      </c>
    </row>
    <row r="23" customFormat="false" ht="15" hidden="false" customHeight="false" outlineLevel="0" collapsed="false">
      <c r="B23" s="63" t="n">
        <f aca="false">IF($C23="","",ROW()-5)</f>
        <v>18</v>
      </c>
      <c r="C23" s="64" t="n">
        <v>46031</v>
      </c>
      <c r="D23" s="63" t="n">
        <f aca="false">IF($C23="","",MONTH($C23))</f>
        <v>1</v>
      </c>
      <c r="E23" s="65" t="s">
        <v>91</v>
      </c>
      <c r="F23" s="66" t="str">
        <f aca="false">IFERROR(VLOOKUP($E23,Stammdaten!$B$20:$C$51,2,FALSE()),"")</f>
        <v>Bedürfnisse</v>
      </c>
      <c r="G23" s="65" t="s">
        <v>159</v>
      </c>
      <c r="H23" s="65" t="s">
        <v>151</v>
      </c>
      <c r="I23" s="67" t="n">
        <v>47.5</v>
      </c>
      <c r="J23" s="68" t="s">
        <v>152</v>
      </c>
    </row>
    <row r="24" customFormat="false" ht="15" hidden="false" customHeight="false" outlineLevel="0" collapsed="false">
      <c r="B24" s="63" t="n">
        <f aca="false">IF($C24="","",ROW()-5)</f>
        <v>19</v>
      </c>
      <c r="C24" s="64" t="n">
        <v>46032</v>
      </c>
      <c r="D24" s="63" t="n">
        <f aca="false">IF($C24="","",MONTH($C24))</f>
        <v>1</v>
      </c>
      <c r="E24" s="65" t="s">
        <v>96</v>
      </c>
      <c r="F24" s="66" t="str">
        <f aca="false">IFERROR(VLOOKUP($E24,Stammdaten!$B$20:$C$51,2,FALSE()),"")</f>
        <v>Wünsche</v>
      </c>
      <c r="G24" s="65" t="s">
        <v>160</v>
      </c>
      <c r="H24" s="65" t="s">
        <v>156</v>
      </c>
      <c r="I24" s="67" t="n">
        <v>43.33</v>
      </c>
      <c r="J24" s="68" t="s">
        <v>152</v>
      </c>
    </row>
    <row r="25" customFormat="false" ht="15" hidden="false" customHeight="false" outlineLevel="0" collapsed="false">
      <c r="B25" s="63" t="n">
        <f aca="false">IF($C25="","",ROW()-5)</f>
        <v>20</v>
      </c>
      <c r="C25" s="64" t="n">
        <v>46033</v>
      </c>
      <c r="D25" s="63" t="n">
        <f aca="false">IF($C25="","",MONTH($C25))</f>
        <v>1</v>
      </c>
      <c r="E25" s="65" t="s">
        <v>102</v>
      </c>
      <c r="F25" s="66" t="str">
        <f aca="false">IFERROR(VLOOKUP($E25,Stammdaten!$B$20:$C$51,2,FALSE()),"")</f>
        <v>Wünsche</v>
      </c>
      <c r="G25" s="65" t="s">
        <v>161</v>
      </c>
      <c r="H25" s="65" t="s">
        <v>162</v>
      </c>
      <c r="I25" s="67" t="n">
        <v>47.22</v>
      </c>
      <c r="J25" s="68" t="s">
        <v>152</v>
      </c>
    </row>
    <row r="26" customFormat="false" ht="15" hidden="false" customHeight="false" outlineLevel="0" collapsed="false">
      <c r="B26" s="63" t="n">
        <f aca="false">IF($C26="","",ROW()-5)</f>
        <v>21</v>
      </c>
      <c r="C26" s="64" t="n">
        <v>46033</v>
      </c>
      <c r="D26" s="63" t="n">
        <f aca="false">IF($C26="","",MONTH($C26))</f>
        <v>1</v>
      </c>
      <c r="E26" s="65" t="s">
        <v>83</v>
      </c>
      <c r="F26" s="66" t="str">
        <f aca="false">IFERROR(VLOOKUP($E26,Stammdaten!$B$20:$C$51,2,FALSE()),"")</f>
        <v>Bedürfnisse</v>
      </c>
      <c r="G26" s="65" t="s">
        <v>163</v>
      </c>
      <c r="H26" s="65" t="s">
        <v>151</v>
      </c>
      <c r="I26" s="67" t="n">
        <v>87.17</v>
      </c>
      <c r="J26" s="68" t="s">
        <v>152</v>
      </c>
    </row>
    <row r="27" customFormat="false" ht="15" hidden="false" customHeight="false" outlineLevel="0" collapsed="false">
      <c r="B27" s="63" t="n">
        <f aca="false">IF($C27="","",ROW()-5)</f>
        <v>22</v>
      </c>
      <c r="C27" s="64" t="n">
        <v>46034</v>
      </c>
      <c r="D27" s="63" t="n">
        <f aca="false">IF($C27="","",MONTH($C27))</f>
        <v>1</v>
      </c>
      <c r="E27" s="65" t="s">
        <v>86</v>
      </c>
      <c r="F27" s="66" t="str">
        <f aca="false">IFERROR(VLOOKUP($E27,Stammdaten!$B$20:$C$51,2,FALSE()),"")</f>
        <v>Bedürfnisse</v>
      </c>
      <c r="G27" s="65" t="s">
        <v>164</v>
      </c>
      <c r="H27" s="65" t="s">
        <v>162</v>
      </c>
      <c r="I27" s="67" t="n">
        <v>27.74</v>
      </c>
      <c r="J27" s="68" t="s">
        <v>152</v>
      </c>
    </row>
    <row r="28" customFormat="false" ht="15" hidden="false" customHeight="false" outlineLevel="0" collapsed="false">
      <c r="B28" s="63" t="n">
        <f aca="false">IF($C28="","",ROW()-5)</f>
        <v>23</v>
      </c>
      <c r="C28" s="64" t="n">
        <v>46035</v>
      </c>
      <c r="D28" s="63" t="n">
        <f aca="false">IF($C28="","",MONTH($C28))</f>
        <v>1</v>
      </c>
      <c r="E28" s="65" t="s">
        <v>99</v>
      </c>
      <c r="F28" s="66" t="str">
        <f aca="false">IFERROR(VLOOKUP($E28,Stammdaten!$B$20:$C$51,2,FALSE()),"")</f>
        <v>Wünsche</v>
      </c>
      <c r="G28" s="65" t="s">
        <v>165</v>
      </c>
      <c r="H28" s="65" t="s">
        <v>156</v>
      </c>
      <c r="I28" s="67" t="n">
        <v>144.19</v>
      </c>
      <c r="J28" s="68" t="s">
        <v>152</v>
      </c>
    </row>
    <row r="29" customFormat="false" ht="15" hidden="false" customHeight="false" outlineLevel="0" collapsed="false">
      <c r="B29" s="63" t="n">
        <f aca="false">IF($C29="","",ROW()-5)</f>
        <v>24</v>
      </c>
      <c r="C29" s="64" t="n">
        <v>46036</v>
      </c>
      <c r="D29" s="63" t="n">
        <f aca="false">IF($C29="","",MONTH($C29))</f>
        <v>1</v>
      </c>
      <c r="E29" s="65" t="s">
        <v>95</v>
      </c>
      <c r="F29" s="66" t="str">
        <f aca="false">IFERROR(VLOOKUP($E29,Stammdaten!$B$20:$C$51,2,FALSE()),"")</f>
        <v>Wünsche</v>
      </c>
      <c r="G29" s="65" t="s">
        <v>166</v>
      </c>
      <c r="H29" s="65" t="s">
        <v>156</v>
      </c>
      <c r="I29" s="67" t="n">
        <v>52.5</v>
      </c>
      <c r="J29" s="68" t="s">
        <v>152</v>
      </c>
    </row>
    <row r="30" customFormat="false" ht="15" hidden="false" customHeight="false" outlineLevel="0" collapsed="false">
      <c r="B30" s="63" t="n">
        <f aca="false">IF($C30="","",ROW()-5)</f>
        <v>25</v>
      </c>
      <c r="C30" s="64" t="n">
        <v>46039</v>
      </c>
      <c r="D30" s="63" t="n">
        <f aca="false">IF($C30="","",MONTH($C30))</f>
        <v>1</v>
      </c>
      <c r="E30" s="65" t="s">
        <v>92</v>
      </c>
      <c r="F30" s="66" t="str">
        <f aca="false">IFERROR(VLOOKUP($E30,Stammdaten!$B$20:$C$51,2,FALSE()),"")</f>
        <v>Bedürfnisse</v>
      </c>
      <c r="G30" s="65" t="s">
        <v>167</v>
      </c>
      <c r="H30" s="65" t="s">
        <v>141</v>
      </c>
      <c r="I30" s="67" t="n">
        <v>34.62</v>
      </c>
      <c r="J30" s="68" t="s">
        <v>152</v>
      </c>
    </row>
    <row r="31" customFormat="false" ht="15" hidden="false" customHeight="false" outlineLevel="0" collapsed="false">
      <c r="B31" s="63" t="n">
        <f aca="false">IF($C31="","",ROW()-5)</f>
        <v>26</v>
      </c>
      <c r="C31" s="64" t="n">
        <v>46040</v>
      </c>
      <c r="D31" s="63" t="n">
        <f aca="false">IF($C31="","",MONTH($C31))</f>
        <v>1</v>
      </c>
      <c r="E31" s="65" t="s">
        <v>83</v>
      </c>
      <c r="F31" s="66" t="str">
        <f aca="false">IFERROR(VLOOKUP($E31,Stammdaten!$B$20:$C$51,2,FALSE()),"")</f>
        <v>Bedürfnisse</v>
      </c>
      <c r="G31" s="65" t="s">
        <v>168</v>
      </c>
      <c r="H31" s="65" t="s">
        <v>151</v>
      </c>
      <c r="I31" s="67" t="n">
        <v>102.24</v>
      </c>
      <c r="J31" s="68" t="s">
        <v>152</v>
      </c>
    </row>
    <row r="32" customFormat="false" ht="15" hidden="false" customHeight="false" outlineLevel="0" collapsed="false">
      <c r="B32" s="63" t="n">
        <f aca="false">IF($C32="","",ROW()-5)</f>
        <v>27</v>
      </c>
      <c r="C32" s="64" t="n">
        <v>46042</v>
      </c>
      <c r="D32" s="63" t="n">
        <f aca="false">IF($C32="","",MONTH($C32))</f>
        <v>1</v>
      </c>
      <c r="E32" s="65" t="s">
        <v>77</v>
      </c>
      <c r="F32" s="66" t="str">
        <f aca="false">IFERROR(VLOOKUP($E32,Stammdaten!$B$20:$C$51,2,FALSE()),"")</f>
        <v>Einnahmen</v>
      </c>
      <c r="G32" s="65" t="s">
        <v>169</v>
      </c>
      <c r="H32" s="65" t="s">
        <v>170</v>
      </c>
      <c r="I32" s="67" t="n">
        <v>255</v>
      </c>
      <c r="J32" s="68" t="s">
        <v>138</v>
      </c>
    </row>
    <row r="33" customFormat="false" ht="15" hidden="false" customHeight="false" outlineLevel="0" collapsed="false">
      <c r="B33" s="63" t="n">
        <f aca="false">IF($C33="","",ROW()-5)</f>
        <v>28</v>
      </c>
      <c r="C33" s="64" t="n">
        <v>46042</v>
      </c>
      <c r="D33" s="63" t="n">
        <f aca="false">IF($C33="","",MONTH($C33))</f>
        <v>1</v>
      </c>
      <c r="E33" s="65" t="s">
        <v>103</v>
      </c>
      <c r="F33" s="66" t="str">
        <f aca="false">IFERROR(VLOOKUP($E33,Stammdaten!$B$20:$C$51,2,FALSE()),"")</f>
        <v>Wünsche</v>
      </c>
      <c r="G33" s="65" t="s">
        <v>171</v>
      </c>
      <c r="H33" s="65" t="s">
        <v>162</v>
      </c>
      <c r="I33" s="67" t="n">
        <v>40.58</v>
      </c>
      <c r="J33" s="68" t="s">
        <v>152</v>
      </c>
    </row>
    <row r="34" customFormat="false" ht="15" hidden="false" customHeight="false" outlineLevel="0" collapsed="false">
      <c r="B34" s="63" t="n">
        <f aca="false">IF($C34="","",ROW()-5)</f>
        <v>29</v>
      </c>
      <c r="C34" s="64" t="n">
        <v>46043</v>
      </c>
      <c r="D34" s="63" t="n">
        <f aca="false">IF($C34="","",MONTH($C34))</f>
        <v>1</v>
      </c>
      <c r="E34" s="65" t="s">
        <v>85</v>
      </c>
      <c r="F34" s="66" t="str">
        <f aca="false">IFERROR(VLOOKUP($E34,Stammdaten!$B$20:$C$51,2,FALSE()),"")</f>
        <v>Bedürfnisse</v>
      </c>
      <c r="G34" s="65" t="s">
        <v>172</v>
      </c>
      <c r="H34" s="65" t="s">
        <v>151</v>
      </c>
      <c r="I34" s="67" t="n">
        <v>92.53</v>
      </c>
      <c r="J34" s="68" t="s">
        <v>152</v>
      </c>
    </row>
    <row r="35" customFormat="false" ht="15" hidden="false" customHeight="false" outlineLevel="0" collapsed="false">
      <c r="B35" s="63" t="n">
        <f aca="false">IF($C35="","",ROW()-5)</f>
        <v>30</v>
      </c>
      <c r="C35" s="64" t="n">
        <v>46044</v>
      </c>
      <c r="D35" s="63" t="n">
        <f aca="false">IF($C35="","",MONTH($C35))</f>
        <v>1</v>
      </c>
      <c r="E35" s="65" t="s">
        <v>95</v>
      </c>
      <c r="F35" s="66" t="str">
        <f aca="false">IFERROR(VLOOKUP($E35,Stammdaten!$B$20:$C$51,2,FALSE()),"")</f>
        <v>Wünsche</v>
      </c>
      <c r="G35" s="65" t="s">
        <v>173</v>
      </c>
      <c r="H35" s="65" t="s">
        <v>156</v>
      </c>
      <c r="I35" s="67" t="n">
        <v>44.11</v>
      </c>
      <c r="J35" s="68" t="s">
        <v>152</v>
      </c>
    </row>
    <row r="36" customFormat="false" ht="15" hidden="false" customHeight="false" outlineLevel="0" collapsed="false">
      <c r="B36" s="63" t="n">
        <f aca="false">IF($C36="","",ROW()-5)</f>
        <v>31</v>
      </c>
      <c r="C36" s="64" t="n">
        <v>46045</v>
      </c>
      <c r="D36" s="63" t="n">
        <f aca="false">IF($C36="","",MONTH($C36))</f>
        <v>1</v>
      </c>
      <c r="E36" s="65" t="s">
        <v>91</v>
      </c>
      <c r="F36" s="66" t="str">
        <f aca="false">IFERROR(VLOOKUP($E36,Stammdaten!$B$20:$C$51,2,FALSE()),"")</f>
        <v>Bedürfnisse</v>
      </c>
      <c r="G36" s="65" t="s">
        <v>174</v>
      </c>
      <c r="H36" s="65" t="s">
        <v>151</v>
      </c>
      <c r="I36" s="67" t="n">
        <v>47.48</v>
      </c>
      <c r="J36" s="68" t="s">
        <v>152</v>
      </c>
    </row>
    <row r="37" customFormat="false" ht="15" hidden="false" customHeight="false" outlineLevel="0" collapsed="false">
      <c r="B37" s="63" t="n">
        <f aca="false">IF($C37="","",ROW()-5)</f>
        <v>32</v>
      </c>
      <c r="C37" s="64" t="n">
        <v>46046</v>
      </c>
      <c r="D37" s="63" t="n">
        <f aca="false">IF($C37="","",MONTH($C37))</f>
        <v>1</v>
      </c>
      <c r="E37" s="65" t="s">
        <v>96</v>
      </c>
      <c r="F37" s="66" t="str">
        <f aca="false">IFERROR(VLOOKUP($E37,Stammdaten!$B$20:$C$51,2,FALSE()),"")</f>
        <v>Wünsche</v>
      </c>
      <c r="G37" s="65" t="s">
        <v>175</v>
      </c>
      <c r="H37" s="65" t="s">
        <v>156</v>
      </c>
      <c r="I37" s="67" t="n">
        <v>61.03</v>
      </c>
      <c r="J37" s="68" t="s">
        <v>152</v>
      </c>
    </row>
    <row r="38" customFormat="false" ht="15" hidden="false" customHeight="false" outlineLevel="0" collapsed="false">
      <c r="B38" s="63" t="n">
        <f aca="false">IF($C38="","",ROW()-5)</f>
        <v>33</v>
      </c>
      <c r="C38" s="64" t="n">
        <v>46047</v>
      </c>
      <c r="D38" s="63" t="n">
        <f aca="false">IF($C38="","",MONTH($C38))</f>
        <v>1</v>
      </c>
      <c r="E38" s="65" t="s">
        <v>83</v>
      </c>
      <c r="F38" s="66" t="str">
        <f aca="false">IFERROR(VLOOKUP($E38,Stammdaten!$B$20:$C$51,2,FALSE()),"")</f>
        <v>Bedürfnisse</v>
      </c>
      <c r="G38" s="65" t="s">
        <v>176</v>
      </c>
      <c r="H38" s="65" t="s">
        <v>151</v>
      </c>
      <c r="I38" s="67" t="n">
        <v>101.52</v>
      </c>
      <c r="J38" s="68" t="s">
        <v>152</v>
      </c>
    </row>
    <row r="39" customFormat="false" ht="15" hidden="false" customHeight="false" outlineLevel="0" collapsed="false">
      <c r="B39" s="63" t="n">
        <f aca="false">IF($C39="","",ROW()-5)</f>
        <v>34</v>
      </c>
      <c r="C39" s="64" t="n">
        <v>46048</v>
      </c>
      <c r="D39" s="63" t="n">
        <f aca="false">IF($C39="","",MONTH($C39))</f>
        <v>1</v>
      </c>
      <c r="E39" s="65" t="s">
        <v>104</v>
      </c>
      <c r="F39" s="66" t="str">
        <f aca="false">IFERROR(VLOOKUP($E39,Stammdaten!$B$20:$C$51,2,FALSE()),"")</f>
        <v>Wünsche</v>
      </c>
      <c r="G39" s="65" t="s">
        <v>177</v>
      </c>
      <c r="H39" s="65" t="s">
        <v>151</v>
      </c>
      <c r="I39" s="67" t="n">
        <v>28.04</v>
      </c>
      <c r="J39" s="68" t="s">
        <v>152</v>
      </c>
    </row>
    <row r="40" customFormat="false" ht="15" hidden="false" customHeight="false" outlineLevel="0" collapsed="false">
      <c r="B40" s="63" t="n">
        <f aca="false">IF($C40="","",ROW()-5)</f>
        <v>35</v>
      </c>
      <c r="C40" s="64" t="n">
        <v>46049</v>
      </c>
      <c r="D40" s="63" t="n">
        <f aca="false">IF($C40="","",MONTH($C40))</f>
        <v>1</v>
      </c>
      <c r="E40" s="65" t="s">
        <v>95</v>
      </c>
      <c r="F40" s="66" t="str">
        <f aca="false">IFERROR(VLOOKUP($E40,Stammdaten!$B$20:$C$51,2,FALSE()),"")</f>
        <v>Wünsche</v>
      </c>
      <c r="G40" s="65" t="s">
        <v>178</v>
      </c>
      <c r="H40" s="65" t="s">
        <v>156</v>
      </c>
      <c r="I40" s="67" t="n">
        <v>50.2</v>
      </c>
      <c r="J40" s="68" t="s">
        <v>152</v>
      </c>
    </row>
    <row r="41" customFormat="false" ht="15" hidden="false" customHeight="false" outlineLevel="0" collapsed="false">
      <c r="B41" s="63" t="n">
        <f aca="false">IF($C41="","",ROW()-5)</f>
        <v>36</v>
      </c>
      <c r="C41" s="64" t="n">
        <v>46050</v>
      </c>
      <c r="D41" s="63" t="n">
        <f aca="false">IF($C41="","",MONTH($C41))</f>
        <v>1</v>
      </c>
      <c r="E41" s="65" t="s">
        <v>75</v>
      </c>
      <c r="F41" s="66" t="str">
        <f aca="false">IFERROR(VLOOKUP($E41,Stammdaten!$B$20:$C$51,2,FALSE()),"")</f>
        <v>Einnahmen</v>
      </c>
      <c r="G41" s="65" t="s">
        <v>179</v>
      </c>
      <c r="H41" s="65" t="s">
        <v>170</v>
      </c>
      <c r="I41" s="67" t="n">
        <v>2480</v>
      </c>
      <c r="J41" s="68" t="s">
        <v>138</v>
      </c>
    </row>
    <row r="42" customFormat="false" ht="15" hidden="false" customHeight="false" outlineLevel="0" collapsed="false">
      <c r="B42" s="63" t="n">
        <f aca="false">IF($C42="","",ROW()-5)</f>
        <v>37</v>
      </c>
      <c r="C42" s="64" t="n">
        <v>46052</v>
      </c>
      <c r="D42" s="63" t="n">
        <f aca="false">IF($C42="","",MONTH($C42))</f>
        <v>1</v>
      </c>
      <c r="E42" s="65" t="s">
        <v>76</v>
      </c>
      <c r="F42" s="66" t="str">
        <f aca="false">IFERROR(VLOOKUP($E42,Stammdaten!$B$20:$C$51,2,FALSE()),"")</f>
        <v>Einnahmen</v>
      </c>
      <c r="G42" s="65" t="s">
        <v>180</v>
      </c>
      <c r="H42" s="65" t="s">
        <v>170</v>
      </c>
      <c r="I42" s="67" t="n">
        <v>1060</v>
      </c>
      <c r="J42" s="68" t="s">
        <v>138</v>
      </c>
    </row>
    <row r="43" customFormat="false" ht="15" hidden="false" customHeight="false" outlineLevel="0" collapsed="false">
      <c r="B43" s="63" t="n">
        <f aca="false">IF($C43="","",ROW()-5)</f>
        <v>38</v>
      </c>
      <c r="C43" s="64" t="n">
        <v>46054</v>
      </c>
      <c r="D43" s="63" t="n">
        <f aca="false">IF($C43="","",MONTH($C43))</f>
        <v>2</v>
      </c>
      <c r="E43" s="65" t="s">
        <v>90</v>
      </c>
      <c r="F43" s="66" t="str">
        <f aca="false">IFERROR(VLOOKUP($E43,Stammdaten!$B$20:$C$51,2,FALSE()),"")</f>
        <v>Bedürfnisse</v>
      </c>
      <c r="G43" s="65" t="s">
        <v>136</v>
      </c>
      <c r="H43" s="65" t="s">
        <v>137</v>
      </c>
      <c r="I43" s="67" t="n">
        <v>90</v>
      </c>
      <c r="J43" s="68" t="s">
        <v>138</v>
      </c>
    </row>
    <row r="44" customFormat="false" ht="15" hidden="false" customHeight="false" outlineLevel="0" collapsed="false">
      <c r="B44" s="63" t="n">
        <f aca="false">IF($C44="","",ROW()-5)</f>
        <v>39</v>
      </c>
      <c r="C44" s="64" t="n">
        <v>46054</v>
      </c>
      <c r="D44" s="63" t="n">
        <f aca="false">IF($C44="","",MONTH($C44))</f>
        <v>2</v>
      </c>
      <c r="E44" s="65" t="s">
        <v>81</v>
      </c>
      <c r="F44" s="66" t="str">
        <f aca="false">IFERROR(VLOOKUP($E44,Stammdaten!$B$20:$C$51,2,FALSE()),"")</f>
        <v>Bedürfnisse</v>
      </c>
      <c r="G44" s="65" t="s">
        <v>139</v>
      </c>
      <c r="H44" s="65" t="s">
        <v>137</v>
      </c>
      <c r="I44" s="67" t="n">
        <v>780</v>
      </c>
      <c r="J44" s="68" t="s">
        <v>138</v>
      </c>
    </row>
    <row r="45" customFormat="false" ht="15" hidden="false" customHeight="false" outlineLevel="0" collapsed="false">
      <c r="B45" s="63" t="n">
        <f aca="false">IF($C45="","",ROW()-5)</f>
        <v>40</v>
      </c>
      <c r="C45" s="64" t="n">
        <v>46055</v>
      </c>
      <c r="D45" s="63" t="n">
        <f aca="false">IF($C45="","",MONTH($C45))</f>
        <v>2</v>
      </c>
      <c r="E45" s="65" t="s">
        <v>109</v>
      </c>
      <c r="F45" s="66" t="str">
        <f aca="false">IFERROR(VLOOKUP($E45,Stammdaten!$B$20:$C$51,2,FALSE()),"")</f>
        <v>Sparen &amp; Tilgung</v>
      </c>
      <c r="G45" s="65" t="s">
        <v>140</v>
      </c>
      <c r="H45" s="65" t="s">
        <v>141</v>
      </c>
      <c r="I45" s="67" t="n">
        <v>150</v>
      </c>
      <c r="J45" s="68" t="s">
        <v>138</v>
      </c>
    </row>
    <row r="46" customFormat="false" ht="15" hidden="false" customHeight="false" outlineLevel="0" collapsed="false">
      <c r="B46" s="63" t="n">
        <f aca="false">IF($C46="","",ROW()-5)</f>
        <v>41</v>
      </c>
      <c r="C46" s="64" t="n">
        <v>46055</v>
      </c>
      <c r="D46" s="63" t="n">
        <f aca="false">IF($C46="","",MONTH($C46))</f>
        <v>2</v>
      </c>
      <c r="E46" s="65" t="s">
        <v>89</v>
      </c>
      <c r="F46" s="66" t="str">
        <f aca="false">IFERROR(VLOOKUP($E46,Stammdaten!$B$20:$C$51,2,FALSE()),"")</f>
        <v>Bedürfnisse</v>
      </c>
      <c r="G46" s="65" t="s">
        <v>142</v>
      </c>
      <c r="H46" s="65" t="s">
        <v>141</v>
      </c>
      <c r="I46" s="67" t="n">
        <v>80</v>
      </c>
      <c r="J46" s="68" t="s">
        <v>138</v>
      </c>
    </row>
    <row r="47" customFormat="false" ht="15" hidden="false" customHeight="false" outlineLevel="0" collapsed="false">
      <c r="B47" s="63" t="n">
        <f aca="false">IF($C47="","",ROW()-5)</f>
        <v>42</v>
      </c>
      <c r="C47" s="64" t="n">
        <v>46055</v>
      </c>
      <c r="D47" s="63" t="n">
        <f aca="false">IF($C47="","",MONTH($C47))</f>
        <v>2</v>
      </c>
      <c r="E47" s="65" t="s">
        <v>107</v>
      </c>
      <c r="F47" s="66" t="str">
        <f aca="false">IFERROR(VLOOKUP($E47,Stammdaten!$B$20:$C$51,2,FALSE()),"")</f>
        <v>Sparen &amp; Tilgung</v>
      </c>
      <c r="G47" s="65" t="s">
        <v>143</v>
      </c>
      <c r="H47" s="65" t="s">
        <v>137</v>
      </c>
      <c r="I47" s="67" t="n">
        <v>200</v>
      </c>
      <c r="J47" s="68" t="s">
        <v>138</v>
      </c>
    </row>
    <row r="48" customFormat="false" ht="15" hidden="false" customHeight="false" outlineLevel="0" collapsed="false">
      <c r="B48" s="63" t="n">
        <f aca="false">IF($C48="","",ROW()-5)</f>
        <v>43</v>
      </c>
      <c r="C48" s="64" t="n">
        <v>46055</v>
      </c>
      <c r="D48" s="63" t="n">
        <f aca="false">IF($C48="","",MONTH($C48))</f>
        <v>2</v>
      </c>
      <c r="E48" s="65" t="s">
        <v>111</v>
      </c>
      <c r="F48" s="66" t="str">
        <f aca="false">IFERROR(VLOOKUP($E48,Stammdaten!$B$20:$C$51,2,FALSE()),"")</f>
        <v>Sparen &amp; Tilgung</v>
      </c>
      <c r="G48" s="65" t="s">
        <v>144</v>
      </c>
      <c r="H48" s="65" t="s">
        <v>137</v>
      </c>
      <c r="I48" s="67" t="n">
        <v>100</v>
      </c>
      <c r="J48" s="68" t="s">
        <v>138</v>
      </c>
    </row>
    <row r="49" customFormat="false" ht="15" hidden="false" customHeight="false" outlineLevel="0" collapsed="false">
      <c r="B49" s="63" t="n">
        <f aca="false">IF($C49="","",ROW()-5)</f>
        <v>44</v>
      </c>
      <c r="C49" s="64" t="n">
        <v>46055</v>
      </c>
      <c r="D49" s="63" t="n">
        <f aca="false">IF($C49="","",MONTH($C49))</f>
        <v>2</v>
      </c>
      <c r="E49" s="65" t="s">
        <v>108</v>
      </c>
      <c r="F49" s="66" t="str">
        <f aca="false">IFERROR(VLOOKUP($E49,Stammdaten!$B$20:$C$51,2,FALSE()),"")</f>
        <v>Sparen &amp; Tilgung</v>
      </c>
      <c r="G49" s="65" t="s">
        <v>145</v>
      </c>
      <c r="H49" s="65" t="s">
        <v>137</v>
      </c>
      <c r="I49" s="67" t="n">
        <v>250</v>
      </c>
      <c r="J49" s="68" t="s">
        <v>138</v>
      </c>
    </row>
    <row r="50" customFormat="false" ht="15" hidden="false" customHeight="false" outlineLevel="0" collapsed="false">
      <c r="B50" s="63" t="n">
        <f aca="false">IF($C50="","",ROW()-5)</f>
        <v>45</v>
      </c>
      <c r="C50" s="64" t="n">
        <v>46056</v>
      </c>
      <c r="D50" s="63" t="n">
        <f aca="false">IF($C50="","",MONTH($C50))</f>
        <v>2</v>
      </c>
      <c r="E50" s="65" t="s">
        <v>100</v>
      </c>
      <c r="F50" s="66" t="str">
        <f aca="false">IFERROR(VLOOKUP($E50,Stammdaten!$B$20:$C$51,2,FALSE()),"")</f>
        <v>Wünsche</v>
      </c>
      <c r="G50" s="65" t="s">
        <v>147</v>
      </c>
      <c r="H50" s="65" t="s">
        <v>141</v>
      </c>
      <c r="I50" s="67" t="n">
        <v>24.99</v>
      </c>
      <c r="J50" s="68" t="s">
        <v>138</v>
      </c>
    </row>
    <row r="51" customFormat="false" ht="15" hidden="false" customHeight="false" outlineLevel="0" collapsed="false">
      <c r="B51" s="63" t="n">
        <f aca="false">IF($C51="","",ROW()-5)</f>
        <v>46</v>
      </c>
      <c r="C51" s="64" t="n">
        <v>46056</v>
      </c>
      <c r="D51" s="63" t="n">
        <f aca="false">IF($C51="","",MONTH($C51))</f>
        <v>2</v>
      </c>
      <c r="E51" s="65" t="s">
        <v>100</v>
      </c>
      <c r="F51" s="66" t="str">
        <f aca="false">IFERROR(VLOOKUP($E51,Stammdaten!$B$20:$C$51,2,FALSE()),"")</f>
        <v>Wünsche</v>
      </c>
      <c r="G51" s="65" t="s">
        <v>181</v>
      </c>
      <c r="H51" s="65" t="s">
        <v>141</v>
      </c>
      <c r="I51" s="67" t="n">
        <v>19.99</v>
      </c>
      <c r="J51" s="68" t="s">
        <v>138</v>
      </c>
    </row>
    <row r="52" customFormat="false" ht="15" hidden="false" customHeight="false" outlineLevel="0" collapsed="false">
      <c r="B52" s="63" t="n">
        <f aca="false">IF($C52="","",ROW()-5)</f>
        <v>47</v>
      </c>
      <c r="C52" s="64" t="n">
        <v>46056</v>
      </c>
      <c r="D52" s="63" t="n">
        <f aca="false">IF($C52="","",MONTH($C52))</f>
        <v>2</v>
      </c>
      <c r="E52" s="65" t="s">
        <v>84</v>
      </c>
      <c r="F52" s="66" t="str">
        <f aca="false">IFERROR(VLOOKUP($E52,Stammdaten!$B$20:$C$51,2,FALSE()),"")</f>
        <v>Bedürfnisse</v>
      </c>
      <c r="G52" s="65" t="s">
        <v>149</v>
      </c>
      <c r="H52" s="65" t="s">
        <v>141</v>
      </c>
      <c r="I52" s="67" t="n">
        <v>92.4</v>
      </c>
      <c r="J52" s="68" t="s">
        <v>138</v>
      </c>
    </row>
    <row r="53" customFormat="false" ht="15" hidden="false" customHeight="false" outlineLevel="0" collapsed="false">
      <c r="B53" s="63" t="n">
        <f aca="false">IF($C53="","",ROW()-5)</f>
        <v>48</v>
      </c>
      <c r="C53" s="64" t="n">
        <v>46056</v>
      </c>
      <c r="D53" s="63" t="n">
        <f aca="false">IF($C53="","",MONTH($C53))</f>
        <v>2</v>
      </c>
      <c r="E53" s="65" t="s">
        <v>84</v>
      </c>
      <c r="F53" s="66" t="str">
        <f aca="false">IFERROR(VLOOKUP($E53,Stammdaten!$B$20:$C$51,2,FALSE()),"")</f>
        <v>Bedürfnisse</v>
      </c>
      <c r="G53" s="65" t="s">
        <v>148</v>
      </c>
      <c r="H53" s="65" t="s">
        <v>141</v>
      </c>
      <c r="I53" s="67" t="n">
        <v>52.6</v>
      </c>
      <c r="J53" s="68" t="s">
        <v>138</v>
      </c>
    </row>
    <row r="54" customFormat="false" ht="15" hidden="false" customHeight="false" outlineLevel="0" collapsed="false">
      <c r="B54" s="63" t="n">
        <f aca="false">IF($C54="","",ROW()-5)</f>
        <v>49</v>
      </c>
      <c r="C54" s="64" t="n">
        <v>46057</v>
      </c>
      <c r="D54" s="63" t="n">
        <f aca="false">IF($C54="","",MONTH($C54))</f>
        <v>2</v>
      </c>
      <c r="E54" s="65" t="s">
        <v>83</v>
      </c>
      <c r="F54" s="66" t="str">
        <f aca="false">IFERROR(VLOOKUP($E54,Stammdaten!$B$20:$C$51,2,FALSE()),"")</f>
        <v>Bedürfnisse</v>
      </c>
      <c r="G54" s="65" t="s">
        <v>163</v>
      </c>
      <c r="H54" s="65" t="s">
        <v>151</v>
      </c>
      <c r="I54" s="67" t="n">
        <v>128.29</v>
      </c>
      <c r="J54" s="68" t="s">
        <v>152</v>
      </c>
    </row>
    <row r="55" customFormat="false" ht="15" hidden="false" customHeight="false" outlineLevel="0" collapsed="false">
      <c r="B55" s="63" t="n">
        <f aca="false">IF($C55="","",ROW()-5)</f>
        <v>50</v>
      </c>
      <c r="C55" s="64" t="n">
        <v>46058</v>
      </c>
      <c r="D55" s="63" t="n">
        <f aca="false">IF($C55="","",MONTH($C55))</f>
        <v>2</v>
      </c>
      <c r="E55" s="65" t="s">
        <v>97</v>
      </c>
      <c r="F55" s="66" t="str">
        <f aca="false">IFERROR(VLOOKUP($E55,Stammdaten!$B$20:$C$51,2,FALSE()),"")</f>
        <v>Wünsche</v>
      </c>
      <c r="G55" s="65" t="s">
        <v>182</v>
      </c>
      <c r="H55" s="65" t="s">
        <v>141</v>
      </c>
      <c r="I55" s="67" t="n">
        <v>78.28</v>
      </c>
      <c r="J55" s="68" t="s">
        <v>138</v>
      </c>
    </row>
    <row r="56" customFormat="false" ht="15" hidden="false" customHeight="false" outlineLevel="0" collapsed="false">
      <c r="B56" s="63" t="n">
        <f aca="false">IF($C56="","",ROW()-5)</f>
        <v>51</v>
      </c>
      <c r="C56" s="64" t="n">
        <v>46058</v>
      </c>
      <c r="D56" s="63" t="n">
        <f aca="false">IF($C56="","",MONTH($C56))</f>
        <v>2</v>
      </c>
      <c r="E56" s="65" t="s">
        <v>82</v>
      </c>
      <c r="F56" s="66" t="str">
        <f aca="false">IFERROR(VLOOKUP($E56,Stammdaten!$B$20:$C$51,2,FALSE()),"")</f>
        <v>Bedürfnisse</v>
      </c>
      <c r="G56" s="65" t="s">
        <v>154</v>
      </c>
      <c r="H56" s="65" t="s">
        <v>141</v>
      </c>
      <c r="I56" s="67" t="n">
        <v>115</v>
      </c>
      <c r="J56" s="68" t="s">
        <v>138</v>
      </c>
    </row>
    <row r="57" customFormat="false" ht="15" hidden="false" customHeight="false" outlineLevel="0" collapsed="false">
      <c r="B57" s="63" t="n">
        <f aca="false">IF($C57="","",ROW()-5)</f>
        <v>52</v>
      </c>
      <c r="C57" s="64" t="n">
        <v>46059</v>
      </c>
      <c r="D57" s="63" t="n">
        <f aca="false">IF($C57="","",MONTH($C57))</f>
        <v>2</v>
      </c>
      <c r="E57" s="65" t="s">
        <v>95</v>
      </c>
      <c r="F57" s="66" t="str">
        <f aca="false">IFERROR(VLOOKUP($E57,Stammdaten!$B$20:$C$51,2,FALSE()),"")</f>
        <v>Wünsche</v>
      </c>
      <c r="G57" s="65" t="s">
        <v>166</v>
      </c>
      <c r="H57" s="65" t="s">
        <v>156</v>
      </c>
      <c r="I57" s="67" t="n">
        <v>50.99</v>
      </c>
      <c r="J57" s="68" t="s">
        <v>152</v>
      </c>
    </row>
    <row r="58" customFormat="false" ht="15" hidden="false" customHeight="false" outlineLevel="0" collapsed="false">
      <c r="B58" s="63" t="n">
        <f aca="false">IF($C58="","",ROW()-5)</f>
        <v>53</v>
      </c>
      <c r="C58" s="64" t="n">
        <v>46060</v>
      </c>
      <c r="D58" s="63" t="n">
        <f aca="false">IF($C58="","",MONTH($C58))</f>
        <v>2</v>
      </c>
      <c r="E58" s="65" t="s">
        <v>85</v>
      </c>
      <c r="F58" s="66" t="str">
        <f aca="false">IFERROR(VLOOKUP($E58,Stammdaten!$B$20:$C$51,2,FALSE()),"")</f>
        <v>Bedürfnisse</v>
      </c>
      <c r="G58" s="65" t="s">
        <v>172</v>
      </c>
      <c r="H58" s="65" t="s">
        <v>151</v>
      </c>
      <c r="I58" s="67" t="n">
        <v>91.13</v>
      </c>
      <c r="J58" s="68" t="s">
        <v>152</v>
      </c>
    </row>
    <row r="59" customFormat="false" ht="15" hidden="false" customHeight="false" outlineLevel="0" collapsed="false">
      <c r="B59" s="63" t="n">
        <f aca="false">IF($C59="","",ROW()-5)</f>
        <v>54</v>
      </c>
      <c r="C59" s="64" t="n">
        <v>46061</v>
      </c>
      <c r="D59" s="63" t="n">
        <f aca="false">IF($C59="","",MONTH($C59))</f>
        <v>2</v>
      </c>
      <c r="E59" s="65" t="s">
        <v>87</v>
      </c>
      <c r="F59" s="66" t="str">
        <f aca="false">IFERROR(VLOOKUP($E59,Stammdaten!$B$20:$C$51,2,FALSE()),"")</f>
        <v>Bedürfnisse</v>
      </c>
      <c r="G59" s="65" t="s">
        <v>158</v>
      </c>
      <c r="H59" s="65" t="s">
        <v>141</v>
      </c>
      <c r="I59" s="67" t="n">
        <v>62</v>
      </c>
      <c r="J59" s="68" t="s">
        <v>138</v>
      </c>
    </row>
    <row r="60" customFormat="false" ht="15" hidden="false" customHeight="false" outlineLevel="0" collapsed="false">
      <c r="B60" s="63" t="n">
        <f aca="false">IF($C60="","",ROW()-5)</f>
        <v>55</v>
      </c>
      <c r="C60" s="64" t="n">
        <v>46062</v>
      </c>
      <c r="D60" s="63" t="n">
        <f aca="false">IF($C60="","",MONTH($C60))</f>
        <v>2</v>
      </c>
      <c r="E60" s="65" t="s">
        <v>91</v>
      </c>
      <c r="F60" s="66" t="str">
        <f aca="false">IFERROR(VLOOKUP($E60,Stammdaten!$B$20:$C$51,2,FALSE()),"")</f>
        <v>Bedürfnisse</v>
      </c>
      <c r="G60" s="65" t="s">
        <v>174</v>
      </c>
      <c r="H60" s="65" t="s">
        <v>151</v>
      </c>
      <c r="I60" s="67" t="n">
        <v>37.26</v>
      </c>
      <c r="J60" s="68" t="s">
        <v>152</v>
      </c>
    </row>
    <row r="61" customFormat="false" ht="15" hidden="false" customHeight="false" outlineLevel="0" collapsed="false">
      <c r="B61" s="63" t="n">
        <f aca="false">IF($C61="","",ROW()-5)</f>
        <v>56</v>
      </c>
      <c r="C61" s="64" t="n">
        <v>46063</v>
      </c>
      <c r="D61" s="63" t="n">
        <f aca="false">IF($C61="","",MONTH($C61))</f>
        <v>2</v>
      </c>
      <c r="E61" s="65" t="s">
        <v>96</v>
      </c>
      <c r="F61" s="66" t="str">
        <f aca="false">IFERROR(VLOOKUP($E61,Stammdaten!$B$20:$C$51,2,FALSE()),"")</f>
        <v>Wünsche</v>
      </c>
      <c r="G61" s="65" t="s">
        <v>175</v>
      </c>
      <c r="H61" s="65" t="s">
        <v>156</v>
      </c>
      <c r="I61" s="67" t="n">
        <v>68.13</v>
      </c>
      <c r="J61" s="68" t="s">
        <v>152</v>
      </c>
    </row>
    <row r="62" customFormat="false" ht="15" hidden="false" customHeight="false" outlineLevel="0" collapsed="false">
      <c r="B62" s="63" t="n">
        <f aca="false">IF($C62="","",ROW()-5)</f>
        <v>57</v>
      </c>
      <c r="C62" s="64" t="n">
        <v>46064</v>
      </c>
      <c r="D62" s="63" t="n">
        <f aca="false">IF($C62="","",MONTH($C62))</f>
        <v>2</v>
      </c>
      <c r="E62" s="65" t="s">
        <v>102</v>
      </c>
      <c r="F62" s="66" t="str">
        <f aca="false">IFERROR(VLOOKUP($E62,Stammdaten!$B$20:$C$51,2,FALSE()),"")</f>
        <v>Wünsche</v>
      </c>
      <c r="G62" s="65" t="s">
        <v>183</v>
      </c>
      <c r="H62" s="65" t="s">
        <v>162</v>
      </c>
      <c r="I62" s="67" t="n">
        <v>65.18</v>
      </c>
      <c r="J62" s="68" t="s">
        <v>152</v>
      </c>
    </row>
    <row r="63" customFormat="false" ht="15" hidden="false" customHeight="false" outlineLevel="0" collapsed="false">
      <c r="B63" s="63" t="n">
        <f aca="false">IF($C63="","",ROW()-5)</f>
        <v>58</v>
      </c>
      <c r="C63" s="64" t="n">
        <v>46064</v>
      </c>
      <c r="D63" s="63" t="n">
        <f aca="false">IF($C63="","",MONTH($C63))</f>
        <v>2</v>
      </c>
      <c r="E63" s="65" t="s">
        <v>83</v>
      </c>
      <c r="F63" s="66" t="str">
        <f aca="false">IFERROR(VLOOKUP($E63,Stammdaten!$B$20:$C$51,2,FALSE()),"")</f>
        <v>Bedürfnisse</v>
      </c>
      <c r="G63" s="65" t="s">
        <v>168</v>
      </c>
      <c r="H63" s="65" t="s">
        <v>151</v>
      </c>
      <c r="I63" s="67" t="n">
        <v>107.45</v>
      </c>
      <c r="J63" s="68" t="s">
        <v>152</v>
      </c>
    </row>
    <row r="64" customFormat="false" ht="15" hidden="false" customHeight="false" outlineLevel="0" collapsed="false">
      <c r="B64" s="63" t="n">
        <f aca="false">IF($C64="","",ROW()-5)</f>
        <v>59</v>
      </c>
      <c r="C64" s="64" t="n">
        <v>46066</v>
      </c>
      <c r="D64" s="63" t="n">
        <f aca="false">IF($C64="","",MONTH($C64))</f>
        <v>2</v>
      </c>
      <c r="E64" s="65" t="s">
        <v>99</v>
      </c>
      <c r="F64" s="66" t="str">
        <f aca="false">IFERROR(VLOOKUP($E64,Stammdaten!$B$20:$C$51,2,FALSE()),"")</f>
        <v>Wünsche</v>
      </c>
      <c r="G64" s="65" t="s">
        <v>184</v>
      </c>
      <c r="H64" s="65" t="s">
        <v>156</v>
      </c>
      <c r="I64" s="67" t="n">
        <v>106</v>
      </c>
      <c r="J64" s="68" t="s">
        <v>152</v>
      </c>
    </row>
    <row r="65" customFormat="false" ht="15" hidden="false" customHeight="false" outlineLevel="0" collapsed="false">
      <c r="B65" s="63" t="n">
        <f aca="false">IF($C65="","",ROW()-5)</f>
        <v>60</v>
      </c>
      <c r="C65" s="64" t="n">
        <v>46067</v>
      </c>
      <c r="D65" s="63" t="n">
        <f aca="false">IF($C65="","",MONTH($C65))</f>
        <v>2</v>
      </c>
      <c r="E65" s="65" t="s">
        <v>95</v>
      </c>
      <c r="F65" s="66" t="str">
        <f aca="false">IFERROR(VLOOKUP($E65,Stammdaten!$B$20:$C$51,2,FALSE()),"")</f>
        <v>Wünsche</v>
      </c>
      <c r="G65" s="65" t="s">
        <v>173</v>
      </c>
      <c r="H65" s="65" t="s">
        <v>156</v>
      </c>
      <c r="I65" s="67" t="n">
        <v>32.31</v>
      </c>
      <c r="J65" s="68" t="s">
        <v>152</v>
      </c>
    </row>
    <row r="66" customFormat="false" ht="15" hidden="false" customHeight="false" outlineLevel="0" collapsed="false">
      <c r="B66" s="63" t="n">
        <f aca="false">IF($C66="","",ROW()-5)</f>
        <v>61</v>
      </c>
      <c r="C66" s="64" t="n">
        <v>46067</v>
      </c>
      <c r="D66" s="63" t="n">
        <f aca="false">IF($C66="","",MONTH($C66))</f>
        <v>2</v>
      </c>
      <c r="E66" s="65" t="s">
        <v>78</v>
      </c>
      <c r="F66" s="66" t="str">
        <f aca="false">IFERROR(VLOOKUP($E66,Stammdaten!$B$20:$C$51,2,FALSE()),"")</f>
        <v>Einnahmen</v>
      </c>
      <c r="G66" s="65" t="s">
        <v>185</v>
      </c>
      <c r="H66" s="65" t="s">
        <v>170</v>
      </c>
      <c r="I66" s="67" t="n">
        <v>85.4</v>
      </c>
      <c r="J66" s="68" t="s">
        <v>152</v>
      </c>
    </row>
    <row r="67" customFormat="false" ht="15" hidden="false" customHeight="false" outlineLevel="0" collapsed="false">
      <c r="B67" s="63" t="n">
        <f aca="false">IF($C67="","",ROW()-5)</f>
        <v>62</v>
      </c>
      <c r="C67" s="64" t="n">
        <v>46068</v>
      </c>
      <c r="D67" s="63" t="n">
        <f aca="false">IF($C67="","",MONTH($C67))</f>
        <v>2</v>
      </c>
      <c r="E67" s="65" t="s">
        <v>88</v>
      </c>
      <c r="F67" s="66" t="str">
        <f aca="false">IFERROR(VLOOKUP($E67,Stammdaten!$B$20:$C$51,2,FALSE()),"")</f>
        <v>Bedürfnisse</v>
      </c>
      <c r="G67" s="65" t="s">
        <v>186</v>
      </c>
      <c r="H67" s="65" t="s">
        <v>141</v>
      </c>
      <c r="I67" s="67" t="n">
        <v>55.08</v>
      </c>
      <c r="J67" s="68" t="s">
        <v>138</v>
      </c>
    </row>
    <row r="68" customFormat="false" ht="15" hidden="false" customHeight="false" outlineLevel="0" collapsed="false">
      <c r="B68" s="63" t="n">
        <f aca="false">IF($C68="","",ROW()-5)</f>
        <v>63</v>
      </c>
      <c r="C68" s="64" t="n">
        <v>46070</v>
      </c>
      <c r="D68" s="63" t="n">
        <f aca="false">IF($C68="","",MONTH($C68))</f>
        <v>2</v>
      </c>
      <c r="E68" s="65" t="s">
        <v>92</v>
      </c>
      <c r="F68" s="66" t="str">
        <f aca="false">IFERROR(VLOOKUP($E68,Stammdaten!$B$20:$C$51,2,FALSE()),"")</f>
        <v>Bedürfnisse</v>
      </c>
      <c r="G68" s="65" t="s">
        <v>187</v>
      </c>
      <c r="H68" s="65" t="s">
        <v>141</v>
      </c>
      <c r="I68" s="67" t="n">
        <v>34.24</v>
      </c>
      <c r="J68" s="68" t="s">
        <v>152</v>
      </c>
    </row>
    <row r="69" customFormat="false" ht="15" hidden="false" customHeight="false" outlineLevel="0" collapsed="false">
      <c r="B69" s="63" t="n">
        <f aca="false">IF($C69="","",ROW()-5)</f>
        <v>64</v>
      </c>
      <c r="C69" s="64" t="n">
        <v>46071</v>
      </c>
      <c r="D69" s="63" t="n">
        <f aca="false">IF($C69="","",MONTH($C69))</f>
        <v>2</v>
      </c>
      <c r="E69" s="65" t="s">
        <v>83</v>
      </c>
      <c r="F69" s="66" t="str">
        <f aca="false">IFERROR(VLOOKUP($E69,Stammdaten!$B$20:$C$51,2,FALSE()),"")</f>
        <v>Bedürfnisse</v>
      </c>
      <c r="G69" s="65" t="s">
        <v>176</v>
      </c>
      <c r="H69" s="65" t="s">
        <v>151</v>
      </c>
      <c r="I69" s="67" t="n">
        <v>102.1</v>
      </c>
      <c r="J69" s="68" t="s">
        <v>152</v>
      </c>
    </row>
    <row r="70" customFormat="false" ht="15" hidden="false" customHeight="false" outlineLevel="0" collapsed="false">
      <c r="B70" s="63" t="n">
        <f aca="false">IF($C70="","",ROW()-5)</f>
        <v>65</v>
      </c>
      <c r="C70" s="64" t="n">
        <v>46072</v>
      </c>
      <c r="D70" s="63" t="n">
        <f aca="false">IF($C70="","",MONTH($C70))</f>
        <v>2</v>
      </c>
      <c r="E70" s="65" t="s">
        <v>101</v>
      </c>
      <c r="F70" s="66" t="str">
        <f aca="false">IFERROR(VLOOKUP($E70,Stammdaten!$B$20:$C$51,2,FALSE()),"")</f>
        <v>Wünsche</v>
      </c>
      <c r="G70" s="65" t="s">
        <v>188</v>
      </c>
      <c r="H70" s="65" t="s">
        <v>189</v>
      </c>
      <c r="I70" s="67" t="n">
        <v>189</v>
      </c>
      <c r="J70" s="68" t="s">
        <v>152</v>
      </c>
    </row>
    <row r="71" customFormat="false" ht="15" hidden="false" customHeight="false" outlineLevel="0" collapsed="false">
      <c r="B71" s="63" t="n">
        <f aca="false">IF($C71="","",ROW()-5)</f>
        <v>66</v>
      </c>
      <c r="C71" s="64" t="n">
        <v>46073</v>
      </c>
      <c r="D71" s="63" t="n">
        <f aca="false">IF($C71="","",MONTH($C71))</f>
        <v>2</v>
      </c>
      <c r="E71" s="65" t="s">
        <v>77</v>
      </c>
      <c r="F71" s="66" t="str">
        <f aca="false">IFERROR(VLOOKUP($E71,Stammdaten!$B$20:$C$51,2,FALSE()),"")</f>
        <v>Einnahmen</v>
      </c>
      <c r="G71" s="65" t="s">
        <v>169</v>
      </c>
      <c r="H71" s="65" t="s">
        <v>170</v>
      </c>
      <c r="I71" s="67" t="n">
        <v>255</v>
      </c>
      <c r="J71" s="68" t="s">
        <v>138</v>
      </c>
    </row>
    <row r="72" customFormat="false" ht="15" hidden="false" customHeight="false" outlineLevel="0" collapsed="false">
      <c r="B72" s="63" t="n">
        <f aca="false">IF($C72="","",ROW()-5)</f>
        <v>67</v>
      </c>
      <c r="C72" s="64" t="n">
        <v>46073</v>
      </c>
      <c r="D72" s="63" t="n">
        <f aca="false">IF($C72="","",MONTH($C72))</f>
        <v>2</v>
      </c>
      <c r="E72" s="65" t="s">
        <v>103</v>
      </c>
      <c r="F72" s="66" t="str">
        <f aca="false">IFERROR(VLOOKUP($E72,Stammdaten!$B$20:$C$51,2,FALSE()),"")</f>
        <v>Wünsche</v>
      </c>
      <c r="G72" s="65" t="s">
        <v>190</v>
      </c>
      <c r="H72" s="65" t="s">
        <v>162</v>
      </c>
      <c r="I72" s="67" t="n">
        <v>46.84</v>
      </c>
      <c r="J72" s="68" t="s">
        <v>152</v>
      </c>
    </row>
    <row r="73" customFormat="false" ht="15" hidden="false" customHeight="false" outlineLevel="0" collapsed="false">
      <c r="B73" s="63" t="n">
        <f aca="false">IF($C73="","",ROW()-5)</f>
        <v>68</v>
      </c>
      <c r="C73" s="64" t="n">
        <v>46074</v>
      </c>
      <c r="D73" s="63" t="n">
        <f aca="false">IF($C73="","",MONTH($C73))</f>
        <v>2</v>
      </c>
      <c r="E73" s="65" t="s">
        <v>85</v>
      </c>
      <c r="F73" s="66" t="str">
        <f aca="false">IFERROR(VLOOKUP($E73,Stammdaten!$B$20:$C$51,2,FALSE()),"")</f>
        <v>Bedürfnisse</v>
      </c>
      <c r="G73" s="65" t="s">
        <v>191</v>
      </c>
      <c r="H73" s="65" t="s">
        <v>151</v>
      </c>
      <c r="I73" s="67" t="n">
        <v>80.54</v>
      </c>
      <c r="J73" s="68" t="s">
        <v>152</v>
      </c>
    </row>
    <row r="74" customFormat="false" ht="15" hidden="false" customHeight="false" outlineLevel="0" collapsed="false">
      <c r="B74" s="63" t="n">
        <f aca="false">IF($C74="","",ROW()-5)</f>
        <v>69</v>
      </c>
      <c r="C74" s="64" t="n">
        <v>46075</v>
      </c>
      <c r="D74" s="63" t="n">
        <f aca="false">IF($C74="","",MONTH($C74))</f>
        <v>2</v>
      </c>
      <c r="E74" s="65" t="s">
        <v>95</v>
      </c>
      <c r="F74" s="66" t="str">
        <f aca="false">IFERROR(VLOOKUP($E74,Stammdaten!$B$20:$C$51,2,FALSE()),"")</f>
        <v>Wünsche</v>
      </c>
      <c r="G74" s="65" t="s">
        <v>178</v>
      </c>
      <c r="H74" s="65" t="s">
        <v>156</v>
      </c>
      <c r="I74" s="67" t="n">
        <v>33.75</v>
      </c>
      <c r="J74" s="68" t="s">
        <v>152</v>
      </c>
    </row>
    <row r="75" customFormat="false" ht="15" hidden="false" customHeight="false" outlineLevel="0" collapsed="false">
      <c r="B75" s="63" t="n">
        <f aca="false">IF($C75="","",ROW()-5)</f>
        <v>70</v>
      </c>
      <c r="C75" s="64" t="n">
        <v>46076</v>
      </c>
      <c r="D75" s="63" t="n">
        <f aca="false">IF($C75="","",MONTH($C75))</f>
        <v>2</v>
      </c>
      <c r="E75" s="65" t="s">
        <v>91</v>
      </c>
      <c r="F75" s="66" t="str">
        <f aca="false">IFERROR(VLOOKUP($E75,Stammdaten!$B$20:$C$51,2,FALSE()),"")</f>
        <v>Bedürfnisse</v>
      </c>
      <c r="G75" s="65" t="s">
        <v>192</v>
      </c>
      <c r="H75" s="65" t="s">
        <v>151</v>
      </c>
      <c r="I75" s="67" t="n">
        <v>39.44</v>
      </c>
      <c r="J75" s="68" t="s">
        <v>152</v>
      </c>
    </row>
    <row r="76" customFormat="false" ht="15" hidden="false" customHeight="false" outlineLevel="0" collapsed="false">
      <c r="B76" s="63" t="n">
        <f aca="false">IF($C76="","",ROW()-5)</f>
        <v>71</v>
      </c>
      <c r="C76" s="64" t="n">
        <v>46077</v>
      </c>
      <c r="D76" s="63" t="n">
        <f aca="false">IF($C76="","",MONTH($C76))</f>
        <v>2</v>
      </c>
      <c r="E76" s="65" t="s">
        <v>96</v>
      </c>
      <c r="F76" s="66" t="str">
        <f aca="false">IFERROR(VLOOKUP($E76,Stammdaten!$B$20:$C$51,2,FALSE()),"")</f>
        <v>Wünsche</v>
      </c>
      <c r="G76" s="65" t="s">
        <v>193</v>
      </c>
      <c r="H76" s="65" t="s">
        <v>156</v>
      </c>
      <c r="I76" s="67" t="n">
        <v>41.9</v>
      </c>
      <c r="J76" s="68" t="s">
        <v>152</v>
      </c>
    </row>
    <row r="77" customFormat="false" ht="15" hidden="false" customHeight="false" outlineLevel="0" collapsed="false">
      <c r="B77" s="63" t="n">
        <f aca="false">IF($C77="","",ROW()-5)</f>
        <v>72</v>
      </c>
      <c r="C77" s="64" t="n">
        <v>46078</v>
      </c>
      <c r="D77" s="63" t="n">
        <f aca="false">IF($C77="","",MONTH($C77))</f>
        <v>2</v>
      </c>
      <c r="E77" s="65" t="s">
        <v>83</v>
      </c>
      <c r="F77" s="66" t="str">
        <f aca="false">IFERROR(VLOOKUP($E77,Stammdaten!$B$20:$C$51,2,FALSE()),"")</f>
        <v>Bedürfnisse</v>
      </c>
      <c r="G77" s="65" t="s">
        <v>194</v>
      </c>
      <c r="H77" s="65" t="s">
        <v>151</v>
      </c>
      <c r="I77" s="67" t="n">
        <v>95.82</v>
      </c>
      <c r="J77" s="68" t="s">
        <v>152</v>
      </c>
    </row>
    <row r="78" customFormat="false" ht="15" hidden="false" customHeight="false" outlineLevel="0" collapsed="false">
      <c r="B78" s="63" t="n">
        <f aca="false">IF($C78="","",ROW()-5)</f>
        <v>73</v>
      </c>
      <c r="C78" s="64" t="n">
        <v>46079</v>
      </c>
      <c r="D78" s="63" t="n">
        <f aca="false">IF($C78="","",MONTH($C78))</f>
        <v>2</v>
      </c>
      <c r="E78" s="65" t="s">
        <v>104</v>
      </c>
      <c r="F78" s="66" t="str">
        <f aca="false">IFERROR(VLOOKUP($E78,Stammdaten!$B$20:$C$51,2,FALSE()),"")</f>
        <v>Wünsche</v>
      </c>
      <c r="G78" s="65" t="s">
        <v>195</v>
      </c>
      <c r="H78" s="65" t="s">
        <v>151</v>
      </c>
      <c r="I78" s="67" t="n">
        <v>45.54</v>
      </c>
      <c r="J78" s="68" t="s">
        <v>152</v>
      </c>
    </row>
    <row r="79" customFormat="false" ht="15" hidden="false" customHeight="false" outlineLevel="0" collapsed="false">
      <c r="B79" s="63" t="n">
        <f aca="false">IF($C79="","",ROW()-5)</f>
        <v>74</v>
      </c>
      <c r="C79" s="64" t="n">
        <v>46080</v>
      </c>
      <c r="D79" s="63" t="n">
        <f aca="false">IF($C79="","",MONTH($C79))</f>
        <v>2</v>
      </c>
      <c r="E79" s="65" t="s">
        <v>95</v>
      </c>
      <c r="F79" s="66" t="str">
        <f aca="false">IFERROR(VLOOKUP($E79,Stammdaten!$B$20:$C$51,2,FALSE()),"")</f>
        <v>Wünsche</v>
      </c>
      <c r="G79" s="65" t="s">
        <v>155</v>
      </c>
      <c r="H79" s="65" t="s">
        <v>156</v>
      </c>
      <c r="I79" s="67" t="n">
        <v>34.68</v>
      </c>
      <c r="J79" s="68" t="s">
        <v>152</v>
      </c>
    </row>
    <row r="80" customFormat="false" ht="15" hidden="false" customHeight="false" outlineLevel="0" collapsed="false">
      <c r="B80" s="63" t="n">
        <f aca="false">IF($C80="","",ROW()-5)</f>
        <v>75</v>
      </c>
      <c r="C80" s="64" t="n">
        <v>46080</v>
      </c>
      <c r="D80" s="63" t="n">
        <f aca="false">IF($C80="","",MONTH($C80))</f>
        <v>2</v>
      </c>
      <c r="E80" s="65" t="s">
        <v>76</v>
      </c>
      <c r="F80" s="66" t="str">
        <f aca="false">IFERROR(VLOOKUP($E80,Stammdaten!$B$20:$C$51,2,FALSE()),"")</f>
        <v>Einnahmen</v>
      </c>
      <c r="G80" s="65" t="s">
        <v>180</v>
      </c>
      <c r="H80" s="65" t="s">
        <v>170</v>
      </c>
      <c r="I80" s="67" t="n">
        <v>1060</v>
      </c>
      <c r="J80" s="68" t="s">
        <v>138</v>
      </c>
    </row>
    <row r="81" customFormat="false" ht="15" hidden="false" customHeight="false" outlineLevel="0" collapsed="false">
      <c r="B81" s="63" t="n">
        <f aca="false">IF($C81="","",ROW()-5)</f>
        <v>76</v>
      </c>
      <c r="C81" s="64" t="n">
        <v>46081</v>
      </c>
      <c r="D81" s="63" t="n">
        <f aca="false">IF($C81="","",MONTH($C81))</f>
        <v>2</v>
      </c>
      <c r="E81" s="65" t="s">
        <v>75</v>
      </c>
      <c r="F81" s="66" t="str">
        <f aca="false">IFERROR(VLOOKUP($E81,Stammdaten!$B$20:$C$51,2,FALSE()),"")</f>
        <v>Einnahmen</v>
      </c>
      <c r="G81" s="65" t="s">
        <v>179</v>
      </c>
      <c r="H81" s="65" t="s">
        <v>170</v>
      </c>
      <c r="I81" s="67" t="n">
        <v>2480</v>
      </c>
      <c r="J81" s="68" t="s">
        <v>138</v>
      </c>
    </row>
    <row r="82" customFormat="false" ht="15" hidden="false" customHeight="false" outlineLevel="0" collapsed="false">
      <c r="B82" s="63" t="n">
        <f aca="false">IF($C82="","",ROW()-5)</f>
        <v>77</v>
      </c>
      <c r="C82" s="64" t="n">
        <v>46082</v>
      </c>
      <c r="D82" s="63" t="n">
        <f aca="false">IF($C82="","",MONTH($C82))</f>
        <v>3</v>
      </c>
      <c r="E82" s="65" t="s">
        <v>90</v>
      </c>
      <c r="F82" s="66" t="str">
        <f aca="false">IFERROR(VLOOKUP($E82,Stammdaten!$B$20:$C$51,2,FALSE()),"")</f>
        <v>Bedürfnisse</v>
      </c>
      <c r="G82" s="65" t="s">
        <v>136</v>
      </c>
      <c r="H82" s="65" t="s">
        <v>137</v>
      </c>
      <c r="I82" s="67" t="n">
        <v>90</v>
      </c>
      <c r="J82" s="68" t="s">
        <v>138</v>
      </c>
    </row>
    <row r="83" customFormat="false" ht="15" hidden="false" customHeight="false" outlineLevel="0" collapsed="false">
      <c r="B83" s="63" t="n">
        <f aca="false">IF($C83="","",ROW()-5)</f>
        <v>78</v>
      </c>
      <c r="C83" s="64" t="n">
        <v>46082</v>
      </c>
      <c r="D83" s="63" t="n">
        <f aca="false">IF($C83="","",MONTH($C83))</f>
        <v>3</v>
      </c>
      <c r="E83" s="65" t="s">
        <v>81</v>
      </c>
      <c r="F83" s="66" t="str">
        <f aca="false">IFERROR(VLOOKUP($E83,Stammdaten!$B$20:$C$51,2,FALSE()),"")</f>
        <v>Bedürfnisse</v>
      </c>
      <c r="G83" s="65" t="s">
        <v>139</v>
      </c>
      <c r="H83" s="65" t="s">
        <v>137</v>
      </c>
      <c r="I83" s="67" t="n">
        <v>780</v>
      </c>
      <c r="J83" s="68" t="s">
        <v>138</v>
      </c>
    </row>
    <row r="84" customFormat="false" ht="15" hidden="false" customHeight="false" outlineLevel="0" collapsed="false">
      <c r="B84" s="63" t="n">
        <f aca="false">IF($C84="","",ROW()-5)</f>
        <v>79</v>
      </c>
      <c r="C84" s="64" t="n">
        <v>46083</v>
      </c>
      <c r="D84" s="63" t="n">
        <f aca="false">IF($C84="","",MONTH($C84))</f>
        <v>3</v>
      </c>
      <c r="E84" s="65" t="s">
        <v>109</v>
      </c>
      <c r="F84" s="66" t="str">
        <f aca="false">IFERROR(VLOOKUP($E84,Stammdaten!$B$20:$C$51,2,FALSE()),"")</f>
        <v>Sparen &amp; Tilgung</v>
      </c>
      <c r="G84" s="65" t="s">
        <v>140</v>
      </c>
      <c r="H84" s="65" t="s">
        <v>141</v>
      </c>
      <c r="I84" s="67" t="n">
        <v>150</v>
      </c>
      <c r="J84" s="68" t="s">
        <v>138</v>
      </c>
    </row>
    <row r="85" customFormat="false" ht="15" hidden="false" customHeight="false" outlineLevel="0" collapsed="false">
      <c r="B85" s="63" t="n">
        <f aca="false">IF($C85="","",ROW()-5)</f>
        <v>80</v>
      </c>
      <c r="C85" s="64" t="n">
        <v>46083</v>
      </c>
      <c r="D85" s="63" t="n">
        <f aca="false">IF($C85="","",MONTH($C85))</f>
        <v>3</v>
      </c>
      <c r="E85" s="65" t="s">
        <v>89</v>
      </c>
      <c r="F85" s="66" t="str">
        <f aca="false">IFERROR(VLOOKUP($E85,Stammdaten!$B$20:$C$51,2,FALSE()),"")</f>
        <v>Bedürfnisse</v>
      </c>
      <c r="G85" s="65" t="s">
        <v>142</v>
      </c>
      <c r="H85" s="65" t="s">
        <v>141</v>
      </c>
      <c r="I85" s="67" t="n">
        <v>80</v>
      </c>
      <c r="J85" s="68" t="s">
        <v>138</v>
      </c>
    </row>
    <row r="86" customFormat="false" ht="15" hidden="false" customHeight="false" outlineLevel="0" collapsed="false">
      <c r="B86" s="63" t="n">
        <f aca="false">IF($C86="","",ROW()-5)</f>
        <v>81</v>
      </c>
      <c r="C86" s="64" t="n">
        <v>46083</v>
      </c>
      <c r="D86" s="63" t="n">
        <f aca="false">IF($C86="","",MONTH($C86))</f>
        <v>3</v>
      </c>
      <c r="E86" s="65" t="s">
        <v>107</v>
      </c>
      <c r="F86" s="66" t="str">
        <f aca="false">IFERROR(VLOOKUP($E86,Stammdaten!$B$20:$C$51,2,FALSE()),"")</f>
        <v>Sparen &amp; Tilgung</v>
      </c>
      <c r="G86" s="65" t="s">
        <v>143</v>
      </c>
      <c r="H86" s="65" t="s">
        <v>137</v>
      </c>
      <c r="I86" s="67" t="n">
        <v>200</v>
      </c>
      <c r="J86" s="68" t="s">
        <v>138</v>
      </c>
    </row>
    <row r="87" customFormat="false" ht="15" hidden="false" customHeight="false" outlineLevel="0" collapsed="false">
      <c r="B87" s="63" t="n">
        <f aca="false">IF($C87="","",ROW()-5)</f>
        <v>82</v>
      </c>
      <c r="C87" s="64" t="n">
        <v>46083</v>
      </c>
      <c r="D87" s="63" t="n">
        <f aca="false">IF($C87="","",MONTH($C87))</f>
        <v>3</v>
      </c>
      <c r="E87" s="65" t="s">
        <v>108</v>
      </c>
      <c r="F87" s="66" t="str">
        <f aca="false">IFERROR(VLOOKUP($E87,Stammdaten!$B$20:$C$51,2,FALSE()),"")</f>
        <v>Sparen &amp; Tilgung</v>
      </c>
      <c r="G87" s="65" t="s">
        <v>145</v>
      </c>
      <c r="H87" s="65" t="s">
        <v>137</v>
      </c>
      <c r="I87" s="67" t="n">
        <v>250</v>
      </c>
      <c r="J87" s="68" t="s">
        <v>138</v>
      </c>
    </row>
    <row r="88" customFormat="false" ht="15" hidden="false" customHeight="false" outlineLevel="0" collapsed="false">
      <c r="B88" s="63" t="n">
        <f aca="false">IF($C88="","",ROW()-5)</f>
        <v>83</v>
      </c>
      <c r="C88" s="64" t="n">
        <v>46084</v>
      </c>
      <c r="D88" s="63" t="n">
        <f aca="false">IF($C88="","",MONTH($C88))</f>
        <v>3</v>
      </c>
      <c r="E88" s="65" t="s">
        <v>100</v>
      </c>
      <c r="F88" s="66" t="str">
        <f aca="false">IFERROR(VLOOKUP($E88,Stammdaten!$B$20:$C$51,2,FALSE()),"")</f>
        <v>Wünsche</v>
      </c>
      <c r="G88" s="65" t="s">
        <v>181</v>
      </c>
      <c r="H88" s="65" t="s">
        <v>141</v>
      </c>
      <c r="I88" s="67" t="n">
        <v>24.99</v>
      </c>
      <c r="J88" s="68" t="s">
        <v>138</v>
      </c>
    </row>
    <row r="89" customFormat="false" ht="15" hidden="false" customHeight="false" outlineLevel="0" collapsed="false">
      <c r="B89" s="63" t="n">
        <f aca="false">IF($C89="","",ROW()-5)</f>
        <v>84</v>
      </c>
      <c r="C89" s="64" t="n">
        <v>46084</v>
      </c>
      <c r="D89" s="63" t="n">
        <f aca="false">IF($C89="","",MONTH($C89))</f>
        <v>3</v>
      </c>
      <c r="E89" s="65" t="s">
        <v>100</v>
      </c>
      <c r="F89" s="66" t="str">
        <f aca="false">IFERROR(VLOOKUP($E89,Stammdaten!$B$20:$C$51,2,FALSE()),"")</f>
        <v>Wünsche</v>
      </c>
      <c r="G89" s="65" t="s">
        <v>146</v>
      </c>
      <c r="H89" s="65" t="s">
        <v>141</v>
      </c>
      <c r="I89" s="67" t="n">
        <v>19.99</v>
      </c>
      <c r="J89" s="68" t="s">
        <v>138</v>
      </c>
    </row>
    <row r="90" customFormat="false" ht="15" hidden="false" customHeight="false" outlineLevel="0" collapsed="false">
      <c r="B90" s="63" t="n">
        <f aca="false">IF($C90="","",ROW()-5)</f>
        <v>85</v>
      </c>
      <c r="C90" s="64" t="n">
        <v>46084</v>
      </c>
      <c r="D90" s="63" t="n">
        <f aca="false">IF($C90="","",MONTH($C90))</f>
        <v>3</v>
      </c>
      <c r="E90" s="65" t="s">
        <v>84</v>
      </c>
      <c r="F90" s="66" t="str">
        <f aca="false">IFERROR(VLOOKUP($E90,Stammdaten!$B$20:$C$51,2,FALSE()),"")</f>
        <v>Bedürfnisse</v>
      </c>
      <c r="G90" s="65" t="s">
        <v>148</v>
      </c>
      <c r="H90" s="65" t="s">
        <v>141</v>
      </c>
      <c r="I90" s="67" t="n">
        <v>92.4</v>
      </c>
      <c r="J90" s="68" t="s">
        <v>138</v>
      </c>
    </row>
    <row r="91" customFormat="false" ht="15" hidden="false" customHeight="false" outlineLevel="0" collapsed="false">
      <c r="B91" s="63" t="n">
        <f aca="false">IF($C91="","",ROW()-5)</f>
        <v>86</v>
      </c>
      <c r="C91" s="64" t="n">
        <v>46084</v>
      </c>
      <c r="D91" s="63" t="n">
        <f aca="false">IF($C91="","",MONTH($C91))</f>
        <v>3</v>
      </c>
      <c r="E91" s="65" t="s">
        <v>84</v>
      </c>
      <c r="F91" s="66" t="str">
        <f aca="false">IFERROR(VLOOKUP($E91,Stammdaten!$B$20:$C$51,2,FALSE()),"")</f>
        <v>Bedürfnisse</v>
      </c>
      <c r="G91" s="65" t="s">
        <v>149</v>
      </c>
      <c r="H91" s="65" t="s">
        <v>141</v>
      </c>
      <c r="I91" s="67" t="n">
        <v>52.6</v>
      </c>
      <c r="J91" s="68" t="s">
        <v>138</v>
      </c>
    </row>
    <row r="92" customFormat="false" ht="15" hidden="false" customHeight="false" outlineLevel="0" collapsed="false">
      <c r="B92" s="63" t="n">
        <f aca="false">IF($C92="","",ROW()-5)</f>
        <v>87</v>
      </c>
      <c r="C92" s="64" t="n">
        <v>46085</v>
      </c>
      <c r="D92" s="63" t="n">
        <f aca="false">IF($C92="","",MONTH($C92))</f>
        <v>3</v>
      </c>
      <c r="E92" s="65" t="s">
        <v>83</v>
      </c>
      <c r="F92" s="66" t="str">
        <f aca="false">IFERROR(VLOOKUP($E92,Stammdaten!$B$20:$C$51,2,FALSE()),"")</f>
        <v>Bedürfnisse</v>
      </c>
      <c r="G92" s="65" t="s">
        <v>168</v>
      </c>
      <c r="H92" s="65" t="s">
        <v>151</v>
      </c>
      <c r="I92" s="67" t="n">
        <v>127.62</v>
      </c>
      <c r="J92" s="68" t="s">
        <v>152</v>
      </c>
    </row>
    <row r="93" customFormat="false" ht="15" hidden="false" customHeight="false" outlineLevel="0" collapsed="false">
      <c r="B93" s="63" t="n">
        <f aca="false">IF($C93="","",ROW()-5)</f>
        <v>88</v>
      </c>
      <c r="C93" s="64" t="n">
        <v>46086</v>
      </c>
      <c r="D93" s="63" t="n">
        <f aca="false">IF($C93="","",MONTH($C93))</f>
        <v>3</v>
      </c>
      <c r="E93" s="65" t="s">
        <v>97</v>
      </c>
      <c r="F93" s="66" t="str">
        <f aca="false">IFERROR(VLOOKUP($E93,Stammdaten!$B$20:$C$51,2,FALSE()),"")</f>
        <v>Wünsche</v>
      </c>
      <c r="G93" s="65" t="s">
        <v>153</v>
      </c>
      <c r="H93" s="65" t="s">
        <v>141</v>
      </c>
      <c r="I93" s="67" t="n">
        <v>79.28</v>
      </c>
      <c r="J93" s="68" t="s">
        <v>138</v>
      </c>
    </row>
    <row r="94" customFormat="false" ht="15" hidden="false" customHeight="false" outlineLevel="0" collapsed="false">
      <c r="B94" s="63" t="n">
        <f aca="false">IF($C94="","",ROW()-5)</f>
        <v>89</v>
      </c>
      <c r="C94" s="64" t="n">
        <v>46086</v>
      </c>
      <c r="D94" s="63" t="n">
        <f aca="false">IF($C94="","",MONTH($C94))</f>
        <v>3</v>
      </c>
      <c r="E94" s="65" t="s">
        <v>82</v>
      </c>
      <c r="F94" s="66" t="str">
        <f aca="false">IFERROR(VLOOKUP($E94,Stammdaten!$B$20:$C$51,2,FALSE()),"")</f>
        <v>Bedürfnisse</v>
      </c>
      <c r="G94" s="65" t="s">
        <v>154</v>
      </c>
      <c r="H94" s="65" t="s">
        <v>141</v>
      </c>
      <c r="I94" s="67" t="n">
        <v>115</v>
      </c>
      <c r="J94" s="68" t="s">
        <v>138</v>
      </c>
    </row>
    <row r="95" customFormat="false" ht="15" hidden="false" customHeight="false" outlineLevel="0" collapsed="false">
      <c r="B95" s="63" t="n">
        <f aca="false">IF($C95="","",ROW()-5)</f>
        <v>90</v>
      </c>
      <c r="C95" s="64" t="n">
        <v>46087</v>
      </c>
      <c r="D95" s="63" t="n">
        <f aca="false">IF($C95="","",MONTH($C95))</f>
        <v>3</v>
      </c>
      <c r="E95" s="65" t="s">
        <v>95</v>
      </c>
      <c r="F95" s="66" t="str">
        <f aca="false">IFERROR(VLOOKUP($E95,Stammdaten!$B$20:$C$51,2,FALSE()),"")</f>
        <v>Wünsche</v>
      </c>
      <c r="G95" s="65" t="s">
        <v>173</v>
      </c>
      <c r="H95" s="65" t="s">
        <v>156</v>
      </c>
      <c r="I95" s="67" t="n">
        <v>30.16</v>
      </c>
      <c r="J95" s="68" t="s">
        <v>152</v>
      </c>
    </row>
    <row r="96" customFormat="false" ht="15" hidden="false" customHeight="false" outlineLevel="0" collapsed="false">
      <c r="B96" s="63" t="n">
        <f aca="false">IF($C96="","",ROW()-5)</f>
        <v>91</v>
      </c>
      <c r="C96" s="64" t="n">
        <v>46088</v>
      </c>
      <c r="D96" s="63" t="n">
        <f aca="false">IF($C96="","",MONTH($C96))</f>
        <v>3</v>
      </c>
      <c r="E96" s="65" t="s">
        <v>85</v>
      </c>
      <c r="F96" s="66" t="str">
        <f aca="false">IFERROR(VLOOKUP($E96,Stammdaten!$B$20:$C$51,2,FALSE()),"")</f>
        <v>Bedürfnisse</v>
      </c>
      <c r="G96" s="65" t="s">
        <v>191</v>
      </c>
      <c r="H96" s="65" t="s">
        <v>151</v>
      </c>
      <c r="I96" s="67" t="n">
        <v>81.93</v>
      </c>
      <c r="J96" s="68" t="s">
        <v>152</v>
      </c>
    </row>
    <row r="97" customFormat="false" ht="15" hidden="false" customHeight="false" outlineLevel="0" collapsed="false">
      <c r="B97" s="63" t="n">
        <f aca="false">IF($C97="","",ROW()-5)</f>
        <v>92</v>
      </c>
      <c r="C97" s="64" t="n">
        <v>46089</v>
      </c>
      <c r="D97" s="63" t="n">
        <f aca="false">IF($C97="","",MONTH($C97))</f>
        <v>3</v>
      </c>
      <c r="E97" s="65" t="s">
        <v>87</v>
      </c>
      <c r="F97" s="66" t="str">
        <f aca="false">IFERROR(VLOOKUP($E97,Stammdaten!$B$20:$C$51,2,FALSE()),"")</f>
        <v>Bedürfnisse</v>
      </c>
      <c r="G97" s="65" t="s">
        <v>158</v>
      </c>
      <c r="H97" s="65" t="s">
        <v>141</v>
      </c>
      <c r="I97" s="67" t="n">
        <v>62</v>
      </c>
      <c r="J97" s="68" t="s">
        <v>138</v>
      </c>
    </row>
    <row r="98" customFormat="false" ht="15" hidden="false" customHeight="false" outlineLevel="0" collapsed="false">
      <c r="B98" s="63" t="n">
        <f aca="false">IF($C98="","",ROW()-5)</f>
        <v>93</v>
      </c>
      <c r="C98" s="64" t="n">
        <v>46090</v>
      </c>
      <c r="D98" s="63" t="n">
        <f aca="false">IF($C98="","",MONTH($C98))</f>
        <v>3</v>
      </c>
      <c r="E98" s="65" t="s">
        <v>91</v>
      </c>
      <c r="F98" s="66" t="str">
        <f aca="false">IFERROR(VLOOKUP($E98,Stammdaten!$B$20:$C$51,2,FALSE()),"")</f>
        <v>Bedürfnisse</v>
      </c>
      <c r="G98" s="65" t="s">
        <v>192</v>
      </c>
      <c r="H98" s="65" t="s">
        <v>151</v>
      </c>
      <c r="I98" s="67" t="n">
        <v>45.3</v>
      </c>
      <c r="J98" s="68" t="s">
        <v>152</v>
      </c>
    </row>
    <row r="99" customFormat="false" ht="15" hidden="false" customHeight="false" outlineLevel="0" collapsed="false">
      <c r="B99" s="63" t="n">
        <f aca="false">IF($C99="","",ROW()-5)</f>
        <v>94</v>
      </c>
      <c r="C99" s="64" t="n">
        <v>46091</v>
      </c>
      <c r="D99" s="63" t="n">
        <f aca="false">IF($C99="","",MONTH($C99))</f>
        <v>3</v>
      </c>
      <c r="E99" s="65" t="s">
        <v>96</v>
      </c>
      <c r="F99" s="66" t="str">
        <f aca="false">IFERROR(VLOOKUP($E99,Stammdaten!$B$20:$C$51,2,FALSE()),"")</f>
        <v>Wünsche</v>
      </c>
      <c r="G99" s="65" t="s">
        <v>193</v>
      </c>
      <c r="H99" s="65" t="s">
        <v>156</v>
      </c>
      <c r="I99" s="67" t="n">
        <v>48.72</v>
      </c>
      <c r="J99" s="68" t="s">
        <v>152</v>
      </c>
    </row>
    <row r="100" customFormat="false" ht="15" hidden="false" customHeight="false" outlineLevel="0" collapsed="false">
      <c r="B100" s="63" t="n">
        <f aca="false">IF($C100="","",ROW()-5)</f>
        <v>95</v>
      </c>
      <c r="C100" s="64" t="n">
        <v>46092</v>
      </c>
      <c r="D100" s="63" t="n">
        <f aca="false">IF($C100="","",MONTH($C100))</f>
        <v>3</v>
      </c>
      <c r="E100" s="65" t="s">
        <v>83</v>
      </c>
      <c r="F100" s="66" t="str">
        <f aca="false">IFERROR(VLOOKUP($E100,Stammdaten!$B$20:$C$51,2,FALSE()),"")</f>
        <v>Bedürfnisse</v>
      </c>
      <c r="G100" s="65" t="s">
        <v>176</v>
      </c>
      <c r="H100" s="65" t="s">
        <v>151</v>
      </c>
      <c r="I100" s="67" t="n">
        <v>105.84</v>
      </c>
      <c r="J100" s="68" t="s">
        <v>152</v>
      </c>
    </row>
    <row r="101" customFormat="false" ht="15" hidden="false" customHeight="false" outlineLevel="0" collapsed="false">
      <c r="B101" s="63" t="n">
        <f aca="false">IF($C101="","",ROW()-5)</f>
        <v>96</v>
      </c>
      <c r="C101" s="64" t="n">
        <v>46093</v>
      </c>
      <c r="D101" s="63" t="n">
        <f aca="false">IF($C101="","",MONTH($C101))</f>
        <v>3</v>
      </c>
      <c r="E101" s="65" t="s">
        <v>86</v>
      </c>
      <c r="F101" s="66" t="str">
        <f aca="false">IFERROR(VLOOKUP($E101,Stammdaten!$B$20:$C$51,2,FALSE()),"")</f>
        <v>Bedürfnisse</v>
      </c>
      <c r="G101" s="65" t="s">
        <v>196</v>
      </c>
      <c r="H101" s="65" t="s">
        <v>162</v>
      </c>
      <c r="I101" s="67" t="n">
        <v>27.02</v>
      </c>
      <c r="J101" s="68" t="s">
        <v>152</v>
      </c>
    </row>
    <row r="102" customFormat="false" ht="15" hidden="false" customHeight="false" outlineLevel="0" collapsed="false">
      <c r="B102" s="63" t="n">
        <f aca="false">IF($C102="","",ROW()-5)</f>
        <v>97</v>
      </c>
      <c r="C102" s="64" t="n">
        <v>46095</v>
      </c>
      <c r="D102" s="63" t="n">
        <f aca="false">IF($C102="","",MONTH($C102))</f>
        <v>3</v>
      </c>
      <c r="E102" s="65" t="s">
        <v>95</v>
      </c>
      <c r="F102" s="66" t="str">
        <f aca="false">IFERROR(VLOOKUP($E102,Stammdaten!$B$20:$C$51,2,FALSE()),"")</f>
        <v>Wünsche</v>
      </c>
      <c r="G102" s="65" t="s">
        <v>178</v>
      </c>
      <c r="H102" s="65" t="s">
        <v>156</v>
      </c>
      <c r="I102" s="67" t="n">
        <v>36.48</v>
      </c>
      <c r="J102" s="68" t="s">
        <v>152</v>
      </c>
    </row>
    <row r="103" customFormat="false" ht="15" hidden="false" customHeight="false" outlineLevel="0" collapsed="false">
      <c r="B103" s="63" t="n">
        <f aca="false">IF($C103="","",ROW()-5)</f>
        <v>98</v>
      </c>
      <c r="C103" s="64" t="n">
        <v>46097</v>
      </c>
      <c r="D103" s="63" t="n">
        <f aca="false">IF($C103="","",MONTH($C103))</f>
        <v>3</v>
      </c>
      <c r="E103" s="65" t="s">
        <v>98</v>
      </c>
      <c r="F103" s="66" t="str">
        <f aca="false">IFERROR(VLOOKUP($E103,Stammdaten!$B$20:$C$51,2,FALSE()),"")</f>
        <v>Wünsche</v>
      </c>
      <c r="G103" s="65" t="s">
        <v>197</v>
      </c>
      <c r="H103" s="65" t="s">
        <v>156</v>
      </c>
      <c r="I103" s="67" t="n">
        <v>480</v>
      </c>
      <c r="J103" s="68" t="s">
        <v>152</v>
      </c>
    </row>
    <row r="104" customFormat="false" ht="15" hidden="false" customHeight="false" outlineLevel="0" collapsed="false">
      <c r="B104" s="63" t="n">
        <f aca="false">IF($C104="","",ROW()-5)</f>
        <v>99</v>
      </c>
      <c r="C104" s="64" t="n">
        <v>46098</v>
      </c>
      <c r="D104" s="63" t="n">
        <f aca="false">IF($C104="","",MONTH($C104))</f>
        <v>3</v>
      </c>
      <c r="E104" s="65" t="s">
        <v>92</v>
      </c>
      <c r="F104" s="66" t="str">
        <f aca="false">IFERROR(VLOOKUP($E104,Stammdaten!$B$20:$C$51,2,FALSE()),"")</f>
        <v>Bedürfnisse</v>
      </c>
      <c r="G104" s="65" t="s">
        <v>198</v>
      </c>
      <c r="H104" s="65" t="s">
        <v>141</v>
      </c>
      <c r="I104" s="67" t="n">
        <v>30.75</v>
      </c>
      <c r="J104" s="68" t="s">
        <v>152</v>
      </c>
    </row>
    <row r="105" customFormat="false" ht="15" hidden="false" customHeight="false" outlineLevel="0" collapsed="false">
      <c r="B105" s="63" t="n">
        <f aca="false">IF($C105="","",ROW()-5)</f>
        <v>100</v>
      </c>
      <c r="C105" s="64" t="n">
        <v>46099</v>
      </c>
      <c r="D105" s="63" t="n">
        <f aca="false">IF($C105="","",MONTH($C105))</f>
        <v>3</v>
      </c>
      <c r="E105" s="65" t="s">
        <v>83</v>
      </c>
      <c r="F105" s="66" t="str">
        <f aca="false">IFERROR(VLOOKUP($E105,Stammdaten!$B$20:$C$51,2,FALSE()),"")</f>
        <v>Bedürfnisse</v>
      </c>
      <c r="G105" s="65" t="s">
        <v>194</v>
      </c>
      <c r="H105" s="65" t="s">
        <v>151</v>
      </c>
      <c r="I105" s="67" t="n">
        <v>128.72</v>
      </c>
      <c r="J105" s="68" t="s">
        <v>152</v>
      </c>
    </row>
    <row r="106" customFormat="false" ht="15" hidden="false" customHeight="false" outlineLevel="0" collapsed="false">
      <c r="B106" s="63" t="n">
        <f aca="false">IF($C106="","",ROW()-5)</f>
        <v>101</v>
      </c>
      <c r="C106" s="64" t="n">
        <v>46101</v>
      </c>
      <c r="D106" s="63" t="n">
        <f aca="false">IF($C106="","",MONTH($C106))</f>
        <v>3</v>
      </c>
      <c r="E106" s="65" t="s">
        <v>77</v>
      </c>
      <c r="F106" s="66" t="str">
        <f aca="false">IFERROR(VLOOKUP($E106,Stammdaten!$B$20:$C$51,2,FALSE()),"")</f>
        <v>Einnahmen</v>
      </c>
      <c r="G106" s="65" t="s">
        <v>169</v>
      </c>
      <c r="H106" s="65" t="s">
        <v>170</v>
      </c>
      <c r="I106" s="67" t="n">
        <v>255</v>
      </c>
      <c r="J106" s="68" t="s">
        <v>138</v>
      </c>
    </row>
    <row r="107" customFormat="false" ht="15" hidden="false" customHeight="false" outlineLevel="0" collapsed="false">
      <c r="B107" s="63" t="n">
        <f aca="false">IF($C107="","",ROW()-5)</f>
        <v>102</v>
      </c>
      <c r="C107" s="64" t="n">
        <v>46101</v>
      </c>
      <c r="D107" s="63" t="n">
        <f aca="false">IF($C107="","",MONTH($C107))</f>
        <v>3</v>
      </c>
      <c r="E107" s="65" t="s">
        <v>103</v>
      </c>
      <c r="F107" s="66" t="str">
        <f aca="false">IFERROR(VLOOKUP($E107,Stammdaten!$B$20:$C$51,2,FALSE()),"")</f>
        <v>Wünsche</v>
      </c>
      <c r="G107" s="65" t="s">
        <v>199</v>
      </c>
      <c r="H107" s="65" t="s">
        <v>162</v>
      </c>
      <c r="I107" s="67" t="n">
        <v>58.78</v>
      </c>
      <c r="J107" s="68" t="s">
        <v>152</v>
      </c>
    </row>
    <row r="108" customFormat="false" ht="15" hidden="false" customHeight="false" outlineLevel="0" collapsed="false">
      <c r="B108" s="63" t="n">
        <f aca="false">IF($C108="","",ROW()-5)</f>
        <v>103</v>
      </c>
      <c r="C108" s="64" t="n">
        <v>46102</v>
      </c>
      <c r="D108" s="63" t="n">
        <f aca="false">IF($C108="","",MONTH($C108))</f>
        <v>3</v>
      </c>
      <c r="E108" s="65" t="s">
        <v>85</v>
      </c>
      <c r="F108" s="66" t="str">
        <f aca="false">IFERROR(VLOOKUP($E108,Stammdaten!$B$20:$C$51,2,FALSE()),"")</f>
        <v>Bedürfnisse</v>
      </c>
      <c r="G108" s="65" t="s">
        <v>157</v>
      </c>
      <c r="H108" s="65" t="s">
        <v>151</v>
      </c>
      <c r="I108" s="67" t="n">
        <v>95.48</v>
      </c>
      <c r="J108" s="68" t="s">
        <v>152</v>
      </c>
    </row>
    <row r="109" customFormat="false" ht="15" hidden="false" customHeight="false" outlineLevel="0" collapsed="false">
      <c r="B109" s="63" t="n">
        <f aca="false">IF($C109="","",ROW()-5)</f>
        <v>104</v>
      </c>
      <c r="C109" s="64" t="n">
        <v>46103</v>
      </c>
      <c r="D109" s="63" t="n">
        <f aca="false">IF($C109="","",MONTH($C109))</f>
        <v>3</v>
      </c>
      <c r="E109" s="65" t="s">
        <v>95</v>
      </c>
      <c r="F109" s="66" t="str">
        <f aca="false">IFERROR(VLOOKUP($E109,Stammdaten!$B$20:$C$51,2,FALSE()),"")</f>
        <v>Wünsche</v>
      </c>
      <c r="G109" s="65" t="s">
        <v>155</v>
      </c>
      <c r="H109" s="65" t="s">
        <v>156</v>
      </c>
      <c r="I109" s="67" t="n">
        <v>55.65</v>
      </c>
      <c r="J109" s="68" t="s">
        <v>152</v>
      </c>
    </row>
    <row r="110" customFormat="false" ht="15" hidden="false" customHeight="false" outlineLevel="0" collapsed="false">
      <c r="B110" s="63" t="n">
        <f aca="false">IF($C110="","",ROW()-5)</f>
        <v>105</v>
      </c>
      <c r="C110" s="64" t="n">
        <v>46104</v>
      </c>
      <c r="D110" s="63" t="n">
        <f aca="false">IF($C110="","",MONTH($C110))</f>
        <v>3</v>
      </c>
      <c r="E110" s="65" t="s">
        <v>91</v>
      </c>
      <c r="F110" s="66" t="str">
        <f aca="false">IFERROR(VLOOKUP($E110,Stammdaten!$B$20:$C$51,2,FALSE()),"")</f>
        <v>Bedürfnisse</v>
      </c>
      <c r="G110" s="65" t="s">
        <v>159</v>
      </c>
      <c r="H110" s="65" t="s">
        <v>151</v>
      </c>
      <c r="I110" s="67" t="n">
        <v>36.65</v>
      </c>
      <c r="J110" s="68" t="s">
        <v>152</v>
      </c>
    </row>
    <row r="111" customFormat="false" ht="15" hidden="false" customHeight="false" outlineLevel="0" collapsed="false">
      <c r="B111" s="63" t="n">
        <f aca="false">IF($C111="","",ROW()-5)</f>
        <v>106</v>
      </c>
      <c r="C111" s="64" t="n">
        <v>46105</v>
      </c>
      <c r="D111" s="63" t="n">
        <f aca="false">IF($C111="","",MONTH($C111))</f>
        <v>3</v>
      </c>
      <c r="E111" s="65" t="s">
        <v>96</v>
      </c>
      <c r="F111" s="66" t="str">
        <f aca="false">IFERROR(VLOOKUP($E111,Stammdaten!$B$20:$C$51,2,FALSE()),"")</f>
        <v>Wünsche</v>
      </c>
      <c r="G111" s="65" t="s">
        <v>200</v>
      </c>
      <c r="H111" s="65" t="s">
        <v>156</v>
      </c>
      <c r="I111" s="67" t="n">
        <v>41.7</v>
      </c>
      <c r="J111" s="68" t="s">
        <v>152</v>
      </c>
    </row>
    <row r="112" customFormat="false" ht="15" hidden="false" customHeight="false" outlineLevel="0" collapsed="false">
      <c r="B112" s="63" t="n">
        <f aca="false">IF($C112="","",ROW()-5)</f>
        <v>107</v>
      </c>
      <c r="C112" s="64" t="n">
        <v>46106</v>
      </c>
      <c r="D112" s="63" t="n">
        <f aca="false">IF($C112="","",MONTH($C112))</f>
        <v>3</v>
      </c>
      <c r="E112" s="65" t="s">
        <v>83</v>
      </c>
      <c r="F112" s="66" t="str">
        <f aca="false">IFERROR(VLOOKUP($E112,Stammdaten!$B$20:$C$51,2,FALSE()),"")</f>
        <v>Bedürfnisse</v>
      </c>
      <c r="G112" s="65" t="s">
        <v>150</v>
      </c>
      <c r="H112" s="65" t="s">
        <v>151</v>
      </c>
      <c r="I112" s="67" t="n">
        <v>122.45</v>
      </c>
      <c r="J112" s="68" t="s">
        <v>152</v>
      </c>
    </row>
    <row r="113" customFormat="false" ht="15" hidden="false" customHeight="false" outlineLevel="0" collapsed="false">
      <c r="B113" s="63" t="n">
        <f aca="false">IF($C113="","",ROW()-5)</f>
        <v>108</v>
      </c>
      <c r="C113" s="64" t="n">
        <v>46107</v>
      </c>
      <c r="D113" s="63" t="n">
        <f aca="false">IF($C113="","",MONTH($C113))</f>
        <v>3</v>
      </c>
      <c r="E113" s="65" t="s">
        <v>104</v>
      </c>
      <c r="F113" s="66" t="str">
        <f aca="false">IFERROR(VLOOKUP($E113,Stammdaten!$B$20:$C$51,2,FALSE()),"")</f>
        <v>Wünsche</v>
      </c>
      <c r="G113" s="65" t="s">
        <v>201</v>
      </c>
      <c r="H113" s="65" t="s">
        <v>151</v>
      </c>
      <c r="I113" s="67" t="n">
        <v>48.68</v>
      </c>
      <c r="J113" s="68" t="s">
        <v>152</v>
      </c>
    </row>
    <row r="114" customFormat="false" ht="15" hidden="false" customHeight="false" outlineLevel="0" collapsed="false">
      <c r="B114" s="63" t="n">
        <f aca="false">IF($C114="","",ROW()-5)</f>
        <v>109</v>
      </c>
      <c r="C114" s="64" t="n">
        <v>46108</v>
      </c>
      <c r="D114" s="63" t="n">
        <f aca="false">IF($C114="","",MONTH($C114))</f>
        <v>3</v>
      </c>
      <c r="E114" s="65" t="s">
        <v>95</v>
      </c>
      <c r="F114" s="66" t="str">
        <f aca="false">IFERROR(VLOOKUP($E114,Stammdaten!$B$20:$C$51,2,FALSE()),"")</f>
        <v>Wünsche</v>
      </c>
      <c r="G114" s="65" t="s">
        <v>166</v>
      </c>
      <c r="H114" s="65" t="s">
        <v>156</v>
      </c>
      <c r="I114" s="67" t="n">
        <v>60.68</v>
      </c>
      <c r="J114" s="68" t="s">
        <v>152</v>
      </c>
    </row>
    <row r="115" customFormat="false" ht="15" hidden="false" customHeight="false" outlineLevel="0" collapsed="false">
      <c r="B115" s="63" t="n">
        <f aca="false">IF($C115="","",ROW()-5)</f>
        <v>110</v>
      </c>
      <c r="C115" s="64" t="n">
        <v>46109</v>
      </c>
      <c r="D115" s="63" t="n">
        <f aca="false">IF($C115="","",MONTH($C115))</f>
        <v>3</v>
      </c>
      <c r="E115" s="65" t="s">
        <v>75</v>
      </c>
      <c r="F115" s="66" t="str">
        <f aca="false">IFERROR(VLOOKUP($E115,Stammdaten!$B$20:$C$51,2,FALSE()),"")</f>
        <v>Einnahmen</v>
      </c>
      <c r="G115" s="65" t="s">
        <v>179</v>
      </c>
      <c r="H115" s="65" t="s">
        <v>170</v>
      </c>
      <c r="I115" s="67" t="n">
        <v>2480</v>
      </c>
      <c r="J115" s="68" t="s">
        <v>138</v>
      </c>
    </row>
    <row r="116" customFormat="false" ht="15" hidden="false" customHeight="false" outlineLevel="0" collapsed="false">
      <c r="B116" s="63" t="n">
        <f aca="false">IF($C116="","",ROW()-5)</f>
        <v>111</v>
      </c>
      <c r="C116" s="64" t="n">
        <v>46111</v>
      </c>
      <c r="D116" s="63" t="n">
        <f aca="false">IF($C116="","",MONTH($C116))</f>
        <v>3</v>
      </c>
      <c r="E116" s="65" t="s">
        <v>76</v>
      </c>
      <c r="F116" s="66" t="str">
        <f aca="false">IFERROR(VLOOKUP($E116,Stammdaten!$B$20:$C$51,2,FALSE()),"")</f>
        <v>Einnahmen</v>
      </c>
      <c r="G116" s="65" t="s">
        <v>180</v>
      </c>
      <c r="H116" s="65" t="s">
        <v>170</v>
      </c>
      <c r="I116" s="67" t="n">
        <v>1060</v>
      </c>
      <c r="J116" s="68" t="s">
        <v>138</v>
      </c>
    </row>
    <row r="117" customFormat="false" ht="15" hidden="false" customHeight="false" outlineLevel="0" collapsed="false">
      <c r="B117" s="63" t="n">
        <f aca="false">IF($C117="","",ROW()-5)</f>
        <v>112</v>
      </c>
      <c r="C117" s="64" t="n">
        <v>46113</v>
      </c>
      <c r="D117" s="63" t="n">
        <f aca="false">IF($C117="","",MONTH($C117))</f>
        <v>4</v>
      </c>
      <c r="E117" s="65" t="s">
        <v>90</v>
      </c>
      <c r="F117" s="66" t="str">
        <f aca="false">IFERROR(VLOOKUP($E117,Stammdaten!$B$20:$C$51,2,FALSE()),"")</f>
        <v>Bedürfnisse</v>
      </c>
      <c r="G117" s="65" t="s">
        <v>136</v>
      </c>
      <c r="H117" s="65" t="s">
        <v>137</v>
      </c>
      <c r="I117" s="67" t="n">
        <v>90</v>
      </c>
      <c r="J117" s="68" t="s">
        <v>138</v>
      </c>
    </row>
    <row r="118" customFormat="false" ht="15" hidden="false" customHeight="false" outlineLevel="0" collapsed="false">
      <c r="B118" s="63" t="n">
        <f aca="false">IF($C118="","",ROW()-5)</f>
        <v>113</v>
      </c>
      <c r="C118" s="64" t="n">
        <v>46113</v>
      </c>
      <c r="D118" s="63" t="n">
        <f aca="false">IF($C118="","",MONTH($C118))</f>
        <v>4</v>
      </c>
      <c r="E118" s="65" t="s">
        <v>81</v>
      </c>
      <c r="F118" s="66" t="str">
        <f aca="false">IFERROR(VLOOKUP($E118,Stammdaten!$B$20:$C$51,2,FALSE()),"")</f>
        <v>Bedürfnisse</v>
      </c>
      <c r="G118" s="65" t="s">
        <v>139</v>
      </c>
      <c r="H118" s="65" t="s">
        <v>137</v>
      </c>
      <c r="I118" s="67" t="n">
        <v>780</v>
      </c>
      <c r="J118" s="68" t="s">
        <v>138</v>
      </c>
    </row>
    <row r="119" customFormat="false" ht="15" hidden="false" customHeight="false" outlineLevel="0" collapsed="false">
      <c r="B119" s="63" t="n">
        <f aca="false">IF($C119="","",ROW()-5)</f>
        <v>114</v>
      </c>
      <c r="C119" s="64" t="n">
        <v>46114</v>
      </c>
      <c r="D119" s="63" t="n">
        <f aca="false">IF($C119="","",MONTH($C119))</f>
        <v>4</v>
      </c>
      <c r="E119" s="65" t="s">
        <v>109</v>
      </c>
      <c r="F119" s="66" t="str">
        <f aca="false">IFERROR(VLOOKUP($E119,Stammdaten!$B$20:$C$51,2,FALSE()),"")</f>
        <v>Sparen &amp; Tilgung</v>
      </c>
      <c r="G119" s="65" t="s">
        <v>140</v>
      </c>
      <c r="H119" s="65" t="s">
        <v>141</v>
      </c>
      <c r="I119" s="67" t="n">
        <v>150</v>
      </c>
      <c r="J119" s="68" t="s">
        <v>138</v>
      </c>
    </row>
    <row r="120" customFormat="false" ht="15" hidden="false" customHeight="false" outlineLevel="0" collapsed="false">
      <c r="B120" s="63" t="n">
        <f aca="false">IF($C120="","",ROW()-5)</f>
        <v>115</v>
      </c>
      <c r="C120" s="64" t="n">
        <v>46114</v>
      </c>
      <c r="D120" s="63" t="n">
        <f aca="false">IF($C120="","",MONTH($C120))</f>
        <v>4</v>
      </c>
      <c r="E120" s="65" t="s">
        <v>89</v>
      </c>
      <c r="F120" s="66" t="str">
        <f aca="false">IFERROR(VLOOKUP($E120,Stammdaten!$B$20:$C$51,2,FALSE()),"")</f>
        <v>Bedürfnisse</v>
      </c>
      <c r="G120" s="65" t="s">
        <v>142</v>
      </c>
      <c r="H120" s="65" t="s">
        <v>141</v>
      </c>
      <c r="I120" s="67" t="n">
        <v>80</v>
      </c>
      <c r="J120" s="68" t="s">
        <v>138</v>
      </c>
    </row>
    <row r="121" customFormat="false" ht="15" hidden="false" customHeight="false" outlineLevel="0" collapsed="false">
      <c r="B121" s="63" t="n">
        <f aca="false">IF($C121="","",ROW()-5)</f>
        <v>116</v>
      </c>
      <c r="C121" s="64" t="n">
        <v>46114</v>
      </c>
      <c r="D121" s="63" t="n">
        <f aca="false">IF($C121="","",MONTH($C121))</f>
        <v>4</v>
      </c>
      <c r="E121" s="65" t="s">
        <v>107</v>
      </c>
      <c r="F121" s="66" t="str">
        <f aca="false">IFERROR(VLOOKUP($E121,Stammdaten!$B$20:$C$51,2,FALSE()),"")</f>
        <v>Sparen &amp; Tilgung</v>
      </c>
      <c r="G121" s="65" t="s">
        <v>143</v>
      </c>
      <c r="H121" s="65" t="s">
        <v>137</v>
      </c>
      <c r="I121" s="67" t="n">
        <v>200</v>
      </c>
      <c r="J121" s="68" t="s">
        <v>138</v>
      </c>
    </row>
    <row r="122" customFormat="false" ht="15" hidden="false" customHeight="false" outlineLevel="0" collapsed="false">
      <c r="B122" s="63" t="n">
        <f aca="false">IF($C122="","",ROW()-5)</f>
        <v>117</v>
      </c>
      <c r="C122" s="64" t="n">
        <v>46114</v>
      </c>
      <c r="D122" s="63" t="n">
        <f aca="false">IF($C122="","",MONTH($C122))</f>
        <v>4</v>
      </c>
      <c r="E122" s="65" t="s">
        <v>111</v>
      </c>
      <c r="F122" s="66" t="str">
        <f aca="false">IFERROR(VLOOKUP($E122,Stammdaten!$B$20:$C$51,2,FALSE()),"")</f>
        <v>Sparen &amp; Tilgung</v>
      </c>
      <c r="G122" s="65" t="s">
        <v>144</v>
      </c>
      <c r="H122" s="65" t="s">
        <v>137</v>
      </c>
      <c r="I122" s="67" t="n">
        <v>100</v>
      </c>
      <c r="J122" s="68" t="s">
        <v>138</v>
      </c>
    </row>
    <row r="123" customFormat="false" ht="15" hidden="false" customHeight="false" outlineLevel="0" collapsed="false">
      <c r="B123" s="63" t="n">
        <f aca="false">IF($C123="","",ROW()-5)</f>
        <v>118</v>
      </c>
      <c r="C123" s="64" t="n">
        <v>46114</v>
      </c>
      <c r="D123" s="63" t="n">
        <f aca="false">IF($C123="","",MONTH($C123))</f>
        <v>4</v>
      </c>
      <c r="E123" s="65" t="s">
        <v>108</v>
      </c>
      <c r="F123" s="66" t="str">
        <f aca="false">IFERROR(VLOOKUP($E123,Stammdaten!$B$20:$C$51,2,FALSE()),"")</f>
        <v>Sparen &amp; Tilgung</v>
      </c>
      <c r="G123" s="65" t="s">
        <v>145</v>
      </c>
      <c r="H123" s="65" t="s">
        <v>137</v>
      </c>
      <c r="I123" s="67" t="n">
        <v>250</v>
      </c>
      <c r="J123" s="68" t="s">
        <v>138</v>
      </c>
    </row>
    <row r="124" customFormat="false" ht="15" hidden="false" customHeight="false" outlineLevel="0" collapsed="false">
      <c r="B124" s="63" t="n">
        <f aca="false">IF($C124="","",ROW()-5)</f>
        <v>119</v>
      </c>
      <c r="C124" s="64" t="n">
        <v>46115</v>
      </c>
      <c r="D124" s="63" t="n">
        <f aca="false">IF($C124="","",MONTH($C124))</f>
        <v>4</v>
      </c>
      <c r="E124" s="65" t="s">
        <v>100</v>
      </c>
      <c r="F124" s="66" t="str">
        <f aca="false">IFERROR(VLOOKUP($E124,Stammdaten!$B$20:$C$51,2,FALSE()),"")</f>
        <v>Wünsche</v>
      </c>
      <c r="G124" s="65" t="s">
        <v>146</v>
      </c>
      <c r="H124" s="65" t="s">
        <v>141</v>
      </c>
      <c r="I124" s="67" t="n">
        <v>24.99</v>
      </c>
      <c r="J124" s="68" t="s">
        <v>138</v>
      </c>
    </row>
    <row r="125" customFormat="false" ht="15" hidden="false" customHeight="false" outlineLevel="0" collapsed="false">
      <c r="B125" s="63" t="n">
        <f aca="false">IF($C125="","",ROW()-5)</f>
        <v>120</v>
      </c>
      <c r="C125" s="64" t="n">
        <v>46115</v>
      </c>
      <c r="D125" s="63" t="n">
        <f aca="false">IF($C125="","",MONTH($C125))</f>
        <v>4</v>
      </c>
      <c r="E125" s="65" t="s">
        <v>100</v>
      </c>
      <c r="F125" s="66" t="str">
        <f aca="false">IFERROR(VLOOKUP($E125,Stammdaten!$B$20:$C$51,2,FALSE()),"")</f>
        <v>Wünsche</v>
      </c>
      <c r="G125" s="65" t="s">
        <v>147</v>
      </c>
      <c r="H125" s="65" t="s">
        <v>141</v>
      </c>
      <c r="I125" s="67" t="n">
        <v>19.99</v>
      </c>
      <c r="J125" s="68" t="s">
        <v>138</v>
      </c>
    </row>
    <row r="126" customFormat="false" ht="15" hidden="false" customHeight="false" outlineLevel="0" collapsed="false">
      <c r="B126" s="63" t="n">
        <f aca="false">IF($C126="","",ROW()-5)</f>
        <v>121</v>
      </c>
      <c r="C126" s="64" t="n">
        <v>46115</v>
      </c>
      <c r="D126" s="63" t="n">
        <f aca="false">IF($C126="","",MONTH($C126))</f>
        <v>4</v>
      </c>
      <c r="E126" s="65" t="s">
        <v>84</v>
      </c>
      <c r="F126" s="66" t="str">
        <f aca="false">IFERROR(VLOOKUP($E126,Stammdaten!$B$20:$C$51,2,FALSE()),"")</f>
        <v>Bedürfnisse</v>
      </c>
      <c r="G126" s="65" t="s">
        <v>149</v>
      </c>
      <c r="H126" s="65" t="s">
        <v>141</v>
      </c>
      <c r="I126" s="67" t="n">
        <v>92.4</v>
      </c>
      <c r="J126" s="68" t="s">
        <v>138</v>
      </c>
    </row>
    <row r="127" customFormat="false" ht="15" hidden="false" customHeight="false" outlineLevel="0" collapsed="false">
      <c r="B127" s="63" t="n">
        <f aca="false">IF($C127="","",ROW()-5)</f>
        <v>122</v>
      </c>
      <c r="C127" s="64" t="n">
        <v>46115</v>
      </c>
      <c r="D127" s="63" t="n">
        <f aca="false">IF($C127="","",MONTH($C127))</f>
        <v>4</v>
      </c>
      <c r="E127" s="65" t="s">
        <v>84</v>
      </c>
      <c r="F127" s="66" t="str">
        <f aca="false">IFERROR(VLOOKUP($E127,Stammdaten!$B$20:$C$51,2,FALSE()),"")</f>
        <v>Bedürfnisse</v>
      </c>
      <c r="G127" s="65" t="s">
        <v>148</v>
      </c>
      <c r="H127" s="65" t="s">
        <v>141</v>
      </c>
      <c r="I127" s="67" t="n">
        <v>52.6</v>
      </c>
      <c r="J127" s="68" t="s">
        <v>138</v>
      </c>
    </row>
    <row r="128" customFormat="false" ht="15" hidden="false" customHeight="false" outlineLevel="0" collapsed="false">
      <c r="B128" s="63" t="n">
        <f aca="false">IF($C128="","",ROW()-5)</f>
        <v>123</v>
      </c>
      <c r="C128" s="64" t="n">
        <v>46116</v>
      </c>
      <c r="D128" s="63" t="n">
        <f aca="false">IF($C128="","",MONTH($C128))</f>
        <v>4</v>
      </c>
      <c r="E128" s="65" t="s">
        <v>83</v>
      </c>
      <c r="F128" s="66" t="str">
        <f aca="false">IFERROR(VLOOKUP($E128,Stammdaten!$B$20:$C$51,2,FALSE()),"")</f>
        <v>Bedürfnisse</v>
      </c>
      <c r="G128" s="65" t="s">
        <v>176</v>
      </c>
      <c r="H128" s="65" t="s">
        <v>151</v>
      </c>
      <c r="I128" s="67" t="n">
        <v>94.52</v>
      </c>
      <c r="J128" s="68" t="s">
        <v>152</v>
      </c>
    </row>
    <row r="129" customFormat="false" ht="15" hidden="false" customHeight="false" outlineLevel="0" collapsed="false">
      <c r="B129" s="63" t="n">
        <f aca="false">IF($C129="","",ROW()-5)</f>
        <v>124</v>
      </c>
      <c r="C129" s="64" t="n">
        <v>46117</v>
      </c>
      <c r="D129" s="63" t="n">
        <f aca="false">IF($C129="","",MONTH($C129))</f>
        <v>4</v>
      </c>
      <c r="E129" s="65" t="s">
        <v>97</v>
      </c>
      <c r="F129" s="66" t="str">
        <f aca="false">IFERROR(VLOOKUP($E129,Stammdaten!$B$20:$C$51,2,FALSE()),"")</f>
        <v>Wünsche</v>
      </c>
      <c r="G129" s="65" t="s">
        <v>182</v>
      </c>
      <c r="H129" s="65" t="s">
        <v>141</v>
      </c>
      <c r="I129" s="67" t="n">
        <v>81.77</v>
      </c>
      <c r="J129" s="68" t="s">
        <v>138</v>
      </c>
    </row>
    <row r="130" customFormat="false" ht="15" hidden="false" customHeight="false" outlineLevel="0" collapsed="false">
      <c r="B130" s="63" t="n">
        <f aca="false">IF($C130="","",ROW()-5)</f>
        <v>125</v>
      </c>
      <c r="C130" s="64" t="n">
        <v>46117</v>
      </c>
      <c r="D130" s="63" t="n">
        <f aca="false">IF($C130="","",MONTH($C130))</f>
        <v>4</v>
      </c>
      <c r="E130" s="65" t="s">
        <v>82</v>
      </c>
      <c r="F130" s="66" t="str">
        <f aca="false">IFERROR(VLOOKUP($E130,Stammdaten!$B$20:$C$51,2,FALSE()),"")</f>
        <v>Bedürfnisse</v>
      </c>
      <c r="G130" s="65" t="s">
        <v>154</v>
      </c>
      <c r="H130" s="65" t="s">
        <v>141</v>
      </c>
      <c r="I130" s="67" t="n">
        <v>115</v>
      </c>
      <c r="J130" s="68" t="s">
        <v>138</v>
      </c>
    </row>
    <row r="131" customFormat="false" ht="15" hidden="false" customHeight="false" outlineLevel="0" collapsed="false">
      <c r="B131" s="63" t="n">
        <f aca="false">IF($C131="","",ROW()-5)</f>
        <v>126</v>
      </c>
      <c r="C131" s="64" t="n">
        <v>46118</v>
      </c>
      <c r="D131" s="63" t="n">
        <f aca="false">IF($C131="","",MONTH($C131))</f>
        <v>4</v>
      </c>
      <c r="E131" s="65" t="s">
        <v>95</v>
      </c>
      <c r="F131" s="66" t="str">
        <f aca="false">IFERROR(VLOOKUP($E131,Stammdaten!$B$20:$C$51,2,FALSE()),"")</f>
        <v>Wünsche</v>
      </c>
      <c r="G131" s="65" t="s">
        <v>178</v>
      </c>
      <c r="H131" s="65" t="s">
        <v>156</v>
      </c>
      <c r="I131" s="67" t="n">
        <v>37.95</v>
      </c>
      <c r="J131" s="68" t="s">
        <v>152</v>
      </c>
    </row>
    <row r="132" customFormat="false" ht="15" hidden="false" customHeight="false" outlineLevel="0" collapsed="false">
      <c r="B132" s="63" t="n">
        <f aca="false">IF($C132="","",ROW()-5)</f>
        <v>127</v>
      </c>
      <c r="C132" s="64" t="n">
        <v>46119</v>
      </c>
      <c r="D132" s="63" t="n">
        <f aca="false">IF($C132="","",MONTH($C132))</f>
        <v>4</v>
      </c>
      <c r="E132" s="65" t="s">
        <v>85</v>
      </c>
      <c r="F132" s="66" t="str">
        <f aca="false">IFERROR(VLOOKUP($E132,Stammdaten!$B$20:$C$51,2,FALSE()),"")</f>
        <v>Bedürfnisse</v>
      </c>
      <c r="G132" s="65" t="s">
        <v>157</v>
      </c>
      <c r="H132" s="65" t="s">
        <v>151</v>
      </c>
      <c r="I132" s="67" t="n">
        <v>80.38</v>
      </c>
      <c r="J132" s="68" t="s">
        <v>152</v>
      </c>
    </row>
    <row r="133" customFormat="false" ht="15" hidden="false" customHeight="false" outlineLevel="0" collapsed="false">
      <c r="B133" s="63" t="n">
        <f aca="false">IF($C133="","",ROW()-5)</f>
        <v>128</v>
      </c>
      <c r="C133" s="64" t="n">
        <v>46120</v>
      </c>
      <c r="D133" s="63" t="n">
        <f aca="false">IF($C133="","",MONTH($C133))</f>
        <v>4</v>
      </c>
      <c r="E133" s="65" t="s">
        <v>87</v>
      </c>
      <c r="F133" s="66" t="str">
        <f aca="false">IFERROR(VLOOKUP($E133,Stammdaten!$B$20:$C$51,2,FALSE()),"")</f>
        <v>Bedürfnisse</v>
      </c>
      <c r="G133" s="65" t="s">
        <v>158</v>
      </c>
      <c r="H133" s="65" t="s">
        <v>141</v>
      </c>
      <c r="I133" s="67" t="n">
        <v>62</v>
      </c>
      <c r="J133" s="68" t="s">
        <v>138</v>
      </c>
    </row>
    <row r="134" customFormat="false" ht="15" hidden="false" customHeight="false" outlineLevel="0" collapsed="false">
      <c r="B134" s="63" t="n">
        <f aca="false">IF($C134="","",ROW()-5)</f>
        <v>129</v>
      </c>
      <c r="C134" s="64" t="n">
        <v>46121</v>
      </c>
      <c r="D134" s="63" t="n">
        <f aca="false">IF($C134="","",MONTH($C134))</f>
        <v>4</v>
      </c>
      <c r="E134" s="65" t="s">
        <v>91</v>
      </c>
      <c r="F134" s="66" t="str">
        <f aca="false">IFERROR(VLOOKUP($E134,Stammdaten!$B$20:$C$51,2,FALSE()),"")</f>
        <v>Bedürfnisse</v>
      </c>
      <c r="G134" s="65" t="s">
        <v>159</v>
      </c>
      <c r="H134" s="65" t="s">
        <v>151</v>
      </c>
      <c r="I134" s="67" t="n">
        <v>40.49</v>
      </c>
      <c r="J134" s="68" t="s">
        <v>152</v>
      </c>
    </row>
    <row r="135" customFormat="false" ht="15" hidden="false" customHeight="false" outlineLevel="0" collapsed="false">
      <c r="B135" s="63" t="n">
        <f aca="false">IF($C135="","",ROW()-5)</f>
        <v>130</v>
      </c>
      <c r="C135" s="64" t="n">
        <v>46122</v>
      </c>
      <c r="D135" s="63" t="n">
        <f aca="false">IF($C135="","",MONTH($C135))</f>
        <v>4</v>
      </c>
      <c r="E135" s="65" t="s">
        <v>96</v>
      </c>
      <c r="F135" s="66" t="str">
        <f aca="false">IFERROR(VLOOKUP($E135,Stammdaten!$B$20:$C$51,2,FALSE()),"")</f>
        <v>Wünsche</v>
      </c>
      <c r="G135" s="65" t="s">
        <v>200</v>
      </c>
      <c r="H135" s="65" t="s">
        <v>156</v>
      </c>
      <c r="I135" s="67" t="n">
        <v>54.9</v>
      </c>
      <c r="J135" s="68" t="s">
        <v>152</v>
      </c>
    </row>
    <row r="136" customFormat="false" ht="15" hidden="false" customHeight="false" outlineLevel="0" collapsed="false">
      <c r="B136" s="63" t="n">
        <f aca="false">IF($C136="","",ROW()-5)</f>
        <v>131</v>
      </c>
      <c r="C136" s="64" t="n">
        <v>46123</v>
      </c>
      <c r="D136" s="63" t="n">
        <f aca="false">IF($C136="","",MONTH($C136))</f>
        <v>4</v>
      </c>
      <c r="E136" s="65" t="s">
        <v>102</v>
      </c>
      <c r="F136" s="66" t="str">
        <f aca="false">IFERROR(VLOOKUP($E136,Stammdaten!$B$20:$C$51,2,FALSE()),"")</f>
        <v>Wünsche</v>
      </c>
      <c r="G136" s="65" t="s">
        <v>161</v>
      </c>
      <c r="H136" s="65" t="s">
        <v>162</v>
      </c>
      <c r="I136" s="67" t="n">
        <v>70.51</v>
      </c>
      <c r="J136" s="68" t="s">
        <v>152</v>
      </c>
    </row>
    <row r="137" customFormat="false" ht="15" hidden="false" customHeight="false" outlineLevel="0" collapsed="false">
      <c r="B137" s="63" t="n">
        <f aca="false">IF($C137="","",ROW()-5)</f>
        <v>132</v>
      </c>
      <c r="C137" s="64" t="n">
        <v>46123</v>
      </c>
      <c r="D137" s="63" t="n">
        <f aca="false">IF($C137="","",MONTH($C137))</f>
        <v>4</v>
      </c>
      <c r="E137" s="65" t="s">
        <v>83</v>
      </c>
      <c r="F137" s="66" t="str">
        <f aca="false">IFERROR(VLOOKUP($E137,Stammdaten!$B$20:$C$51,2,FALSE()),"")</f>
        <v>Bedürfnisse</v>
      </c>
      <c r="G137" s="65" t="s">
        <v>194</v>
      </c>
      <c r="H137" s="65" t="s">
        <v>151</v>
      </c>
      <c r="I137" s="67" t="n">
        <v>111.91</v>
      </c>
      <c r="J137" s="68" t="s">
        <v>152</v>
      </c>
    </row>
    <row r="138" customFormat="false" ht="15" hidden="false" customHeight="false" outlineLevel="0" collapsed="false">
      <c r="B138" s="63" t="n">
        <f aca="false">IF($C138="","",ROW()-5)</f>
        <v>133</v>
      </c>
      <c r="C138" s="64" t="n">
        <v>46124</v>
      </c>
      <c r="D138" s="63" t="n">
        <f aca="false">IF($C138="","",MONTH($C138))</f>
        <v>4</v>
      </c>
      <c r="E138" s="65" t="s">
        <v>86</v>
      </c>
      <c r="F138" s="66" t="str">
        <f aca="false">IFERROR(VLOOKUP($E138,Stammdaten!$B$20:$C$51,2,FALSE()),"")</f>
        <v>Bedürfnisse</v>
      </c>
      <c r="G138" s="65" t="s">
        <v>164</v>
      </c>
      <c r="H138" s="65" t="s">
        <v>162</v>
      </c>
      <c r="I138" s="67" t="n">
        <v>30.47</v>
      </c>
      <c r="J138" s="68" t="s">
        <v>152</v>
      </c>
    </row>
    <row r="139" customFormat="false" ht="15" hidden="false" customHeight="false" outlineLevel="0" collapsed="false">
      <c r="B139" s="63" t="n">
        <f aca="false">IF($C139="","",ROW()-5)</f>
        <v>134</v>
      </c>
      <c r="C139" s="64" t="n">
        <v>46125</v>
      </c>
      <c r="D139" s="63" t="n">
        <f aca="false">IF($C139="","",MONTH($C139))</f>
        <v>4</v>
      </c>
      <c r="E139" s="65" t="s">
        <v>99</v>
      </c>
      <c r="F139" s="66" t="str">
        <f aca="false">IFERROR(VLOOKUP($E139,Stammdaten!$B$20:$C$51,2,FALSE()),"")</f>
        <v>Wünsche</v>
      </c>
      <c r="G139" s="65" t="s">
        <v>165</v>
      </c>
      <c r="H139" s="65" t="s">
        <v>156</v>
      </c>
      <c r="I139" s="67" t="n">
        <v>155.42</v>
      </c>
      <c r="J139" s="68" t="s">
        <v>152</v>
      </c>
    </row>
    <row r="140" customFormat="false" ht="15" hidden="false" customHeight="false" outlineLevel="0" collapsed="false">
      <c r="B140" s="63" t="n">
        <f aca="false">IF($C140="","",ROW()-5)</f>
        <v>135</v>
      </c>
      <c r="C140" s="64" t="n">
        <v>46126</v>
      </c>
      <c r="D140" s="63" t="n">
        <f aca="false">IF($C140="","",MONTH($C140))</f>
        <v>4</v>
      </c>
      <c r="E140" s="65" t="s">
        <v>95</v>
      </c>
      <c r="F140" s="66" t="str">
        <f aca="false">IFERROR(VLOOKUP($E140,Stammdaten!$B$20:$C$51,2,FALSE()),"")</f>
        <v>Wünsche</v>
      </c>
      <c r="G140" s="65" t="s">
        <v>155</v>
      </c>
      <c r="H140" s="65" t="s">
        <v>156</v>
      </c>
      <c r="I140" s="67" t="n">
        <v>30.81</v>
      </c>
      <c r="J140" s="68" t="s">
        <v>152</v>
      </c>
    </row>
    <row r="141" customFormat="false" ht="15" hidden="false" customHeight="false" outlineLevel="0" collapsed="false">
      <c r="B141" s="63" t="n">
        <f aca="false">IF($C141="","",ROW()-5)</f>
        <v>136</v>
      </c>
      <c r="C141" s="64" t="n">
        <v>46129</v>
      </c>
      <c r="D141" s="63" t="n">
        <f aca="false">IF($C141="","",MONTH($C141))</f>
        <v>4</v>
      </c>
      <c r="E141" s="65" t="s">
        <v>92</v>
      </c>
      <c r="F141" s="66" t="str">
        <f aca="false">IFERROR(VLOOKUP($E141,Stammdaten!$B$20:$C$51,2,FALSE()),"")</f>
        <v>Bedürfnisse</v>
      </c>
      <c r="G141" s="65" t="s">
        <v>167</v>
      </c>
      <c r="H141" s="65" t="s">
        <v>141</v>
      </c>
      <c r="I141" s="67" t="n">
        <v>27.7</v>
      </c>
      <c r="J141" s="68" t="s">
        <v>152</v>
      </c>
    </row>
    <row r="142" customFormat="false" ht="15" hidden="false" customHeight="false" outlineLevel="0" collapsed="false">
      <c r="B142" s="63" t="n">
        <f aca="false">IF($C142="","",ROW()-5)</f>
        <v>137</v>
      </c>
      <c r="C142" s="64" t="n">
        <v>46130</v>
      </c>
      <c r="D142" s="63" t="n">
        <f aca="false">IF($C142="","",MONTH($C142))</f>
        <v>4</v>
      </c>
      <c r="E142" s="65" t="s">
        <v>83</v>
      </c>
      <c r="F142" s="66" t="str">
        <f aca="false">IFERROR(VLOOKUP($E142,Stammdaten!$B$20:$C$51,2,FALSE()),"")</f>
        <v>Bedürfnisse</v>
      </c>
      <c r="G142" s="65" t="s">
        <v>150</v>
      </c>
      <c r="H142" s="65" t="s">
        <v>151</v>
      </c>
      <c r="I142" s="67" t="n">
        <v>116.65</v>
      </c>
      <c r="J142" s="68" t="s">
        <v>152</v>
      </c>
    </row>
    <row r="143" customFormat="false" ht="15" hidden="false" customHeight="false" outlineLevel="0" collapsed="false">
      <c r="B143" s="63" t="n">
        <f aca="false">IF($C143="","",ROW()-5)</f>
        <v>138</v>
      </c>
      <c r="C143" s="64" t="n">
        <v>46132</v>
      </c>
      <c r="D143" s="63" t="n">
        <f aca="false">IF($C143="","",MONTH($C143))</f>
        <v>4</v>
      </c>
      <c r="E143" s="65" t="s">
        <v>77</v>
      </c>
      <c r="F143" s="66" t="str">
        <f aca="false">IFERROR(VLOOKUP($E143,Stammdaten!$B$20:$C$51,2,FALSE()),"")</f>
        <v>Einnahmen</v>
      </c>
      <c r="G143" s="65" t="s">
        <v>169</v>
      </c>
      <c r="H143" s="65" t="s">
        <v>170</v>
      </c>
      <c r="I143" s="67" t="n">
        <v>255</v>
      </c>
      <c r="J143" s="68" t="s">
        <v>138</v>
      </c>
    </row>
    <row r="144" customFormat="false" ht="15" hidden="false" customHeight="false" outlineLevel="0" collapsed="false">
      <c r="B144" s="63" t="n">
        <f aca="false">IF($C144="","",ROW()-5)</f>
        <v>139</v>
      </c>
      <c r="C144" s="64" t="n">
        <v>46132</v>
      </c>
      <c r="D144" s="63" t="n">
        <f aca="false">IF($C144="","",MONTH($C144))</f>
        <v>4</v>
      </c>
      <c r="E144" s="65" t="s">
        <v>103</v>
      </c>
      <c r="F144" s="66" t="str">
        <f aca="false">IFERROR(VLOOKUP($E144,Stammdaten!$B$20:$C$51,2,FALSE()),"")</f>
        <v>Wünsche</v>
      </c>
      <c r="G144" s="65" t="s">
        <v>171</v>
      </c>
      <c r="H144" s="65" t="s">
        <v>162</v>
      </c>
      <c r="I144" s="67" t="n">
        <v>36.95</v>
      </c>
      <c r="J144" s="68" t="s">
        <v>152</v>
      </c>
    </row>
    <row r="145" customFormat="false" ht="15" hidden="false" customHeight="false" outlineLevel="0" collapsed="false">
      <c r="B145" s="63" t="n">
        <f aca="false">IF($C145="","",ROW()-5)</f>
        <v>140</v>
      </c>
      <c r="C145" s="64" t="n">
        <v>46133</v>
      </c>
      <c r="D145" s="63" t="n">
        <f aca="false">IF($C145="","",MONTH($C145))</f>
        <v>4</v>
      </c>
      <c r="E145" s="65" t="s">
        <v>85</v>
      </c>
      <c r="F145" s="66" t="str">
        <f aca="false">IFERROR(VLOOKUP($E145,Stammdaten!$B$20:$C$51,2,FALSE()),"")</f>
        <v>Bedürfnisse</v>
      </c>
      <c r="G145" s="65" t="s">
        <v>172</v>
      </c>
      <c r="H145" s="65" t="s">
        <v>151</v>
      </c>
      <c r="I145" s="67" t="n">
        <v>70.99</v>
      </c>
      <c r="J145" s="68" t="s">
        <v>152</v>
      </c>
    </row>
    <row r="146" customFormat="false" ht="15" hidden="false" customHeight="false" outlineLevel="0" collapsed="false">
      <c r="B146" s="63" t="n">
        <f aca="false">IF($C146="","",ROW()-5)</f>
        <v>141</v>
      </c>
      <c r="C146" s="64" t="n">
        <v>46134</v>
      </c>
      <c r="D146" s="63" t="n">
        <f aca="false">IF($C146="","",MONTH($C146))</f>
        <v>4</v>
      </c>
      <c r="E146" s="65" t="s">
        <v>95</v>
      </c>
      <c r="F146" s="66" t="str">
        <f aca="false">IFERROR(VLOOKUP($E146,Stammdaten!$B$20:$C$51,2,FALSE()),"")</f>
        <v>Wünsche</v>
      </c>
      <c r="G146" s="65" t="s">
        <v>166</v>
      </c>
      <c r="H146" s="65" t="s">
        <v>156</v>
      </c>
      <c r="I146" s="67" t="n">
        <v>43.65</v>
      </c>
      <c r="J146" s="68" t="s">
        <v>152</v>
      </c>
    </row>
    <row r="147" customFormat="false" ht="15" hidden="false" customHeight="false" outlineLevel="0" collapsed="false">
      <c r="B147" s="63" t="n">
        <f aca="false">IF($C147="","",ROW()-5)</f>
        <v>142</v>
      </c>
      <c r="C147" s="64" t="n">
        <v>46135</v>
      </c>
      <c r="D147" s="63" t="n">
        <f aca="false">IF($C147="","",MONTH($C147))</f>
        <v>4</v>
      </c>
      <c r="E147" s="65" t="s">
        <v>91</v>
      </c>
      <c r="F147" s="66" t="str">
        <f aca="false">IFERROR(VLOOKUP($E147,Stammdaten!$B$20:$C$51,2,FALSE()),"")</f>
        <v>Bedürfnisse</v>
      </c>
      <c r="G147" s="65" t="s">
        <v>174</v>
      </c>
      <c r="H147" s="65" t="s">
        <v>151</v>
      </c>
      <c r="I147" s="67" t="n">
        <v>39.58</v>
      </c>
      <c r="J147" s="68" t="s">
        <v>152</v>
      </c>
    </row>
    <row r="148" customFormat="false" ht="15" hidden="false" customHeight="false" outlineLevel="0" collapsed="false">
      <c r="B148" s="63" t="n">
        <f aca="false">IF($C148="","",ROW()-5)</f>
        <v>143</v>
      </c>
      <c r="C148" s="64" t="n">
        <v>46136</v>
      </c>
      <c r="D148" s="63" t="n">
        <f aca="false">IF($C148="","",MONTH($C148))</f>
        <v>4</v>
      </c>
      <c r="E148" s="65" t="s">
        <v>96</v>
      </c>
      <c r="F148" s="66" t="str">
        <f aca="false">IFERROR(VLOOKUP($E148,Stammdaten!$B$20:$C$51,2,FALSE()),"")</f>
        <v>Wünsche</v>
      </c>
      <c r="G148" s="65" t="s">
        <v>160</v>
      </c>
      <c r="H148" s="65" t="s">
        <v>156</v>
      </c>
      <c r="I148" s="67" t="n">
        <v>42.97</v>
      </c>
      <c r="J148" s="68" t="s">
        <v>152</v>
      </c>
    </row>
    <row r="149" customFormat="false" ht="15" hidden="false" customHeight="false" outlineLevel="0" collapsed="false">
      <c r="B149" s="63" t="n">
        <f aca="false">IF($C149="","",ROW()-5)</f>
        <v>144</v>
      </c>
      <c r="C149" s="64" t="n">
        <v>46137</v>
      </c>
      <c r="D149" s="63" t="n">
        <f aca="false">IF($C149="","",MONTH($C149))</f>
        <v>4</v>
      </c>
      <c r="E149" s="65" t="s">
        <v>83</v>
      </c>
      <c r="F149" s="66" t="str">
        <f aca="false">IFERROR(VLOOKUP($E149,Stammdaten!$B$20:$C$51,2,FALSE()),"")</f>
        <v>Bedürfnisse</v>
      </c>
      <c r="G149" s="65" t="s">
        <v>163</v>
      </c>
      <c r="H149" s="65" t="s">
        <v>151</v>
      </c>
      <c r="I149" s="67" t="n">
        <v>84.94</v>
      </c>
      <c r="J149" s="68" t="s">
        <v>152</v>
      </c>
    </row>
    <row r="150" customFormat="false" ht="15" hidden="false" customHeight="false" outlineLevel="0" collapsed="false">
      <c r="B150" s="63" t="n">
        <f aca="false">IF($C150="","",ROW()-5)</f>
        <v>145</v>
      </c>
      <c r="C150" s="64" t="n">
        <v>46138</v>
      </c>
      <c r="D150" s="63" t="n">
        <f aca="false">IF($C150="","",MONTH($C150))</f>
        <v>4</v>
      </c>
      <c r="E150" s="65" t="s">
        <v>104</v>
      </c>
      <c r="F150" s="66" t="str">
        <f aca="false">IFERROR(VLOOKUP($E150,Stammdaten!$B$20:$C$51,2,FALSE()),"")</f>
        <v>Wünsche</v>
      </c>
      <c r="G150" s="65" t="s">
        <v>177</v>
      </c>
      <c r="H150" s="65" t="s">
        <v>151</v>
      </c>
      <c r="I150" s="67" t="n">
        <v>45.51</v>
      </c>
      <c r="J150" s="68" t="s">
        <v>152</v>
      </c>
    </row>
    <row r="151" customFormat="false" ht="15" hidden="false" customHeight="false" outlineLevel="0" collapsed="false">
      <c r="B151" s="63" t="n">
        <f aca="false">IF($C151="","",ROW()-5)</f>
        <v>146</v>
      </c>
      <c r="C151" s="64" t="n">
        <v>46139</v>
      </c>
      <c r="D151" s="63" t="n">
        <f aca="false">IF($C151="","",MONTH($C151))</f>
        <v>4</v>
      </c>
      <c r="E151" s="65" t="s">
        <v>95</v>
      </c>
      <c r="F151" s="66" t="str">
        <f aca="false">IFERROR(VLOOKUP($E151,Stammdaten!$B$20:$C$51,2,FALSE()),"")</f>
        <v>Wünsche</v>
      </c>
      <c r="G151" s="65" t="s">
        <v>173</v>
      </c>
      <c r="H151" s="65" t="s">
        <v>156</v>
      </c>
      <c r="I151" s="67" t="n">
        <v>44.37</v>
      </c>
      <c r="J151" s="68" t="s">
        <v>152</v>
      </c>
    </row>
    <row r="152" customFormat="false" ht="15" hidden="false" customHeight="false" outlineLevel="0" collapsed="false">
      <c r="B152" s="63" t="n">
        <f aca="false">IF($C152="","",ROW()-5)</f>
        <v>147</v>
      </c>
      <c r="C152" s="64" t="n">
        <v>46140</v>
      </c>
      <c r="D152" s="63" t="n">
        <f aca="false">IF($C152="","",MONTH($C152))</f>
        <v>4</v>
      </c>
      <c r="E152" s="65" t="s">
        <v>75</v>
      </c>
      <c r="F152" s="66" t="str">
        <f aca="false">IFERROR(VLOOKUP($E152,Stammdaten!$B$20:$C$51,2,FALSE()),"")</f>
        <v>Einnahmen</v>
      </c>
      <c r="G152" s="65" t="s">
        <v>179</v>
      </c>
      <c r="H152" s="65" t="s">
        <v>170</v>
      </c>
      <c r="I152" s="67" t="n">
        <v>2480</v>
      </c>
      <c r="J152" s="68" t="s">
        <v>138</v>
      </c>
    </row>
    <row r="153" customFormat="false" ht="15" hidden="false" customHeight="false" outlineLevel="0" collapsed="false">
      <c r="B153" s="63" t="n">
        <f aca="false">IF($C153="","",ROW()-5)</f>
        <v>148</v>
      </c>
      <c r="C153" s="64" t="n">
        <v>46142</v>
      </c>
      <c r="D153" s="63" t="n">
        <f aca="false">IF($C153="","",MONTH($C153))</f>
        <v>4</v>
      </c>
      <c r="E153" s="65" t="s">
        <v>76</v>
      </c>
      <c r="F153" s="66" t="str">
        <f aca="false">IFERROR(VLOOKUP($E153,Stammdaten!$B$20:$C$51,2,FALSE()),"")</f>
        <v>Einnahmen</v>
      </c>
      <c r="G153" s="65" t="s">
        <v>180</v>
      </c>
      <c r="H153" s="65" t="s">
        <v>170</v>
      </c>
      <c r="I153" s="67" t="n">
        <v>1060</v>
      </c>
      <c r="J153" s="68" t="s">
        <v>138</v>
      </c>
    </row>
    <row r="154" customFormat="false" ht="15" hidden="false" customHeight="false" outlineLevel="0" collapsed="false">
      <c r="B154" s="63" t="n">
        <f aca="false">IF($C154="","",ROW()-5)</f>
        <v>149</v>
      </c>
      <c r="C154" s="64" t="n">
        <v>46143</v>
      </c>
      <c r="D154" s="63" t="n">
        <f aca="false">IF($C154="","",MONTH($C154))</f>
        <v>5</v>
      </c>
      <c r="E154" s="65" t="s">
        <v>90</v>
      </c>
      <c r="F154" s="66" t="str">
        <f aca="false">IFERROR(VLOOKUP($E154,Stammdaten!$B$20:$C$51,2,FALSE()),"")</f>
        <v>Bedürfnisse</v>
      </c>
      <c r="G154" s="65" t="s">
        <v>136</v>
      </c>
      <c r="H154" s="65" t="s">
        <v>137</v>
      </c>
      <c r="I154" s="67" t="n">
        <v>90</v>
      </c>
      <c r="J154" s="68" t="s">
        <v>138</v>
      </c>
    </row>
    <row r="155" customFormat="false" ht="15" hidden="false" customHeight="false" outlineLevel="0" collapsed="false">
      <c r="B155" s="63" t="n">
        <f aca="false">IF($C155="","",ROW()-5)</f>
        <v>150</v>
      </c>
      <c r="C155" s="64" t="n">
        <v>46143</v>
      </c>
      <c r="D155" s="63" t="n">
        <f aca="false">IF($C155="","",MONTH($C155))</f>
        <v>5</v>
      </c>
      <c r="E155" s="65" t="s">
        <v>81</v>
      </c>
      <c r="F155" s="66" t="str">
        <f aca="false">IFERROR(VLOOKUP($E155,Stammdaten!$B$20:$C$51,2,FALSE()),"")</f>
        <v>Bedürfnisse</v>
      </c>
      <c r="G155" s="65" t="s">
        <v>139</v>
      </c>
      <c r="H155" s="65" t="s">
        <v>137</v>
      </c>
      <c r="I155" s="67" t="n">
        <v>780</v>
      </c>
      <c r="J155" s="68" t="s">
        <v>138</v>
      </c>
    </row>
    <row r="156" customFormat="false" ht="15" hidden="false" customHeight="false" outlineLevel="0" collapsed="false">
      <c r="B156" s="63" t="n">
        <f aca="false">IF($C156="","",ROW()-5)</f>
        <v>151</v>
      </c>
      <c r="C156" s="64" t="n">
        <v>46144</v>
      </c>
      <c r="D156" s="63" t="n">
        <f aca="false">IF($C156="","",MONTH($C156))</f>
        <v>5</v>
      </c>
      <c r="E156" s="65" t="s">
        <v>109</v>
      </c>
      <c r="F156" s="66" t="str">
        <f aca="false">IFERROR(VLOOKUP($E156,Stammdaten!$B$20:$C$51,2,FALSE()),"")</f>
        <v>Sparen &amp; Tilgung</v>
      </c>
      <c r="G156" s="65" t="s">
        <v>140</v>
      </c>
      <c r="H156" s="65" t="s">
        <v>141</v>
      </c>
      <c r="I156" s="67" t="n">
        <v>150</v>
      </c>
      <c r="J156" s="68" t="s">
        <v>138</v>
      </c>
    </row>
    <row r="157" customFormat="false" ht="15" hidden="false" customHeight="false" outlineLevel="0" collapsed="false">
      <c r="B157" s="63" t="n">
        <f aca="false">IF($C157="","",ROW()-5)</f>
        <v>152</v>
      </c>
      <c r="C157" s="64" t="n">
        <v>46144</v>
      </c>
      <c r="D157" s="63" t="n">
        <f aca="false">IF($C157="","",MONTH($C157))</f>
        <v>5</v>
      </c>
      <c r="E157" s="65" t="s">
        <v>89</v>
      </c>
      <c r="F157" s="66" t="str">
        <f aca="false">IFERROR(VLOOKUP($E157,Stammdaten!$B$20:$C$51,2,FALSE()),"")</f>
        <v>Bedürfnisse</v>
      </c>
      <c r="G157" s="65" t="s">
        <v>142</v>
      </c>
      <c r="H157" s="65" t="s">
        <v>141</v>
      </c>
      <c r="I157" s="67" t="n">
        <v>80</v>
      </c>
      <c r="J157" s="68" t="s">
        <v>138</v>
      </c>
    </row>
    <row r="158" customFormat="false" ht="15" hidden="false" customHeight="false" outlineLevel="0" collapsed="false">
      <c r="B158" s="63" t="n">
        <f aca="false">IF($C158="","",ROW()-5)</f>
        <v>153</v>
      </c>
      <c r="C158" s="64" t="n">
        <v>46144</v>
      </c>
      <c r="D158" s="63" t="n">
        <f aca="false">IF($C158="","",MONTH($C158))</f>
        <v>5</v>
      </c>
      <c r="E158" s="65" t="s">
        <v>107</v>
      </c>
      <c r="F158" s="66" t="str">
        <f aca="false">IFERROR(VLOOKUP($E158,Stammdaten!$B$20:$C$51,2,FALSE()),"")</f>
        <v>Sparen &amp; Tilgung</v>
      </c>
      <c r="G158" s="65" t="s">
        <v>143</v>
      </c>
      <c r="H158" s="65" t="s">
        <v>137</v>
      </c>
      <c r="I158" s="67" t="n">
        <v>200</v>
      </c>
      <c r="J158" s="68" t="s">
        <v>138</v>
      </c>
    </row>
    <row r="159" customFormat="false" ht="15" hidden="false" customHeight="false" outlineLevel="0" collapsed="false">
      <c r="B159" s="63" t="n">
        <f aca="false">IF($C159="","",ROW()-5)</f>
        <v>154</v>
      </c>
      <c r="C159" s="64" t="n">
        <v>46144</v>
      </c>
      <c r="D159" s="63" t="n">
        <f aca="false">IF($C159="","",MONTH($C159))</f>
        <v>5</v>
      </c>
      <c r="E159" s="65" t="s">
        <v>111</v>
      </c>
      <c r="F159" s="66" t="str">
        <f aca="false">IFERROR(VLOOKUP($E159,Stammdaten!$B$20:$C$51,2,FALSE()),"")</f>
        <v>Sparen &amp; Tilgung</v>
      </c>
      <c r="G159" s="65" t="s">
        <v>144</v>
      </c>
      <c r="H159" s="65" t="s">
        <v>137</v>
      </c>
      <c r="I159" s="67" t="n">
        <v>100</v>
      </c>
      <c r="J159" s="68" t="s">
        <v>138</v>
      </c>
    </row>
    <row r="160" customFormat="false" ht="15" hidden="false" customHeight="false" outlineLevel="0" collapsed="false">
      <c r="B160" s="63" t="n">
        <f aca="false">IF($C160="","",ROW()-5)</f>
        <v>155</v>
      </c>
      <c r="C160" s="64" t="n">
        <v>46144</v>
      </c>
      <c r="D160" s="63" t="n">
        <f aca="false">IF($C160="","",MONTH($C160))</f>
        <v>5</v>
      </c>
      <c r="E160" s="65" t="s">
        <v>108</v>
      </c>
      <c r="F160" s="66" t="str">
        <f aca="false">IFERROR(VLOOKUP($E160,Stammdaten!$B$20:$C$51,2,FALSE()),"")</f>
        <v>Sparen &amp; Tilgung</v>
      </c>
      <c r="G160" s="65" t="s">
        <v>145</v>
      </c>
      <c r="H160" s="65" t="s">
        <v>137</v>
      </c>
      <c r="I160" s="67" t="n">
        <v>250</v>
      </c>
      <c r="J160" s="68" t="s">
        <v>138</v>
      </c>
    </row>
    <row r="161" customFormat="false" ht="15" hidden="false" customHeight="false" outlineLevel="0" collapsed="false">
      <c r="B161" s="63" t="n">
        <f aca="false">IF($C161="","",ROW()-5)</f>
        <v>156</v>
      </c>
      <c r="C161" s="64" t="n">
        <v>46145</v>
      </c>
      <c r="D161" s="63" t="n">
        <f aca="false">IF($C161="","",MONTH($C161))</f>
        <v>5</v>
      </c>
      <c r="E161" s="65" t="s">
        <v>100</v>
      </c>
      <c r="F161" s="66" t="str">
        <f aca="false">IFERROR(VLOOKUP($E161,Stammdaten!$B$20:$C$51,2,FALSE()),"")</f>
        <v>Wünsche</v>
      </c>
      <c r="G161" s="65" t="s">
        <v>147</v>
      </c>
      <c r="H161" s="65" t="s">
        <v>141</v>
      </c>
      <c r="I161" s="67" t="n">
        <v>24.99</v>
      </c>
      <c r="J161" s="68" t="s">
        <v>138</v>
      </c>
    </row>
    <row r="162" customFormat="false" ht="15" hidden="false" customHeight="false" outlineLevel="0" collapsed="false">
      <c r="B162" s="63" t="n">
        <f aca="false">IF($C162="","",ROW()-5)</f>
        <v>157</v>
      </c>
      <c r="C162" s="64" t="n">
        <v>46145</v>
      </c>
      <c r="D162" s="63" t="n">
        <f aca="false">IF($C162="","",MONTH($C162))</f>
        <v>5</v>
      </c>
      <c r="E162" s="65" t="s">
        <v>100</v>
      </c>
      <c r="F162" s="66" t="str">
        <f aca="false">IFERROR(VLOOKUP($E162,Stammdaten!$B$20:$C$51,2,FALSE()),"")</f>
        <v>Wünsche</v>
      </c>
      <c r="G162" s="65" t="s">
        <v>181</v>
      </c>
      <c r="H162" s="65" t="s">
        <v>141</v>
      </c>
      <c r="I162" s="67" t="n">
        <v>19.99</v>
      </c>
      <c r="J162" s="68" t="s">
        <v>138</v>
      </c>
    </row>
    <row r="163" customFormat="false" ht="15" hidden="false" customHeight="false" outlineLevel="0" collapsed="false">
      <c r="B163" s="63" t="n">
        <f aca="false">IF($C163="","",ROW()-5)</f>
        <v>158</v>
      </c>
      <c r="C163" s="64" t="n">
        <v>46145</v>
      </c>
      <c r="D163" s="63" t="n">
        <f aca="false">IF($C163="","",MONTH($C163))</f>
        <v>5</v>
      </c>
      <c r="E163" s="65" t="s">
        <v>84</v>
      </c>
      <c r="F163" s="66" t="str">
        <f aca="false">IFERROR(VLOOKUP($E163,Stammdaten!$B$20:$C$51,2,FALSE()),"")</f>
        <v>Bedürfnisse</v>
      </c>
      <c r="G163" s="65" t="s">
        <v>148</v>
      </c>
      <c r="H163" s="65" t="s">
        <v>141</v>
      </c>
      <c r="I163" s="67" t="n">
        <v>92.4</v>
      </c>
      <c r="J163" s="68" t="s">
        <v>138</v>
      </c>
    </row>
    <row r="164" customFormat="false" ht="15" hidden="false" customHeight="false" outlineLevel="0" collapsed="false">
      <c r="B164" s="63" t="n">
        <f aca="false">IF($C164="","",ROW()-5)</f>
        <v>159</v>
      </c>
      <c r="C164" s="64" t="n">
        <v>46145</v>
      </c>
      <c r="D164" s="63" t="n">
        <f aca="false">IF($C164="","",MONTH($C164))</f>
        <v>5</v>
      </c>
      <c r="E164" s="65" t="s">
        <v>84</v>
      </c>
      <c r="F164" s="66" t="str">
        <f aca="false">IFERROR(VLOOKUP($E164,Stammdaten!$B$20:$C$51,2,FALSE()),"")</f>
        <v>Bedürfnisse</v>
      </c>
      <c r="G164" s="65" t="s">
        <v>149</v>
      </c>
      <c r="H164" s="65" t="s">
        <v>141</v>
      </c>
      <c r="I164" s="67" t="n">
        <v>52.6</v>
      </c>
      <c r="J164" s="68" t="s">
        <v>138</v>
      </c>
    </row>
    <row r="165" customFormat="false" ht="15" hidden="false" customHeight="false" outlineLevel="0" collapsed="false">
      <c r="B165" s="63" t="n">
        <f aca="false">IF($C165="","",ROW()-5)</f>
        <v>160</v>
      </c>
      <c r="C165" s="64" t="n">
        <v>46146</v>
      </c>
      <c r="D165" s="63" t="n">
        <f aca="false">IF($C165="","",MONTH($C165))</f>
        <v>5</v>
      </c>
      <c r="E165" s="65" t="s">
        <v>83</v>
      </c>
      <c r="F165" s="66" t="str">
        <f aca="false">IFERROR(VLOOKUP($E165,Stammdaten!$B$20:$C$51,2,FALSE()),"")</f>
        <v>Bedürfnisse</v>
      </c>
      <c r="G165" s="65" t="s">
        <v>194</v>
      </c>
      <c r="H165" s="65" t="s">
        <v>151</v>
      </c>
      <c r="I165" s="67" t="n">
        <v>120.39</v>
      </c>
      <c r="J165" s="68" t="s">
        <v>152</v>
      </c>
    </row>
    <row r="166" customFormat="false" ht="15" hidden="false" customHeight="false" outlineLevel="0" collapsed="false">
      <c r="B166" s="63" t="n">
        <f aca="false">IF($C166="","",ROW()-5)</f>
        <v>161</v>
      </c>
      <c r="C166" s="64" t="n">
        <v>46147</v>
      </c>
      <c r="D166" s="63" t="n">
        <f aca="false">IF($C166="","",MONTH($C166))</f>
        <v>5</v>
      </c>
      <c r="E166" s="65" t="s">
        <v>97</v>
      </c>
      <c r="F166" s="66" t="str">
        <f aca="false">IFERROR(VLOOKUP($E166,Stammdaten!$B$20:$C$51,2,FALSE()),"")</f>
        <v>Wünsche</v>
      </c>
      <c r="G166" s="65" t="s">
        <v>153</v>
      </c>
      <c r="H166" s="65" t="s">
        <v>141</v>
      </c>
      <c r="I166" s="67" t="n">
        <v>79.24</v>
      </c>
      <c r="J166" s="68" t="s">
        <v>138</v>
      </c>
    </row>
    <row r="167" customFormat="false" ht="15" hidden="false" customHeight="false" outlineLevel="0" collapsed="false">
      <c r="B167" s="63" t="n">
        <f aca="false">IF($C167="","",ROW()-5)</f>
        <v>162</v>
      </c>
      <c r="C167" s="64" t="n">
        <v>46147</v>
      </c>
      <c r="D167" s="63" t="n">
        <f aca="false">IF($C167="","",MONTH($C167))</f>
        <v>5</v>
      </c>
      <c r="E167" s="65" t="s">
        <v>82</v>
      </c>
      <c r="F167" s="66" t="str">
        <f aca="false">IFERROR(VLOOKUP($E167,Stammdaten!$B$20:$C$51,2,FALSE()),"")</f>
        <v>Bedürfnisse</v>
      </c>
      <c r="G167" s="65" t="s">
        <v>154</v>
      </c>
      <c r="H167" s="65" t="s">
        <v>141</v>
      </c>
      <c r="I167" s="67" t="n">
        <v>115</v>
      </c>
      <c r="J167" s="68" t="s">
        <v>138</v>
      </c>
    </row>
    <row r="168" customFormat="false" ht="15" hidden="false" customHeight="false" outlineLevel="0" collapsed="false">
      <c r="B168" s="63" t="n">
        <f aca="false">IF($C168="","",ROW()-5)</f>
        <v>163</v>
      </c>
      <c r="C168" s="64" t="n">
        <v>46148</v>
      </c>
      <c r="D168" s="63" t="n">
        <f aca="false">IF($C168="","",MONTH($C168))</f>
        <v>5</v>
      </c>
      <c r="E168" s="65" t="s">
        <v>95</v>
      </c>
      <c r="F168" s="66" t="str">
        <f aca="false">IFERROR(VLOOKUP($E168,Stammdaten!$B$20:$C$51,2,FALSE()),"")</f>
        <v>Wünsche</v>
      </c>
      <c r="G168" s="65" t="s">
        <v>155</v>
      </c>
      <c r="H168" s="65" t="s">
        <v>156</v>
      </c>
      <c r="I168" s="67" t="n">
        <v>45.04</v>
      </c>
      <c r="J168" s="68" t="s">
        <v>152</v>
      </c>
    </row>
    <row r="169" customFormat="false" ht="15" hidden="false" customHeight="false" outlineLevel="0" collapsed="false">
      <c r="B169" s="63" t="n">
        <f aca="false">IF($C169="","",ROW()-5)</f>
        <v>164</v>
      </c>
      <c r="C169" s="64" t="n">
        <v>46149</v>
      </c>
      <c r="D169" s="63" t="n">
        <f aca="false">IF($C169="","",MONTH($C169))</f>
        <v>5</v>
      </c>
      <c r="E169" s="65" t="s">
        <v>85</v>
      </c>
      <c r="F169" s="66" t="str">
        <f aca="false">IFERROR(VLOOKUP($E169,Stammdaten!$B$20:$C$51,2,FALSE()),"")</f>
        <v>Bedürfnisse</v>
      </c>
      <c r="G169" s="65" t="s">
        <v>172</v>
      </c>
      <c r="H169" s="65" t="s">
        <v>151</v>
      </c>
      <c r="I169" s="67" t="n">
        <v>100.05</v>
      </c>
      <c r="J169" s="68" t="s">
        <v>152</v>
      </c>
    </row>
    <row r="170" customFormat="false" ht="15" hidden="false" customHeight="false" outlineLevel="0" collapsed="false">
      <c r="B170" s="63" t="n">
        <f aca="false">IF($C170="","",ROW()-5)</f>
        <v>165</v>
      </c>
      <c r="C170" s="64" t="n">
        <v>46150</v>
      </c>
      <c r="D170" s="63" t="n">
        <f aca="false">IF($C170="","",MONTH($C170))</f>
        <v>5</v>
      </c>
      <c r="E170" s="65" t="s">
        <v>87</v>
      </c>
      <c r="F170" s="66" t="str">
        <f aca="false">IFERROR(VLOOKUP($E170,Stammdaten!$B$20:$C$51,2,FALSE()),"")</f>
        <v>Bedürfnisse</v>
      </c>
      <c r="G170" s="65" t="s">
        <v>158</v>
      </c>
      <c r="H170" s="65" t="s">
        <v>141</v>
      </c>
      <c r="I170" s="67" t="n">
        <v>62</v>
      </c>
      <c r="J170" s="68" t="s">
        <v>138</v>
      </c>
    </row>
    <row r="171" customFormat="false" ht="15" hidden="false" customHeight="false" outlineLevel="0" collapsed="false">
      <c r="B171" s="63" t="n">
        <f aca="false">IF($C171="","",ROW()-5)</f>
        <v>166</v>
      </c>
      <c r="C171" s="64" t="n">
        <v>46151</v>
      </c>
      <c r="D171" s="63" t="n">
        <f aca="false">IF($C171="","",MONTH($C171))</f>
        <v>5</v>
      </c>
      <c r="E171" s="65" t="s">
        <v>91</v>
      </c>
      <c r="F171" s="66" t="str">
        <f aca="false">IFERROR(VLOOKUP($E171,Stammdaten!$B$20:$C$51,2,FALSE()),"")</f>
        <v>Bedürfnisse</v>
      </c>
      <c r="G171" s="65" t="s">
        <v>174</v>
      </c>
      <c r="H171" s="65" t="s">
        <v>151</v>
      </c>
      <c r="I171" s="67" t="n">
        <v>39.2</v>
      </c>
      <c r="J171" s="68" t="s">
        <v>152</v>
      </c>
    </row>
    <row r="172" customFormat="false" ht="15" hidden="false" customHeight="false" outlineLevel="0" collapsed="false">
      <c r="B172" s="63" t="n">
        <f aca="false">IF($C172="","",ROW()-5)</f>
        <v>167</v>
      </c>
      <c r="C172" s="64" t="n">
        <v>46152</v>
      </c>
      <c r="D172" s="63" t="n">
        <f aca="false">IF($C172="","",MONTH($C172))</f>
        <v>5</v>
      </c>
      <c r="E172" s="65" t="s">
        <v>96</v>
      </c>
      <c r="F172" s="66" t="str">
        <f aca="false">IFERROR(VLOOKUP($E172,Stammdaten!$B$20:$C$51,2,FALSE()),"")</f>
        <v>Wünsche</v>
      </c>
      <c r="G172" s="65" t="s">
        <v>160</v>
      </c>
      <c r="H172" s="65" t="s">
        <v>156</v>
      </c>
      <c r="I172" s="67" t="n">
        <v>70.77</v>
      </c>
      <c r="J172" s="68" t="s">
        <v>152</v>
      </c>
    </row>
    <row r="173" customFormat="false" ht="15" hidden="false" customHeight="false" outlineLevel="0" collapsed="false">
      <c r="B173" s="63" t="n">
        <f aca="false">IF($C173="","",ROW()-5)</f>
        <v>168</v>
      </c>
      <c r="C173" s="64" t="n">
        <v>46153</v>
      </c>
      <c r="D173" s="63" t="n">
        <f aca="false">IF($C173="","",MONTH($C173))</f>
        <v>5</v>
      </c>
      <c r="E173" s="65" t="s">
        <v>102</v>
      </c>
      <c r="F173" s="66" t="str">
        <f aca="false">IFERROR(VLOOKUP($E173,Stammdaten!$B$20:$C$51,2,FALSE()),"")</f>
        <v>Wünsche</v>
      </c>
      <c r="G173" s="65" t="s">
        <v>183</v>
      </c>
      <c r="H173" s="65" t="s">
        <v>162</v>
      </c>
      <c r="I173" s="67" t="n">
        <v>51.61</v>
      </c>
      <c r="J173" s="68" t="s">
        <v>152</v>
      </c>
    </row>
    <row r="174" customFormat="false" ht="15" hidden="false" customHeight="false" outlineLevel="0" collapsed="false">
      <c r="B174" s="63" t="n">
        <f aca="false">IF($C174="","",ROW()-5)</f>
        <v>169</v>
      </c>
      <c r="C174" s="64" t="n">
        <v>46153</v>
      </c>
      <c r="D174" s="63" t="n">
        <f aca="false">IF($C174="","",MONTH($C174))</f>
        <v>5</v>
      </c>
      <c r="E174" s="65" t="s">
        <v>83</v>
      </c>
      <c r="F174" s="66" t="str">
        <f aca="false">IFERROR(VLOOKUP($E174,Stammdaten!$B$20:$C$51,2,FALSE()),"")</f>
        <v>Bedürfnisse</v>
      </c>
      <c r="G174" s="65" t="s">
        <v>150</v>
      </c>
      <c r="H174" s="65" t="s">
        <v>151</v>
      </c>
      <c r="I174" s="67" t="n">
        <v>84.89</v>
      </c>
      <c r="J174" s="68" t="s">
        <v>152</v>
      </c>
    </row>
    <row r="175" customFormat="false" ht="15" hidden="false" customHeight="false" outlineLevel="0" collapsed="false">
      <c r="B175" s="63" t="n">
        <f aca="false">IF($C175="","",ROW()-5)</f>
        <v>170</v>
      </c>
      <c r="C175" s="64" t="n">
        <v>46155</v>
      </c>
      <c r="D175" s="63" t="n">
        <f aca="false">IF($C175="","",MONTH($C175))</f>
        <v>5</v>
      </c>
      <c r="E175" s="65" t="s">
        <v>99</v>
      </c>
      <c r="F175" s="66" t="str">
        <f aca="false">IFERROR(VLOOKUP($E175,Stammdaten!$B$20:$C$51,2,FALSE()),"")</f>
        <v>Wünsche</v>
      </c>
      <c r="G175" s="65" t="s">
        <v>184</v>
      </c>
      <c r="H175" s="65" t="s">
        <v>156</v>
      </c>
      <c r="I175" s="67" t="n">
        <v>119.11</v>
      </c>
      <c r="J175" s="68" t="s">
        <v>152</v>
      </c>
    </row>
    <row r="176" customFormat="false" ht="15" hidden="false" customHeight="false" outlineLevel="0" collapsed="false">
      <c r="B176" s="63" t="n">
        <f aca="false">IF($C176="","",ROW()-5)</f>
        <v>171</v>
      </c>
      <c r="C176" s="64" t="n">
        <v>46156</v>
      </c>
      <c r="D176" s="63" t="n">
        <f aca="false">IF($C176="","",MONTH($C176))</f>
        <v>5</v>
      </c>
      <c r="E176" s="65" t="s">
        <v>95</v>
      </c>
      <c r="F176" s="66" t="str">
        <f aca="false">IFERROR(VLOOKUP($E176,Stammdaten!$B$20:$C$51,2,FALSE()),"")</f>
        <v>Wünsche</v>
      </c>
      <c r="G176" s="65" t="s">
        <v>166</v>
      </c>
      <c r="H176" s="65" t="s">
        <v>156</v>
      </c>
      <c r="I176" s="67" t="n">
        <v>35.02</v>
      </c>
      <c r="J176" s="68" t="s">
        <v>152</v>
      </c>
    </row>
    <row r="177" customFormat="false" ht="15" hidden="false" customHeight="false" outlineLevel="0" collapsed="false">
      <c r="B177" s="63" t="n">
        <f aca="false">IF($C177="","",ROW()-5)</f>
        <v>172</v>
      </c>
      <c r="C177" s="64" t="n">
        <v>46157</v>
      </c>
      <c r="D177" s="63" t="n">
        <f aca="false">IF($C177="","",MONTH($C177))</f>
        <v>5</v>
      </c>
      <c r="E177" s="65" t="s">
        <v>88</v>
      </c>
      <c r="F177" s="66" t="str">
        <f aca="false">IFERROR(VLOOKUP($E177,Stammdaten!$B$20:$C$51,2,FALSE()),"")</f>
        <v>Bedürfnisse</v>
      </c>
      <c r="G177" s="65" t="s">
        <v>186</v>
      </c>
      <c r="H177" s="65" t="s">
        <v>141</v>
      </c>
      <c r="I177" s="67" t="n">
        <v>55.08</v>
      </c>
      <c r="J177" s="68" t="s">
        <v>138</v>
      </c>
    </row>
    <row r="178" customFormat="false" ht="15" hidden="false" customHeight="false" outlineLevel="0" collapsed="false">
      <c r="B178" s="63" t="n">
        <f aca="false">IF($C178="","",ROW()-5)</f>
        <v>173</v>
      </c>
      <c r="C178" s="64" t="n">
        <v>46159</v>
      </c>
      <c r="D178" s="63" t="n">
        <f aca="false">IF($C178="","",MONTH($C178))</f>
        <v>5</v>
      </c>
      <c r="E178" s="65" t="s">
        <v>92</v>
      </c>
      <c r="F178" s="66" t="str">
        <f aca="false">IFERROR(VLOOKUP($E178,Stammdaten!$B$20:$C$51,2,FALSE()),"")</f>
        <v>Bedürfnisse</v>
      </c>
      <c r="G178" s="65" t="s">
        <v>187</v>
      </c>
      <c r="H178" s="65" t="s">
        <v>141</v>
      </c>
      <c r="I178" s="67" t="n">
        <v>40.06</v>
      </c>
      <c r="J178" s="68" t="s">
        <v>152</v>
      </c>
    </row>
    <row r="179" customFormat="false" ht="15" hidden="false" customHeight="false" outlineLevel="0" collapsed="false">
      <c r="B179" s="63" t="n">
        <f aca="false">IF($C179="","",ROW()-5)</f>
        <v>174</v>
      </c>
      <c r="C179" s="64" t="n">
        <v>46160</v>
      </c>
      <c r="D179" s="63" t="n">
        <f aca="false">IF($C179="","",MONTH($C179))</f>
        <v>5</v>
      </c>
      <c r="E179" s="65" t="s">
        <v>83</v>
      </c>
      <c r="F179" s="66" t="str">
        <f aca="false">IFERROR(VLOOKUP($E179,Stammdaten!$B$20:$C$51,2,FALSE()),"")</f>
        <v>Bedürfnisse</v>
      </c>
      <c r="G179" s="65" t="s">
        <v>163</v>
      </c>
      <c r="H179" s="65" t="s">
        <v>151</v>
      </c>
      <c r="I179" s="67" t="n">
        <v>122.88</v>
      </c>
      <c r="J179" s="68" t="s">
        <v>152</v>
      </c>
    </row>
    <row r="180" customFormat="false" ht="15" hidden="false" customHeight="false" outlineLevel="0" collapsed="false">
      <c r="B180" s="63" t="n">
        <f aca="false">IF($C180="","",ROW()-5)</f>
        <v>175</v>
      </c>
      <c r="C180" s="64" t="n">
        <v>46162</v>
      </c>
      <c r="D180" s="63" t="n">
        <f aca="false">IF($C180="","",MONTH($C180))</f>
        <v>5</v>
      </c>
      <c r="E180" s="65" t="s">
        <v>77</v>
      </c>
      <c r="F180" s="66" t="str">
        <f aca="false">IFERROR(VLOOKUP($E180,Stammdaten!$B$20:$C$51,2,FALSE()),"")</f>
        <v>Einnahmen</v>
      </c>
      <c r="G180" s="65" t="s">
        <v>169</v>
      </c>
      <c r="H180" s="65" t="s">
        <v>170</v>
      </c>
      <c r="I180" s="67" t="n">
        <v>255</v>
      </c>
      <c r="J180" s="68" t="s">
        <v>138</v>
      </c>
    </row>
    <row r="181" customFormat="false" ht="15" hidden="false" customHeight="false" outlineLevel="0" collapsed="false">
      <c r="B181" s="63" t="n">
        <f aca="false">IF($C181="","",ROW()-5)</f>
        <v>176</v>
      </c>
      <c r="C181" s="64" t="n">
        <v>46162</v>
      </c>
      <c r="D181" s="63" t="n">
        <f aca="false">IF($C181="","",MONTH($C181))</f>
        <v>5</v>
      </c>
      <c r="E181" s="65" t="s">
        <v>103</v>
      </c>
      <c r="F181" s="66" t="str">
        <f aca="false">IFERROR(VLOOKUP($E181,Stammdaten!$B$20:$C$51,2,FALSE()),"")</f>
        <v>Wünsche</v>
      </c>
      <c r="G181" s="65" t="s">
        <v>190</v>
      </c>
      <c r="H181" s="65" t="s">
        <v>162</v>
      </c>
      <c r="I181" s="67" t="n">
        <v>41.53</v>
      </c>
      <c r="J181" s="68" t="s">
        <v>152</v>
      </c>
    </row>
    <row r="182" customFormat="false" ht="15" hidden="false" customHeight="false" outlineLevel="0" collapsed="false">
      <c r="B182" s="63" t="n">
        <f aca="false">IF($C182="","",ROW()-5)</f>
        <v>177</v>
      </c>
      <c r="C182" s="64" t="n">
        <v>46163</v>
      </c>
      <c r="D182" s="63" t="n">
        <f aca="false">IF($C182="","",MONTH($C182))</f>
        <v>5</v>
      </c>
      <c r="E182" s="65" t="s">
        <v>85</v>
      </c>
      <c r="F182" s="66" t="str">
        <f aca="false">IFERROR(VLOOKUP($E182,Stammdaten!$B$20:$C$51,2,FALSE()),"")</f>
        <v>Bedürfnisse</v>
      </c>
      <c r="G182" s="65" t="s">
        <v>191</v>
      </c>
      <c r="H182" s="65" t="s">
        <v>151</v>
      </c>
      <c r="I182" s="67" t="n">
        <v>87.02</v>
      </c>
      <c r="J182" s="68" t="s">
        <v>152</v>
      </c>
    </row>
    <row r="183" customFormat="false" ht="15" hidden="false" customHeight="false" outlineLevel="0" collapsed="false">
      <c r="B183" s="63" t="n">
        <f aca="false">IF($C183="","",ROW()-5)</f>
        <v>178</v>
      </c>
      <c r="C183" s="64" t="n">
        <v>46164</v>
      </c>
      <c r="D183" s="63" t="n">
        <f aca="false">IF($C183="","",MONTH($C183))</f>
        <v>5</v>
      </c>
      <c r="E183" s="65" t="s">
        <v>95</v>
      </c>
      <c r="F183" s="66" t="str">
        <f aca="false">IFERROR(VLOOKUP($E183,Stammdaten!$B$20:$C$51,2,FALSE()),"")</f>
        <v>Wünsche</v>
      </c>
      <c r="G183" s="65" t="s">
        <v>173</v>
      </c>
      <c r="H183" s="65" t="s">
        <v>156</v>
      </c>
      <c r="I183" s="67" t="n">
        <v>61.04</v>
      </c>
      <c r="J183" s="68" t="s">
        <v>152</v>
      </c>
    </row>
    <row r="184" customFormat="false" ht="15" hidden="false" customHeight="false" outlineLevel="0" collapsed="false">
      <c r="B184" s="63" t="n">
        <f aca="false">IF($C184="","",ROW()-5)</f>
        <v>179</v>
      </c>
      <c r="C184" s="64" t="n">
        <v>46165</v>
      </c>
      <c r="D184" s="63" t="n">
        <f aca="false">IF($C184="","",MONTH($C184))</f>
        <v>5</v>
      </c>
      <c r="E184" s="65" t="s">
        <v>91</v>
      </c>
      <c r="F184" s="66" t="str">
        <f aca="false">IFERROR(VLOOKUP($E184,Stammdaten!$B$20:$C$51,2,FALSE()),"")</f>
        <v>Bedürfnisse</v>
      </c>
      <c r="G184" s="65" t="s">
        <v>192</v>
      </c>
      <c r="H184" s="65" t="s">
        <v>151</v>
      </c>
      <c r="I184" s="67" t="n">
        <v>39.75</v>
      </c>
      <c r="J184" s="68" t="s">
        <v>152</v>
      </c>
    </row>
    <row r="185" customFormat="false" ht="15" hidden="false" customHeight="false" outlineLevel="0" collapsed="false">
      <c r="B185" s="63" t="n">
        <f aca="false">IF($C185="","",ROW()-5)</f>
        <v>180</v>
      </c>
      <c r="C185" s="64" t="n">
        <v>46165</v>
      </c>
      <c r="D185" s="63" t="n">
        <f aca="false">IF($C185="","",MONTH($C185))</f>
        <v>5</v>
      </c>
      <c r="E185" s="65" t="s">
        <v>92</v>
      </c>
      <c r="F185" s="66" t="str">
        <f aca="false">IFERROR(VLOOKUP($E185,Stammdaten!$B$20:$C$51,2,FALSE()),"")</f>
        <v>Bedürfnisse</v>
      </c>
      <c r="G185" s="65" t="s">
        <v>167</v>
      </c>
      <c r="H185" s="65" t="s">
        <v>170</v>
      </c>
      <c r="I185" s="67" t="n">
        <v>145</v>
      </c>
      <c r="J185" s="68" t="s">
        <v>152</v>
      </c>
    </row>
    <row r="186" customFormat="false" ht="15" hidden="false" customHeight="false" outlineLevel="0" collapsed="false">
      <c r="B186" s="63" t="n">
        <f aca="false">IF($C186="","",ROW()-5)</f>
        <v>181</v>
      </c>
      <c r="C186" s="64" t="n">
        <v>46166</v>
      </c>
      <c r="D186" s="63" t="n">
        <f aca="false">IF($C186="","",MONTH($C186))</f>
        <v>5</v>
      </c>
      <c r="E186" s="65" t="s">
        <v>96</v>
      </c>
      <c r="F186" s="66" t="str">
        <f aca="false">IFERROR(VLOOKUP($E186,Stammdaten!$B$20:$C$51,2,FALSE()),"")</f>
        <v>Wünsche</v>
      </c>
      <c r="G186" s="65" t="s">
        <v>175</v>
      </c>
      <c r="H186" s="65" t="s">
        <v>156</v>
      </c>
      <c r="I186" s="67" t="n">
        <v>39.66</v>
      </c>
      <c r="J186" s="68" t="s">
        <v>152</v>
      </c>
    </row>
    <row r="187" customFormat="false" ht="15" hidden="false" customHeight="false" outlineLevel="0" collapsed="false">
      <c r="B187" s="63" t="n">
        <f aca="false">IF($C187="","",ROW()-5)</f>
        <v>182</v>
      </c>
      <c r="C187" s="64" t="n">
        <v>46167</v>
      </c>
      <c r="D187" s="63" t="n">
        <f aca="false">IF($C187="","",MONTH($C187))</f>
        <v>5</v>
      </c>
      <c r="E187" s="65" t="s">
        <v>83</v>
      </c>
      <c r="F187" s="66" t="str">
        <f aca="false">IFERROR(VLOOKUP($E187,Stammdaten!$B$20:$C$51,2,FALSE()),"")</f>
        <v>Bedürfnisse</v>
      </c>
      <c r="G187" s="65" t="s">
        <v>168</v>
      </c>
      <c r="H187" s="65" t="s">
        <v>151</v>
      </c>
      <c r="I187" s="67" t="n">
        <v>116.46</v>
      </c>
      <c r="J187" s="68" t="s">
        <v>152</v>
      </c>
    </row>
    <row r="188" customFormat="false" ht="15" hidden="false" customHeight="false" outlineLevel="0" collapsed="false">
      <c r="B188" s="63" t="n">
        <f aca="false">IF($C188="","",ROW()-5)</f>
        <v>183</v>
      </c>
      <c r="C188" s="64" t="n">
        <v>46168</v>
      </c>
      <c r="D188" s="63" t="n">
        <f aca="false">IF($C188="","",MONTH($C188))</f>
        <v>5</v>
      </c>
      <c r="E188" s="65" t="s">
        <v>104</v>
      </c>
      <c r="F188" s="66" t="str">
        <f aca="false">IFERROR(VLOOKUP($E188,Stammdaten!$B$20:$C$51,2,FALSE()),"")</f>
        <v>Wünsche</v>
      </c>
      <c r="G188" s="65" t="s">
        <v>195</v>
      </c>
      <c r="H188" s="65" t="s">
        <v>151</v>
      </c>
      <c r="I188" s="67" t="n">
        <v>39.12</v>
      </c>
      <c r="J188" s="68" t="s">
        <v>152</v>
      </c>
    </row>
    <row r="189" customFormat="false" ht="15" hidden="false" customHeight="false" outlineLevel="0" collapsed="false">
      <c r="B189" s="63" t="n">
        <f aca="false">IF($C189="","",ROW()-5)</f>
        <v>184</v>
      </c>
      <c r="C189" s="64" t="n">
        <v>46169</v>
      </c>
      <c r="D189" s="63" t="n">
        <f aca="false">IF($C189="","",MONTH($C189))</f>
        <v>5</v>
      </c>
      <c r="E189" s="65" t="s">
        <v>95</v>
      </c>
      <c r="F189" s="66" t="str">
        <f aca="false">IFERROR(VLOOKUP($E189,Stammdaten!$B$20:$C$51,2,FALSE()),"")</f>
        <v>Wünsche</v>
      </c>
      <c r="G189" s="65" t="s">
        <v>178</v>
      </c>
      <c r="H189" s="65" t="s">
        <v>156</v>
      </c>
      <c r="I189" s="67" t="n">
        <v>45.25</v>
      </c>
      <c r="J189" s="68" t="s">
        <v>152</v>
      </c>
    </row>
    <row r="190" customFormat="false" ht="15" hidden="false" customHeight="false" outlineLevel="0" collapsed="false">
      <c r="B190" s="63" t="n">
        <f aca="false">IF($C190="","",ROW()-5)</f>
        <v>185</v>
      </c>
      <c r="C190" s="64" t="n">
        <v>46170</v>
      </c>
      <c r="D190" s="63" t="n">
        <f aca="false">IF($C190="","",MONTH($C190))</f>
        <v>5</v>
      </c>
      <c r="E190" s="65" t="s">
        <v>75</v>
      </c>
      <c r="F190" s="66" t="str">
        <f aca="false">IFERROR(VLOOKUP($E190,Stammdaten!$B$20:$C$51,2,FALSE()),"")</f>
        <v>Einnahmen</v>
      </c>
      <c r="G190" s="65" t="s">
        <v>179</v>
      </c>
      <c r="H190" s="65" t="s">
        <v>170</v>
      </c>
      <c r="I190" s="67" t="n">
        <v>2480</v>
      </c>
      <c r="J190" s="68" t="s">
        <v>138</v>
      </c>
    </row>
    <row r="191" customFormat="false" ht="15" hidden="false" customHeight="false" outlineLevel="0" collapsed="false">
      <c r="B191" s="63" t="n">
        <f aca="false">IF($C191="","",ROW()-5)</f>
        <v>186</v>
      </c>
      <c r="C191" s="64" t="n">
        <v>46172</v>
      </c>
      <c r="D191" s="63" t="n">
        <f aca="false">IF($C191="","",MONTH($C191))</f>
        <v>5</v>
      </c>
      <c r="E191" s="65" t="s">
        <v>76</v>
      </c>
      <c r="F191" s="66" t="str">
        <f aca="false">IFERROR(VLOOKUP($E191,Stammdaten!$B$20:$C$51,2,FALSE()),"")</f>
        <v>Einnahmen</v>
      </c>
      <c r="G191" s="65" t="s">
        <v>180</v>
      </c>
      <c r="H191" s="65" t="s">
        <v>170</v>
      </c>
      <c r="I191" s="67" t="n">
        <v>1060</v>
      </c>
      <c r="J191" s="68" t="s">
        <v>138</v>
      </c>
    </row>
    <row r="192" customFormat="false" ht="15" hidden="false" customHeight="false" outlineLevel="0" collapsed="false">
      <c r="B192" s="63" t="n">
        <f aca="false">IF($C192="","",ROW()-5)</f>
        <v>187</v>
      </c>
      <c r="C192" s="64" t="n">
        <v>46174</v>
      </c>
      <c r="D192" s="63" t="n">
        <f aca="false">IF($C192="","",MONTH($C192))</f>
        <v>6</v>
      </c>
      <c r="E192" s="65" t="s">
        <v>90</v>
      </c>
      <c r="F192" s="66" t="str">
        <f aca="false">IFERROR(VLOOKUP($E192,Stammdaten!$B$20:$C$51,2,FALSE()),"")</f>
        <v>Bedürfnisse</v>
      </c>
      <c r="G192" s="65" t="s">
        <v>136</v>
      </c>
      <c r="H192" s="65" t="s">
        <v>137</v>
      </c>
      <c r="I192" s="67" t="n">
        <v>90</v>
      </c>
      <c r="J192" s="68" t="s">
        <v>138</v>
      </c>
    </row>
    <row r="193" customFormat="false" ht="15" hidden="false" customHeight="false" outlineLevel="0" collapsed="false">
      <c r="B193" s="63" t="n">
        <f aca="false">IF($C193="","",ROW()-5)</f>
        <v>188</v>
      </c>
      <c r="C193" s="64" t="n">
        <v>46174</v>
      </c>
      <c r="D193" s="63" t="n">
        <f aca="false">IF($C193="","",MONTH($C193))</f>
        <v>6</v>
      </c>
      <c r="E193" s="65" t="s">
        <v>81</v>
      </c>
      <c r="F193" s="66" t="str">
        <f aca="false">IFERROR(VLOOKUP($E193,Stammdaten!$B$20:$C$51,2,FALSE()),"")</f>
        <v>Bedürfnisse</v>
      </c>
      <c r="G193" s="65" t="s">
        <v>139</v>
      </c>
      <c r="H193" s="65" t="s">
        <v>137</v>
      </c>
      <c r="I193" s="67" t="n">
        <v>780</v>
      </c>
      <c r="J193" s="68" t="s">
        <v>138</v>
      </c>
    </row>
    <row r="194" customFormat="false" ht="15" hidden="false" customHeight="false" outlineLevel="0" collapsed="false">
      <c r="B194" s="63" t="n">
        <f aca="false">IF($C194="","",ROW()-5)</f>
        <v>189</v>
      </c>
      <c r="C194" s="64" t="n">
        <v>46175</v>
      </c>
      <c r="D194" s="63" t="n">
        <f aca="false">IF($C194="","",MONTH($C194))</f>
        <v>6</v>
      </c>
      <c r="E194" s="65" t="s">
        <v>109</v>
      </c>
      <c r="F194" s="66" t="str">
        <f aca="false">IFERROR(VLOOKUP($E194,Stammdaten!$B$20:$C$51,2,FALSE()),"")</f>
        <v>Sparen &amp; Tilgung</v>
      </c>
      <c r="G194" s="65" t="s">
        <v>140</v>
      </c>
      <c r="H194" s="65" t="s">
        <v>141</v>
      </c>
      <c r="I194" s="67" t="n">
        <v>150</v>
      </c>
      <c r="J194" s="68" t="s">
        <v>138</v>
      </c>
    </row>
    <row r="195" customFormat="false" ht="15" hidden="false" customHeight="false" outlineLevel="0" collapsed="false">
      <c r="B195" s="63" t="n">
        <f aca="false">IF($C195="","",ROW()-5)</f>
        <v>190</v>
      </c>
      <c r="C195" s="64" t="n">
        <v>46175</v>
      </c>
      <c r="D195" s="63" t="n">
        <f aca="false">IF($C195="","",MONTH($C195))</f>
        <v>6</v>
      </c>
      <c r="E195" s="65" t="s">
        <v>89</v>
      </c>
      <c r="F195" s="66" t="str">
        <f aca="false">IFERROR(VLOOKUP($E195,Stammdaten!$B$20:$C$51,2,FALSE()),"")</f>
        <v>Bedürfnisse</v>
      </c>
      <c r="G195" s="65" t="s">
        <v>142</v>
      </c>
      <c r="H195" s="65" t="s">
        <v>141</v>
      </c>
      <c r="I195" s="67" t="n">
        <v>80</v>
      </c>
      <c r="J195" s="68" t="s">
        <v>138</v>
      </c>
    </row>
    <row r="196" customFormat="false" ht="15" hidden="false" customHeight="false" outlineLevel="0" collapsed="false">
      <c r="B196" s="63" t="n">
        <f aca="false">IF($C196="","",ROW()-5)</f>
        <v>191</v>
      </c>
      <c r="C196" s="64" t="n">
        <v>46175</v>
      </c>
      <c r="D196" s="63" t="n">
        <f aca="false">IF($C196="","",MONTH($C196))</f>
        <v>6</v>
      </c>
      <c r="E196" s="65" t="s">
        <v>107</v>
      </c>
      <c r="F196" s="66" t="str">
        <f aca="false">IFERROR(VLOOKUP($E196,Stammdaten!$B$20:$C$51,2,FALSE()),"")</f>
        <v>Sparen &amp; Tilgung</v>
      </c>
      <c r="G196" s="65" t="s">
        <v>143</v>
      </c>
      <c r="H196" s="65" t="s">
        <v>137</v>
      </c>
      <c r="I196" s="67" t="n">
        <v>200</v>
      </c>
      <c r="J196" s="68" t="s">
        <v>138</v>
      </c>
    </row>
    <row r="197" customFormat="false" ht="15" hidden="false" customHeight="false" outlineLevel="0" collapsed="false">
      <c r="B197" s="63" t="n">
        <f aca="false">IF($C197="","",ROW()-5)</f>
        <v>192</v>
      </c>
      <c r="C197" s="64" t="n">
        <v>46175</v>
      </c>
      <c r="D197" s="63" t="n">
        <f aca="false">IF($C197="","",MONTH($C197))</f>
        <v>6</v>
      </c>
      <c r="E197" s="65" t="s">
        <v>108</v>
      </c>
      <c r="F197" s="66" t="str">
        <f aca="false">IFERROR(VLOOKUP($E197,Stammdaten!$B$20:$C$51,2,FALSE()),"")</f>
        <v>Sparen &amp; Tilgung</v>
      </c>
      <c r="G197" s="65" t="s">
        <v>145</v>
      </c>
      <c r="H197" s="65" t="s">
        <v>137</v>
      </c>
      <c r="I197" s="67" t="n">
        <v>250</v>
      </c>
      <c r="J197" s="68" t="s">
        <v>138</v>
      </c>
    </row>
    <row r="198" customFormat="false" ht="15" hidden="false" customHeight="false" outlineLevel="0" collapsed="false">
      <c r="B198" s="63" t="n">
        <f aca="false">IF($C198="","",ROW()-5)</f>
        <v>193</v>
      </c>
      <c r="C198" s="64" t="n">
        <v>46176</v>
      </c>
      <c r="D198" s="63" t="n">
        <f aca="false">IF($C198="","",MONTH($C198))</f>
        <v>6</v>
      </c>
      <c r="E198" s="65" t="s">
        <v>100</v>
      </c>
      <c r="F198" s="66" t="str">
        <f aca="false">IFERROR(VLOOKUP($E198,Stammdaten!$B$20:$C$51,2,FALSE()),"")</f>
        <v>Wünsche</v>
      </c>
      <c r="G198" s="65" t="s">
        <v>181</v>
      </c>
      <c r="H198" s="65" t="s">
        <v>141</v>
      </c>
      <c r="I198" s="67" t="n">
        <v>24.99</v>
      </c>
      <c r="J198" s="68" t="s">
        <v>138</v>
      </c>
    </row>
    <row r="199" customFormat="false" ht="15" hidden="false" customHeight="false" outlineLevel="0" collapsed="false">
      <c r="B199" s="63" t="n">
        <f aca="false">IF($C199="","",ROW()-5)</f>
        <v>194</v>
      </c>
      <c r="C199" s="64" t="n">
        <v>46176</v>
      </c>
      <c r="D199" s="63" t="n">
        <f aca="false">IF($C199="","",MONTH($C199))</f>
        <v>6</v>
      </c>
      <c r="E199" s="65" t="s">
        <v>100</v>
      </c>
      <c r="F199" s="66" t="str">
        <f aca="false">IFERROR(VLOOKUP($E199,Stammdaten!$B$20:$C$51,2,FALSE()),"")</f>
        <v>Wünsche</v>
      </c>
      <c r="G199" s="65" t="s">
        <v>146</v>
      </c>
      <c r="H199" s="65" t="s">
        <v>141</v>
      </c>
      <c r="I199" s="67" t="n">
        <v>19.99</v>
      </c>
      <c r="J199" s="68" t="s">
        <v>138</v>
      </c>
    </row>
    <row r="200" customFormat="false" ht="15" hidden="false" customHeight="false" outlineLevel="0" collapsed="false">
      <c r="B200" s="63" t="n">
        <f aca="false">IF($C200="","",ROW()-5)</f>
        <v>195</v>
      </c>
      <c r="C200" s="64" t="n">
        <v>46176</v>
      </c>
      <c r="D200" s="63" t="n">
        <f aca="false">IF($C200="","",MONTH($C200))</f>
        <v>6</v>
      </c>
      <c r="E200" s="65" t="s">
        <v>84</v>
      </c>
      <c r="F200" s="66" t="str">
        <f aca="false">IFERROR(VLOOKUP($E200,Stammdaten!$B$20:$C$51,2,FALSE()),"")</f>
        <v>Bedürfnisse</v>
      </c>
      <c r="G200" s="65" t="s">
        <v>149</v>
      </c>
      <c r="H200" s="65" t="s">
        <v>141</v>
      </c>
      <c r="I200" s="67" t="n">
        <v>92.4</v>
      </c>
      <c r="J200" s="68" t="s">
        <v>138</v>
      </c>
    </row>
    <row r="201" customFormat="false" ht="15" hidden="false" customHeight="false" outlineLevel="0" collapsed="false">
      <c r="B201" s="63" t="n">
        <f aca="false">IF($C201="","",ROW()-5)</f>
        <v>196</v>
      </c>
      <c r="C201" s="64" t="n">
        <v>46176</v>
      </c>
      <c r="D201" s="63" t="n">
        <f aca="false">IF($C201="","",MONTH($C201))</f>
        <v>6</v>
      </c>
      <c r="E201" s="65" t="s">
        <v>84</v>
      </c>
      <c r="F201" s="66" t="str">
        <f aca="false">IFERROR(VLOOKUP($E201,Stammdaten!$B$20:$C$51,2,FALSE()),"")</f>
        <v>Bedürfnisse</v>
      </c>
      <c r="G201" s="65" t="s">
        <v>148</v>
      </c>
      <c r="H201" s="65" t="s">
        <v>141</v>
      </c>
      <c r="I201" s="67" t="n">
        <v>52.6</v>
      </c>
      <c r="J201" s="68" t="s">
        <v>138</v>
      </c>
    </row>
    <row r="202" customFormat="false" ht="15" hidden="false" customHeight="false" outlineLevel="0" collapsed="false">
      <c r="B202" s="63" t="n">
        <f aca="false">IF($C202="","",ROW()-5)</f>
        <v>197</v>
      </c>
      <c r="C202" s="64" t="n">
        <v>46177</v>
      </c>
      <c r="D202" s="63" t="n">
        <f aca="false">IF($C202="","",MONTH($C202))</f>
        <v>6</v>
      </c>
      <c r="E202" s="65" t="s">
        <v>83</v>
      </c>
      <c r="F202" s="66" t="str">
        <f aca="false">IFERROR(VLOOKUP($E202,Stammdaten!$B$20:$C$51,2,FALSE()),"")</f>
        <v>Bedürfnisse</v>
      </c>
      <c r="G202" s="65" t="s">
        <v>150</v>
      </c>
      <c r="H202" s="65" t="s">
        <v>151</v>
      </c>
      <c r="I202" s="67" t="n">
        <v>122.85</v>
      </c>
      <c r="J202" s="68" t="s">
        <v>152</v>
      </c>
    </row>
    <row r="203" customFormat="false" ht="15" hidden="false" customHeight="false" outlineLevel="0" collapsed="false">
      <c r="B203" s="63" t="n">
        <f aca="false">IF($C203="","",ROW()-5)</f>
        <v>198</v>
      </c>
      <c r="C203" s="64" t="n">
        <v>46178</v>
      </c>
      <c r="D203" s="63" t="n">
        <f aca="false">IF($C203="","",MONTH($C203))</f>
        <v>6</v>
      </c>
      <c r="E203" s="65" t="s">
        <v>97</v>
      </c>
      <c r="F203" s="66" t="str">
        <f aca="false">IFERROR(VLOOKUP($E203,Stammdaten!$B$20:$C$51,2,FALSE()),"")</f>
        <v>Wünsche</v>
      </c>
      <c r="G203" s="65" t="s">
        <v>182</v>
      </c>
      <c r="H203" s="65" t="s">
        <v>141</v>
      </c>
      <c r="I203" s="67" t="n">
        <v>80.2</v>
      </c>
      <c r="J203" s="68" t="s">
        <v>138</v>
      </c>
    </row>
    <row r="204" customFormat="false" ht="15" hidden="false" customHeight="false" outlineLevel="0" collapsed="false">
      <c r="B204" s="63" t="n">
        <f aca="false">IF($C204="","",ROW()-5)</f>
        <v>199</v>
      </c>
      <c r="C204" s="64" t="n">
        <v>46178</v>
      </c>
      <c r="D204" s="63" t="n">
        <f aca="false">IF($C204="","",MONTH($C204))</f>
        <v>6</v>
      </c>
      <c r="E204" s="65" t="s">
        <v>82</v>
      </c>
      <c r="F204" s="66" t="str">
        <f aca="false">IFERROR(VLOOKUP($E204,Stammdaten!$B$20:$C$51,2,FALSE()),"")</f>
        <v>Bedürfnisse</v>
      </c>
      <c r="G204" s="65" t="s">
        <v>154</v>
      </c>
      <c r="H204" s="65" t="s">
        <v>141</v>
      </c>
      <c r="I204" s="67" t="n">
        <v>115</v>
      </c>
      <c r="J204" s="68" t="s">
        <v>138</v>
      </c>
    </row>
    <row r="205" customFormat="false" ht="15" hidden="false" customHeight="false" outlineLevel="0" collapsed="false">
      <c r="B205" s="63" t="n">
        <f aca="false">IF($C205="","",ROW()-5)</f>
        <v>200</v>
      </c>
      <c r="C205" s="64" t="n">
        <v>46179</v>
      </c>
      <c r="D205" s="63" t="n">
        <f aca="false">IF($C205="","",MONTH($C205))</f>
        <v>6</v>
      </c>
      <c r="E205" s="65" t="s">
        <v>95</v>
      </c>
      <c r="F205" s="66" t="str">
        <f aca="false">IFERROR(VLOOKUP($E205,Stammdaten!$B$20:$C$51,2,FALSE()),"")</f>
        <v>Wünsche</v>
      </c>
      <c r="G205" s="65" t="s">
        <v>166</v>
      </c>
      <c r="H205" s="65" t="s">
        <v>156</v>
      </c>
      <c r="I205" s="67" t="n">
        <v>51.64</v>
      </c>
      <c r="J205" s="68" t="s">
        <v>152</v>
      </c>
    </row>
    <row r="206" customFormat="false" ht="15" hidden="false" customHeight="false" outlineLevel="0" collapsed="false">
      <c r="B206" s="63" t="n">
        <f aca="false">IF($C206="","",ROW()-5)</f>
        <v>201</v>
      </c>
      <c r="C206" s="64" t="n">
        <v>46180</v>
      </c>
      <c r="D206" s="63" t="n">
        <f aca="false">IF($C206="","",MONTH($C206))</f>
        <v>6</v>
      </c>
      <c r="E206" s="65" t="s">
        <v>85</v>
      </c>
      <c r="F206" s="66" t="str">
        <f aca="false">IFERROR(VLOOKUP($E206,Stammdaten!$B$20:$C$51,2,FALSE()),"")</f>
        <v>Bedürfnisse</v>
      </c>
      <c r="G206" s="65" t="s">
        <v>191</v>
      </c>
      <c r="H206" s="65" t="s">
        <v>151</v>
      </c>
      <c r="I206" s="67" t="n">
        <v>89.95</v>
      </c>
      <c r="J206" s="68" t="s">
        <v>152</v>
      </c>
    </row>
    <row r="207" customFormat="false" ht="15" hidden="false" customHeight="false" outlineLevel="0" collapsed="false">
      <c r="B207" s="63" t="n">
        <f aca="false">IF($C207="","",ROW()-5)</f>
        <v>202</v>
      </c>
      <c r="C207" s="64" t="n">
        <v>46181</v>
      </c>
      <c r="D207" s="63" t="n">
        <f aca="false">IF($C207="","",MONTH($C207))</f>
        <v>6</v>
      </c>
      <c r="E207" s="65" t="s">
        <v>87</v>
      </c>
      <c r="F207" s="66" t="str">
        <f aca="false">IFERROR(VLOOKUP($E207,Stammdaten!$B$20:$C$51,2,FALSE()),"")</f>
        <v>Bedürfnisse</v>
      </c>
      <c r="G207" s="65" t="s">
        <v>158</v>
      </c>
      <c r="H207" s="65" t="s">
        <v>141</v>
      </c>
      <c r="I207" s="67" t="n">
        <v>62</v>
      </c>
      <c r="J207" s="68" t="s">
        <v>138</v>
      </c>
    </row>
    <row r="208" customFormat="false" ht="15" hidden="false" customHeight="false" outlineLevel="0" collapsed="false">
      <c r="B208" s="63" t="n">
        <f aca="false">IF($C208="","",ROW()-5)</f>
        <v>203</v>
      </c>
      <c r="C208" s="64" t="n">
        <v>46182</v>
      </c>
      <c r="D208" s="63" t="n">
        <f aca="false">IF($C208="","",MONTH($C208))</f>
        <v>6</v>
      </c>
      <c r="E208" s="65" t="s">
        <v>91</v>
      </c>
      <c r="F208" s="66" t="str">
        <f aca="false">IFERROR(VLOOKUP($E208,Stammdaten!$B$20:$C$51,2,FALSE()),"")</f>
        <v>Bedürfnisse</v>
      </c>
      <c r="G208" s="65" t="s">
        <v>192</v>
      </c>
      <c r="H208" s="65" t="s">
        <v>151</v>
      </c>
      <c r="I208" s="67" t="n">
        <v>48.43</v>
      </c>
      <c r="J208" s="68" t="s">
        <v>152</v>
      </c>
    </row>
    <row r="209" customFormat="false" ht="15" hidden="false" customHeight="false" outlineLevel="0" collapsed="false">
      <c r="B209" s="63" t="n">
        <f aca="false">IF($C209="","",ROW()-5)</f>
        <v>204</v>
      </c>
      <c r="C209" s="64" t="n">
        <v>46183</v>
      </c>
      <c r="D209" s="63" t="n">
        <f aca="false">IF($C209="","",MONTH($C209))</f>
        <v>6</v>
      </c>
      <c r="E209" s="65" t="s">
        <v>96</v>
      </c>
      <c r="F209" s="66" t="str">
        <f aca="false">IFERROR(VLOOKUP($E209,Stammdaten!$B$20:$C$51,2,FALSE()),"")</f>
        <v>Wünsche</v>
      </c>
      <c r="G209" s="65" t="s">
        <v>175</v>
      </c>
      <c r="H209" s="65" t="s">
        <v>156</v>
      </c>
      <c r="I209" s="67" t="n">
        <v>62.59</v>
      </c>
      <c r="J209" s="68" t="s">
        <v>152</v>
      </c>
    </row>
    <row r="210" customFormat="false" ht="15" hidden="false" customHeight="false" outlineLevel="0" collapsed="false">
      <c r="B210" s="63" t="n">
        <f aca="false">IF($C210="","",ROW()-5)</f>
        <v>205</v>
      </c>
      <c r="C210" s="64" t="n">
        <v>46184</v>
      </c>
      <c r="D210" s="63" t="n">
        <f aca="false">IF($C210="","",MONTH($C210))</f>
        <v>6</v>
      </c>
      <c r="E210" s="65" t="s">
        <v>102</v>
      </c>
      <c r="F210" s="66" t="str">
        <f aca="false">IFERROR(VLOOKUP($E210,Stammdaten!$B$20:$C$51,2,FALSE()),"")</f>
        <v>Wünsche</v>
      </c>
      <c r="G210" s="65" t="s">
        <v>202</v>
      </c>
      <c r="H210" s="65" t="s">
        <v>162</v>
      </c>
      <c r="I210" s="67" t="n">
        <v>42.73</v>
      </c>
      <c r="J210" s="68" t="s">
        <v>152</v>
      </c>
    </row>
    <row r="211" customFormat="false" ht="15" hidden="false" customHeight="false" outlineLevel="0" collapsed="false">
      <c r="B211" s="63" t="n">
        <f aca="false">IF($C211="","",ROW()-5)</f>
        <v>206</v>
      </c>
      <c r="C211" s="64" t="n">
        <v>46184</v>
      </c>
      <c r="D211" s="63" t="n">
        <f aca="false">IF($C211="","",MONTH($C211))</f>
        <v>6</v>
      </c>
      <c r="E211" s="65" t="s">
        <v>83</v>
      </c>
      <c r="F211" s="66" t="str">
        <f aca="false">IFERROR(VLOOKUP($E211,Stammdaten!$B$20:$C$51,2,FALSE()),"")</f>
        <v>Bedürfnisse</v>
      </c>
      <c r="G211" s="65" t="s">
        <v>163</v>
      </c>
      <c r="H211" s="65" t="s">
        <v>151</v>
      </c>
      <c r="I211" s="67" t="n">
        <v>84.8</v>
      </c>
      <c r="J211" s="68" t="s">
        <v>152</v>
      </c>
    </row>
    <row r="212" customFormat="false" ht="15" hidden="false" customHeight="false" outlineLevel="0" collapsed="false">
      <c r="B212" s="63" t="n">
        <f aca="false">IF($C212="","",ROW()-5)</f>
        <v>207</v>
      </c>
      <c r="C212" s="64" t="n">
        <v>46185</v>
      </c>
      <c r="D212" s="63" t="n">
        <f aca="false">IF($C212="","",MONTH($C212))</f>
        <v>6</v>
      </c>
      <c r="E212" s="65" t="s">
        <v>86</v>
      </c>
      <c r="F212" s="66" t="str">
        <f aca="false">IFERROR(VLOOKUP($E212,Stammdaten!$B$20:$C$51,2,FALSE()),"")</f>
        <v>Bedürfnisse</v>
      </c>
      <c r="G212" s="65" t="s">
        <v>196</v>
      </c>
      <c r="H212" s="65" t="s">
        <v>162</v>
      </c>
      <c r="I212" s="67" t="n">
        <v>42.58</v>
      </c>
      <c r="J212" s="68" t="s">
        <v>152</v>
      </c>
    </row>
    <row r="213" customFormat="false" ht="15" hidden="false" customHeight="false" outlineLevel="0" collapsed="false">
      <c r="B213" s="63" t="n">
        <f aca="false">IF($C213="","",ROW()-5)</f>
        <v>208</v>
      </c>
      <c r="C213" s="64" t="n">
        <v>46185</v>
      </c>
      <c r="D213" s="63" t="n">
        <f aca="false">IF($C213="","",MONTH($C213))</f>
        <v>6</v>
      </c>
      <c r="E213" s="65" t="s">
        <v>98</v>
      </c>
      <c r="F213" s="66" t="str">
        <f aca="false">IFERROR(VLOOKUP($E213,Stammdaten!$B$20:$C$51,2,FALSE()),"")</f>
        <v>Wünsche</v>
      </c>
      <c r="G213" s="65" t="s">
        <v>203</v>
      </c>
      <c r="H213" s="65" t="s">
        <v>156</v>
      </c>
      <c r="I213" s="67" t="n">
        <v>620</v>
      </c>
      <c r="J213" s="68" t="s">
        <v>152</v>
      </c>
    </row>
    <row r="214" customFormat="false" ht="15" hidden="false" customHeight="false" outlineLevel="0" collapsed="false">
      <c r="B214" s="63" t="n">
        <f aca="false">IF($C214="","",ROW()-5)</f>
        <v>209</v>
      </c>
      <c r="C214" s="64" t="n">
        <v>46187</v>
      </c>
      <c r="D214" s="63" t="n">
        <f aca="false">IF($C214="","",MONTH($C214))</f>
        <v>6</v>
      </c>
      <c r="E214" s="65" t="s">
        <v>95</v>
      </c>
      <c r="F214" s="66" t="str">
        <f aca="false">IFERROR(VLOOKUP($E214,Stammdaten!$B$20:$C$51,2,FALSE()),"")</f>
        <v>Wünsche</v>
      </c>
      <c r="G214" s="65" t="s">
        <v>173</v>
      </c>
      <c r="H214" s="65" t="s">
        <v>156</v>
      </c>
      <c r="I214" s="67" t="n">
        <v>40.55</v>
      </c>
      <c r="J214" s="68" t="s">
        <v>152</v>
      </c>
    </row>
    <row r="215" customFormat="false" ht="15" hidden="false" customHeight="false" outlineLevel="0" collapsed="false">
      <c r="B215" s="63" t="n">
        <f aca="false">IF($C215="","",ROW()-5)</f>
        <v>210</v>
      </c>
      <c r="C215" s="64" t="n">
        <v>46190</v>
      </c>
      <c r="D215" s="63" t="n">
        <f aca="false">IF($C215="","",MONTH($C215))</f>
        <v>6</v>
      </c>
      <c r="E215" s="65" t="s">
        <v>92</v>
      </c>
      <c r="F215" s="66" t="str">
        <f aca="false">IFERROR(VLOOKUP($E215,Stammdaten!$B$20:$C$51,2,FALSE()),"")</f>
        <v>Bedürfnisse</v>
      </c>
      <c r="G215" s="65" t="s">
        <v>198</v>
      </c>
      <c r="H215" s="65" t="s">
        <v>141</v>
      </c>
      <c r="I215" s="67" t="n">
        <v>25.17</v>
      </c>
      <c r="J215" s="68" t="s">
        <v>152</v>
      </c>
    </row>
    <row r="216" customFormat="false" ht="15" hidden="false" customHeight="false" outlineLevel="0" collapsed="false">
      <c r="B216" s="63" t="n">
        <f aca="false">IF($C216="","",ROW()-5)</f>
        <v>211</v>
      </c>
      <c r="C216" s="64" t="n">
        <v>46191</v>
      </c>
      <c r="D216" s="63" t="n">
        <f aca="false">IF($C216="","",MONTH($C216))</f>
        <v>6</v>
      </c>
      <c r="E216" s="65" t="s">
        <v>83</v>
      </c>
      <c r="F216" s="66" t="str">
        <f aca="false">IFERROR(VLOOKUP($E216,Stammdaten!$B$20:$C$51,2,FALSE()),"")</f>
        <v>Bedürfnisse</v>
      </c>
      <c r="G216" s="65" t="s">
        <v>168</v>
      </c>
      <c r="H216" s="65" t="s">
        <v>151</v>
      </c>
      <c r="I216" s="67" t="n">
        <v>127.74</v>
      </c>
      <c r="J216" s="68" t="s">
        <v>152</v>
      </c>
    </row>
    <row r="217" customFormat="false" ht="15" hidden="false" customHeight="false" outlineLevel="0" collapsed="false">
      <c r="B217" s="63" t="n">
        <f aca="false">IF($C217="","",ROW()-5)</f>
        <v>212</v>
      </c>
      <c r="C217" s="64" t="n">
        <v>46192</v>
      </c>
      <c r="D217" s="63" t="n">
        <f aca="false">IF($C217="","",MONTH($C217))</f>
        <v>6</v>
      </c>
      <c r="E217" s="65" t="s">
        <v>101</v>
      </c>
      <c r="F217" s="66" t="str">
        <f aca="false">IFERROR(VLOOKUP($E217,Stammdaten!$B$20:$C$51,2,FALSE()),"")</f>
        <v>Wünsche</v>
      </c>
      <c r="G217" s="65" t="s">
        <v>204</v>
      </c>
      <c r="H217" s="65" t="s">
        <v>189</v>
      </c>
      <c r="I217" s="67" t="n">
        <v>79</v>
      </c>
      <c r="J217" s="68" t="s">
        <v>152</v>
      </c>
    </row>
    <row r="218" customFormat="false" ht="15" hidden="false" customHeight="false" outlineLevel="0" collapsed="false">
      <c r="B218" s="63" t="n">
        <f aca="false">IF($C218="","",ROW()-5)</f>
        <v>213</v>
      </c>
      <c r="C218" s="64" t="n">
        <v>46193</v>
      </c>
      <c r="D218" s="63" t="n">
        <f aca="false">IF($C218="","",MONTH($C218))</f>
        <v>6</v>
      </c>
      <c r="E218" s="65" t="s">
        <v>77</v>
      </c>
      <c r="F218" s="66" t="str">
        <f aca="false">IFERROR(VLOOKUP($E218,Stammdaten!$B$20:$C$51,2,FALSE()),"")</f>
        <v>Einnahmen</v>
      </c>
      <c r="G218" s="65" t="s">
        <v>169</v>
      </c>
      <c r="H218" s="65" t="s">
        <v>170</v>
      </c>
      <c r="I218" s="67" t="n">
        <v>255</v>
      </c>
      <c r="J218" s="68" t="s">
        <v>138</v>
      </c>
    </row>
    <row r="219" customFormat="false" ht="15" hidden="false" customHeight="false" outlineLevel="0" collapsed="false">
      <c r="B219" s="63" t="n">
        <f aca="false">IF($C219="","",ROW()-5)</f>
        <v>214</v>
      </c>
      <c r="C219" s="64" t="n">
        <v>46193</v>
      </c>
      <c r="D219" s="63" t="n">
        <f aca="false">IF($C219="","",MONTH($C219))</f>
        <v>6</v>
      </c>
      <c r="E219" s="65" t="s">
        <v>103</v>
      </c>
      <c r="F219" s="66" t="str">
        <f aca="false">IFERROR(VLOOKUP($E219,Stammdaten!$B$20:$C$51,2,FALSE()),"")</f>
        <v>Wünsche</v>
      </c>
      <c r="G219" s="65" t="s">
        <v>199</v>
      </c>
      <c r="H219" s="65" t="s">
        <v>162</v>
      </c>
      <c r="I219" s="67" t="n">
        <v>47.14</v>
      </c>
      <c r="J219" s="68" t="s">
        <v>152</v>
      </c>
    </row>
    <row r="220" customFormat="false" ht="15" hidden="false" customHeight="false" outlineLevel="0" collapsed="false">
      <c r="B220" s="63" t="n">
        <f aca="false">IF($C220="","",ROW()-5)</f>
        <v>215</v>
      </c>
      <c r="C220" s="64" t="n">
        <v>46194</v>
      </c>
      <c r="D220" s="63" t="n">
        <f aca="false">IF($C220="","",MONTH($C220))</f>
        <v>6</v>
      </c>
      <c r="E220" s="65" t="s">
        <v>85</v>
      </c>
      <c r="F220" s="66" t="str">
        <f aca="false">IFERROR(VLOOKUP($E220,Stammdaten!$B$20:$C$51,2,FALSE()),"")</f>
        <v>Bedürfnisse</v>
      </c>
      <c r="G220" s="65" t="s">
        <v>157</v>
      </c>
      <c r="H220" s="65" t="s">
        <v>151</v>
      </c>
      <c r="I220" s="67" t="n">
        <v>92.57</v>
      </c>
      <c r="J220" s="68" t="s">
        <v>152</v>
      </c>
    </row>
    <row r="221" customFormat="false" ht="15" hidden="false" customHeight="false" outlineLevel="0" collapsed="false">
      <c r="B221" s="63" t="n">
        <f aca="false">IF($C221="","",ROW()-5)</f>
        <v>216</v>
      </c>
      <c r="C221" s="64" t="n">
        <v>46195</v>
      </c>
      <c r="D221" s="63" t="n">
        <f aca="false">IF($C221="","",MONTH($C221))</f>
        <v>6</v>
      </c>
      <c r="E221" s="65" t="s">
        <v>95</v>
      </c>
      <c r="F221" s="66" t="str">
        <f aca="false">IFERROR(VLOOKUP($E221,Stammdaten!$B$20:$C$51,2,FALSE()),"")</f>
        <v>Wünsche</v>
      </c>
      <c r="G221" s="65" t="s">
        <v>178</v>
      </c>
      <c r="H221" s="65" t="s">
        <v>156</v>
      </c>
      <c r="I221" s="67" t="n">
        <v>37.57</v>
      </c>
      <c r="J221" s="68" t="s">
        <v>152</v>
      </c>
    </row>
    <row r="222" customFormat="false" ht="15" hidden="false" customHeight="false" outlineLevel="0" collapsed="false">
      <c r="B222" s="63" t="n">
        <f aca="false">IF($C222="","",ROW()-5)</f>
        <v>217</v>
      </c>
      <c r="C222" s="64" t="n">
        <v>46196</v>
      </c>
      <c r="D222" s="63" t="n">
        <f aca="false">IF($C222="","",MONTH($C222))</f>
        <v>6</v>
      </c>
      <c r="E222" s="65" t="s">
        <v>91</v>
      </c>
      <c r="F222" s="66" t="str">
        <f aca="false">IFERROR(VLOOKUP($E222,Stammdaten!$B$20:$C$51,2,FALSE()),"")</f>
        <v>Bedürfnisse</v>
      </c>
      <c r="G222" s="65" t="s">
        <v>159</v>
      </c>
      <c r="H222" s="65" t="s">
        <v>151</v>
      </c>
      <c r="I222" s="67" t="n">
        <v>46.16</v>
      </c>
      <c r="J222" s="68" t="s">
        <v>152</v>
      </c>
    </row>
    <row r="223" customFormat="false" ht="15" hidden="false" customHeight="false" outlineLevel="0" collapsed="false">
      <c r="B223" s="63" t="n">
        <f aca="false">IF($C223="","",ROW()-5)</f>
        <v>218</v>
      </c>
      <c r="C223" s="64" t="n">
        <v>46197</v>
      </c>
      <c r="D223" s="63" t="n">
        <f aca="false">IF($C223="","",MONTH($C223))</f>
        <v>6</v>
      </c>
      <c r="E223" s="65" t="s">
        <v>96</v>
      </c>
      <c r="F223" s="66" t="str">
        <f aca="false">IFERROR(VLOOKUP($E223,Stammdaten!$B$20:$C$51,2,FALSE()),"")</f>
        <v>Wünsche</v>
      </c>
      <c r="G223" s="65" t="s">
        <v>193</v>
      </c>
      <c r="H223" s="65" t="s">
        <v>156</v>
      </c>
      <c r="I223" s="67" t="n">
        <v>62.67</v>
      </c>
      <c r="J223" s="68" t="s">
        <v>152</v>
      </c>
    </row>
    <row r="224" customFormat="false" ht="15" hidden="false" customHeight="false" outlineLevel="0" collapsed="false">
      <c r="B224" s="63" t="n">
        <f aca="false">IF($C224="","",ROW()-5)</f>
        <v>219</v>
      </c>
      <c r="C224" s="64" t="n">
        <v>46198</v>
      </c>
      <c r="D224" s="63" t="n">
        <f aca="false">IF($C224="","",MONTH($C224))</f>
        <v>6</v>
      </c>
      <c r="E224" s="65" t="s">
        <v>83</v>
      </c>
      <c r="F224" s="66" t="str">
        <f aca="false">IFERROR(VLOOKUP($E224,Stammdaten!$B$20:$C$51,2,FALSE()),"")</f>
        <v>Bedürfnisse</v>
      </c>
      <c r="G224" s="65" t="s">
        <v>176</v>
      </c>
      <c r="H224" s="65" t="s">
        <v>151</v>
      </c>
      <c r="I224" s="67" t="n">
        <v>118.52</v>
      </c>
      <c r="J224" s="68" t="s">
        <v>152</v>
      </c>
    </row>
    <row r="225" customFormat="false" ht="15" hidden="false" customHeight="false" outlineLevel="0" collapsed="false">
      <c r="B225" s="63" t="n">
        <f aca="false">IF($C225="","",ROW()-5)</f>
        <v>220</v>
      </c>
      <c r="C225" s="64" t="n">
        <v>46199</v>
      </c>
      <c r="D225" s="63" t="n">
        <f aca="false">IF($C225="","",MONTH($C225))</f>
        <v>6</v>
      </c>
      <c r="E225" s="65" t="s">
        <v>78</v>
      </c>
      <c r="F225" s="66" t="str">
        <f aca="false">IFERROR(VLOOKUP($E225,Stammdaten!$B$20:$C$51,2,FALSE()),"")</f>
        <v>Einnahmen</v>
      </c>
      <c r="G225" s="65" t="s">
        <v>205</v>
      </c>
      <c r="H225" s="65" t="s">
        <v>170</v>
      </c>
      <c r="I225" s="67" t="n">
        <v>350</v>
      </c>
      <c r="J225" s="68" t="s">
        <v>152</v>
      </c>
    </row>
    <row r="226" customFormat="false" ht="15" hidden="false" customHeight="false" outlineLevel="0" collapsed="false">
      <c r="B226" s="63" t="n">
        <f aca="false">IF($C226="","",ROW()-5)</f>
        <v>221</v>
      </c>
      <c r="C226" s="64" t="n">
        <v>46199</v>
      </c>
      <c r="D226" s="63" t="n">
        <f aca="false">IF($C226="","",MONTH($C226))</f>
        <v>6</v>
      </c>
      <c r="E226" s="65" t="s">
        <v>104</v>
      </c>
      <c r="F226" s="66" t="str">
        <f aca="false">IFERROR(VLOOKUP($E226,Stammdaten!$B$20:$C$51,2,FALSE()),"")</f>
        <v>Wünsche</v>
      </c>
      <c r="G226" s="65" t="s">
        <v>201</v>
      </c>
      <c r="H226" s="65" t="s">
        <v>151</v>
      </c>
      <c r="I226" s="67" t="n">
        <v>46.68</v>
      </c>
      <c r="J226" s="68" t="s">
        <v>152</v>
      </c>
    </row>
    <row r="227" customFormat="false" ht="15" hidden="false" customHeight="false" outlineLevel="0" collapsed="false">
      <c r="B227" s="63" t="n">
        <f aca="false">IF($C227="","",ROW()-5)</f>
        <v>222</v>
      </c>
      <c r="C227" s="64" t="n">
        <v>46200</v>
      </c>
      <c r="D227" s="63" t="n">
        <f aca="false">IF($C227="","",MONTH($C227))</f>
        <v>6</v>
      </c>
      <c r="E227" s="65" t="s">
        <v>95</v>
      </c>
      <c r="F227" s="66" t="str">
        <f aca="false">IFERROR(VLOOKUP($E227,Stammdaten!$B$20:$C$51,2,FALSE()),"")</f>
        <v>Wünsche</v>
      </c>
      <c r="G227" s="65" t="s">
        <v>155</v>
      </c>
      <c r="H227" s="65" t="s">
        <v>156</v>
      </c>
      <c r="I227" s="67" t="n">
        <v>32.01</v>
      </c>
      <c r="J227" s="68" t="s">
        <v>152</v>
      </c>
    </row>
    <row r="228" customFormat="false" ht="15" hidden="false" customHeight="false" outlineLevel="0" collapsed="false">
      <c r="B228" s="63" t="n">
        <f aca="false">IF($C228="","",ROW()-5)</f>
        <v>223</v>
      </c>
      <c r="C228" s="64" t="n">
        <v>46201</v>
      </c>
      <c r="D228" s="63" t="n">
        <f aca="false">IF($C228="","",MONTH($C228))</f>
        <v>6</v>
      </c>
      <c r="E228" s="65" t="s">
        <v>75</v>
      </c>
      <c r="F228" s="66" t="str">
        <f aca="false">IFERROR(VLOOKUP($E228,Stammdaten!$B$20:$C$51,2,FALSE()),"")</f>
        <v>Einnahmen</v>
      </c>
      <c r="G228" s="65" t="s">
        <v>179</v>
      </c>
      <c r="H228" s="65" t="s">
        <v>170</v>
      </c>
      <c r="I228" s="67" t="n">
        <v>2480</v>
      </c>
      <c r="J228" s="68" t="s">
        <v>138</v>
      </c>
    </row>
    <row r="229" customFormat="false" ht="15" hidden="false" customHeight="false" outlineLevel="0" collapsed="false">
      <c r="B229" s="63" t="n">
        <f aca="false">IF($C229="","",ROW()-5)</f>
        <v>224</v>
      </c>
      <c r="C229" s="64" t="n">
        <v>46203</v>
      </c>
      <c r="D229" s="63" t="n">
        <f aca="false">IF($C229="","",MONTH($C229))</f>
        <v>6</v>
      </c>
      <c r="E229" s="65" t="s">
        <v>76</v>
      </c>
      <c r="F229" s="66" t="str">
        <f aca="false">IFERROR(VLOOKUP($E229,Stammdaten!$B$20:$C$51,2,FALSE()),"")</f>
        <v>Einnahmen</v>
      </c>
      <c r="G229" s="65" t="s">
        <v>180</v>
      </c>
      <c r="H229" s="65" t="s">
        <v>170</v>
      </c>
      <c r="I229" s="67" t="n">
        <v>1060</v>
      </c>
      <c r="J229" s="68" t="s">
        <v>138</v>
      </c>
    </row>
    <row r="230" customFormat="false" ht="15" hidden="false" customHeight="false" outlineLevel="0" collapsed="false">
      <c r="B230" s="63" t="n">
        <f aca="false">IF($C230="","",ROW()-5)</f>
        <v>225</v>
      </c>
      <c r="C230" s="64" t="n">
        <v>46204</v>
      </c>
      <c r="D230" s="63" t="n">
        <f aca="false">IF($C230="","",MONTH($C230))</f>
        <v>7</v>
      </c>
      <c r="E230" s="65" t="s">
        <v>90</v>
      </c>
      <c r="F230" s="66" t="str">
        <f aca="false">IFERROR(VLOOKUP($E230,Stammdaten!$B$20:$C$51,2,FALSE()),"")</f>
        <v>Bedürfnisse</v>
      </c>
      <c r="G230" s="65" t="s">
        <v>136</v>
      </c>
      <c r="H230" s="65" t="s">
        <v>137</v>
      </c>
      <c r="I230" s="67" t="n">
        <v>90</v>
      </c>
      <c r="J230" s="68" t="s">
        <v>138</v>
      </c>
    </row>
    <row r="231" customFormat="false" ht="15" hidden="false" customHeight="false" outlineLevel="0" collapsed="false">
      <c r="B231" s="63" t="n">
        <f aca="false">IF($C231="","",ROW()-5)</f>
        <v>226</v>
      </c>
      <c r="C231" s="64" t="n">
        <v>46204</v>
      </c>
      <c r="D231" s="63" t="n">
        <f aca="false">IF($C231="","",MONTH($C231))</f>
        <v>7</v>
      </c>
      <c r="E231" s="65" t="s">
        <v>81</v>
      </c>
      <c r="F231" s="66" t="str">
        <f aca="false">IFERROR(VLOOKUP($E231,Stammdaten!$B$20:$C$51,2,FALSE()),"")</f>
        <v>Bedürfnisse</v>
      </c>
      <c r="G231" s="65" t="s">
        <v>139</v>
      </c>
      <c r="H231" s="65" t="s">
        <v>137</v>
      </c>
      <c r="I231" s="67" t="n">
        <v>780</v>
      </c>
      <c r="J231" s="68" t="s">
        <v>138</v>
      </c>
    </row>
    <row r="232" customFormat="false" ht="15" hidden="false" customHeight="false" outlineLevel="0" collapsed="false">
      <c r="B232" s="63" t="n">
        <f aca="false">IF($C232="","",ROW()-5)</f>
        <v>227</v>
      </c>
      <c r="C232" s="64" t="n">
        <v>46205</v>
      </c>
      <c r="D232" s="63" t="n">
        <f aca="false">IF($C232="","",MONTH($C232))</f>
        <v>7</v>
      </c>
      <c r="E232" s="65" t="s">
        <v>109</v>
      </c>
      <c r="F232" s="66" t="str">
        <f aca="false">IFERROR(VLOOKUP($E232,Stammdaten!$B$20:$C$51,2,FALSE()),"")</f>
        <v>Sparen &amp; Tilgung</v>
      </c>
      <c r="G232" s="65" t="s">
        <v>140</v>
      </c>
      <c r="H232" s="65" t="s">
        <v>141</v>
      </c>
      <c r="I232" s="67" t="n">
        <v>150</v>
      </c>
      <c r="J232" s="68" t="s">
        <v>138</v>
      </c>
    </row>
    <row r="233" customFormat="false" ht="15" hidden="false" customHeight="false" outlineLevel="0" collapsed="false">
      <c r="B233" s="63" t="n">
        <f aca="false">IF($C233="","",ROW()-5)</f>
        <v>228</v>
      </c>
      <c r="C233" s="64" t="n">
        <v>46205</v>
      </c>
      <c r="D233" s="63" t="n">
        <f aca="false">IF($C233="","",MONTH($C233))</f>
        <v>7</v>
      </c>
      <c r="E233" s="65" t="s">
        <v>89</v>
      </c>
      <c r="F233" s="66" t="str">
        <f aca="false">IFERROR(VLOOKUP($E233,Stammdaten!$B$20:$C$51,2,FALSE()),"")</f>
        <v>Bedürfnisse</v>
      </c>
      <c r="G233" s="65" t="s">
        <v>142</v>
      </c>
      <c r="H233" s="65" t="s">
        <v>141</v>
      </c>
      <c r="I233" s="67" t="n">
        <v>80</v>
      </c>
      <c r="J233" s="68" t="s">
        <v>138</v>
      </c>
    </row>
    <row r="234" customFormat="false" ht="15" hidden="false" customHeight="false" outlineLevel="0" collapsed="false">
      <c r="B234" s="63" t="n">
        <f aca="false">IF($C234="","",ROW()-5)</f>
        <v>229</v>
      </c>
      <c r="C234" s="64" t="n">
        <v>46205</v>
      </c>
      <c r="D234" s="63" t="n">
        <f aca="false">IF($C234="","",MONTH($C234))</f>
        <v>7</v>
      </c>
      <c r="E234" s="65" t="s">
        <v>107</v>
      </c>
      <c r="F234" s="66" t="str">
        <f aca="false">IFERROR(VLOOKUP($E234,Stammdaten!$B$20:$C$51,2,FALSE()),"")</f>
        <v>Sparen &amp; Tilgung</v>
      </c>
      <c r="G234" s="65" t="s">
        <v>143</v>
      </c>
      <c r="H234" s="65" t="s">
        <v>137</v>
      </c>
      <c r="I234" s="67" t="n">
        <v>200</v>
      </c>
      <c r="J234" s="68" t="s">
        <v>138</v>
      </c>
    </row>
    <row r="235" customFormat="false" ht="15" hidden="false" customHeight="false" outlineLevel="0" collapsed="false">
      <c r="B235" s="63" t="n">
        <f aca="false">IF($C235="","",ROW()-5)</f>
        <v>230</v>
      </c>
      <c r="C235" s="64" t="n">
        <v>46205</v>
      </c>
      <c r="D235" s="63" t="n">
        <f aca="false">IF($C235="","",MONTH($C235))</f>
        <v>7</v>
      </c>
      <c r="E235" s="65" t="s">
        <v>111</v>
      </c>
      <c r="F235" s="66" t="str">
        <f aca="false">IFERROR(VLOOKUP($E235,Stammdaten!$B$20:$C$51,2,FALSE()),"")</f>
        <v>Sparen &amp; Tilgung</v>
      </c>
      <c r="G235" s="65" t="s">
        <v>144</v>
      </c>
      <c r="H235" s="65" t="s">
        <v>137</v>
      </c>
      <c r="I235" s="67" t="n">
        <v>100</v>
      </c>
      <c r="J235" s="68" t="s">
        <v>138</v>
      </c>
    </row>
    <row r="236" customFormat="false" ht="15" hidden="false" customHeight="false" outlineLevel="0" collapsed="false">
      <c r="B236" s="63" t="n">
        <f aca="false">IF($C236="","",ROW()-5)</f>
        <v>231</v>
      </c>
      <c r="C236" s="64" t="n">
        <v>46205</v>
      </c>
      <c r="D236" s="63" t="n">
        <f aca="false">IF($C236="","",MONTH($C236))</f>
        <v>7</v>
      </c>
      <c r="E236" s="65" t="s">
        <v>108</v>
      </c>
      <c r="F236" s="66" t="str">
        <f aca="false">IFERROR(VLOOKUP($E236,Stammdaten!$B$20:$C$51,2,FALSE()),"")</f>
        <v>Sparen &amp; Tilgung</v>
      </c>
      <c r="G236" s="65" t="s">
        <v>145</v>
      </c>
      <c r="H236" s="65" t="s">
        <v>137</v>
      </c>
      <c r="I236" s="67" t="n">
        <v>250</v>
      </c>
      <c r="J236" s="68" t="s">
        <v>138</v>
      </c>
    </row>
    <row r="237" customFormat="false" ht="15" hidden="false" customHeight="false" outlineLevel="0" collapsed="false">
      <c r="B237" s="63" t="n">
        <f aca="false">IF($C237="","",ROW()-5)</f>
        <v>232</v>
      </c>
      <c r="C237" s="64" t="n">
        <v>46206</v>
      </c>
      <c r="D237" s="63" t="n">
        <f aca="false">IF($C237="","",MONTH($C237))</f>
        <v>7</v>
      </c>
      <c r="E237" s="65" t="s">
        <v>100</v>
      </c>
      <c r="F237" s="66" t="str">
        <f aca="false">IFERROR(VLOOKUP($E237,Stammdaten!$B$20:$C$51,2,FALSE()),"")</f>
        <v>Wünsche</v>
      </c>
      <c r="G237" s="65" t="s">
        <v>146</v>
      </c>
      <c r="H237" s="65" t="s">
        <v>141</v>
      </c>
      <c r="I237" s="67" t="n">
        <v>24.99</v>
      </c>
      <c r="J237" s="68" t="s">
        <v>138</v>
      </c>
    </row>
    <row r="238" customFormat="false" ht="15" hidden="false" customHeight="false" outlineLevel="0" collapsed="false">
      <c r="B238" s="63" t="n">
        <f aca="false">IF($C238="","",ROW()-5)</f>
        <v>233</v>
      </c>
      <c r="C238" s="64" t="n">
        <v>46206</v>
      </c>
      <c r="D238" s="63" t="n">
        <f aca="false">IF($C238="","",MONTH($C238))</f>
        <v>7</v>
      </c>
      <c r="E238" s="65" t="s">
        <v>100</v>
      </c>
      <c r="F238" s="66" t="str">
        <f aca="false">IFERROR(VLOOKUP($E238,Stammdaten!$B$20:$C$51,2,FALSE()),"")</f>
        <v>Wünsche</v>
      </c>
      <c r="G238" s="65" t="s">
        <v>147</v>
      </c>
      <c r="H238" s="65" t="s">
        <v>141</v>
      </c>
      <c r="I238" s="67" t="n">
        <v>19.99</v>
      </c>
      <c r="J238" s="68" t="s">
        <v>138</v>
      </c>
    </row>
    <row r="239" customFormat="false" ht="15" hidden="false" customHeight="false" outlineLevel="0" collapsed="false">
      <c r="B239" s="63" t="n">
        <f aca="false">IF($C239="","",ROW()-5)</f>
        <v>234</v>
      </c>
      <c r="C239" s="64" t="n">
        <v>46206</v>
      </c>
      <c r="D239" s="63" t="n">
        <f aca="false">IF($C239="","",MONTH($C239))</f>
        <v>7</v>
      </c>
      <c r="E239" s="65" t="s">
        <v>84</v>
      </c>
      <c r="F239" s="66" t="str">
        <f aca="false">IFERROR(VLOOKUP($E239,Stammdaten!$B$20:$C$51,2,FALSE()),"")</f>
        <v>Bedürfnisse</v>
      </c>
      <c r="G239" s="65" t="s">
        <v>148</v>
      </c>
      <c r="H239" s="65" t="s">
        <v>141</v>
      </c>
      <c r="I239" s="67" t="n">
        <v>92.4</v>
      </c>
      <c r="J239" s="68" t="s">
        <v>138</v>
      </c>
    </row>
    <row r="240" customFormat="false" ht="15" hidden="false" customHeight="false" outlineLevel="0" collapsed="false">
      <c r="B240" s="63" t="n">
        <f aca="false">IF($C240="","",ROW()-5)</f>
        <v>235</v>
      </c>
      <c r="C240" s="64" t="n">
        <v>46206</v>
      </c>
      <c r="D240" s="63" t="n">
        <f aca="false">IF($C240="","",MONTH($C240))</f>
        <v>7</v>
      </c>
      <c r="E240" s="65" t="s">
        <v>84</v>
      </c>
      <c r="F240" s="66" t="str">
        <f aca="false">IFERROR(VLOOKUP($E240,Stammdaten!$B$20:$C$51,2,FALSE()),"")</f>
        <v>Bedürfnisse</v>
      </c>
      <c r="G240" s="65" t="s">
        <v>149</v>
      </c>
      <c r="H240" s="65" t="s">
        <v>141</v>
      </c>
      <c r="I240" s="67" t="n">
        <v>52.6</v>
      </c>
      <c r="J240" s="68" t="s">
        <v>138</v>
      </c>
    </row>
    <row r="241" customFormat="false" ht="15" hidden="false" customHeight="false" outlineLevel="0" collapsed="false">
      <c r="B241" s="63" t="n">
        <f aca="false">IF($C241="","",ROW()-5)</f>
        <v>236</v>
      </c>
      <c r="C241" s="64" t="n">
        <v>46207</v>
      </c>
      <c r="D241" s="63" t="n">
        <f aca="false">IF($C241="","",MONTH($C241))</f>
        <v>7</v>
      </c>
      <c r="E241" s="65" t="s">
        <v>83</v>
      </c>
      <c r="F241" s="66" t="str">
        <f aca="false">IFERROR(VLOOKUP($E241,Stammdaten!$B$20:$C$51,2,FALSE()),"")</f>
        <v>Bedürfnisse</v>
      </c>
      <c r="G241" s="65" t="s">
        <v>163</v>
      </c>
      <c r="H241" s="65" t="s">
        <v>151</v>
      </c>
      <c r="I241" s="67" t="n">
        <v>87.99</v>
      </c>
      <c r="J241" s="68" t="s">
        <v>152</v>
      </c>
    </row>
    <row r="242" customFormat="false" ht="15" hidden="false" customHeight="false" outlineLevel="0" collapsed="false">
      <c r="B242" s="63" t="n">
        <f aca="false">IF($C242="","",ROW()-5)</f>
        <v>237</v>
      </c>
      <c r="C242" s="64" t="n">
        <v>46207</v>
      </c>
      <c r="D242" s="63" t="n">
        <f aca="false">IF($C242="","",MONTH($C242))</f>
        <v>7</v>
      </c>
      <c r="E242" s="65" t="s">
        <v>98</v>
      </c>
      <c r="F242" s="66" t="str">
        <f aca="false">IFERROR(VLOOKUP($E242,Stammdaten!$B$20:$C$51,2,FALSE()),"")</f>
        <v>Wünsche</v>
      </c>
      <c r="G242" s="65" t="s">
        <v>206</v>
      </c>
      <c r="H242" s="65" t="s">
        <v>189</v>
      </c>
      <c r="I242" s="67" t="n">
        <v>335</v>
      </c>
      <c r="J242" s="68" t="s">
        <v>152</v>
      </c>
    </row>
    <row r="243" customFormat="false" ht="15" hidden="false" customHeight="false" outlineLevel="0" collapsed="false">
      <c r="B243" s="63" t="n">
        <f aca="false">IF($C243="","",ROW()-5)</f>
        <v>238</v>
      </c>
      <c r="C243" s="64" t="n">
        <v>46208</v>
      </c>
      <c r="D243" s="63" t="n">
        <f aca="false">IF($C243="","",MONTH($C243))</f>
        <v>7</v>
      </c>
      <c r="E243" s="65" t="s">
        <v>97</v>
      </c>
      <c r="F243" s="66" t="str">
        <f aca="false">IFERROR(VLOOKUP($E243,Stammdaten!$B$20:$C$51,2,FALSE()),"")</f>
        <v>Wünsche</v>
      </c>
      <c r="G243" s="65" t="s">
        <v>153</v>
      </c>
      <c r="H243" s="65" t="s">
        <v>141</v>
      </c>
      <c r="I243" s="67" t="n">
        <v>90.76</v>
      </c>
      <c r="J243" s="68" t="s">
        <v>138</v>
      </c>
    </row>
    <row r="244" customFormat="false" ht="15" hidden="false" customHeight="false" outlineLevel="0" collapsed="false">
      <c r="B244" s="63" t="n">
        <f aca="false">IF($C244="","",ROW()-5)</f>
        <v>239</v>
      </c>
      <c r="C244" s="64" t="n">
        <v>46208</v>
      </c>
      <c r="D244" s="63" t="n">
        <f aca="false">IF($C244="","",MONTH($C244))</f>
        <v>7</v>
      </c>
      <c r="E244" s="65" t="s">
        <v>82</v>
      </c>
      <c r="F244" s="66" t="str">
        <f aca="false">IFERROR(VLOOKUP($E244,Stammdaten!$B$20:$C$51,2,FALSE()),"")</f>
        <v>Bedürfnisse</v>
      </c>
      <c r="G244" s="65" t="s">
        <v>154</v>
      </c>
      <c r="H244" s="65" t="s">
        <v>141</v>
      </c>
      <c r="I244" s="67" t="n">
        <v>115</v>
      </c>
      <c r="J244" s="68" t="s">
        <v>138</v>
      </c>
    </row>
    <row r="245" customFormat="false" ht="15" hidden="false" customHeight="false" outlineLevel="0" collapsed="false">
      <c r="B245" s="63" t="n">
        <f aca="false">IF($C245="","",ROW()-5)</f>
        <v>240</v>
      </c>
      <c r="C245" s="64" t="n">
        <v>46209</v>
      </c>
      <c r="D245" s="63" t="n">
        <f aca="false">IF($C245="","",MONTH($C245))</f>
        <v>7</v>
      </c>
      <c r="E245" s="65" t="s">
        <v>95</v>
      </c>
      <c r="F245" s="66" t="str">
        <f aca="false">IFERROR(VLOOKUP($E245,Stammdaten!$B$20:$C$51,2,FALSE()),"")</f>
        <v>Wünsche</v>
      </c>
      <c r="G245" s="65" t="s">
        <v>173</v>
      </c>
      <c r="H245" s="65" t="s">
        <v>156</v>
      </c>
      <c r="I245" s="67" t="n">
        <v>43.9</v>
      </c>
      <c r="J245" s="68" t="s">
        <v>152</v>
      </c>
    </row>
    <row r="246" customFormat="false" ht="15" hidden="false" customHeight="false" outlineLevel="0" collapsed="false">
      <c r="B246" s="63" t="n">
        <f aca="false">IF($C246="","",ROW()-5)</f>
        <v>241</v>
      </c>
      <c r="C246" s="64" t="n">
        <v>46210</v>
      </c>
      <c r="D246" s="63" t="n">
        <f aca="false">IF($C246="","",MONTH($C246))</f>
        <v>7</v>
      </c>
      <c r="E246" s="65" t="s">
        <v>85</v>
      </c>
      <c r="F246" s="66" t="str">
        <f aca="false">IFERROR(VLOOKUP($E246,Stammdaten!$B$20:$C$51,2,FALSE()),"")</f>
        <v>Bedürfnisse</v>
      </c>
      <c r="G246" s="65" t="s">
        <v>157</v>
      </c>
      <c r="H246" s="65" t="s">
        <v>151</v>
      </c>
      <c r="I246" s="67" t="n">
        <v>84.95</v>
      </c>
      <c r="J246" s="68" t="s">
        <v>152</v>
      </c>
    </row>
    <row r="247" customFormat="false" ht="15" hidden="false" customHeight="false" outlineLevel="0" collapsed="false">
      <c r="B247" s="63" t="n">
        <f aca="false">IF($C247="","",ROW()-5)</f>
        <v>242</v>
      </c>
      <c r="C247" s="64" t="n">
        <v>46211</v>
      </c>
      <c r="D247" s="63" t="n">
        <f aca="false">IF($C247="","",MONTH($C247))</f>
        <v>7</v>
      </c>
      <c r="E247" s="65" t="s">
        <v>87</v>
      </c>
      <c r="F247" s="66" t="str">
        <f aca="false">IFERROR(VLOOKUP($E247,Stammdaten!$B$20:$C$51,2,FALSE()),"")</f>
        <v>Bedürfnisse</v>
      </c>
      <c r="G247" s="65" t="s">
        <v>158</v>
      </c>
      <c r="H247" s="65" t="s">
        <v>141</v>
      </c>
      <c r="I247" s="67" t="n">
        <v>62</v>
      </c>
      <c r="J247" s="68" t="s">
        <v>138</v>
      </c>
    </row>
    <row r="248" customFormat="false" ht="15" hidden="false" customHeight="false" outlineLevel="0" collapsed="false">
      <c r="B248" s="63" t="n">
        <f aca="false">IF($C248="","",ROW()-5)</f>
        <v>243</v>
      </c>
      <c r="C248" s="64" t="n">
        <v>46212</v>
      </c>
      <c r="D248" s="63" t="n">
        <f aca="false">IF($C248="","",MONTH($C248))</f>
        <v>7</v>
      </c>
      <c r="E248" s="65" t="s">
        <v>91</v>
      </c>
      <c r="F248" s="66" t="str">
        <f aca="false">IFERROR(VLOOKUP($E248,Stammdaten!$B$20:$C$51,2,FALSE()),"")</f>
        <v>Bedürfnisse</v>
      </c>
      <c r="G248" s="65" t="s">
        <v>159</v>
      </c>
      <c r="H248" s="65" t="s">
        <v>151</v>
      </c>
      <c r="I248" s="67" t="n">
        <v>42.84</v>
      </c>
      <c r="J248" s="68" t="s">
        <v>152</v>
      </c>
    </row>
    <row r="249" customFormat="false" ht="15" hidden="false" customHeight="false" outlineLevel="0" collapsed="false">
      <c r="B249" s="63" t="n">
        <f aca="false">IF($C249="","",ROW()-5)</f>
        <v>244</v>
      </c>
      <c r="C249" s="64" t="n">
        <v>46212</v>
      </c>
      <c r="D249" s="63" t="n">
        <f aca="false">IF($C249="","",MONTH($C249))</f>
        <v>7</v>
      </c>
      <c r="E249" s="65" t="s">
        <v>78</v>
      </c>
      <c r="F249" s="66" t="str">
        <f aca="false">IFERROR(VLOOKUP($E249,Stammdaten!$B$20:$C$51,2,FALSE()),"")</f>
        <v>Einnahmen</v>
      </c>
      <c r="G249" s="65" t="s">
        <v>207</v>
      </c>
      <c r="H249" s="65" t="s">
        <v>189</v>
      </c>
      <c r="I249" s="67" t="n">
        <v>120</v>
      </c>
      <c r="J249" s="68" t="s">
        <v>152</v>
      </c>
    </row>
    <row r="250" customFormat="false" ht="15" hidden="false" customHeight="false" outlineLevel="0" collapsed="false">
      <c r="B250" s="63" t="n">
        <f aca="false">IF($C250="","",ROW()-5)</f>
        <v>245</v>
      </c>
      <c r="C250" s="64" t="n">
        <v>46213</v>
      </c>
      <c r="D250" s="63" t="n">
        <f aca="false">IF($C250="","",MONTH($C250))</f>
        <v>7</v>
      </c>
      <c r="E250" s="65" t="s">
        <v>96</v>
      </c>
      <c r="F250" s="66" t="str">
        <f aca="false">IFERROR(VLOOKUP($E250,Stammdaten!$B$20:$C$51,2,FALSE()),"")</f>
        <v>Wünsche</v>
      </c>
      <c r="G250" s="65" t="s">
        <v>193</v>
      </c>
      <c r="H250" s="65" t="s">
        <v>156</v>
      </c>
      <c r="I250" s="67" t="n">
        <v>68.92</v>
      </c>
      <c r="J250" s="68" t="s">
        <v>152</v>
      </c>
    </row>
    <row r="251" customFormat="false" ht="15" hidden="false" customHeight="false" outlineLevel="0" collapsed="false">
      <c r="B251" s="63" t="n">
        <f aca="false">IF($C251="","",ROW()-5)</f>
        <v>246</v>
      </c>
      <c r="C251" s="64" t="n">
        <v>46214</v>
      </c>
      <c r="D251" s="63" t="n">
        <f aca="false">IF($C251="","",MONTH($C251))</f>
        <v>7</v>
      </c>
      <c r="E251" s="65" t="s">
        <v>102</v>
      </c>
      <c r="F251" s="66" t="str">
        <f aca="false">IFERROR(VLOOKUP($E251,Stammdaten!$B$20:$C$51,2,FALSE()),"")</f>
        <v>Wünsche</v>
      </c>
      <c r="G251" s="65" t="s">
        <v>161</v>
      </c>
      <c r="H251" s="65" t="s">
        <v>162</v>
      </c>
      <c r="I251" s="67" t="n">
        <v>62.45</v>
      </c>
      <c r="J251" s="68" t="s">
        <v>152</v>
      </c>
    </row>
    <row r="252" customFormat="false" ht="15" hidden="false" customHeight="false" outlineLevel="0" collapsed="false">
      <c r="B252" s="63" t="n">
        <f aca="false">IF($C252="","",ROW()-5)</f>
        <v>247</v>
      </c>
      <c r="C252" s="64" t="n">
        <v>46214</v>
      </c>
      <c r="D252" s="63" t="n">
        <f aca="false">IF($C252="","",MONTH($C252))</f>
        <v>7</v>
      </c>
      <c r="E252" s="65" t="s">
        <v>83</v>
      </c>
      <c r="F252" s="66" t="str">
        <f aca="false">IFERROR(VLOOKUP($E252,Stammdaten!$B$20:$C$51,2,FALSE()),"")</f>
        <v>Bedürfnisse</v>
      </c>
      <c r="G252" s="65" t="s">
        <v>168</v>
      </c>
      <c r="H252" s="65" t="s">
        <v>151</v>
      </c>
      <c r="I252" s="67" t="n">
        <v>87.28</v>
      </c>
      <c r="J252" s="68" t="s">
        <v>152</v>
      </c>
    </row>
    <row r="253" customFormat="false" ht="15" hidden="false" customHeight="false" outlineLevel="0" collapsed="false">
      <c r="B253" s="63" t="n">
        <f aca="false">IF($C253="","",ROW()-5)</f>
        <v>248</v>
      </c>
      <c r="C253" s="64" t="n">
        <v>46215</v>
      </c>
      <c r="D253" s="63" t="n">
        <f aca="false">IF($C253="","",MONTH($C253))</f>
        <v>7</v>
      </c>
      <c r="E253" s="65" t="s">
        <v>86</v>
      </c>
      <c r="F253" s="66" t="str">
        <f aca="false">IFERROR(VLOOKUP($E253,Stammdaten!$B$20:$C$51,2,FALSE()),"")</f>
        <v>Bedürfnisse</v>
      </c>
      <c r="G253" s="65" t="s">
        <v>164</v>
      </c>
      <c r="H253" s="65" t="s">
        <v>162</v>
      </c>
      <c r="I253" s="67" t="n">
        <v>48.55</v>
      </c>
      <c r="J253" s="68" t="s">
        <v>152</v>
      </c>
    </row>
    <row r="254" customFormat="false" ht="15" hidden="false" customHeight="false" outlineLevel="0" collapsed="false">
      <c r="B254" s="63" t="n">
        <f aca="false">IF($C254="","",ROW()-5)</f>
        <v>249</v>
      </c>
      <c r="C254" s="64" t="n">
        <v>46216</v>
      </c>
      <c r="D254" s="63" t="n">
        <f aca="false">IF($C254="","",MONTH($C254))</f>
        <v>7</v>
      </c>
      <c r="E254" s="65" t="s">
        <v>99</v>
      </c>
      <c r="F254" s="66" t="str">
        <f aca="false">IFERROR(VLOOKUP($E254,Stammdaten!$B$20:$C$51,2,FALSE()),"")</f>
        <v>Wünsche</v>
      </c>
      <c r="G254" s="65" t="s">
        <v>165</v>
      </c>
      <c r="H254" s="65" t="s">
        <v>156</v>
      </c>
      <c r="I254" s="67" t="n">
        <v>146.09</v>
      </c>
      <c r="J254" s="68" t="s">
        <v>152</v>
      </c>
    </row>
    <row r="255" customFormat="false" ht="15" hidden="false" customHeight="false" outlineLevel="0" collapsed="false">
      <c r="B255" s="63" t="n">
        <f aca="false">IF($C255="","",ROW()-5)</f>
        <v>250</v>
      </c>
      <c r="C255" s="64" t="n">
        <v>46217</v>
      </c>
      <c r="D255" s="63" t="n">
        <f aca="false">IF($C255="","",MONTH($C255))</f>
        <v>7</v>
      </c>
      <c r="E255" s="65" t="s">
        <v>95</v>
      </c>
      <c r="F255" s="66" t="str">
        <f aca="false">IFERROR(VLOOKUP($E255,Stammdaten!$B$20:$C$51,2,FALSE()),"")</f>
        <v>Wünsche</v>
      </c>
      <c r="G255" s="65" t="s">
        <v>178</v>
      </c>
      <c r="H255" s="65" t="s">
        <v>156</v>
      </c>
      <c r="I255" s="67" t="n">
        <v>57.24</v>
      </c>
      <c r="J255" s="68" t="s">
        <v>152</v>
      </c>
    </row>
    <row r="256" customFormat="false" ht="15" hidden="false" customHeight="false" outlineLevel="0" collapsed="false">
      <c r="B256" s="63" t="n">
        <f aca="false">IF($C256="","",ROW()-5)</f>
        <v>251</v>
      </c>
      <c r="C256" s="64" t="n">
        <v>46220</v>
      </c>
      <c r="D256" s="63" t="n">
        <f aca="false">IF($C256="","",MONTH($C256))</f>
        <v>7</v>
      </c>
      <c r="E256" s="65" t="s">
        <v>92</v>
      </c>
      <c r="F256" s="66" t="str">
        <f aca="false">IFERROR(VLOOKUP($E256,Stammdaten!$B$20:$C$51,2,FALSE()),"")</f>
        <v>Bedürfnisse</v>
      </c>
      <c r="G256" s="65" t="s">
        <v>167</v>
      </c>
      <c r="H256" s="65" t="s">
        <v>141</v>
      </c>
      <c r="I256" s="67" t="n">
        <v>35.31</v>
      </c>
      <c r="J256" s="68" t="s">
        <v>152</v>
      </c>
    </row>
    <row r="257" customFormat="false" ht="15" hidden="false" customHeight="false" outlineLevel="0" collapsed="false">
      <c r="B257" s="63" t="n">
        <f aca="false">IF($C257="","",ROW()-5)</f>
        <v>252</v>
      </c>
      <c r="C257" s="64" t="n">
        <v>46221</v>
      </c>
      <c r="D257" s="63" t="n">
        <f aca="false">IF($C257="","",MONTH($C257))</f>
        <v>7</v>
      </c>
      <c r="E257" s="65" t="s">
        <v>83</v>
      </c>
      <c r="F257" s="66" t="str">
        <f aca="false">IFERROR(VLOOKUP($E257,Stammdaten!$B$20:$C$51,2,FALSE()),"")</f>
        <v>Bedürfnisse</v>
      </c>
      <c r="G257" s="65" t="s">
        <v>176</v>
      </c>
      <c r="H257" s="65" t="s">
        <v>151</v>
      </c>
      <c r="I257" s="67" t="n">
        <v>109.14</v>
      </c>
      <c r="J257" s="68" t="s">
        <v>152</v>
      </c>
    </row>
    <row r="258" customFormat="false" ht="15" hidden="false" customHeight="false" outlineLevel="0" collapsed="false">
      <c r="B258" s="63" t="n">
        <f aca="false">IF($C258="","",ROW()-5)</f>
        <v>253</v>
      </c>
      <c r="C258" s="64" t="n">
        <v>46223</v>
      </c>
      <c r="D258" s="63" t="n">
        <f aca="false">IF($C258="","",MONTH($C258))</f>
        <v>7</v>
      </c>
      <c r="E258" s="65" t="s">
        <v>77</v>
      </c>
      <c r="F258" s="66" t="str">
        <f aca="false">IFERROR(VLOOKUP($E258,Stammdaten!$B$20:$C$51,2,FALSE()),"")</f>
        <v>Einnahmen</v>
      </c>
      <c r="G258" s="65" t="s">
        <v>169</v>
      </c>
      <c r="H258" s="65" t="s">
        <v>170</v>
      </c>
      <c r="I258" s="67" t="n">
        <v>255</v>
      </c>
      <c r="J258" s="68" t="s">
        <v>138</v>
      </c>
    </row>
    <row r="259" customFormat="false" ht="15" hidden="false" customHeight="false" outlineLevel="0" collapsed="false">
      <c r="B259" s="63" t="n">
        <f aca="false">IF($C259="","",ROW()-5)</f>
        <v>254</v>
      </c>
      <c r="C259" s="64" t="n">
        <v>46223</v>
      </c>
      <c r="D259" s="63" t="n">
        <f aca="false">IF($C259="","",MONTH($C259))</f>
        <v>7</v>
      </c>
      <c r="E259" s="65" t="s">
        <v>103</v>
      </c>
      <c r="F259" s="66" t="str">
        <f aca="false">IFERROR(VLOOKUP($E259,Stammdaten!$B$20:$C$51,2,FALSE()),"")</f>
        <v>Wünsche</v>
      </c>
      <c r="G259" s="65" t="s">
        <v>171</v>
      </c>
      <c r="H259" s="65" t="s">
        <v>162</v>
      </c>
      <c r="I259" s="67" t="n">
        <v>48.35</v>
      </c>
      <c r="J259" s="68" t="s">
        <v>152</v>
      </c>
    </row>
    <row r="260" customFormat="false" ht="15" hidden="false" customHeight="false" outlineLevel="0" collapsed="false">
      <c r="B260" s="63" t="n">
        <f aca="false">IF($C260="","",ROW()-5)</f>
        <v>255</v>
      </c>
      <c r="C260" s="64" t="n">
        <v>46224</v>
      </c>
      <c r="D260" s="63" t="n">
        <f aca="false">IF($C260="","",MONTH($C260))</f>
        <v>7</v>
      </c>
      <c r="E260" s="65" t="s">
        <v>85</v>
      </c>
      <c r="F260" s="66" t="str">
        <f aca="false">IFERROR(VLOOKUP($E260,Stammdaten!$B$20:$C$51,2,FALSE()),"")</f>
        <v>Bedürfnisse</v>
      </c>
      <c r="G260" s="65" t="s">
        <v>172</v>
      </c>
      <c r="H260" s="65" t="s">
        <v>151</v>
      </c>
      <c r="I260" s="67" t="n">
        <v>97.23</v>
      </c>
      <c r="J260" s="68" t="s">
        <v>152</v>
      </c>
    </row>
    <row r="261" customFormat="false" ht="15" hidden="false" customHeight="false" outlineLevel="0" collapsed="false">
      <c r="B261" s="63" t="n">
        <f aca="false">IF($C261="","",ROW()-5)</f>
        <v>256</v>
      </c>
      <c r="C261" s="64" t="n">
        <v>46225</v>
      </c>
      <c r="D261" s="63" t="n">
        <f aca="false">IF($C261="","",MONTH($C261))</f>
        <v>7</v>
      </c>
      <c r="E261" s="65" t="s">
        <v>95</v>
      </c>
      <c r="F261" s="66" t="str">
        <f aca="false">IFERROR(VLOOKUP($E261,Stammdaten!$B$20:$C$51,2,FALSE()),"")</f>
        <v>Wünsche</v>
      </c>
      <c r="G261" s="65" t="s">
        <v>155</v>
      </c>
      <c r="H261" s="65" t="s">
        <v>156</v>
      </c>
      <c r="I261" s="67" t="n">
        <v>35.98</v>
      </c>
      <c r="J261" s="68" t="s">
        <v>152</v>
      </c>
    </row>
    <row r="262" customFormat="false" ht="15" hidden="false" customHeight="false" outlineLevel="0" collapsed="false">
      <c r="B262" s="63" t="n">
        <f aca="false">IF($C262="","",ROW()-5)</f>
        <v>257</v>
      </c>
      <c r="C262" s="64" t="n">
        <v>46226</v>
      </c>
      <c r="D262" s="63" t="n">
        <f aca="false">IF($C262="","",MONTH($C262))</f>
        <v>7</v>
      </c>
      <c r="E262" s="65" t="s">
        <v>91</v>
      </c>
      <c r="F262" s="66" t="str">
        <f aca="false">IFERROR(VLOOKUP($E262,Stammdaten!$B$20:$C$51,2,FALSE()),"")</f>
        <v>Bedürfnisse</v>
      </c>
      <c r="G262" s="65" t="s">
        <v>174</v>
      </c>
      <c r="H262" s="65" t="s">
        <v>151</v>
      </c>
      <c r="I262" s="67" t="n">
        <v>46.12</v>
      </c>
      <c r="J262" s="68" t="s">
        <v>152</v>
      </c>
    </row>
    <row r="263" customFormat="false" ht="15" hidden="false" customHeight="false" outlineLevel="0" collapsed="false">
      <c r="B263" s="63" t="n">
        <f aca="false">IF($C263="","",ROW()-5)</f>
        <v>258</v>
      </c>
      <c r="C263" s="64" t="n">
        <v>46227</v>
      </c>
      <c r="D263" s="63" t="n">
        <f aca="false">IF($C263="","",MONTH($C263))</f>
        <v>7</v>
      </c>
      <c r="E263" s="65" t="s">
        <v>96</v>
      </c>
      <c r="F263" s="66" t="str">
        <f aca="false">IFERROR(VLOOKUP($E263,Stammdaten!$B$20:$C$51,2,FALSE()),"")</f>
        <v>Wünsche</v>
      </c>
      <c r="G263" s="65" t="s">
        <v>200</v>
      </c>
      <c r="H263" s="65" t="s">
        <v>156</v>
      </c>
      <c r="I263" s="67" t="n">
        <v>45.8</v>
      </c>
      <c r="J263" s="68" t="s">
        <v>152</v>
      </c>
    </row>
    <row r="264" customFormat="false" ht="15" hidden="false" customHeight="false" outlineLevel="0" collapsed="false">
      <c r="B264" s="63" t="n">
        <f aca="false">IF($C264="","",ROW()-5)</f>
        <v>259</v>
      </c>
      <c r="C264" s="64" t="n">
        <v>46228</v>
      </c>
      <c r="D264" s="63" t="n">
        <f aca="false">IF($C264="","",MONTH($C264))</f>
        <v>7</v>
      </c>
      <c r="E264" s="65" t="s">
        <v>83</v>
      </c>
      <c r="F264" s="66" t="str">
        <f aca="false">IFERROR(VLOOKUP($E264,Stammdaten!$B$20:$C$51,2,FALSE()),"")</f>
        <v>Bedürfnisse</v>
      </c>
      <c r="G264" s="65" t="s">
        <v>194</v>
      </c>
      <c r="H264" s="65" t="s">
        <v>151</v>
      </c>
      <c r="I264" s="67" t="n">
        <v>112.28</v>
      </c>
      <c r="J264" s="68" t="s">
        <v>152</v>
      </c>
    </row>
    <row r="265" customFormat="false" ht="15" hidden="false" customHeight="false" outlineLevel="0" collapsed="false">
      <c r="B265" s="63" t="n">
        <f aca="false">IF($C265="","",ROW()-5)</f>
        <v>260</v>
      </c>
      <c r="C265" s="64" t="n">
        <v>46229</v>
      </c>
      <c r="D265" s="63" t="n">
        <f aca="false">IF($C265="","",MONTH($C265))</f>
        <v>7</v>
      </c>
      <c r="E265" s="65" t="s">
        <v>104</v>
      </c>
      <c r="F265" s="66" t="str">
        <f aca="false">IFERROR(VLOOKUP($E265,Stammdaten!$B$20:$C$51,2,FALSE()),"")</f>
        <v>Wünsche</v>
      </c>
      <c r="G265" s="65" t="s">
        <v>177</v>
      </c>
      <c r="H265" s="65" t="s">
        <v>151</v>
      </c>
      <c r="I265" s="67" t="n">
        <v>60.35</v>
      </c>
      <c r="J265" s="68" t="s">
        <v>152</v>
      </c>
    </row>
    <row r="266" customFormat="false" ht="15" hidden="false" customHeight="false" outlineLevel="0" collapsed="false">
      <c r="B266" s="63" t="n">
        <f aca="false">IF($C266="","",ROW()-5)</f>
        <v>261</v>
      </c>
      <c r="C266" s="64" t="n">
        <v>46230</v>
      </c>
      <c r="D266" s="63" t="n">
        <f aca="false">IF($C266="","",MONTH($C266))</f>
        <v>7</v>
      </c>
      <c r="E266" s="65" t="s">
        <v>95</v>
      </c>
      <c r="F266" s="66" t="str">
        <f aca="false">IFERROR(VLOOKUP($E266,Stammdaten!$B$20:$C$51,2,FALSE()),"")</f>
        <v>Wünsche</v>
      </c>
      <c r="G266" s="65" t="s">
        <v>166</v>
      </c>
      <c r="H266" s="65" t="s">
        <v>156</v>
      </c>
      <c r="I266" s="67" t="n">
        <v>43.16</v>
      </c>
      <c r="J266" s="68" t="s">
        <v>152</v>
      </c>
    </row>
    <row r="267" customFormat="false" ht="15" hidden="false" customHeight="false" outlineLevel="0" collapsed="false">
      <c r="B267" s="63" t="n">
        <f aca="false">IF($C267="","",ROW()-5)</f>
        <v>262</v>
      </c>
      <c r="C267" s="64" t="n">
        <v>46231</v>
      </c>
      <c r="D267" s="63" t="n">
        <f aca="false">IF($C267="","",MONTH($C267))</f>
        <v>7</v>
      </c>
      <c r="E267" s="65" t="s">
        <v>75</v>
      </c>
      <c r="F267" s="66" t="str">
        <f aca="false">IFERROR(VLOOKUP($E267,Stammdaten!$B$20:$C$51,2,FALSE()),"")</f>
        <v>Einnahmen</v>
      </c>
      <c r="G267" s="65" t="s">
        <v>179</v>
      </c>
      <c r="H267" s="65" t="s">
        <v>170</v>
      </c>
      <c r="I267" s="67" t="n">
        <v>2480</v>
      </c>
      <c r="J267" s="68" t="s">
        <v>138</v>
      </c>
    </row>
    <row r="268" customFormat="false" ht="15" hidden="false" customHeight="false" outlineLevel="0" collapsed="false">
      <c r="B268" s="63" t="n">
        <f aca="false">IF($C268="","",ROW()-5)</f>
        <v>263</v>
      </c>
      <c r="C268" s="64" t="n">
        <v>46233</v>
      </c>
      <c r="D268" s="63" t="n">
        <f aca="false">IF($C268="","",MONTH($C268))</f>
        <v>7</v>
      </c>
      <c r="E268" s="65" t="s">
        <v>76</v>
      </c>
      <c r="F268" s="66" t="str">
        <f aca="false">IFERROR(VLOOKUP($E268,Stammdaten!$B$20:$C$51,2,FALSE()),"")</f>
        <v>Einnahmen</v>
      </c>
      <c r="G268" s="65" t="s">
        <v>180</v>
      </c>
      <c r="H268" s="65" t="s">
        <v>170</v>
      </c>
      <c r="I268" s="67" t="n">
        <v>1060</v>
      </c>
      <c r="J268" s="68" t="s">
        <v>138</v>
      </c>
    </row>
    <row r="269" customFormat="false" ht="15" hidden="false" customHeight="false" outlineLevel="0" collapsed="false">
      <c r="B269" s="63" t="str">
        <f aca="false">IF($C269="","",ROW()-5)</f>
        <v/>
      </c>
      <c r="C269" s="64"/>
      <c r="D269" s="63" t="str">
        <f aca="false">IF($C269="","",MONTH($C269))</f>
        <v/>
      </c>
      <c r="E269" s="65"/>
      <c r="F269" s="66" t="str">
        <f aca="false">IFERROR(VLOOKUP($E269,Stammdaten!$B$20:$C$51,2,FALSE()),"")</f>
        <v/>
      </c>
      <c r="G269" s="65"/>
      <c r="H269" s="65"/>
      <c r="I269" s="67"/>
      <c r="J269" s="68"/>
    </row>
    <row r="270" customFormat="false" ht="15" hidden="false" customHeight="false" outlineLevel="0" collapsed="false">
      <c r="B270" s="63" t="str">
        <f aca="false">IF($C270="","",ROW()-5)</f>
        <v/>
      </c>
      <c r="C270" s="64"/>
      <c r="D270" s="63" t="str">
        <f aca="false">IF($C270="","",MONTH($C270))</f>
        <v/>
      </c>
      <c r="E270" s="65"/>
      <c r="F270" s="66" t="str">
        <f aca="false">IFERROR(VLOOKUP($E270,Stammdaten!$B$20:$C$51,2,FALSE()),"")</f>
        <v/>
      </c>
      <c r="G270" s="65"/>
      <c r="H270" s="65"/>
      <c r="I270" s="67"/>
      <c r="J270" s="68"/>
    </row>
    <row r="271" customFormat="false" ht="15" hidden="false" customHeight="false" outlineLevel="0" collapsed="false">
      <c r="B271" s="63" t="str">
        <f aca="false">IF($C271="","",ROW()-5)</f>
        <v/>
      </c>
      <c r="C271" s="64"/>
      <c r="D271" s="63" t="str">
        <f aca="false">IF($C271="","",MONTH($C271))</f>
        <v/>
      </c>
      <c r="E271" s="65"/>
      <c r="F271" s="66" t="str">
        <f aca="false">IFERROR(VLOOKUP($E271,Stammdaten!$B$20:$C$51,2,FALSE()),"")</f>
        <v/>
      </c>
      <c r="G271" s="65"/>
      <c r="H271" s="65"/>
      <c r="I271" s="67"/>
      <c r="J271" s="68"/>
    </row>
    <row r="272" customFormat="false" ht="15" hidden="false" customHeight="false" outlineLevel="0" collapsed="false">
      <c r="B272" s="63" t="str">
        <f aca="false">IF($C272="","",ROW()-5)</f>
        <v/>
      </c>
      <c r="C272" s="64"/>
      <c r="D272" s="63" t="str">
        <f aca="false">IF($C272="","",MONTH($C272))</f>
        <v/>
      </c>
      <c r="E272" s="65"/>
      <c r="F272" s="66" t="str">
        <f aca="false">IFERROR(VLOOKUP($E272,Stammdaten!$B$20:$C$51,2,FALSE()),"")</f>
        <v/>
      </c>
      <c r="G272" s="65"/>
      <c r="H272" s="65"/>
      <c r="I272" s="67"/>
      <c r="J272" s="68"/>
    </row>
    <row r="273" customFormat="false" ht="15" hidden="false" customHeight="false" outlineLevel="0" collapsed="false">
      <c r="B273" s="63" t="str">
        <f aca="false">IF($C273="","",ROW()-5)</f>
        <v/>
      </c>
      <c r="C273" s="64"/>
      <c r="D273" s="63" t="str">
        <f aca="false">IF($C273="","",MONTH($C273))</f>
        <v/>
      </c>
      <c r="E273" s="65"/>
      <c r="F273" s="66" t="str">
        <f aca="false">IFERROR(VLOOKUP($E273,Stammdaten!$B$20:$C$51,2,FALSE()),"")</f>
        <v/>
      </c>
      <c r="G273" s="65"/>
      <c r="H273" s="65"/>
      <c r="I273" s="67"/>
      <c r="J273" s="68"/>
    </row>
    <row r="274" customFormat="false" ht="15" hidden="false" customHeight="false" outlineLevel="0" collapsed="false">
      <c r="B274" s="63" t="str">
        <f aca="false">IF($C274="","",ROW()-5)</f>
        <v/>
      </c>
      <c r="C274" s="64"/>
      <c r="D274" s="63" t="str">
        <f aca="false">IF($C274="","",MONTH($C274))</f>
        <v/>
      </c>
      <c r="E274" s="65"/>
      <c r="F274" s="66" t="str">
        <f aca="false">IFERROR(VLOOKUP($E274,Stammdaten!$B$20:$C$51,2,FALSE()),"")</f>
        <v/>
      </c>
      <c r="G274" s="65"/>
      <c r="H274" s="65"/>
      <c r="I274" s="67"/>
      <c r="J274" s="68"/>
    </row>
    <row r="275" customFormat="false" ht="15" hidden="false" customHeight="false" outlineLevel="0" collapsed="false">
      <c r="B275" s="63" t="str">
        <f aca="false">IF($C275="","",ROW()-5)</f>
        <v/>
      </c>
      <c r="C275" s="64"/>
      <c r="D275" s="63" t="str">
        <f aca="false">IF($C275="","",MONTH($C275))</f>
        <v/>
      </c>
      <c r="E275" s="65"/>
      <c r="F275" s="66" t="str">
        <f aca="false">IFERROR(VLOOKUP($E275,Stammdaten!$B$20:$C$51,2,FALSE()),"")</f>
        <v/>
      </c>
      <c r="G275" s="65"/>
      <c r="H275" s="65"/>
      <c r="I275" s="67"/>
      <c r="J275" s="68"/>
    </row>
    <row r="276" customFormat="false" ht="15" hidden="false" customHeight="false" outlineLevel="0" collapsed="false">
      <c r="B276" s="63" t="str">
        <f aca="false">IF($C276="","",ROW()-5)</f>
        <v/>
      </c>
      <c r="C276" s="64"/>
      <c r="D276" s="63" t="str">
        <f aca="false">IF($C276="","",MONTH($C276))</f>
        <v/>
      </c>
      <c r="E276" s="65"/>
      <c r="F276" s="66" t="str">
        <f aca="false">IFERROR(VLOOKUP($E276,Stammdaten!$B$20:$C$51,2,FALSE()),"")</f>
        <v/>
      </c>
      <c r="G276" s="65"/>
      <c r="H276" s="65"/>
      <c r="I276" s="67"/>
      <c r="J276" s="68"/>
    </row>
    <row r="277" customFormat="false" ht="15" hidden="false" customHeight="false" outlineLevel="0" collapsed="false">
      <c r="B277" s="63" t="str">
        <f aca="false">IF($C277="","",ROW()-5)</f>
        <v/>
      </c>
      <c r="C277" s="64"/>
      <c r="D277" s="63" t="str">
        <f aca="false">IF($C277="","",MONTH($C277))</f>
        <v/>
      </c>
      <c r="E277" s="65"/>
      <c r="F277" s="66" t="str">
        <f aca="false">IFERROR(VLOOKUP($E277,Stammdaten!$B$20:$C$51,2,FALSE()),"")</f>
        <v/>
      </c>
      <c r="G277" s="65"/>
      <c r="H277" s="65"/>
      <c r="I277" s="67"/>
      <c r="J277" s="68"/>
    </row>
    <row r="278" customFormat="false" ht="15" hidden="false" customHeight="false" outlineLevel="0" collapsed="false">
      <c r="B278" s="63" t="str">
        <f aca="false">IF($C278="","",ROW()-5)</f>
        <v/>
      </c>
      <c r="C278" s="64"/>
      <c r="D278" s="63" t="str">
        <f aca="false">IF($C278="","",MONTH($C278))</f>
        <v/>
      </c>
      <c r="E278" s="65"/>
      <c r="F278" s="66" t="str">
        <f aca="false">IFERROR(VLOOKUP($E278,Stammdaten!$B$20:$C$51,2,FALSE()),"")</f>
        <v/>
      </c>
      <c r="G278" s="65"/>
      <c r="H278" s="65"/>
      <c r="I278" s="67"/>
      <c r="J278" s="68"/>
    </row>
    <row r="279" customFormat="false" ht="15" hidden="false" customHeight="false" outlineLevel="0" collapsed="false">
      <c r="B279" s="63" t="str">
        <f aca="false">IF($C279="","",ROW()-5)</f>
        <v/>
      </c>
      <c r="C279" s="64"/>
      <c r="D279" s="63" t="str">
        <f aca="false">IF($C279="","",MONTH($C279))</f>
        <v/>
      </c>
      <c r="E279" s="65"/>
      <c r="F279" s="66" t="str">
        <f aca="false">IFERROR(VLOOKUP($E279,Stammdaten!$B$20:$C$51,2,FALSE()),"")</f>
        <v/>
      </c>
      <c r="G279" s="65"/>
      <c r="H279" s="65"/>
      <c r="I279" s="67"/>
      <c r="J279" s="68"/>
    </row>
    <row r="280" customFormat="false" ht="15" hidden="false" customHeight="false" outlineLevel="0" collapsed="false">
      <c r="B280" s="63" t="str">
        <f aca="false">IF($C280="","",ROW()-5)</f>
        <v/>
      </c>
      <c r="C280" s="64"/>
      <c r="D280" s="63" t="str">
        <f aca="false">IF($C280="","",MONTH($C280))</f>
        <v/>
      </c>
      <c r="E280" s="65"/>
      <c r="F280" s="66" t="str">
        <f aca="false">IFERROR(VLOOKUP($E280,Stammdaten!$B$20:$C$51,2,FALSE()),"")</f>
        <v/>
      </c>
      <c r="G280" s="65"/>
      <c r="H280" s="65"/>
      <c r="I280" s="67"/>
      <c r="J280" s="68"/>
    </row>
    <row r="281" customFormat="false" ht="15" hidden="false" customHeight="false" outlineLevel="0" collapsed="false">
      <c r="B281" s="63" t="str">
        <f aca="false">IF($C281="","",ROW()-5)</f>
        <v/>
      </c>
      <c r="C281" s="64"/>
      <c r="D281" s="63" t="str">
        <f aca="false">IF($C281="","",MONTH($C281))</f>
        <v/>
      </c>
      <c r="E281" s="65"/>
      <c r="F281" s="66" t="str">
        <f aca="false">IFERROR(VLOOKUP($E281,Stammdaten!$B$20:$C$51,2,FALSE()),"")</f>
        <v/>
      </c>
      <c r="G281" s="65"/>
      <c r="H281" s="65"/>
      <c r="I281" s="67"/>
      <c r="J281" s="68"/>
    </row>
    <row r="282" customFormat="false" ht="15" hidden="false" customHeight="false" outlineLevel="0" collapsed="false">
      <c r="B282" s="63" t="str">
        <f aca="false">IF($C282="","",ROW()-5)</f>
        <v/>
      </c>
      <c r="C282" s="64"/>
      <c r="D282" s="63" t="str">
        <f aca="false">IF($C282="","",MONTH($C282))</f>
        <v/>
      </c>
      <c r="E282" s="65"/>
      <c r="F282" s="66" t="str">
        <f aca="false">IFERROR(VLOOKUP($E282,Stammdaten!$B$20:$C$51,2,FALSE()),"")</f>
        <v/>
      </c>
      <c r="G282" s="65"/>
      <c r="H282" s="65"/>
      <c r="I282" s="67"/>
      <c r="J282" s="68"/>
    </row>
    <row r="283" customFormat="false" ht="15" hidden="false" customHeight="false" outlineLevel="0" collapsed="false">
      <c r="B283" s="63" t="str">
        <f aca="false">IF($C283="","",ROW()-5)</f>
        <v/>
      </c>
      <c r="C283" s="64"/>
      <c r="D283" s="63" t="str">
        <f aca="false">IF($C283="","",MONTH($C283))</f>
        <v/>
      </c>
      <c r="E283" s="65"/>
      <c r="F283" s="66" t="str">
        <f aca="false">IFERROR(VLOOKUP($E283,Stammdaten!$B$20:$C$51,2,FALSE()),"")</f>
        <v/>
      </c>
      <c r="G283" s="65"/>
      <c r="H283" s="65"/>
      <c r="I283" s="67"/>
      <c r="J283" s="68"/>
    </row>
    <row r="284" customFormat="false" ht="15" hidden="false" customHeight="false" outlineLevel="0" collapsed="false">
      <c r="B284" s="63" t="str">
        <f aca="false">IF($C284="","",ROW()-5)</f>
        <v/>
      </c>
      <c r="C284" s="64"/>
      <c r="D284" s="63" t="str">
        <f aca="false">IF($C284="","",MONTH($C284))</f>
        <v/>
      </c>
      <c r="E284" s="65"/>
      <c r="F284" s="66" t="str">
        <f aca="false">IFERROR(VLOOKUP($E284,Stammdaten!$B$20:$C$51,2,FALSE()),"")</f>
        <v/>
      </c>
      <c r="G284" s="65"/>
      <c r="H284" s="65"/>
      <c r="I284" s="67"/>
      <c r="J284" s="68"/>
    </row>
    <row r="285" customFormat="false" ht="15" hidden="false" customHeight="false" outlineLevel="0" collapsed="false">
      <c r="B285" s="63" t="str">
        <f aca="false">IF($C285="","",ROW()-5)</f>
        <v/>
      </c>
      <c r="C285" s="64"/>
      <c r="D285" s="63" t="str">
        <f aca="false">IF($C285="","",MONTH($C285))</f>
        <v/>
      </c>
      <c r="E285" s="65"/>
      <c r="F285" s="66" t="str">
        <f aca="false">IFERROR(VLOOKUP($E285,Stammdaten!$B$20:$C$51,2,FALSE()),"")</f>
        <v/>
      </c>
      <c r="G285" s="65"/>
      <c r="H285" s="65"/>
      <c r="I285" s="67"/>
      <c r="J285" s="68"/>
    </row>
    <row r="286" customFormat="false" ht="15" hidden="false" customHeight="false" outlineLevel="0" collapsed="false">
      <c r="B286" s="63" t="str">
        <f aca="false">IF($C286="","",ROW()-5)</f>
        <v/>
      </c>
      <c r="C286" s="64"/>
      <c r="D286" s="63" t="str">
        <f aca="false">IF($C286="","",MONTH($C286))</f>
        <v/>
      </c>
      <c r="E286" s="65"/>
      <c r="F286" s="66" t="str">
        <f aca="false">IFERROR(VLOOKUP($E286,Stammdaten!$B$20:$C$51,2,FALSE()),"")</f>
        <v/>
      </c>
      <c r="G286" s="65"/>
      <c r="H286" s="65"/>
      <c r="I286" s="67"/>
      <c r="J286" s="68"/>
    </row>
    <row r="287" customFormat="false" ht="15" hidden="false" customHeight="false" outlineLevel="0" collapsed="false">
      <c r="B287" s="63" t="str">
        <f aca="false">IF($C287="","",ROW()-5)</f>
        <v/>
      </c>
      <c r="C287" s="64"/>
      <c r="D287" s="63" t="str">
        <f aca="false">IF($C287="","",MONTH($C287))</f>
        <v/>
      </c>
      <c r="E287" s="65"/>
      <c r="F287" s="66" t="str">
        <f aca="false">IFERROR(VLOOKUP($E287,Stammdaten!$B$20:$C$51,2,FALSE()),"")</f>
        <v/>
      </c>
      <c r="G287" s="65"/>
      <c r="H287" s="65"/>
      <c r="I287" s="67"/>
      <c r="J287" s="68"/>
    </row>
    <row r="288" customFormat="false" ht="15" hidden="false" customHeight="false" outlineLevel="0" collapsed="false">
      <c r="B288" s="63" t="str">
        <f aca="false">IF($C288="","",ROW()-5)</f>
        <v/>
      </c>
      <c r="C288" s="64"/>
      <c r="D288" s="63" t="str">
        <f aca="false">IF($C288="","",MONTH($C288))</f>
        <v/>
      </c>
      <c r="E288" s="65"/>
      <c r="F288" s="66" t="str">
        <f aca="false">IFERROR(VLOOKUP($E288,Stammdaten!$B$20:$C$51,2,FALSE()),"")</f>
        <v/>
      </c>
      <c r="G288" s="65"/>
      <c r="H288" s="65"/>
      <c r="I288" s="67"/>
      <c r="J288" s="68"/>
    </row>
    <row r="289" customFormat="false" ht="15" hidden="false" customHeight="false" outlineLevel="0" collapsed="false">
      <c r="B289" s="63" t="str">
        <f aca="false">IF($C289="","",ROW()-5)</f>
        <v/>
      </c>
      <c r="C289" s="64"/>
      <c r="D289" s="63" t="str">
        <f aca="false">IF($C289="","",MONTH($C289))</f>
        <v/>
      </c>
      <c r="E289" s="65"/>
      <c r="F289" s="66" t="str">
        <f aca="false">IFERROR(VLOOKUP($E289,Stammdaten!$B$20:$C$51,2,FALSE()),"")</f>
        <v/>
      </c>
      <c r="G289" s="65"/>
      <c r="H289" s="65"/>
      <c r="I289" s="67"/>
      <c r="J289" s="68"/>
    </row>
    <row r="290" customFormat="false" ht="15" hidden="false" customHeight="false" outlineLevel="0" collapsed="false">
      <c r="B290" s="63" t="str">
        <f aca="false">IF($C290="","",ROW()-5)</f>
        <v/>
      </c>
      <c r="C290" s="64"/>
      <c r="D290" s="63" t="str">
        <f aca="false">IF($C290="","",MONTH($C290))</f>
        <v/>
      </c>
      <c r="E290" s="65"/>
      <c r="F290" s="66" t="str">
        <f aca="false">IFERROR(VLOOKUP($E290,Stammdaten!$B$20:$C$51,2,FALSE()),"")</f>
        <v/>
      </c>
      <c r="G290" s="65"/>
      <c r="H290" s="65"/>
      <c r="I290" s="67"/>
      <c r="J290" s="68"/>
    </row>
    <row r="291" customFormat="false" ht="15" hidden="false" customHeight="false" outlineLevel="0" collapsed="false">
      <c r="B291" s="63" t="str">
        <f aca="false">IF($C291="","",ROW()-5)</f>
        <v/>
      </c>
      <c r="C291" s="64"/>
      <c r="D291" s="63" t="str">
        <f aca="false">IF($C291="","",MONTH($C291))</f>
        <v/>
      </c>
      <c r="E291" s="65"/>
      <c r="F291" s="66" t="str">
        <f aca="false">IFERROR(VLOOKUP($E291,Stammdaten!$B$20:$C$51,2,FALSE()),"")</f>
        <v/>
      </c>
      <c r="G291" s="65"/>
      <c r="H291" s="65"/>
      <c r="I291" s="67"/>
      <c r="J291" s="68"/>
    </row>
    <row r="292" customFormat="false" ht="15" hidden="false" customHeight="false" outlineLevel="0" collapsed="false">
      <c r="B292" s="63" t="str">
        <f aca="false">IF($C292="","",ROW()-5)</f>
        <v/>
      </c>
      <c r="C292" s="64"/>
      <c r="D292" s="63" t="str">
        <f aca="false">IF($C292="","",MONTH($C292))</f>
        <v/>
      </c>
      <c r="E292" s="65"/>
      <c r="F292" s="66" t="str">
        <f aca="false">IFERROR(VLOOKUP($E292,Stammdaten!$B$20:$C$51,2,FALSE()),"")</f>
        <v/>
      </c>
      <c r="G292" s="65"/>
      <c r="H292" s="65"/>
      <c r="I292" s="67"/>
      <c r="J292" s="68"/>
    </row>
    <row r="293" customFormat="false" ht="15" hidden="false" customHeight="false" outlineLevel="0" collapsed="false">
      <c r="B293" s="63" t="str">
        <f aca="false">IF($C293="","",ROW()-5)</f>
        <v/>
      </c>
      <c r="C293" s="64"/>
      <c r="D293" s="63" t="str">
        <f aca="false">IF($C293="","",MONTH($C293))</f>
        <v/>
      </c>
      <c r="E293" s="65"/>
      <c r="F293" s="66" t="str">
        <f aca="false">IFERROR(VLOOKUP($E293,Stammdaten!$B$20:$C$51,2,FALSE()),"")</f>
        <v/>
      </c>
      <c r="G293" s="65"/>
      <c r="H293" s="65"/>
      <c r="I293" s="67"/>
      <c r="J293" s="68"/>
    </row>
    <row r="294" customFormat="false" ht="15" hidden="false" customHeight="false" outlineLevel="0" collapsed="false">
      <c r="B294" s="63" t="str">
        <f aca="false">IF($C294="","",ROW()-5)</f>
        <v/>
      </c>
      <c r="C294" s="64"/>
      <c r="D294" s="63" t="str">
        <f aca="false">IF($C294="","",MONTH($C294))</f>
        <v/>
      </c>
      <c r="E294" s="65"/>
      <c r="F294" s="66" t="str">
        <f aca="false">IFERROR(VLOOKUP($E294,Stammdaten!$B$20:$C$51,2,FALSE()),"")</f>
        <v/>
      </c>
      <c r="G294" s="65"/>
      <c r="H294" s="65"/>
      <c r="I294" s="67"/>
      <c r="J294" s="68"/>
    </row>
    <row r="295" customFormat="false" ht="15" hidden="false" customHeight="false" outlineLevel="0" collapsed="false">
      <c r="B295" s="63" t="str">
        <f aca="false">IF($C295="","",ROW()-5)</f>
        <v/>
      </c>
      <c r="C295" s="64"/>
      <c r="D295" s="63" t="str">
        <f aca="false">IF($C295="","",MONTH($C295))</f>
        <v/>
      </c>
      <c r="E295" s="65"/>
      <c r="F295" s="66" t="str">
        <f aca="false">IFERROR(VLOOKUP($E295,Stammdaten!$B$20:$C$51,2,FALSE()),"")</f>
        <v/>
      </c>
      <c r="G295" s="65"/>
      <c r="H295" s="65"/>
      <c r="I295" s="67"/>
      <c r="J295" s="68"/>
    </row>
    <row r="296" customFormat="false" ht="15" hidden="false" customHeight="false" outlineLevel="0" collapsed="false">
      <c r="B296" s="63" t="str">
        <f aca="false">IF($C296="","",ROW()-5)</f>
        <v/>
      </c>
      <c r="C296" s="64"/>
      <c r="D296" s="63" t="str">
        <f aca="false">IF($C296="","",MONTH($C296))</f>
        <v/>
      </c>
      <c r="E296" s="65"/>
      <c r="F296" s="66" t="str">
        <f aca="false">IFERROR(VLOOKUP($E296,Stammdaten!$B$20:$C$51,2,FALSE()),"")</f>
        <v/>
      </c>
      <c r="G296" s="65"/>
      <c r="H296" s="65"/>
      <c r="I296" s="67"/>
      <c r="J296" s="68"/>
    </row>
    <row r="297" customFormat="false" ht="15" hidden="false" customHeight="false" outlineLevel="0" collapsed="false">
      <c r="B297" s="63" t="str">
        <f aca="false">IF($C297="","",ROW()-5)</f>
        <v/>
      </c>
      <c r="C297" s="64"/>
      <c r="D297" s="63" t="str">
        <f aca="false">IF($C297="","",MONTH($C297))</f>
        <v/>
      </c>
      <c r="E297" s="65"/>
      <c r="F297" s="66" t="str">
        <f aca="false">IFERROR(VLOOKUP($E297,Stammdaten!$B$20:$C$51,2,FALSE()),"")</f>
        <v/>
      </c>
      <c r="G297" s="65"/>
      <c r="H297" s="65"/>
      <c r="I297" s="67"/>
      <c r="J297" s="68"/>
    </row>
    <row r="298" customFormat="false" ht="15" hidden="false" customHeight="false" outlineLevel="0" collapsed="false">
      <c r="B298" s="63" t="str">
        <f aca="false">IF($C298="","",ROW()-5)</f>
        <v/>
      </c>
      <c r="C298" s="64"/>
      <c r="D298" s="63" t="str">
        <f aca="false">IF($C298="","",MONTH($C298))</f>
        <v/>
      </c>
      <c r="E298" s="65"/>
      <c r="F298" s="66" t="str">
        <f aca="false">IFERROR(VLOOKUP($E298,Stammdaten!$B$20:$C$51,2,FALSE()),"")</f>
        <v/>
      </c>
      <c r="G298" s="65"/>
      <c r="H298" s="65"/>
      <c r="I298" s="67"/>
      <c r="J298" s="68"/>
    </row>
    <row r="299" customFormat="false" ht="15" hidden="false" customHeight="false" outlineLevel="0" collapsed="false">
      <c r="B299" s="63" t="str">
        <f aca="false">IF($C299="","",ROW()-5)</f>
        <v/>
      </c>
      <c r="C299" s="64"/>
      <c r="D299" s="63" t="str">
        <f aca="false">IF($C299="","",MONTH($C299))</f>
        <v/>
      </c>
      <c r="E299" s="65"/>
      <c r="F299" s="66" t="str">
        <f aca="false">IFERROR(VLOOKUP($E299,Stammdaten!$B$20:$C$51,2,FALSE()),"")</f>
        <v/>
      </c>
      <c r="G299" s="65"/>
      <c r="H299" s="65"/>
      <c r="I299" s="67"/>
      <c r="J299" s="68"/>
    </row>
    <row r="300" customFormat="false" ht="15" hidden="false" customHeight="false" outlineLevel="0" collapsed="false">
      <c r="B300" s="63" t="str">
        <f aca="false">IF($C300="","",ROW()-5)</f>
        <v/>
      </c>
      <c r="C300" s="64"/>
      <c r="D300" s="63" t="str">
        <f aca="false">IF($C300="","",MONTH($C300))</f>
        <v/>
      </c>
      <c r="E300" s="65"/>
      <c r="F300" s="66" t="str">
        <f aca="false">IFERROR(VLOOKUP($E300,Stammdaten!$B$20:$C$51,2,FALSE()),"")</f>
        <v/>
      </c>
      <c r="G300" s="65"/>
      <c r="H300" s="65"/>
      <c r="I300" s="67"/>
      <c r="J300" s="68"/>
    </row>
    <row r="301" customFormat="false" ht="15" hidden="false" customHeight="false" outlineLevel="0" collapsed="false">
      <c r="B301" s="63" t="str">
        <f aca="false">IF($C301="","",ROW()-5)</f>
        <v/>
      </c>
      <c r="C301" s="64"/>
      <c r="D301" s="63" t="str">
        <f aca="false">IF($C301="","",MONTH($C301))</f>
        <v/>
      </c>
      <c r="E301" s="65"/>
      <c r="F301" s="66" t="str">
        <f aca="false">IFERROR(VLOOKUP($E301,Stammdaten!$B$20:$C$51,2,FALSE()),"")</f>
        <v/>
      </c>
      <c r="G301" s="65"/>
      <c r="H301" s="65"/>
      <c r="I301" s="67"/>
      <c r="J301" s="68"/>
    </row>
    <row r="302" customFormat="false" ht="15" hidden="false" customHeight="false" outlineLevel="0" collapsed="false">
      <c r="B302" s="63" t="str">
        <f aca="false">IF($C302="","",ROW()-5)</f>
        <v/>
      </c>
      <c r="C302" s="64"/>
      <c r="D302" s="63" t="str">
        <f aca="false">IF($C302="","",MONTH($C302))</f>
        <v/>
      </c>
      <c r="E302" s="65"/>
      <c r="F302" s="66" t="str">
        <f aca="false">IFERROR(VLOOKUP($E302,Stammdaten!$B$20:$C$51,2,FALSE()),"")</f>
        <v/>
      </c>
      <c r="G302" s="65"/>
      <c r="H302" s="65"/>
      <c r="I302" s="67"/>
      <c r="J302" s="68"/>
    </row>
    <row r="303" customFormat="false" ht="15" hidden="false" customHeight="false" outlineLevel="0" collapsed="false">
      <c r="B303" s="63" t="str">
        <f aca="false">IF($C303="","",ROW()-5)</f>
        <v/>
      </c>
      <c r="C303" s="64"/>
      <c r="D303" s="63" t="str">
        <f aca="false">IF($C303="","",MONTH($C303))</f>
        <v/>
      </c>
      <c r="E303" s="65"/>
      <c r="F303" s="66" t="str">
        <f aca="false">IFERROR(VLOOKUP($E303,Stammdaten!$B$20:$C$51,2,FALSE()),"")</f>
        <v/>
      </c>
      <c r="G303" s="65"/>
      <c r="H303" s="65"/>
      <c r="I303" s="67"/>
      <c r="J303" s="68"/>
    </row>
    <row r="304" customFormat="false" ht="15" hidden="false" customHeight="false" outlineLevel="0" collapsed="false">
      <c r="B304" s="63" t="str">
        <f aca="false">IF($C304="","",ROW()-5)</f>
        <v/>
      </c>
      <c r="C304" s="64"/>
      <c r="D304" s="63" t="str">
        <f aca="false">IF($C304="","",MONTH($C304))</f>
        <v/>
      </c>
      <c r="E304" s="65"/>
      <c r="F304" s="66" t="str">
        <f aca="false">IFERROR(VLOOKUP($E304,Stammdaten!$B$20:$C$51,2,FALSE()),"")</f>
        <v/>
      </c>
      <c r="G304" s="65"/>
      <c r="H304" s="65"/>
      <c r="I304" s="67"/>
      <c r="J304" s="68"/>
    </row>
    <row r="305" customFormat="false" ht="15" hidden="false" customHeight="false" outlineLevel="0" collapsed="false">
      <c r="B305" s="63" t="str">
        <f aca="false">IF($C305="","",ROW()-5)</f>
        <v/>
      </c>
      <c r="C305" s="64"/>
      <c r="D305" s="63" t="str">
        <f aca="false">IF($C305="","",MONTH($C305))</f>
        <v/>
      </c>
      <c r="E305" s="65"/>
      <c r="F305" s="66" t="str">
        <f aca="false">IFERROR(VLOOKUP($E305,Stammdaten!$B$20:$C$51,2,FALSE()),"")</f>
        <v/>
      </c>
      <c r="G305" s="65"/>
      <c r="H305" s="65"/>
      <c r="I305" s="67"/>
      <c r="J305" s="68"/>
    </row>
    <row r="306" customFormat="false" ht="15" hidden="false" customHeight="false" outlineLevel="0" collapsed="false">
      <c r="B306" s="63" t="str">
        <f aca="false">IF($C306="","",ROW()-5)</f>
        <v/>
      </c>
      <c r="C306" s="64"/>
      <c r="D306" s="63" t="str">
        <f aca="false">IF($C306="","",MONTH($C306))</f>
        <v/>
      </c>
      <c r="E306" s="65"/>
      <c r="F306" s="66" t="str">
        <f aca="false">IFERROR(VLOOKUP($E306,Stammdaten!$B$20:$C$51,2,FALSE()),"")</f>
        <v/>
      </c>
      <c r="G306" s="65"/>
      <c r="H306" s="65"/>
      <c r="I306" s="67"/>
      <c r="J306" s="68"/>
    </row>
    <row r="307" customFormat="false" ht="15" hidden="false" customHeight="false" outlineLevel="0" collapsed="false">
      <c r="B307" s="63" t="str">
        <f aca="false">IF($C307="","",ROW()-5)</f>
        <v/>
      </c>
      <c r="C307" s="64"/>
      <c r="D307" s="63" t="str">
        <f aca="false">IF($C307="","",MONTH($C307))</f>
        <v/>
      </c>
      <c r="E307" s="65"/>
      <c r="F307" s="66" t="str">
        <f aca="false">IFERROR(VLOOKUP($E307,Stammdaten!$B$20:$C$51,2,FALSE()),"")</f>
        <v/>
      </c>
      <c r="G307" s="65"/>
      <c r="H307" s="65"/>
      <c r="I307" s="67"/>
      <c r="J307" s="68"/>
    </row>
    <row r="308" customFormat="false" ht="15" hidden="false" customHeight="false" outlineLevel="0" collapsed="false">
      <c r="B308" s="63" t="str">
        <f aca="false">IF($C308="","",ROW()-5)</f>
        <v/>
      </c>
      <c r="C308" s="64"/>
      <c r="D308" s="63" t="str">
        <f aca="false">IF($C308="","",MONTH($C308))</f>
        <v/>
      </c>
      <c r="E308" s="65"/>
      <c r="F308" s="66" t="str">
        <f aca="false">IFERROR(VLOOKUP($E308,Stammdaten!$B$20:$C$51,2,FALSE()),"")</f>
        <v/>
      </c>
      <c r="G308" s="65"/>
      <c r="H308" s="65"/>
      <c r="I308" s="67"/>
      <c r="J308" s="68"/>
    </row>
    <row r="309" customFormat="false" ht="15" hidden="false" customHeight="false" outlineLevel="0" collapsed="false">
      <c r="B309" s="63" t="str">
        <f aca="false">IF($C309="","",ROW()-5)</f>
        <v/>
      </c>
      <c r="C309" s="64"/>
      <c r="D309" s="63" t="str">
        <f aca="false">IF($C309="","",MONTH($C309))</f>
        <v/>
      </c>
      <c r="E309" s="65"/>
      <c r="F309" s="66" t="str">
        <f aca="false">IFERROR(VLOOKUP($E309,Stammdaten!$B$20:$C$51,2,FALSE()),"")</f>
        <v/>
      </c>
      <c r="G309" s="65"/>
      <c r="H309" s="65"/>
      <c r="I309" s="67"/>
      <c r="J309" s="68"/>
    </row>
    <row r="310" customFormat="false" ht="15" hidden="false" customHeight="false" outlineLevel="0" collapsed="false">
      <c r="B310" s="63" t="str">
        <f aca="false">IF($C310="","",ROW()-5)</f>
        <v/>
      </c>
      <c r="C310" s="64"/>
      <c r="D310" s="63" t="str">
        <f aca="false">IF($C310="","",MONTH($C310))</f>
        <v/>
      </c>
      <c r="E310" s="65"/>
      <c r="F310" s="66" t="str">
        <f aca="false">IFERROR(VLOOKUP($E310,Stammdaten!$B$20:$C$51,2,FALSE()),"")</f>
        <v/>
      </c>
      <c r="G310" s="65"/>
      <c r="H310" s="65"/>
      <c r="I310" s="67"/>
      <c r="J310" s="68"/>
    </row>
    <row r="311" customFormat="false" ht="15" hidden="false" customHeight="false" outlineLevel="0" collapsed="false">
      <c r="B311" s="63" t="str">
        <f aca="false">IF($C311="","",ROW()-5)</f>
        <v/>
      </c>
      <c r="C311" s="64"/>
      <c r="D311" s="63" t="str">
        <f aca="false">IF($C311="","",MONTH($C311))</f>
        <v/>
      </c>
      <c r="E311" s="65"/>
      <c r="F311" s="66" t="str">
        <f aca="false">IFERROR(VLOOKUP($E311,Stammdaten!$B$20:$C$51,2,FALSE()),"")</f>
        <v/>
      </c>
      <c r="G311" s="65"/>
      <c r="H311" s="65"/>
      <c r="I311" s="67"/>
      <c r="J311" s="68"/>
    </row>
    <row r="312" customFormat="false" ht="15" hidden="false" customHeight="false" outlineLevel="0" collapsed="false">
      <c r="B312" s="63" t="str">
        <f aca="false">IF($C312="","",ROW()-5)</f>
        <v/>
      </c>
      <c r="C312" s="64"/>
      <c r="D312" s="63" t="str">
        <f aca="false">IF($C312="","",MONTH($C312))</f>
        <v/>
      </c>
      <c r="E312" s="65"/>
      <c r="F312" s="66" t="str">
        <f aca="false">IFERROR(VLOOKUP($E312,Stammdaten!$B$20:$C$51,2,FALSE()),"")</f>
        <v/>
      </c>
      <c r="G312" s="65"/>
      <c r="H312" s="65"/>
      <c r="I312" s="67"/>
      <c r="J312" s="68"/>
    </row>
    <row r="313" customFormat="false" ht="15" hidden="false" customHeight="false" outlineLevel="0" collapsed="false">
      <c r="B313" s="63" t="str">
        <f aca="false">IF($C313="","",ROW()-5)</f>
        <v/>
      </c>
      <c r="C313" s="64"/>
      <c r="D313" s="63" t="str">
        <f aca="false">IF($C313="","",MONTH($C313))</f>
        <v/>
      </c>
      <c r="E313" s="65"/>
      <c r="F313" s="66" t="str">
        <f aca="false">IFERROR(VLOOKUP($E313,Stammdaten!$B$20:$C$51,2,FALSE()),"")</f>
        <v/>
      </c>
      <c r="G313" s="65"/>
      <c r="H313" s="65"/>
      <c r="I313" s="67"/>
      <c r="J313" s="68"/>
    </row>
    <row r="314" customFormat="false" ht="15" hidden="false" customHeight="false" outlineLevel="0" collapsed="false">
      <c r="B314" s="63" t="str">
        <f aca="false">IF($C314="","",ROW()-5)</f>
        <v/>
      </c>
      <c r="C314" s="64"/>
      <c r="D314" s="63" t="str">
        <f aca="false">IF($C314="","",MONTH($C314))</f>
        <v/>
      </c>
      <c r="E314" s="65"/>
      <c r="F314" s="66" t="str">
        <f aca="false">IFERROR(VLOOKUP($E314,Stammdaten!$B$20:$C$51,2,FALSE()),"")</f>
        <v/>
      </c>
      <c r="G314" s="65"/>
      <c r="H314" s="65"/>
      <c r="I314" s="67"/>
      <c r="J314" s="68"/>
    </row>
    <row r="315" customFormat="false" ht="15" hidden="false" customHeight="false" outlineLevel="0" collapsed="false">
      <c r="B315" s="63" t="str">
        <f aca="false">IF($C315="","",ROW()-5)</f>
        <v/>
      </c>
      <c r="C315" s="64"/>
      <c r="D315" s="63" t="str">
        <f aca="false">IF($C315="","",MONTH($C315))</f>
        <v/>
      </c>
      <c r="E315" s="65"/>
      <c r="F315" s="66" t="str">
        <f aca="false">IFERROR(VLOOKUP($E315,Stammdaten!$B$20:$C$51,2,FALSE()),"")</f>
        <v/>
      </c>
      <c r="G315" s="65"/>
      <c r="H315" s="65"/>
      <c r="I315" s="67"/>
      <c r="J315" s="68"/>
    </row>
    <row r="316" customFormat="false" ht="15" hidden="false" customHeight="false" outlineLevel="0" collapsed="false">
      <c r="B316" s="63" t="str">
        <f aca="false">IF($C316="","",ROW()-5)</f>
        <v/>
      </c>
      <c r="C316" s="64"/>
      <c r="D316" s="63" t="str">
        <f aca="false">IF($C316="","",MONTH($C316))</f>
        <v/>
      </c>
      <c r="E316" s="65"/>
      <c r="F316" s="66" t="str">
        <f aca="false">IFERROR(VLOOKUP($E316,Stammdaten!$B$20:$C$51,2,FALSE()),"")</f>
        <v/>
      </c>
      <c r="G316" s="65"/>
      <c r="H316" s="65"/>
      <c r="I316" s="67"/>
      <c r="J316" s="68"/>
    </row>
    <row r="317" customFormat="false" ht="15" hidden="false" customHeight="false" outlineLevel="0" collapsed="false">
      <c r="B317" s="63" t="str">
        <f aca="false">IF($C317="","",ROW()-5)</f>
        <v/>
      </c>
      <c r="C317" s="64"/>
      <c r="D317" s="63" t="str">
        <f aca="false">IF($C317="","",MONTH($C317))</f>
        <v/>
      </c>
      <c r="E317" s="65"/>
      <c r="F317" s="66" t="str">
        <f aca="false">IFERROR(VLOOKUP($E317,Stammdaten!$B$20:$C$51,2,FALSE()),"")</f>
        <v/>
      </c>
      <c r="G317" s="65"/>
      <c r="H317" s="65"/>
      <c r="I317" s="67"/>
      <c r="J317" s="68"/>
    </row>
    <row r="318" customFormat="false" ht="15" hidden="false" customHeight="false" outlineLevel="0" collapsed="false">
      <c r="B318" s="63" t="str">
        <f aca="false">IF($C318="","",ROW()-5)</f>
        <v/>
      </c>
      <c r="C318" s="64"/>
      <c r="D318" s="63" t="str">
        <f aca="false">IF($C318="","",MONTH($C318))</f>
        <v/>
      </c>
      <c r="E318" s="65"/>
      <c r="F318" s="66" t="str">
        <f aca="false">IFERROR(VLOOKUP($E318,Stammdaten!$B$20:$C$51,2,FALSE()),"")</f>
        <v/>
      </c>
      <c r="G318" s="65"/>
      <c r="H318" s="65"/>
      <c r="I318" s="67"/>
      <c r="J318" s="68"/>
    </row>
    <row r="319" customFormat="false" ht="15" hidden="false" customHeight="false" outlineLevel="0" collapsed="false">
      <c r="B319" s="63" t="str">
        <f aca="false">IF($C319="","",ROW()-5)</f>
        <v/>
      </c>
      <c r="C319" s="64"/>
      <c r="D319" s="63" t="str">
        <f aca="false">IF($C319="","",MONTH($C319))</f>
        <v/>
      </c>
      <c r="E319" s="65"/>
      <c r="F319" s="66" t="str">
        <f aca="false">IFERROR(VLOOKUP($E319,Stammdaten!$B$20:$C$51,2,FALSE()),"")</f>
        <v/>
      </c>
      <c r="G319" s="65"/>
      <c r="H319" s="65"/>
      <c r="I319" s="67"/>
      <c r="J319" s="68"/>
    </row>
    <row r="320" customFormat="false" ht="15" hidden="false" customHeight="false" outlineLevel="0" collapsed="false">
      <c r="B320" s="63" t="str">
        <f aca="false">IF($C320="","",ROW()-5)</f>
        <v/>
      </c>
      <c r="C320" s="64"/>
      <c r="D320" s="63" t="str">
        <f aca="false">IF($C320="","",MONTH($C320))</f>
        <v/>
      </c>
      <c r="E320" s="65"/>
      <c r="F320" s="66" t="str">
        <f aca="false">IFERROR(VLOOKUP($E320,Stammdaten!$B$20:$C$51,2,FALSE()),"")</f>
        <v/>
      </c>
      <c r="G320" s="65"/>
      <c r="H320" s="65"/>
      <c r="I320" s="67"/>
      <c r="J320" s="68"/>
    </row>
    <row r="321" customFormat="false" ht="15" hidden="false" customHeight="false" outlineLevel="0" collapsed="false">
      <c r="B321" s="63" t="str">
        <f aca="false">IF($C321="","",ROW()-5)</f>
        <v/>
      </c>
      <c r="C321" s="64"/>
      <c r="D321" s="63" t="str">
        <f aca="false">IF($C321="","",MONTH($C321))</f>
        <v/>
      </c>
      <c r="E321" s="65"/>
      <c r="F321" s="66" t="str">
        <f aca="false">IFERROR(VLOOKUP($E321,Stammdaten!$B$20:$C$51,2,FALSE()),"")</f>
        <v/>
      </c>
      <c r="G321" s="65"/>
      <c r="H321" s="65"/>
      <c r="I321" s="67"/>
      <c r="J321" s="68"/>
    </row>
    <row r="322" customFormat="false" ht="15" hidden="false" customHeight="false" outlineLevel="0" collapsed="false">
      <c r="B322" s="63" t="str">
        <f aca="false">IF($C322="","",ROW()-5)</f>
        <v/>
      </c>
      <c r="C322" s="64"/>
      <c r="D322" s="63" t="str">
        <f aca="false">IF($C322="","",MONTH($C322))</f>
        <v/>
      </c>
      <c r="E322" s="65"/>
      <c r="F322" s="66" t="str">
        <f aca="false">IFERROR(VLOOKUP($E322,Stammdaten!$B$20:$C$51,2,FALSE()),"")</f>
        <v/>
      </c>
      <c r="G322" s="65"/>
      <c r="H322" s="65"/>
      <c r="I322" s="67"/>
      <c r="J322" s="68"/>
    </row>
    <row r="323" customFormat="false" ht="15" hidden="false" customHeight="false" outlineLevel="0" collapsed="false">
      <c r="B323" s="63" t="str">
        <f aca="false">IF($C323="","",ROW()-5)</f>
        <v/>
      </c>
      <c r="C323" s="64"/>
      <c r="D323" s="63" t="str">
        <f aca="false">IF($C323="","",MONTH($C323))</f>
        <v/>
      </c>
      <c r="E323" s="65"/>
      <c r="F323" s="66" t="str">
        <f aca="false">IFERROR(VLOOKUP($E323,Stammdaten!$B$20:$C$51,2,FALSE()),"")</f>
        <v/>
      </c>
      <c r="G323" s="65"/>
      <c r="H323" s="65"/>
      <c r="I323" s="67"/>
      <c r="J323" s="68"/>
    </row>
    <row r="324" customFormat="false" ht="15" hidden="false" customHeight="false" outlineLevel="0" collapsed="false">
      <c r="B324" s="63" t="str">
        <f aca="false">IF($C324="","",ROW()-5)</f>
        <v/>
      </c>
      <c r="C324" s="64"/>
      <c r="D324" s="63" t="str">
        <f aca="false">IF($C324="","",MONTH($C324))</f>
        <v/>
      </c>
      <c r="E324" s="65"/>
      <c r="F324" s="66" t="str">
        <f aca="false">IFERROR(VLOOKUP($E324,Stammdaten!$B$20:$C$51,2,FALSE()),"")</f>
        <v/>
      </c>
      <c r="G324" s="65"/>
      <c r="H324" s="65"/>
      <c r="I324" s="67"/>
      <c r="J324" s="68"/>
    </row>
    <row r="325" customFormat="false" ht="15" hidden="false" customHeight="false" outlineLevel="0" collapsed="false">
      <c r="B325" s="63" t="str">
        <f aca="false">IF($C325="","",ROW()-5)</f>
        <v/>
      </c>
      <c r="C325" s="64"/>
      <c r="D325" s="63" t="str">
        <f aca="false">IF($C325="","",MONTH($C325))</f>
        <v/>
      </c>
      <c r="E325" s="65"/>
      <c r="F325" s="66" t="str">
        <f aca="false">IFERROR(VLOOKUP($E325,Stammdaten!$B$20:$C$51,2,FALSE()),"")</f>
        <v/>
      </c>
      <c r="G325" s="65"/>
      <c r="H325" s="65"/>
      <c r="I325" s="67"/>
      <c r="J325" s="68"/>
    </row>
    <row r="326" customFormat="false" ht="15" hidden="false" customHeight="false" outlineLevel="0" collapsed="false">
      <c r="B326" s="63" t="str">
        <f aca="false">IF($C326="","",ROW()-5)</f>
        <v/>
      </c>
      <c r="C326" s="64"/>
      <c r="D326" s="63" t="str">
        <f aca="false">IF($C326="","",MONTH($C326))</f>
        <v/>
      </c>
      <c r="E326" s="65"/>
      <c r="F326" s="66" t="str">
        <f aca="false">IFERROR(VLOOKUP($E326,Stammdaten!$B$20:$C$51,2,FALSE()),"")</f>
        <v/>
      </c>
      <c r="G326" s="65"/>
      <c r="H326" s="65"/>
      <c r="I326" s="67"/>
      <c r="J326" s="68"/>
    </row>
    <row r="327" customFormat="false" ht="15" hidden="false" customHeight="false" outlineLevel="0" collapsed="false">
      <c r="B327" s="63" t="str">
        <f aca="false">IF($C327="","",ROW()-5)</f>
        <v/>
      </c>
      <c r="C327" s="64"/>
      <c r="D327" s="63" t="str">
        <f aca="false">IF($C327="","",MONTH($C327))</f>
        <v/>
      </c>
      <c r="E327" s="65"/>
      <c r="F327" s="66" t="str">
        <f aca="false">IFERROR(VLOOKUP($E327,Stammdaten!$B$20:$C$51,2,FALSE()),"")</f>
        <v/>
      </c>
      <c r="G327" s="65"/>
      <c r="H327" s="65"/>
      <c r="I327" s="67"/>
      <c r="J327" s="68"/>
    </row>
    <row r="328" customFormat="false" ht="15" hidden="false" customHeight="false" outlineLevel="0" collapsed="false">
      <c r="B328" s="63" t="str">
        <f aca="false">IF($C328="","",ROW()-5)</f>
        <v/>
      </c>
      <c r="C328" s="64"/>
      <c r="D328" s="63" t="str">
        <f aca="false">IF($C328="","",MONTH($C328))</f>
        <v/>
      </c>
      <c r="E328" s="65"/>
      <c r="F328" s="66" t="str">
        <f aca="false">IFERROR(VLOOKUP($E328,Stammdaten!$B$20:$C$51,2,FALSE()),"")</f>
        <v/>
      </c>
      <c r="G328" s="65"/>
      <c r="H328" s="65"/>
      <c r="I328" s="67"/>
      <c r="J328" s="68"/>
    </row>
    <row r="329" customFormat="false" ht="15" hidden="false" customHeight="false" outlineLevel="0" collapsed="false">
      <c r="B329" s="63" t="str">
        <f aca="false">IF($C329="","",ROW()-5)</f>
        <v/>
      </c>
      <c r="C329" s="64"/>
      <c r="D329" s="63" t="str">
        <f aca="false">IF($C329="","",MONTH($C329))</f>
        <v/>
      </c>
      <c r="E329" s="65"/>
      <c r="F329" s="66" t="str">
        <f aca="false">IFERROR(VLOOKUP($E329,Stammdaten!$B$20:$C$51,2,FALSE()),"")</f>
        <v/>
      </c>
      <c r="G329" s="65"/>
      <c r="H329" s="65"/>
      <c r="I329" s="67"/>
      <c r="J329" s="68"/>
    </row>
    <row r="330" customFormat="false" ht="15" hidden="false" customHeight="false" outlineLevel="0" collapsed="false">
      <c r="B330" s="63" t="str">
        <f aca="false">IF($C330="","",ROW()-5)</f>
        <v/>
      </c>
      <c r="C330" s="64"/>
      <c r="D330" s="63" t="str">
        <f aca="false">IF($C330="","",MONTH($C330))</f>
        <v/>
      </c>
      <c r="E330" s="65"/>
      <c r="F330" s="66" t="str">
        <f aca="false">IFERROR(VLOOKUP($E330,Stammdaten!$B$20:$C$51,2,FALSE()),"")</f>
        <v/>
      </c>
      <c r="G330" s="65"/>
      <c r="H330" s="65"/>
      <c r="I330" s="67"/>
      <c r="J330" s="68"/>
    </row>
    <row r="331" customFormat="false" ht="15" hidden="false" customHeight="false" outlineLevel="0" collapsed="false">
      <c r="B331" s="63" t="str">
        <f aca="false">IF($C331="","",ROW()-5)</f>
        <v/>
      </c>
      <c r="C331" s="64"/>
      <c r="D331" s="63" t="str">
        <f aca="false">IF($C331="","",MONTH($C331))</f>
        <v/>
      </c>
      <c r="E331" s="65"/>
      <c r="F331" s="66" t="str">
        <f aca="false">IFERROR(VLOOKUP($E331,Stammdaten!$B$20:$C$51,2,FALSE()),"")</f>
        <v/>
      </c>
      <c r="G331" s="65"/>
      <c r="H331" s="65"/>
      <c r="I331" s="67"/>
      <c r="J331" s="68"/>
    </row>
    <row r="332" customFormat="false" ht="15" hidden="false" customHeight="false" outlineLevel="0" collapsed="false">
      <c r="B332" s="63" t="str">
        <f aca="false">IF($C332="","",ROW()-5)</f>
        <v/>
      </c>
      <c r="C332" s="64"/>
      <c r="D332" s="63" t="str">
        <f aca="false">IF($C332="","",MONTH($C332))</f>
        <v/>
      </c>
      <c r="E332" s="65"/>
      <c r="F332" s="66" t="str">
        <f aca="false">IFERROR(VLOOKUP($E332,Stammdaten!$B$20:$C$51,2,FALSE()),"")</f>
        <v/>
      </c>
      <c r="G332" s="65"/>
      <c r="H332" s="65"/>
      <c r="I332" s="67"/>
      <c r="J332" s="68"/>
    </row>
    <row r="333" customFormat="false" ht="15" hidden="false" customHeight="false" outlineLevel="0" collapsed="false">
      <c r="B333" s="63" t="str">
        <f aca="false">IF($C333="","",ROW()-5)</f>
        <v/>
      </c>
      <c r="C333" s="64"/>
      <c r="D333" s="63" t="str">
        <f aca="false">IF($C333="","",MONTH($C333))</f>
        <v/>
      </c>
      <c r="E333" s="65"/>
      <c r="F333" s="66" t="str">
        <f aca="false">IFERROR(VLOOKUP($E333,Stammdaten!$B$20:$C$51,2,FALSE()),"")</f>
        <v/>
      </c>
      <c r="G333" s="65"/>
      <c r="H333" s="65"/>
      <c r="I333" s="67"/>
      <c r="J333" s="68"/>
    </row>
    <row r="334" customFormat="false" ht="15" hidden="false" customHeight="false" outlineLevel="0" collapsed="false">
      <c r="B334" s="63" t="str">
        <f aca="false">IF($C334="","",ROW()-5)</f>
        <v/>
      </c>
      <c r="C334" s="64"/>
      <c r="D334" s="63" t="str">
        <f aca="false">IF($C334="","",MONTH($C334))</f>
        <v/>
      </c>
      <c r="E334" s="65"/>
      <c r="F334" s="66" t="str">
        <f aca="false">IFERROR(VLOOKUP($E334,Stammdaten!$B$20:$C$51,2,FALSE()),"")</f>
        <v/>
      </c>
      <c r="G334" s="65"/>
      <c r="H334" s="65"/>
      <c r="I334" s="67"/>
      <c r="J334" s="68"/>
    </row>
    <row r="335" customFormat="false" ht="15" hidden="false" customHeight="false" outlineLevel="0" collapsed="false">
      <c r="B335" s="63" t="str">
        <f aca="false">IF($C335="","",ROW()-5)</f>
        <v/>
      </c>
      <c r="C335" s="64"/>
      <c r="D335" s="63" t="str">
        <f aca="false">IF($C335="","",MONTH($C335))</f>
        <v/>
      </c>
      <c r="E335" s="65"/>
      <c r="F335" s="66" t="str">
        <f aca="false">IFERROR(VLOOKUP($E335,Stammdaten!$B$20:$C$51,2,FALSE()),"")</f>
        <v/>
      </c>
      <c r="G335" s="65"/>
      <c r="H335" s="65"/>
      <c r="I335" s="67"/>
      <c r="J335" s="68"/>
    </row>
    <row r="336" customFormat="false" ht="15" hidden="false" customHeight="false" outlineLevel="0" collapsed="false">
      <c r="B336" s="63" t="str">
        <f aca="false">IF($C336="","",ROW()-5)</f>
        <v/>
      </c>
      <c r="C336" s="64"/>
      <c r="D336" s="63" t="str">
        <f aca="false">IF($C336="","",MONTH($C336))</f>
        <v/>
      </c>
      <c r="E336" s="65"/>
      <c r="F336" s="66" t="str">
        <f aca="false">IFERROR(VLOOKUP($E336,Stammdaten!$B$20:$C$51,2,FALSE()),"")</f>
        <v/>
      </c>
      <c r="G336" s="65"/>
      <c r="H336" s="65"/>
      <c r="I336" s="67"/>
      <c r="J336" s="68"/>
    </row>
    <row r="337" customFormat="false" ht="15" hidden="false" customHeight="false" outlineLevel="0" collapsed="false">
      <c r="B337" s="63" t="str">
        <f aca="false">IF($C337="","",ROW()-5)</f>
        <v/>
      </c>
      <c r="C337" s="64"/>
      <c r="D337" s="63" t="str">
        <f aca="false">IF($C337="","",MONTH($C337))</f>
        <v/>
      </c>
      <c r="E337" s="65"/>
      <c r="F337" s="66" t="str">
        <f aca="false">IFERROR(VLOOKUP($E337,Stammdaten!$B$20:$C$51,2,FALSE()),"")</f>
        <v/>
      </c>
      <c r="G337" s="65"/>
      <c r="H337" s="65"/>
      <c r="I337" s="67"/>
      <c r="J337" s="68"/>
    </row>
    <row r="338" customFormat="false" ht="15" hidden="false" customHeight="false" outlineLevel="0" collapsed="false">
      <c r="B338" s="63" t="str">
        <f aca="false">IF($C338="","",ROW()-5)</f>
        <v/>
      </c>
      <c r="C338" s="64"/>
      <c r="D338" s="63" t="str">
        <f aca="false">IF($C338="","",MONTH($C338))</f>
        <v/>
      </c>
      <c r="E338" s="65"/>
      <c r="F338" s="66" t="str">
        <f aca="false">IFERROR(VLOOKUP($E338,Stammdaten!$B$20:$C$51,2,FALSE()),"")</f>
        <v/>
      </c>
      <c r="G338" s="65"/>
      <c r="H338" s="65"/>
      <c r="I338" s="67"/>
      <c r="J338" s="68"/>
    </row>
    <row r="339" customFormat="false" ht="15" hidden="false" customHeight="false" outlineLevel="0" collapsed="false">
      <c r="B339" s="63" t="str">
        <f aca="false">IF($C339="","",ROW()-5)</f>
        <v/>
      </c>
      <c r="C339" s="64"/>
      <c r="D339" s="63" t="str">
        <f aca="false">IF($C339="","",MONTH($C339))</f>
        <v/>
      </c>
      <c r="E339" s="65"/>
      <c r="F339" s="66" t="str">
        <f aca="false">IFERROR(VLOOKUP($E339,Stammdaten!$B$20:$C$51,2,FALSE()),"")</f>
        <v/>
      </c>
      <c r="G339" s="65"/>
      <c r="H339" s="65"/>
      <c r="I339" s="67"/>
      <c r="J339" s="68"/>
    </row>
    <row r="340" customFormat="false" ht="15" hidden="false" customHeight="false" outlineLevel="0" collapsed="false">
      <c r="B340" s="63" t="str">
        <f aca="false">IF($C340="","",ROW()-5)</f>
        <v/>
      </c>
      <c r="C340" s="64"/>
      <c r="D340" s="63" t="str">
        <f aca="false">IF($C340="","",MONTH($C340))</f>
        <v/>
      </c>
      <c r="E340" s="65"/>
      <c r="F340" s="66" t="str">
        <f aca="false">IFERROR(VLOOKUP($E340,Stammdaten!$B$20:$C$51,2,FALSE()),"")</f>
        <v/>
      </c>
      <c r="G340" s="65"/>
      <c r="H340" s="65"/>
      <c r="I340" s="67"/>
      <c r="J340" s="68"/>
    </row>
    <row r="341" customFormat="false" ht="15" hidden="false" customHeight="false" outlineLevel="0" collapsed="false">
      <c r="B341" s="63" t="str">
        <f aca="false">IF($C341="","",ROW()-5)</f>
        <v/>
      </c>
      <c r="C341" s="64"/>
      <c r="D341" s="63" t="str">
        <f aca="false">IF($C341="","",MONTH($C341))</f>
        <v/>
      </c>
      <c r="E341" s="65"/>
      <c r="F341" s="66" t="str">
        <f aca="false">IFERROR(VLOOKUP($E341,Stammdaten!$B$20:$C$51,2,FALSE()),"")</f>
        <v/>
      </c>
      <c r="G341" s="65"/>
      <c r="H341" s="65"/>
      <c r="I341" s="67"/>
      <c r="J341" s="68"/>
    </row>
    <row r="342" customFormat="false" ht="15" hidden="false" customHeight="false" outlineLevel="0" collapsed="false">
      <c r="B342" s="63" t="str">
        <f aca="false">IF($C342="","",ROW()-5)</f>
        <v/>
      </c>
      <c r="C342" s="64"/>
      <c r="D342" s="63" t="str">
        <f aca="false">IF($C342="","",MONTH($C342))</f>
        <v/>
      </c>
      <c r="E342" s="65"/>
      <c r="F342" s="66" t="str">
        <f aca="false">IFERROR(VLOOKUP($E342,Stammdaten!$B$20:$C$51,2,FALSE()),"")</f>
        <v/>
      </c>
      <c r="G342" s="65"/>
      <c r="H342" s="65"/>
      <c r="I342" s="67"/>
      <c r="J342" s="68"/>
    </row>
    <row r="343" customFormat="false" ht="15" hidden="false" customHeight="false" outlineLevel="0" collapsed="false">
      <c r="B343" s="63" t="str">
        <f aca="false">IF($C343="","",ROW()-5)</f>
        <v/>
      </c>
      <c r="C343" s="64"/>
      <c r="D343" s="63" t="str">
        <f aca="false">IF($C343="","",MONTH($C343))</f>
        <v/>
      </c>
      <c r="E343" s="65"/>
      <c r="F343" s="66" t="str">
        <f aca="false">IFERROR(VLOOKUP($E343,Stammdaten!$B$20:$C$51,2,FALSE()),"")</f>
        <v/>
      </c>
      <c r="G343" s="65"/>
      <c r="H343" s="65"/>
      <c r="I343" s="67"/>
      <c r="J343" s="68"/>
    </row>
    <row r="344" customFormat="false" ht="15" hidden="false" customHeight="false" outlineLevel="0" collapsed="false">
      <c r="B344" s="63" t="str">
        <f aca="false">IF($C344="","",ROW()-5)</f>
        <v/>
      </c>
      <c r="C344" s="64"/>
      <c r="D344" s="63" t="str">
        <f aca="false">IF($C344="","",MONTH($C344))</f>
        <v/>
      </c>
      <c r="E344" s="65"/>
      <c r="F344" s="66" t="str">
        <f aca="false">IFERROR(VLOOKUP($E344,Stammdaten!$B$20:$C$51,2,FALSE()),"")</f>
        <v/>
      </c>
      <c r="G344" s="65"/>
      <c r="H344" s="65"/>
      <c r="I344" s="67"/>
      <c r="J344" s="68"/>
    </row>
    <row r="345" customFormat="false" ht="15" hidden="false" customHeight="false" outlineLevel="0" collapsed="false">
      <c r="B345" s="63" t="str">
        <f aca="false">IF($C345="","",ROW()-5)</f>
        <v/>
      </c>
      <c r="C345" s="64"/>
      <c r="D345" s="63" t="str">
        <f aca="false">IF($C345="","",MONTH($C345))</f>
        <v/>
      </c>
      <c r="E345" s="65"/>
      <c r="F345" s="66" t="str">
        <f aca="false">IFERROR(VLOOKUP($E345,Stammdaten!$B$20:$C$51,2,FALSE()),"")</f>
        <v/>
      </c>
      <c r="G345" s="65"/>
      <c r="H345" s="65"/>
      <c r="I345" s="67"/>
      <c r="J345" s="68"/>
    </row>
    <row r="346" customFormat="false" ht="15" hidden="false" customHeight="false" outlineLevel="0" collapsed="false">
      <c r="B346" s="63" t="str">
        <f aca="false">IF($C346="","",ROW()-5)</f>
        <v/>
      </c>
      <c r="C346" s="64"/>
      <c r="D346" s="63" t="str">
        <f aca="false">IF($C346="","",MONTH($C346))</f>
        <v/>
      </c>
      <c r="E346" s="65"/>
      <c r="F346" s="66" t="str">
        <f aca="false">IFERROR(VLOOKUP($E346,Stammdaten!$B$20:$C$51,2,FALSE()),"")</f>
        <v/>
      </c>
      <c r="G346" s="65"/>
      <c r="H346" s="65"/>
      <c r="I346" s="67"/>
      <c r="J346" s="68"/>
    </row>
    <row r="347" customFormat="false" ht="15" hidden="false" customHeight="false" outlineLevel="0" collapsed="false">
      <c r="B347" s="63" t="str">
        <f aca="false">IF($C347="","",ROW()-5)</f>
        <v/>
      </c>
      <c r="C347" s="64"/>
      <c r="D347" s="63" t="str">
        <f aca="false">IF($C347="","",MONTH($C347))</f>
        <v/>
      </c>
      <c r="E347" s="65"/>
      <c r="F347" s="66" t="str">
        <f aca="false">IFERROR(VLOOKUP($E347,Stammdaten!$B$20:$C$51,2,FALSE()),"")</f>
        <v/>
      </c>
      <c r="G347" s="65"/>
      <c r="H347" s="65"/>
      <c r="I347" s="67"/>
      <c r="J347" s="68"/>
    </row>
    <row r="348" customFormat="false" ht="15" hidden="false" customHeight="false" outlineLevel="0" collapsed="false">
      <c r="B348" s="63" t="str">
        <f aca="false">IF($C348="","",ROW()-5)</f>
        <v/>
      </c>
      <c r="C348" s="64"/>
      <c r="D348" s="63" t="str">
        <f aca="false">IF($C348="","",MONTH($C348))</f>
        <v/>
      </c>
      <c r="E348" s="65"/>
      <c r="F348" s="66" t="str">
        <f aca="false">IFERROR(VLOOKUP($E348,Stammdaten!$B$20:$C$51,2,FALSE()),"")</f>
        <v/>
      </c>
      <c r="G348" s="65"/>
      <c r="H348" s="65"/>
      <c r="I348" s="67"/>
      <c r="J348" s="68"/>
    </row>
    <row r="349" customFormat="false" ht="15" hidden="false" customHeight="false" outlineLevel="0" collapsed="false">
      <c r="B349" s="63" t="str">
        <f aca="false">IF($C349="","",ROW()-5)</f>
        <v/>
      </c>
      <c r="C349" s="64"/>
      <c r="D349" s="63" t="str">
        <f aca="false">IF($C349="","",MONTH($C349))</f>
        <v/>
      </c>
      <c r="E349" s="65"/>
      <c r="F349" s="66" t="str">
        <f aca="false">IFERROR(VLOOKUP($E349,Stammdaten!$B$20:$C$51,2,FALSE()),"")</f>
        <v/>
      </c>
      <c r="G349" s="65"/>
      <c r="H349" s="65"/>
      <c r="I349" s="67"/>
      <c r="J349" s="68"/>
    </row>
    <row r="350" customFormat="false" ht="15" hidden="false" customHeight="false" outlineLevel="0" collapsed="false">
      <c r="B350" s="63" t="str">
        <f aca="false">IF($C350="","",ROW()-5)</f>
        <v/>
      </c>
      <c r="C350" s="64"/>
      <c r="D350" s="63" t="str">
        <f aca="false">IF($C350="","",MONTH($C350))</f>
        <v/>
      </c>
      <c r="E350" s="65"/>
      <c r="F350" s="66" t="str">
        <f aca="false">IFERROR(VLOOKUP($E350,Stammdaten!$B$20:$C$51,2,FALSE()),"")</f>
        <v/>
      </c>
      <c r="G350" s="65"/>
      <c r="H350" s="65"/>
      <c r="I350" s="67"/>
      <c r="J350" s="68"/>
    </row>
    <row r="351" customFormat="false" ht="15" hidden="false" customHeight="false" outlineLevel="0" collapsed="false">
      <c r="B351" s="63" t="str">
        <f aca="false">IF($C351="","",ROW()-5)</f>
        <v/>
      </c>
      <c r="C351" s="64"/>
      <c r="D351" s="63" t="str">
        <f aca="false">IF($C351="","",MONTH($C351))</f>
        <v/>
      </c>
      <c r="E351" s="65"/>
      <c r="F351" s="66" t="str">
        <f aca="false">IFERROR(VLOOKUP($E351,Stammdaten!$B$20:$C$51,2,FALSE()),"")</f>
        <v/>
      </c>
      <c r="G351" s="65"/>
      <c r="H351" s="65"/>
      <c r="I351" s="67"/>
      <c r="J351" s="68"/>
    </row>
    <row r="352" customFormat="false" ht="15" hidden="false" customHeight="false" outlineLevel="0" collapsed="false">
      <c r="B352" s="63" t="str">
        <f aca="false">IF($C352="","",ROW()-5)</f>
        <v/>
      </c>
      <c r="C352" s="64"/>
      <c r="D352" s="63" t="str">
        <f aca="false">IF($C352="","",MONTH($C352))</f>
        <v/>
      </c>
      <c r="E352" s="65"/>
      <c r="F352" s="66" t="str">
        <f aca="false">IFERROR(VLOOKUP($E352,Stammdaten!$B$20:$C$51,2,FALSE()),"")</f>
        <v/>
      </c>
      <c r="G352" s="65"/>
      <c r="H352" s="65"/>
      <c r="I352" s="67"/>
      <c r="J352" s="68"/>
    </row>
    <row r="353" customFormat="false" ht="15" hidden="false" customHeight="false" outlineLevel="0" collapsed="false">
      <c r="B353" s="63" t="str">
        <f aca="false">IF($C353="","",ROW()-5)</f>
        <v/>
      </c>
      <c r="C353" s="64"/>
      <c r="D353" s="63" t="str">
        <f aca="false">IF($C353="","",MONTH($C353))</f>
        <v/>
      </c>
      <c r="E353" s="65"/>
      <c r="F353" s="66" t="str">
        <f aca="false">IFERROR(VLOOKUP($E353,Stammdaten!$B$20:$C$51,2,FALSE()),"")</f>
        <v/>
      </c>
      <c r="G353" s="65"/>
      <c r="H353" s="65"/>
      <c r="I353" s="67"/>
      <c r="J353" s="68"/>
    </row>
    <row r="354" customFormat="false" ht="15" hidden="false" customHeight="false" outlineLevel="0" collapsed="false">
      <c r="B354" s="63" t="str">
        <f aca="false">IF($C354="","",ROW()-5)</f>
        <v/>
      </c>
      <c r="C354" s="64"/>
      <c r="D354" s="63" t="str">
        <f aca="false">IF($C354="","",MONTH($C354))</f>
        <v/>
      </c>
      <c r="E354" s="65"/>
      <c r="F354" s="66" t="str">
        <f aca="false">IFERROR(VLOOKUP($E354,Stammdaten!$B$20:$C$51,2,FALSE()),"")</f>
        <v/>
      </c>
      <c r="G354" s="65"/>
      <c r="H354" s="65"/>
      <c r="I354" s="67"/>
      <c r="J354" s="68"/>
    </row>
    <row r="355" customFormat="false" ht="15" hidden="false" customHeight="false" outlineLevel="0" collapsed="false">
      <c r="B355" s="63" t="str">
        <f aca="false">IF($C355="","",ROW()-5)</f>
        <v/>
      </c>
      <c r="C355" s="64"/>
      <c r="D355" s="63" t="str">
        <f aca="false">IF($C355="","",MONTH($C355))</f>
        <v/>
      </c>
      <c r="E355" s="65"/>
      <c r="F355" s="66" t="str">
        <f aca="false">IFERROR(VLOOKUP($E355,Stammdaten!$B$20:$C$51,2,FALSE()),"")</f>
        <v/>
      </c>
      <c r="G355" s="65"/>
      <c r="H355" s="65"/>
      <c r="I355" s="67"/>
      <c r="J355" s="68"/>
    </row>
    <row r="356" customFormat="false" ht="15" hidden="false" customHeight="false" outlineLevel="0" collapsed="false">
      <c r="B356" s="63" t="str">
        <f aca="false">IF($C356="","",ROW()-5)</f>
        <v/>
      </c>
      <c r="C356" s="64"/>
      <c r="D356" s="63" t="str">
        <f aca="false">IF($C356="","",MONTH($C356))</f>
        <v/>
      </c>
      <c r="E356" s="65"/>
      <c r="F356" s="66" t="str">
        <f aca="false">IFERROR(VLOOKUP($E356,Stammdaten!$B$20:$C$51,2,FALSE()),"")</f>
        <v/>
      </c>
      <c r="G356" s="65"/>
      <c r="H356" s="65"/>
      <c r="I356" s="67"/>
      <c r="J356" s="68"/>
    </row>
    <row r="357" customFormat="false" ht="15" hidden="false" customHeight="false" outlineLevel="0" collapsed="false">
      <c r="B357" s="63" t="str">
        <f aca="false">IF($C357="","",ROW()-5)</f>
        <v/>
      </c>
      <c r="C357" s="64"/>
      <c r="D357" s="63" t="str">
        <f aca="false">IF($C357="","",MONTH($C357))</f>
        <v/>
      </c>
      <c r="E357" s="65"/>
      <c r="F357" s="66" t="str">
        <f aca="false">IFERROR(VLOOKUP($E357,Stammdaten!$B$20:$C$51,2,FALSE()),"")</f>
        <v/>
      </c>
      <c r="G357" s="65"/>
      <c r="H357" s="65"/>
      <c r="I357" s="67"/>
      <c r="J357" s="68"/>
    </row>
    <row r="358" customFormat="false" ht="15" hidden="false" customHeight="false" outlineLevel="0" collapsed="false">
      <c r="B358" s="63" t="str">
        <f aca="false">IF($C358="","",ROW()-5)</f>
        <v/>
      </c>
      <c r="C358" s="64"/>
      <c r="D358" s="63" t="str">
        <f aca="false">IF($C358="","",MONTH($C358))</f>
        <v/>
      </c>
      <c r="E358" s="65"/>
      <c r="F358" s="66" t="str">
        <f aca="false">IFERROR(VLOOKUP($E358,Stammdaten!$B$20:$C$51,2,FALSE()),"")</f>
        <v/>
      </c>
      <c r="G358" s="65"/>
      <c r="H358" s="65"/>
      <c r="I358" s="67"/>
      <c r="J358" s="68"/>
    </row>
    <row r="359" customFormat="false" ht="15" hidden="false" customHeight="false" outlineLevel="0" collapsed="false">
      <c r="B359" s="63" t="str">
        <f aca="false">IF($C359="","",ROW()-5)</f>
        <v/>
      </c>
      <c r="C359" s="64"/>
      <c r="D359" s="63" t="str">
        <f aca="false">IF($C359="","",MONTH($C359))</f>
        <v/>
      </c>
      <c r="E359" s="65"/>
      <c r="F359" s="66" t="str">
        <f aca="false">IFERROR(VLOOKUP($E359,Stammdaten!$B$20:$C$51,2,FALSE()),"")</f>
        <v/>
      </c>
      <c r="G359" s="65"/>
      <c r="H359" s="65"/>
      <c r="I359" s="67"/>
      <c r="J359" s="68"/>
    </row>
    <row r="360" customFormat="false" ht="15" hidden="false" customHeight="false" outlineLevel="0" collapsed="false">
      <c r="B360" s="63" t="str">
        <f aca="false">IF($C360="","",ROW()-5)</f>
        <v/>
      </c>
      <c r="C360" s="64"/>
      <c r="D360" s="63" t="str">
        <f aca="false">IF($C360="","",MONTH($C360))</f>
        <v/>
      </c>
      <c r="E360" s="65"/>
      <c r="F360" s="66" t="str">
        <f aca="false">IFERROR(VLOOKUP($E360,Stammdaten!$B$20:$C$51,2,FALSE()),"")</f>
        <v/>
      </c>
      <c r="G360" s="65"/>
      <c r="H360" s="65"/>
      <c r="I360" s="67"/>
      <c r="J360" s="68"/>
    </row>
    <row r="361" customFormat="false" ht="15" hidden="false" customHeight="false" outlineLevel="0" collapsed="false">
      <c r="B361" s="63" t="str">
        <f aca="false">IF($C361="","",ROW()-5)</f>
        <v/>
      </c>
      <c r="C361" s="64"/>
      <c r="D361" s="63" t="str">
        <f aca="false">IF($C361="","",MONTH($C361))</f>
        <v/>
      </c>
      <c r="E361" s="65"/>
      <c r="F361" s="66" t="str">
        <f aca="false">IFERROR(VLOOKUP($E361,Stammdaten!$B$20:$C$51,2,FALSE()),"")</f>
        <v/>
      </c>
      <c r="G361" s="65"/>
      <c r="H361" s="65"/>
      <c r="I361" s="67"/>
      <c r="J361" s="68"/>
    </row>
    <row r="362" customFormat="false" ht="15" hidden="false" customHeight="false" outlineLevel="0" collapsed="false">
      <c r="B362" s="63" t="str">
        <f aca="false">IF($C362="","",ROW()-5)</f>
        <v/>
      </c>
      <c r="C362" s="64"/>
      <c r="D362" s="63" t="str">
        <f aca="false">IF($C362="","",MONTH($C362))</f>
        <v/>
      </c>
      <c r="E362" s="65"/>
      <c r="F362" s="66" t="str">
        <f aca="false">IFERROR(VLOOKUP($E362,Stammdaten!$B$20:$C$51,2,FALSE()),"")</f>
        <v/>
      </c>
      <c r="G362" s="65"/>
      <c r="H362" s="65"/>
      <c r="I362" s="67"/>
      <c r="J362" s="68"/>
    </row>
    <row r="363" customFormat="false" ht="15" hidden="false" customHeight="false" outlineLevel="0" collapsed="false">
      <c r="B363" s="63" t="str">
        <f aca="false">IF($C363="","",ROW()-5)</f>
        <v/>
      </c>
      <c r="C363" s="64"/>
      <c r="D363" s="63" t="str">
        <f aca="false">IF($C363="","",MONTH($C363))</f>
        <v/>
      </c>
      <c r="E363" s="65"/>
      <c r="F363" s="66" t="str">
        <f aca="false">IFERROR(VLOOKUP($E363,Stammdaten!$B$20:$C$51,2,FALSE()),"")</f>
        <v/>
      </c>
      <c r="G363" s="65"/>
      <c r="H363" s="65"/>
      <c r="I363" s="67"/>
      <c r="J363" s="68"/>
    </row>
    <row r="364" customFormat="false" ht="15" hidden="false" customHeight="false" outlineLevel="0" collapsed="false">
      <c r="B364" s="63" t="str">
        <f aca="false">IF($C364="","",ROW()-5)</f>
        <v/>
      </c>
      <c r="C364" s="64"/>
      <c r="D364" s="63" t="str">
        <f aca="false">IF($C364="","",MONTH($C364))</f>
        <v/>
      </c>
      <c r="E364" s="65"/>
      <c r="F364" s="66" t="str">
        <f aca="false">IFERROR(VLOOKUP($E364,Stammdaten!$B$20:$C$51,2,FALSE()),"")</f>
        <v/>
      </c>
      <c r="G364" s="65"/>
      <c r="H364" s="65"/>
      <c r="I364" s="67"/>
      <c r="J364" s="68"/>
    </row>
    <row r="365" customFormat="false" ht="15" hidden="false" customHeight="false" outlineLevel="0" collapsed="false">
      <c r="B365" s="63" t="str">
        <f aca="false">IF($C365="","",ROW()-5)</f>
        <v/>
      </c>
      <c r="C365" s="64"/>
      <c r="D365" s="63" t="str">
        <f aca="false">IF($C365="","",MONTH($C365))</f>
        <v/>
      </c>
      <c r="E365" s="65"/>
      <c r="F365" s="66" t="str">
        <f aca="false">IFERROR(VLOOKUP($E365,Stammdaten!$B$20:$C$51,2,FALSE()),"")</f>
        <v/>
      </c>
      <c r="G365" s="65"/>
      <c r="H365" s="65"/>
      <c r="I365" s="67"/>
      <c r="J365" s="68"/>
    </row>
    <row r="366" customFormat="false" ht="15" hidden="false" customHeight="false" outlineLevel="0" collapsed="false">
      <c r="B366" s="63" t="str">
        <f aca="false">IF($C366="","",ROW()-5)</f>
        <v/>
      </c>
      <c r="C366" s="64"/>
      <c r="D366" s="63" t="str">
        <f aca="false">IF($C366="","",MONTH($C366))</f>
        <v/>
      </c>
      <c r="E366" s="65"/>
      <c r="F366" s="66" t="str">
        <f aca="false">IFERROR(VLOOKUP($E366,Stammdaten!$B$20:$C$51,2,FALSE()),"")</f>
        <v/>
      </c>
      <c r="G366" s="65"/>
      <c r="H366" s="65"/>
      <c r="I366" s="67"/>
      <c r="J366" s="68"/>
    </row>
    <row r="367" customFormat="false" ht="15" hidden="false" customHeight="false" outlineLevel="0" collapsed="false">
      <c r="B367" s="63" t="str">
        <f aca="false">IF($C367="","",ROW()-5)</f>
        <v/>
      </c>
      <c r="C367" s="64"/>
      <c r="D367" s="63" t="str">
        <f aca="false">IF($C367="","",MONTH($C367))</f>
        <v/>
      </c>
      <c r="E367" s="65"/>
      <c r="F367" s="66" t="str">
        <f aca="false">IFERROR(VLOOKUP($E367,Stammdaten!$B$20:$C$51,2,FALSE()),"")</f>
        <v/>
      </c>
      <c r="G367" s="65"/>
      <c r="H367" s="65"/>
      <c r="I367" s="67"/>
      <c r="J367" s="68"/>
    </row>
    <row r="368" customFormat="false" ht="15" hidden="false" customHeight="false" outlineLevel="0" collapsed="false">
      <c r="B368" s="63" t="str">
        <f aca="false">IF($C368="","",ROW()-5)</f>
        <v/>
      </c>
      <c r="C368" s="64"/>
      <c r="D368" s="63" t="str">
        <f aca="false">IF($C368="","",MONTH($C368))</f>
        <v/>
      </c>
      <c r="E368" s="65"/>
      <c r="F368" s="66" t="str">
        <f aca="false">IFERROR(VLOOKUP($E368,Stammdaten!$B$20:$C$51,2,FALSE()),"")</f>
        <v/>
      </c>
      <c r="G368" s="65"/>
      <c r="H368" s="65"/>
      <c r="I368" s="67"/>
      <c r="J368" s="68"/>
    </row>
    <row r="369" customFormat="false" ht="15" hidden="false" customHeight="false" outlineLevel="0" collapsed="false">
      <c r="B369" s="63" t="str">
        <f aca="false">IF($C369="","",ROW()-5)</f>
        <v/>
      </c>
      <c r="C369" s="64"/>
      <c r="D369" s="63" t="str">
        <f aca="false">IF($C369="","",MONTH($C369))</f>
        <v/>
      </c>
      <c r="E369" s="65"/>
      <c r="F369" s="66" t="str">
        <f aca="false">IFERROR(VLOOKUP($E369,Stammdaten!$B$20:$C$51,2,FALSE()),"")</f>
        <v/>
      </c>
      <c r="G369" s="65"/>
      <c r="H369" s="65"/>
      <c r="I369" s="67"/>
      <c r="J369" s="68"/>
    </row>
    <row r="370" customFormat="false" ht="15" hidden="false" customHeight="false" outlineLevel="0" collapsed="false">
      <c r="B370" s="63" t="str">
        <f aca="false">IF($C370="","",ROW()-5)</f>
        <v/>
      </c>
      <c r="C370" s="64"/>
      <c r="D370" s="63" t="str">
        <f aca="false">IF($C370="","",MONTH($C370))</f>
        <v/>
      </c>
      <c r="E370" s="65"/>
      <c r="F370" s="66" t="str">
        <f aca="false">IFERROR(VLOOKUP($E370,Stammdaten!$B$20:$C$51,2,FALSE()),"")</f>
        <v/>
      </c>
      <c r="G370" s="65"/>
      <c r="H370" s="65"/>
      <c r="I370" s="67"/>
      <c r="J370" s="68"/>
    </row>
    <row r="371" customFormat="false" ht="15" hidden="false" customHeight="false" outlineLevel="0" collapsed="false">
      <c r="B371" s="63" t="str">
        <f aca="false">IF($C371="","",ROW()-5)</f>
        <v/>
      </c>
      <c r="C371" s="64"/>
      <c r="D371" s="63" t="str">
        <f aca="false">IF($C371="","",MONTH($C371))</f>
        <v/>
      </c>
      <c r="E371" s="65"/>
      <c r="F371" s="66" t="str">
        <f aca="false">IFERROR(VLOOKUP($E371,Stammdaten!$B$20:$C$51,2,FALSE()),"")</f>
        <v/>
      </c>
      <c r="G371" s="65"/>
      <c r="H371" s="65"/>
      <c r="I371" s="67"/>
      <c r="J371" s="68"/>
    </row>
    <row r="372" customFormat="false" ht="15" hidden="false" customHeight="false" outlineLevel="0" collapsed="false">
      <c r="B372" s="63" t="str">
        <f aca="false">IF($C372="","",ROW()-5)</f>
        <v/>
      </c>
      <c r="C372" s="64"/>
      <c r="D372" s="63" t="str">
        <f aca="false">IF($C372="","",MONTH($C372))</f>
        <v/>
      </c>
      <c r="E372" s="65"/>
      <c r="F372" s="66" t="str">
        <f aca="false">IFERROR(VLOOKUP($E372,Stammdaten!$B$20:$C$51,2,FALSE()),"")</f>
        <v/>
      </c>
      <c r="G372" s="65"/>
      <c r="H372" s="65"/>
      <c r="I372" s="67"/>
      <c r="J372" s="68"/>
    </row>
    <row r="373" customFormat="false" ht="15" hidden="false" customHeight="false" outlineLevel="0" collapsed="false">
      <c r="B373" s="63" t="str">
        <f aca="false">IF($C373="","",ROW()-5)</f>
        <v/>
      </c>
      <c r="C373" s="64"/>
      <c r="D373" s="63" t="str">
        <f aca="false">IF($C373="","",MONTH($C373))</f>
        <v/>
      </c>
      <c r="E373" s="65"/>
      <c r="F373" s="66" t="str">
        <f aca="false">IFERROR(VLOOKUP($E373,Stammdaten!$B$20:$C$51,2,FALSE()),"")</f>
        <v/>
      </c>
      <c r="G373" s="65"/>
      <c r="H373" s="65"/>
      <c r="I373" s="67"/>
      <c r="J373" s="68"/>
    </row>
    <row r="374" customFormat="false" ht="15" hidden="false" customHeight="false" outlineLevel="0" collapsed="false">
      <c r="B374" s="63" t="str">
        <f aca="false">IF($C374="","",ROW()-5)</f>
        <v/>
      </c>
      <c r="C374" s="64"/>
      <c r="D374" s="63" t="str">
        <f aca="false">IF($C374="","",MONTH($C374))</f>
        <v/>
      </c>
      <c r="E374" s="65"/>
      <c r="F374" s="66" t="str">
        <f aca="false">IFERROR(VLOOKUP($E374,Stammdaten!$B$20:$C$51,2,FALSE()),"")</f>
        <v/>
      </c>
      <c r="G374" s="65"/>
      <c r="H374" s="65"/>
      <c r="I374" s="67"/>
      <c r="J374" s="68"/>
    </row>
    <row r="375" customFormat="false" ht="15" hidden="false" customHeight="false" outlineLevel="0" collapsed="false">
      <c r="B375" s="63" t="str">
        <f aca="false">IF($C375="","",ROW()-5)</f>
        <v/>
      </c>
      <c r="C375" s="64"/>
      <c r="D375" s="63" t="str">
        <f aca="false">IF($C375="","",MONTH($C375))</f>
        <v/>
      </c>
      <c r="E375" s="65"/>
      <c r="F375" s="66" t="str">
        <f aca="false">IFERROR(VLOOKUP($E375,Stammdaten!$B$20:$C$51,2,FALSE()),"")</f>
        <v/>
      </c>
      <c r="G375" s="65"/>
      <c r="H375" s="65"/>
      <c r="I375" s="67"/>
      <c r="J375" s="68"/>
    </row>
    <row r="376" customFormat="false" ht="15" hidden="false" customHeight="false" outlineLevel="0" collapsed="false">
      <c r="B376" s="63" t="str">
        <f aca="false">IF($C376="","",ROW()-5)</f>
        <v/>
      </c>
      <c r="C376" s="64"/>
      <c r="D376" s="63" t="str">
        <f aca="false">IF($C376="","",MONTH($C376))</f>
        <v/>
      </c>
      <c r="E376" s="65"/>
      <c r="F376" s="66" t="str">
        <f aca="false">IFERROR(VLOOKUP($E376,Stammdaten!$B$20:$C$51,2,FALSE()),"")</f>
        <v/>
      </c>
      <c r="G376" s="65"/>
      <c r="H376" s="65"/>
      <c r="I376" s="67"/>
      <c r="J376" s="68"/>
    </row>
    <row r="377" customFormat="false" ht="15" hidden="false" customHeight="false" outlineLevel="0" collapsed="false">
      <c r="B377" s="63" t="str">
        <f aca="false">IF($C377="","",ROW()-5)</f>
        <v/>
      </c>
      <c r="C377" s="64"/>
      <c r="D377" s="63" t="str">
        <f aca="false">IF($C377="","",MONTH($C377))</f>
        <v/>
      </c>
      <c r="E377" s="65"/>
      <c r="F377" s="66" t="str">
        <f aca="false">IFERROR(VLOOKUP($E377,Stammdaten!$B$20:$C$51,2,FALSE()),"")</f>
        <v/>
      </c>
      <c r="G377" s="65"/>
      <c r="H377" s="65"/>
      <c r="I377" s="67"/>
      <c r="J377" s="68"/>
    </row>
    <row r="378" customFormat="false" ht="15" hidden="false" customHeight="false" outlineLevel="0" collapsed="false">
      <c r="B378" s="63" t="str">
        <f aca="false">IF($C378="","",ROW()-5)</f>
        <v/>
      </c>
      <c r="C378" s="64"/>
      <c r="D378" s="63" t="str">
        <f aca="false">IF($C378="","",MONTH($C378))</f>
        <v/>
      </c>
      <c r="E378" s="65"/>
      <c r="F378" s="66" t="str">
        <f aca="false">IFERROR(VLOOKUP($E378,Stammdaten!$B$20:$C$51,2,FALSE()),"")</f>
        <v/>
      </c>
      <c r="G378" s="65"/>
      <c r="H378" s="65"/>
      <c r="I378" s="67"/>
      <c r="J378" s="68"/>
    </row>
    <row r="379" customFormat="false" ht="15" hidden="false" customHeight="false" outlineLevel="0" collapsed="false">
      <c r="B379" s="63" t="str">
        <f aca="false">IF($C379="","",ROW()-5)</f>
        <v/>
      </c>
      <c r="C379" s="64"/>
      <c r="D379" s="63" t="str">
        <f aca="false">IF($C379="","",MONTH($C379))</f>
        <v/>
      </c>
      <c r="E379" s="65"/>
      <c r="F379" s="66" t="str">
        <f aca="false">IFERROR(VLOOKUP($E379,Stammdaten!$B$20:$C$51,2,FALSE()),"")</f>
        <v/>
      </c>
      <c r="G379" s="65"/>
      <c r="H379" s="65"/>
      <c r="I379" s="67"/>
      <c r="J379" s="68"/>
    </row>
    <row r="380" customFormat="false" ht="15" hidden="false" customHeight="false" outlineLevel="0" collapsed="false">
      <c r="B380" s="63" t="str">
        <f aca="false">IF($C380="","",ROW()-5)</f>
        <v/>
      </c>
      <c r="C380" s="64"/>
      <c r="D380" s="63" t="str">
        <f aca="false">IF($C380="","",MONTH($C380))</f>
        <v/>
      </c>
      <c r="E380" s="65"/>
      <c r="F380" s="66" t="str">
        <f aca="false">IFERROR(VLOOKUP($E380,Stammdaten!$B$20:$C$51,2,FALSE()),"")</f>
        <v/>
      </c>
      <c r="G380" s="65"/>
      <c r="H380" s="65"/>
      <c r="I380" s="67"/>
      <c r="J380" s="68"/>
    </row>
    <row r="381" customFormat="false" ht="15" hidden="false" customHeight="false" outlineLevel="0" collapsed="false">
      <c r="B381" s="63" t="str">
        <f aca="false">IF($C381="","",ROW()-5)</f>
        <v/>
      </c>
      <c r="C381" s="64"/>
      <c r="D381" s="63" t="str">
        <f aca="false">IF($C381="","",MONTH($C381))</f>
        <v/>
      </c>
      <c r="E381" s="65"/>
      <c r="F381" s="66" t="str">
        <f aca="false">IFERROR(VLOOKUP($E381,Stammdaten!$B$20:$C$51,2,FALSE()),"")</f>
        <v/>
      </c>
      <c r="G381" s="65"/>
      <c r="H381" s="65"/>
      <c r="I381" s="67"/>
      <c r="J381" s="68"/>
    </row>
    <row r="382" customFormat="false" ht="15" hidden="false" customHeight="false" outlineLevel="0" collapsed="false">
      <c r="B382" s="63" t="str">
        <f aca="false">IF($C382="","",ROW()-5)</f>
        <v/>
      </c>
      <c r="C382" s="64"/>
      <c r="D382" s="63" t="str">
        <f aca="false">IF($C382="","",MONTH($C382))</f>
        <v/>
      </c>
      <c r="E382" s="65"/>
      <c r="F382" s="66" t="str">
        <f aca="false">IFERROR(VLOOKUP($E382,Stammdaten!$B$20:$C$51,2,FALSE()),"")</f>
        <v/>
      </c>
      <c r="G382" s="65"/>
      <c r="H382" s="65"/>
      <c r="I382" s="67"/>
      <c r="J382" s="68"/>
    </row>
    <row r="383" customFormat="false" ht="15" hidden="false" customHeight="false" outlineLevel="0" collapsed="false">
      <c r="B383" s="63" t="str">
        <f aca="false">IF($C383="","",ROW()-5)</f>
        <v/>
      </c>
      <c r="C383" s="64"/>
      <c r="D383" s="63" t="str">
        <f aca="false">IF($C383="","",MONTH($C383))</f>
        <v/>
      </c>
      <c r="E383" s="65"/>
      <c r="F383" s="66" t="str">
        <f aca="false">IFERROR(VLOOKUP($E383,Stammdaten!$B$20:$C$51,2,FALSE()),"")</f>
        <v/>
      </c>
      <c r="G383" s="65"/>
      <c r="H383" s="65"/>
      <c r="I383" s="67"/>
      <c r="J383" s="68"/>
    </row>
    <row r="384" customFormat="false" ht="15" hidden="false" customHeight="false" outlineLevel="0" collapsed="false">
      <c r="B384" s="63" t="str">
        <f aca="false">IF($C384="","",ROW()-5)</f>
        <v/>
      </c>
      <c r="C384" s="64"/>
      <c r="D384" s="63" t="str">
        <f aca="false">IF($C384="","",MONTH($C384))</f>
        <v/>
      </c>
      <c r="E384" s="65"/>
      <c r="F384" s="66" t="str">
        <f aca="false">IFERROR(VLOOKUP($E384,Stammdaten!$B$20:$C$51,2,FALSE()),"")</f>
        <v/>
      </c>
      <c r="G384" s="65"/>
      <c r="H384" s="65"/>
      <c r="I384" s="67"/>
      <c r="J384" s="68"/>
    </row>
    <row r="385" customFormat="false" ht="15" hidden="false" customHeight="false" outlineLevel="0" collapsed="false">
      <c r="B385" s="63" t="str">
        <f aca="false">IF($C385="","",ROW()-5)</f>
        <v/>
      </c>
      <c r="C385" s="64"/>
      <c r="D385" s="63" t="str">
        <f aca="false">IF($C385="","",MONTH($C385))</f>
        <v/>
      </c>
      <c r="E385" s="65"/>
      <c r="F385" s="66" t="str">
        <f aca="false">IFERROR(VLOOKUP($E385,Stammdaten!$B$20:$C$51,2,FALSE()),"")</f>
        <v/>
      </c>
      <c r="G385" s="65"/>
      <c r="H385" s="65"/>
      <c r="I385" s="67"/>
      <c r="J385" s="68"/>
    </row>
    <row r="386" customFormat="false" ht="15" hidden="false" customHeight="false" outlineLevel="0" collapsed="false">
      <c r="B386" s="63" t="str">
        <f aca="false">IF($C386="","",ROW()-5)</f>
        <v/>
      </c>
      <c r="C386" s="64"/>
      <c r="D386" s="63" t="str">
        <f aca="false">IF($C386="","",MONTH($C386))</f>
        <v/>
      </c>
      <c r="E386" s="65"/>
      <c r="F386" s="66" t="str">
        <f aca="false">IFERROR(VLOOKUP($E386,Stammdaten!$B$20:$C$51,2,FALSE()),"")</f>
        <v/>
      </c>
      <c r="G386" s="65"/>
      <c r="H386" s="65"/>
      <c r="I386" s="67"/>
      <c r="J386" s="68"/>
    </row>
    <row r="387" customFormat="false" ht="15" hidden="false" customHeight="false" outlineLevel="0" collapsed="false">
      <c r="B387" s="63" t="str">
        <f aca="false">IF($C387="","",ROW()-5)</f>
        <v/>
      </c>
      <c r="C387" s="64"/>
      <c r="D387" s="63" t="str">
        <f aca="false">IF($C387="","",MONTH($C387))</f>
        <v/>
      </c>
      <c r="E387" s="65"/>
      <c r="F387" s="66" t="str">
        <f aca="false">IFERROR(VLOOKUP($E387,Stammdaten!$B$20:$C$51,2,FALSE()),"")</f>
        <v/>
      </c>
      <c r="G387" s="65"/>
      <c r="H387" s="65"/>
      <c r="I387" s="67"/>
      <c r="J387" s="68"/>
    </row>
    <row r="388" customFormat="false" ht="15" hidden="false" customHeight="false" outlineLevel="0" collapsed="false">
      <c r="B388" s="63" t="str">
        <f aca="false">IF($C388="","",ROW()-5)</f>
        <v/>
      </c>
      <c r="C388" s="64"/>
      <c r="D388" s="63" t="str">
        <f aca="false">IF($C388="","",MONTH($C388))</f>
        <v/>
      </c>
      <c r="E388" s="65"/>
      <c r="F388" s="66" t="str">
        <f aca="false">IFERROR(VLOOKUP($E388,Stammdaten!$B$20:$C$51,2,FALSE()),"")</f>
        <v/>
      </c>
      <c r="G388" s="65"/>
      <c r="H388" s="65"/>
      <c r="I388" s="67"/>
      <c r="J388" s="68"/>
    </row>
    <row r="389" customFormat="false" ht="15" hidden="false" customHeight="false" outlineLevel="0" collapsed="false">
      <c r="B389" s="63" t="str">
        <f aca="false">IF($C389="","",ROW()-5)</f>
        <v/>
      </c>
      <c r="C389" s="64"/>
      <c r="D389" s="63" t="str">
        <f aca="false">IF($C389="","",MONTH($C389))</f>
        <v/>
      </c>
      <c r="E389" s="65"/>
      <c r="F389" s="66" t="str">
        <f aca="false">IFERROR(VLOOKUP($E389,Stammdaten!$B$20:$C$51,2,FALSE()),"")</f>
        <v/>
      </c>
      <c r="G389" s="65"/>
      <c r="H389" s="65"/>
      <c r="I389" s="67"/>
      <c r="J389" s="68"/>
    </row>
    <row r="390" customFormat="false" ht="15" hidden="false" customHeight="false" outlineLevel="0" collapsed="false">
      <c r="B390" s="63" t="str">
        <f aca="false">IF($C390="","",ROW()-5)</f>
        <v/>
      </c>
      <c r="C390" s="64"/>
      <c r="D390" s="63" t="str">
        <f aca="false">IF($C390="","",MONTH($C390))</f>
        <v/>
      </c>
      <c r="E390" s="65"/>
      <c r="F390" s="66" t="str">
        <f aca="false">IFERROR(VLOOKUP($E390,Stammdaten!$B$20:$C$51,2,FALSE()),"")</f>
        <v/>
      </c>
      <c r="G390" s="65"/>
      <c r="H390" s="65"/>
      <c r="I390" s="67"/>
      <c r="J390" s="68"/>
    </row>
    <row r="391" customFormat="false" ht="15" hidden="false" customHeight="false" outlineLevel="0" collapsed="false">
      <c r="B391" s="63" t="str">
        <f aca="false">IF($C391="","",ROW()-5)</f>
        <v/>
      </c>
      <c r="C391" s="64"/>
      <c r="D391" s="63" t="str">
        <f aca="false">IF($C391="","",MONTH($C391))</f>
        <v/>
      </c>
      <c r="E391" s="65"/>
      <c r="F391" s="66" t="str">
        <f aca="false">IFERROR(VLOOKUP($E391,Stammdaten!$B$20:$C$51,2,FALSE()),"")</f>
        <v/>
      </c>
      <c r="G391" s="65"/>
      <c r="H391" s="65"/>
      <c r="I391" s="67"/>
      <c r="J391" s="68"/>
    </row>
    <row r="392" customFormat="false" ht="15" hidden="false" customHeight="false" outlineLevel="0" collapsed="false">
      <c r="B392" s="63" t="str">
        <f aca="false">IF($C392="","",ROW()-5)</f>
        <v/>
      </c>
      <c r="C392" s="64"/>
      <c r="D392" s="63" t="str">
        <f aca="false">IF($C392="","",MONTH($C392))</f>
        <v/>
      </c>
      <c r="E392" s="65"/>
      <c r="F392" s="66" t="str">
        <f aca="false">IFERROR(VLOOKUP($E392,Stammdaten!$B$20:$C$51,2,FALSE()),"")</f>
        <v/>
      </c>
      <c r="G392" s="65"/>
      <c r="H392" s="65"/>
      <c r="I392" s="67"/>
      <c r="J392" s="68"/>
    </row>
    <row r="393" customFormat="false" ht="15" hidden="false" customHeight="false" outlineLevel="0" collapsed="false">
      <c r="B393" s="63" t="str">
        <f aca="false">IF($C393="","",ROW()-5)</f>
        <v/>
      </c>
      <c r="C393" s="64"/>
      <c r="D393" s="63" t="str">
        <f aca="false">IF($C393="","",MONTH($C393))</f>
        <v/>
      </c>
      <c r="E393" s="65"/>
      <c r="F393" s="66" t="str">
        <f aca="false">IFERROR(VLOOKUP($E393,Stammdaten!$B$20:$C$51,2,FALSE()),"")</f>
        <v/>
      </c>
      <c r="G393" s="65"/>
      <c r="H393" s="65"/>
      <c r="I393" s="67"/>
      <c r="J393" s="68"/>
    </row>
    <row r="394" customFormat="false" ht="15" hidden="false" customHeight="false" outlineLevel="0" collapsed="false">
      <c r="B394" s="63" t="str">
        <f aca="false">IF($C394="","",ROW()-5)</f>
        <v/>
      </c>
      <c r="C394" s="64"/>
      <c r="D394" s="63" t="str">
        <f aca="false">IF($C394="","",MONTH($C394))</f>
        <v/>
      </c>
      <c r="E394" s="65"/>
      <c r="F394" s="66" t="str">
        <f aca="false">IFERROR(VLOOKUP($E394,Stammdaten!$B$20:$C$51,2,FALSE()),"")</f>
        <v/>
      </c>
      <c r="G394" s="65"/>
      <c r="H394" s="65"/>
      <c r="I394" s="67"/>
      <c r="J394" s="68"/>
    </row>
    <row r="395" customFormat="false" ht="15" hidden="false" customHeight="false" outlineLevel="0" collapsed="false">
      <c r="B395" s="63" t="str">
        <f aca="false">IF($C395="","",ROW()-5)</f>
        <v/>
      </c>
      <c r="C395" s="64"/>
      <c r="D395" s="63" t="str">
        <f aca="false">IF($C395="","",MONTH($C395))</f>
        <v/>
      </c>
      <c r="E395" s="65"/>
      <c r="F395" s="66" t="str">
        <f aca="false">IFERROR(VLOOKUP($E395,Stammdaten!$B$20:$C$51,2,FALSE()),"")</f>
        <v/>
      </c>
      <c r="G395" s="65"/>
      <c r="H395" s="65"/>
      <c r="I395" s="67"/>
      <c r="J395" s="68"/>
    </row>
    <row r="396" customFormat="false" ht="15" hidden="false" customHeight="false" outlineLevel="0" collapsed="false">
      <c r="B396" s="63" t="str">
        <f aca="false">IF($C396="","",ROW()-5)</f>
        <v/>
      </c>
      <c r="C396" s="64"/>
      <c r="D396" s="63" t="str">
        <f aca="false">IF($C396="","",MONTH($C396))</f>
        <v/>
      </c>
      <c r="E396" s="65"/>
      <c r="F396" s="66" t="str">
        <f aca="false">IFERROR(VLOOKUP($E396,Stammdaten!$B$20:$C$51,2,FALSE()),"")</f>
        <v/>
      </c>
      <c r="G396" s="65"/>
      <c r="H396" s="65"/>
      <c r="I396" s="67"/>
      <c r="J396" s="68"/>
    </row>
    <row r="397" customFormat="false" ht="15" hidden="false" customHeight="false" outlineLevel="0" collapsed="false">
      <c r="B397" s="63" t="str">
        <f aca="false">IF($C397="","",ROW()-5)</f>
        <v/>
      </c>
      <c r="C397" s="64"/>
      <c r="D397" s="63" t="str">
        <f aca="false">IF($C397="","",MONTH($C397))</f>
        <v/>
      </c>
      <c r="E397" s="65"/>
      <c r="F397" s="66" t="str">
        <f aca="false">IFERROR(VLOOKUP($E397,Stammdaten!$B$20:$C$51,2,FALSE()),"")</f>
        <v/>
      </c>
      <c r="G397" s="65"/>
      <c r="H397" s="65"/>
      <c r="I397" s="67"/>
      <c r="J397" s="68"/>
    </row>
    <row r="398" customFormat="false" ht="15" hidden="false" customHeight="false" outlineLevel="0" collapsed="false">
      <c r="B398" s="63" t="str">
        <f aca="false">IF($C398="","",ROW()-5)</f>
        <v/>
      </c>
      <c r="C398" s="64"/>
      <c r="D398" s="63" t="str">
        <f aca="false">IF($C398="","",MONTH($C398))</f>
        <v/>
      </c>
      <c r="E398" s="65"/>
      <c r="F398" s="66" t="str">
        <f aca="false">IFERROR(VLOOKUP($E398,Stammdaten!$B$20:$C$51,2,FALSE()),"")</f>
        <v/>
      </c>
      <c r="G398" s="65"/>
      <c r="H398" s="65"/>
      <c r="I398" s="67"/>
      <c r="J398" s="68"/>
    </row>
    <row r="399" customFormat="false" ht="15" hidden="false" customHeight="false" outlineLevel="0" collapsed="false">
      <c r="B399" s="63" t="str">
        <f aca="false">IF($C399="","",ROW()-5)</f>
        <v/>
      </c>
      <c r="C399" s="64"/>
      <c r="D399" s="63" t="str">
        <f aca="false">IF($C399="","",MONTH($C399))</f>
        <v/>
      </c>
      <c r="E399" s="65"/>
      <c r="F399" s="66" t="str">
        <f aca="false">IFERROR(VLOOKUP($E399,Stammdaten!$B$20:$C$51,2,FALSE()),"")</f>
        <v/>
      </c>
      <c r="G399" s="65"/>
      <c r="H399" s="65"/>
      <c r="I399" s="67"/>
      <c r="J399" s="68"/>
    </row>
    <row r="400" customFormat="false" ht="15" hidden="false" customHeight="false" outlineLevel="0" collapsed="false">
      <c r="B400" s="63" t="str">
        <f aca="false">IF($C400="","",ROW()-5)</f>
        <v/>
      </c>
      <c r="C400" s="64"/>
      <c r="D400" s="63" t="str">
        <f aca="false">IF($C400="","",MONTH($C400))</f>
        <v/>
      </c>
      <c r="E400" s="65"/>
      <c r="F400" s="66" t="str">
        <f aca="false">IFERROR(VLOOKUP($E400,Stammdaten!$B$20:$C$51,2,FALSE()),"")</f>
        <v/>
      </c>
      <c r="G400" s="65"/>
      <c r="H400" s="65"/>
      <c r="I400" s="67"/>
      <c r="J400" s="68"/>
    </row>
    <row r="401" customFormat="false" ht="15" hidden="false" customHeight="false" outlineLevel="0" collapsed="false">
      <c r="B401" s="63" t="str">
        <f aca="false">IF($C401="","",ROW()-5)</f>
        <v/>
      </c>
      <c r="C401" s="64"/>
      <c r="D401" s="63" t="str">
        <f aca="false">IF($C401="","",MONTH($C401))</f>
        <v/>
      </c>
      <c r="E401" s="65"/>
      <c r="F401" s="66" t="str">
        <f aca="false">IFERROR(VLOOKUP($E401,Stammdaten!$B$20:$C$51,2,FALSE()),"")</f>
        <v/>
      </c>
      <c r="G401" s="65"/>
      <c r="H401" s="65"/>
      <c r="I401" s="67"/>
      <c r="J401" s="68"/>
    </row>
    <row r="402" customFormat="false" ht="15" hidden="false" customHeight="false" outlineLevel="0" collapsed="false">
      <c r="B402" s="63" t="str">
        <f aca="false">IF($C402="","",ROW()-5)</f>
        <v/>
      </c>
      <c r="C402" s="64"/>
      <c r="D402" s="63" t="str">
        <f aca="false">IF($C402="","",MONTH($C402))</f>
        <v/>
      </c>
      <c r="E402" s="65"/>
      <c r="F402" s="66" t="str">
        <f aca="false">IFERROR(VLOOKUP($E402,Stammdaten!$B$20:$C$51,2,FALSE()),"")</f>
        <v/>
      </c>
      <c r="G402" s="65"/>
      <c r="H402" s="65"/>
      <c r="I402" s="67"/>
      <c r="J402" s="68"/>
    </row>
    <row r="403" customFormat="false" ht="15" hidden="false" customHeight="false" outlineLevel="0" collapsed="false">
      <c r="B403" s="63" t="str">
        <f aca="false">IF($C403="","",ROW()-5)</f>
        <v/>
      </c>
      <c r="C403" s="64"/>
      <c r="D403" s="63" t="str">
        <f aca="false">IF($C403="","",MONTH($C403))</f>
        <v/>
      </c>
      <c r="E403" s="65"/>
      <c r="F403" s="66" t="str">
        <f aca="false">IFERROR(VLOOKUP($E403,Stammdaten!$B$20:$C$51,2,FALSE()),"")</f>
        <v/>
      </c>
      <c r="G403" s="65"/>
      <c r="H403" s="65"/>
      <c r="I403" s="67"/>
      <c r="J403" s="68"/>
    </row>
    <row r="404" customFormat="false" ht="15" hidden="false" customHeight="false" outlineLevel="0" collapsed="false">
      <c r="B404" s="63" t="str">
        <f aca="false">IF($C404="","",ROW()-5)</f>
        <v/>
      </c>
      <c r="C404" s="64"/>
      <c r="D404" s="63" t="str">
        <f aca="false">IF($C404="","",MONTH($C404))</f>
        <v/>
      </c>
      <c r="E404" s="65"/>
      <c r="F404" s="66" t="str">
        <f aca="false">IFERROR(VLOOKUP($E404,Stammdaten!$B$20:$C$51,2,FALSE()),"")</f>
        <v/>
      </c>
      <c r="G404" s="65"/>
      <c r="H404" s="65"/>
      <c r="I404" s="67"/>
      <c r="J404" s="68"/>
    </row>
    <row r="405" customFormat="false" ht="15" hidden="false" customHeight="false" outlineLevel="0" collapsed="false">
      <c r="B405" s="63" t="str">
        <f aca="false">IF($C405="","",ROW()-5)</f>
        <v/>
      </c>
      <c r="C405" s="64"/>
      <c r="D405" s="63" t="str">
        <f aca="false">IF($C405="","",MONTH($C405))</f>
        <v/>
      </c>
      <c r="E405" s="65"/>
      <c r="F405" s="66" t="str">
        <f aca="false">IFERROR(VLOOKUP($E405,Stammdaten!$B$20:$C$51,2,FALSE()),"")</f>
        <v/>
      </c>
      <c r="G405" s="65"/>
      <c r="H405" s="65"/>
      <c r="I405" s="67"/>
      <c r="J405" s="68"/>
    </row>
    <row r="406" customFormat="false" ht="15" hidden="false" customHeight="false" outlineLevel="0" collapsed="false">
      <c r="B406" s="63" t="str">
        <f aca="false">IF($C406="","",ROW()-5)</f>
        <v/>
      </c>
      <c r="C406" s="64"/>
      <c r="D406" s="63" t="str">
        <f aca="false">IF($C406="","",MONTH($C406))</f>
        <v/>
      </c>
      <c r="E406" s="65"/>
      <c r="F406" s="66" t="str">
        <f aca="false">IFERROR(VLOOKUP($E406,Stammdaten!$B$20:$C$51,2,FALSE()),"")</f>
        <v/>
      </c>
      <c r="G406" s="65"/>
      <c r="H406" s="65"/>
      <c r="I406" s="67"/>
      <c r="J406" s="68"/>
    </row>
    <row r="407" customFormat="false" ht="15" hidden="false" customHeight="false" outlineLevel="0" collapsed="false">
      <c r="B407" s="63" t="str">
        <f aca="false">IF($C407="","",ROW()-5)</f>
        <v/>
      </c>
      <c r="C407" s="64"/>
      <c r="D407" s="63" t="str">
        <f aca="false">IF($C407="","",MONTH($C407))</f>
        <v/>
      </c>
      <c r="E407" s="65"/>
      <c r="F407" s="66" t="str">
        <f aca="false">IFERROR(VLOOKUP($E407,Stammdaten!$B$20:$C$51,2,FALSE()),"")</f>
        <v/>
      </c>
      <c r="G407" s="65"/>
      <c r="H407" s="65"/>
      <c r="I407" s="67"/>
      <c r="J407" s="68"/>
    </row>
    <row r="408" customFormat="false" ht="15" hidden="false" customHeight="false" outlineLevel="0" collapsed="false">
      <c r="B408" s="63" t="str">
        <f aca="false">IF($C408="","",ROW()-5)</f>
        <v/>
      </c>
      <c r="C408" s="64"/>
      <c r="D408" s="63" t="str">
        <f aca="false">IF($C408="","",MONTH($C408))</f>
        <v/>
      </c>
      <c r="E408" s="65"/>
      <c r="F408" s="66" t="str">
        <f aca="false">IFERROR(VLOOKUP($E408,Stammdaten!$B$20:$C$51,2,FALSE()),"")</f>
        <v/>
      </c>
      <c r="G408" s="65"/>
      <c r="H408" s="65"/>
      <c r="I408" s="67"/>
      <c r="J408" s="68"/>
    </row>
    <row r="409" customFormat="false" ht="15" hidden="false" customHeight="false" outlineLevel="0" collapsed="false">
      <c r="B409" s="63" t="str">
        <f aca="false">IF($C409="","",ROW()-5)</f>
        <v/>
      </c>
      <c r="C409" s="64"/>
      <c r="D409" s="63" t="str">
        <f aca="false">IF($C409="","",MONTH($C409))</f>
        <v/>
      </c>
      <c r="E409" s="65"/>
      <c r="F409" s="66" t="str">
        <f aca="false">IFERROR(VLOOKUP($E409,Stammdaten!$B$20:$C$51,2,FALSE()),"")</f>
        <v/>
      </c>
      <c r="G409" s="65"/>
      <c r="H409" s="65"/>
      <c r="I409" s="67"/>
      <c r="J409" s="68"/>
    </row>
    <row r="410" customFormat="false" ht="15" hidden="false" customHeight="false" outlineLevel="0" collapsed="false">
      <c r="B410" s="63" t="str">
        <f aca="false">IF($C410="","",ROW()-5)</f>
        <v/>
      </c>
      <c r="C410" s="64"/>
      <c r="D410" s="63" t="str">
        <f aca="false">IF($C410="","",MONTH($C410))</f>
        <v/>
      </c>
      <c r="E410" s="65"/>
      <c r="F410" s="66" t="str">
        <f aca="false">IFERROR(VLOOKUP($E410,Stammdaten!$B$20:$C$51,2,FALSE()),"")</f>
        <v/>
      </c>
      <c r="G410" s="65"/>
      <c r="H410" s="65"/>
      <c r="I410" s="67"/>
      <c r="J410" s="68"/>
    </row>
    <row r="411" customFormat="false" ht="15" hidden="false" customHeight="false" outlineLevel="0" collapsed="false">
      <c r="B411" s="63" t="str">
        <f aca="false">IF($C411="","",ROW()-5)</f>
        <v/>
      </c>
      <c r="C411" s="64"/>
      <c r="D411" s="63" t="str">
        <f aca="false">IF($C411="","",MONTH($C411))</f>
        <v/>
      </c>
      <c r="E411" s="65"/>
      <c r="F411" s="66" t="str">
        <f aca="false">IFERROR(VLOOKUP($E411,Stammdaten!$B$20:$C$51,2,FALSE()),"")</f>
        <v/>
      </c>
      <c r="G411" s="65"/>
      <c r="H411" s="65"/>
      <c r="I411" s="67"/>
      <c r="J411" s="68"/>
    </row>
    <row r="412" customFormat="false" ht="15" hidden="false" customHeight="false" outlineLevel="0" collapsed="false">
      <c r="B412" s="63" t="str">
        <f aca="false">IF($C412="","",ROW()-5)</f>
        <v/>
      </c>
      <c r="C412" s="64"/>
      <c r="D412" s="63" t="str">
        <f aca="false">IF($C412="","",MONTH($C412))</f>
        <v/>
      </c>
      <c r="E412" s="65"/>
      <c r="F412" s="66" t="str">
        <f aca="false">IFERROR(VLOOKUP($E412,Stammdaten!$B$20:$C$51,2,FALSE()),"")</f>
        <v/>
      </c>
      <c r="G412" s="65"/>
      <c r="H412" s="65"/>
      <c r="I412" s="67"/>
      <c r="J412" s="68"/>
    </row>
    <row r="413" customFormat="false" ht="15" hidden="false" customHeight="false" outlineLevel="0" collapsed="false">
      <c r="B413" s="63" t="str">
        <f aca="false">IF($C413="","",ROW()-5)</f>
        <v/>
      </c>
      <c r="C413" s="64"/>
      <c r="D413" s="63" t="str">
        <f aca="false">IF($C413="","",MONTH($C413))</f>
        <v/>
      </c>
      <c r="E413" s="65"/>
      <c r="F413" s="66" t="str">
        <f aca="false">IFERROR(VLOOKUP($E413,Stammdaten!$B$20:$C$51,2,FALSE()),"")</f>
        <v/>
      </c>
      <c r="G413" s="65"/>
      <c r="H413" s="65"/>
      <c r="I413" s="67"/>
      <c r="J413" s="68"/>
    </row>
    <row r="414" customFormat="false" ht="15" hidden="false" customHeight="false" outlineLevel="0" collapsed="false">
      <c r="B414" s="63" t="str">
        <f aca="false">IF($C414="","",ROW()-5)</f>
        <v/>
      </c>
      <c r="C414" s="64"/>
      <c r="D414" s="63" t="str">
        <f aca="false">IF($C414="","",MONTH($C414))</f>
        <v/>
      </c>
      <c r="E414" s="65"/>
      <c r="F414" s="66" t="str">
        <f aca="false">IFERROR(VLOOKUP($E414,Stammdaten!$B$20:$C$51,2,FALSE()),"")</f>
        <v/>
      </c>
      <c r="G414" s="65"/>
      <c r="H414" s="65"/>
      <c r="I414" s="67"/>
      <c r="J414" s="68"/>
    </row>
    <row r="415" customFormat="false" ht="15" hidden="false" customHeight="false" outlineLevel="0" collapsed="false">
      <c r="B415" s="63" t="str">
        <f aca="false">IF($C415="","",ROW()-5)</f>
        <v/>
      </c>
      <c r="C415" s="64"/>
      <c r="D415" s="63" t="str">
        <f aca="false">IF($C415="","",MONTH($C415))</f>
        <v/>
      </c>
      <c r="E415" s="65"/>
      <c r="F415" s="66" t="str">
        <f aca="false">IFERROR(VLOOKUP($E415,Stammdaten!$B$20:$C$51,2,FALSE()),"")</f>
        <v/>
      </c>
      <c r="G415" s="65"/>
      <c r="H415" s="65"/>
      <c r="I415" s="67"/>
      <c r="J415" s="68"/>
    </row>
    <row r="416" customFormat="false" ht="15" hidden="false" customHeight="false" outlineLevel="0" collapsed="false">
      <c r="B416" s="63" t="str">
        <f aca="false">IF($C416="","",ROW()-5)</f>
        <v/>
      </c>
      <c r="C416" s="64"/>
      <c r="D416" s="63" t="str">
        <f aca="false">IF($C416="","",MONTH($C416))</f>
        <v/>
      </c>
      <c r="E416" s="65"/>
      <c r="F416" s="66" t="str">
        <f aca="false">IFERROR(VLOOKUP($E416,Stammdaten!$B$20:$C$51,2,FALSE()),"")</f>
        <v/>
      </c>
      <c r="G416" s="65"/>
      <c r="H416" s="65"/>
      <c r="I416" s="67"/>
      <c r="J416" s="68"/>
    </row>
    <row r="417" customFormat="false" ht="15" hidden="false" customHeight="false" outlineLevel="0" collapsed="false">
      <c r="B417" s="63" t="str">
        <f aca="false">IF($C417="","",ROW()-5)</f>
        <v/>
      </c>
      <c r="C417" s="64"/>
      <c r="D417" s="63" t="str">
        <f aca="false">IF($C417="","",MONTH($C417))</f>
        <v/>
      </c>
      <c r="E417" s="65"/>
      <c r="F417" s="66" t="str">
        <f aca="false">IFERROR(VLOOKUP($E417,Stammdaten!$B$20:$C$51,2,FALSE()),"")</f>
        <v/>
      </c>
      <c r="G417" s="65"/>
      <c r="H417" s="65"/>
      <c r="I417" s="67"/>
      <c r="J417" s="68"/>
    </row>
    <row r="418" customFormat="false" ht="15" hidden="false" customHeight="false" outlineLevel="0" collapsed="false">
      <c r="B418" s="63" t="str">
        <f aca="false">IF($C418="","",ROW()-5)</f>
        <v/>
      </c>
      <c r="C418" s="64"/>
      <c r="D418" s="63" t="str">
        <f aca="false">IF($C418="","",MONTH($C418))</f>
        <v/>
      </c>
      <c r="E418" s="65"/>
      <c r="F418" s="66" t="str">
        <f aca="false">IFERROR(VLOOKUP($E418,Stammdaten!$B$20:$C$51,2,FALSE()),"")</f>
        <v/>
      </c>
      <c r="G418" s="65"/>
      <c r="H418" s="65"/>
      <c r="I418" s="67"/>
      <c r="J418" s="68"/>
    </row>
    <row r="419" customFormat="false" ht="15" hidden="false" customHeight="false" outlineLevel="0" collapsed="false">
      <c r="B419" s="63" t="str">
        <f aca="false">IF($C419="","",ROW()-5)</f>
        <v/>
      </c>
      <c r="C419" s="64"/>
      <c r="D419" s="63" t="str">
        <f aca="false">IF($C419="","",MONTH($C419))</f>
        <v/>
      </c>
      <c r="E419" s="65"/>
      <c r="F419" s="66" t="str">
        <f aca="false">IFERROR(VLOOKUP($E419,Stammdaten!$B$20:$C$51,2,FALSE()),"")</f>
        <v/>
      </c>
      <c r="G419" s="65"/>
      <c r="H419" s="65"/>
      <c r="I419" s="67"/>
      <c r="J419" s="68"/>
    </row>
    <row r="420" customFormat="false" ht="15" hidden="false" customHeight="false" outlineLevel="0" collapsed="false">
      <c r="B420" s="63" t="str">
        <f aca="false">IF($C420="","",ROW()-5)</f>
        <v/>
      </c>
      <c r="C420" s="64"/>
      <c r="D420" s="63" t="str">
        <f aca="false">IF($C420="","",MONTH($C420))</f>
        <v/>
      </c>
      <c r="E420" s="65"/>
      <c r="F420" s="66" t="str">
        <f aca="false">IFERROR(VLOOKUP($E420,Stammdaten!$B$20:$C$51,2,FALSE()),"")</f>
        <v/>
      </c>
      <c r="G420" s="65"/>
      <c r="H420" s="65"/>
      <c r="I420" s="67"/>
      <c r="J420" s="68"/>
    </row>
    <row r="421" customFormat="false" ht="15" hidden="false" customHeight="false" outlineLevel="0" collapsed="false">
      <c r="B421" s="63" t="str">
        <f aca="false">IF($C421="","",ROW()-5)</f>
        <v/>
      </c>
      <c r="C421" s="64"/>
      <c r="D421" s="63" t="str">
        <f aca="false">IF($C421="","",MONTH($C421))</f>
        <v/>
      </c>
      <c r="E421" s="65"/>
      <c r="F421" s="66" t="str">
        <f aca="false">IFERROR(VLOOKUP($E421,Stammdaten!$B$20:$C$51,2,FALSE()),"")</f>
        <v/>
      </c>
      <c r="G421" s="65"/>
      <c r="H421" s="65"/>
      <c r="I421" s="67"/>
      <c r="J421" s="68"/>
    </row>
    <row r="422" customFormat="false" ht="15" hidden="false" customHeight="false" outlineLevel="0" collapsed="false">
      <c r="B422" s="63" t="str">
        <f aca="false">IF($C422="","",ROW()-5)</f>
        <v/>
      </c>
      <c r="C422" s="64"/>
      <c r="D422" s="63" t="str">
        <f aca="false">IF($C422="","",MONTH($C422))</f>
        <v/>
      </c>
      <c r="E422" s="65"/>
      <c r="F422" s="66" t="str">
        <f aca="false">IFERROR(VLOOKUP($E422,Stammdaten!$B$20:$C$51,2,FALSE()),"")</f>
        <v/>
      </c>
      <c r="G422" s="65"/>
      <c r="H422" s="65"/>
      <c r="I422" s="67"/>
      <c r="J422" s="68"/>
    </row>
    <row r="423" customFormat="false" ht="15" hidden="false" customHeight="false" outlineLevel="0" collapsed="false">
      <c r="B423" s="63" t="str">
        <f aca="false">IF($C423="","",ROW()-5)</f>
        <v/>
      </c>
      <c r="C423" s="64"/>
      <c r="D423" s="63" t="str">
        <f aca="false">IF($C423="","",MONTH($C423))</f>
        <v/>
      </c>
      <c r="E423" s="65"/>
      <c r="F423" s="66" t="str">
        <f aca="false">IFERROR(VLOOKUP($E423,Stammdaten!$B$20:$C$51,2,FALSE()),"")</f>
        <v/>
      </c>
      <c r="G423" s="65"/>
      <c r="H423" s="65"/>
      <c r="I423" s="67"/>
      <c r="J423" s="68"/>
    </row>
    <row r="424" customFormat="false" ht="15" hidden="false" customHeight="false" outlineLevel="0" collapsed="false">
      <c r="B424" s="63" t="str">
        <f aca="false">IF($C424="","",ROW()-5)</f>
        <v/>
      </c>
      <c r="C424" s="64"/>
      <c r="D424" s="63" t="str">
        <f aca="false">IF($C424="","",MONTH($C424))</f>
        <v/>
      </c>
      <c r="E424" s="65"/>
      <c r="F424" s="66" t="str">
        <f aca="false">IFERROR(VLOOKUP($E424,Stammdaten!$B$20:$C$51,2,FALSE()),"")</f>
        <v/>
      </c>
      <c r="G424" s="65"/>
      <c r="H424" s="65"/>
      <c r="I424" s="67"/>
      <c r="J424" s="68"/>
    </row>
    <row r="425" customFormat="false" ht="15" hidden="false" customHeight="false" outlineLevel="0" collapsed="false">
      <c r="B425" s="63" t="str">
        <f aca="false">IF($C425="","",ROW()-5)</f>
        <v/>
      </c>
      <c r="C425" s="64"/>
      <c r="D425" s="63" t="str">
        <f aca="false">IF($C425="","",MONTH($C425))</f>
        <v/>
      </c>
      <c r="E425" s="65"/>
      <c r="F425" s="66" t="str">
        <f aca="false">IFERROR(VLOOKUP($E425,Stammdaten!$B$20:$C$51,2,FALSE()),"")</f>
        <v/>
      </c>
      <c r="G425" s="65"/>
      <c r="H425" s="65"/>
      <c r="I425" s="67"/>
      <c r="J425" s="68"/>
    </row>
    <row r="426" customFormat="false" ht="15" hidden="false" customHeight="false" outlineLevel="0" collapsed="false">
      <c r="B426" s="63" t="str">
        <f aca="false">IF($C426="","",ROW()-5)</f>
        <v/>
      </c>
      <c r="C426" s="64"/>
      <c r="D426" s="63" t="str">
        <f aca="false">IF($C426="","",MONTH($C426))</f>
        <v/>
      </c>
      <c r="E426" s="65"/>
      <c r="F426" s="66" t="str">
        <f aca="false">IFERROR(VLOOKUP($E426,Stammdaten!$B$20:$C$51,2,FALSE()),"")</f>
        <v/>
      </c>
      <c r="G426" s="65"/>
      <c r="H426" s="65"/>
      <c r="I426" s="67"/>
      <c r="J426" s="68"/>
    </row>
    <row r="427" customFormat="false" ht="15" hidden="false" customHeight="false" outlineLevel="0" collapsed="false">
      <c r="B427" s="63" t="str">
        <f aca="false">IF($C427="","",ROW()-5)</f>
        <v/>
      </c>
      <c r="C427" s="64"/>
      <c r="D427" s="63" t="str">
        <f aca="false">IF($C427="","",MONTH($C427))</f>
        <v/>
      </c>
      <c r="E427" s="65"/>
      <c r="F427" s="66" t="str">
        <f aca="false">IFERROR(VLOOKUP($E427,Stammdaten!$B$20:$C$51,2,FALSE()),"")</f>
        <v/>
      </c>
      <c r="G427" s="65"/>
      <c r="H427" s="65"/>
      <c r="I427" s="67"/>
      <c r="J427" s="68"/>
    </row>
    <row r="428" customFormat="false" ht="15" hidden="false" customHeight="false" outlineLevel="0" collapsed="false">
      <c r="B428" s="63" t="str">
        <f aca="false">IF($C428="","",ROW()-5)</f>
        <v/>
      </c>
      <c r="C428" s="64"/>
      <c r="D428" s="63" t="str">
        <f aca="false">IF($C428="","",MONTH($C428))</f>
        <v/>
      </c>
      <c r="E428" s="65"/>
      <c r="F428" s="66" t="str">
        <f aca="false">IFERROR(VLOOKUP($E428,Stammdaten!$B$20:$C$51,2,FALSE()),"")</f>
        <v/>
      </c>
      <c r="G428" s="65"/>
      <c r="H428" s="65"/>
      <c r="I428" s="67"/>
      <c r="J428" s="68"/>
    </row>
    <row r="429" customFormat="false" ht="15" hidden="false" customHeight="false" outlineLevel="0" collapsed="false">
      <c r="B429" s="63" t="str">
        <f aca="false">IF($C429="","",ROW()-5)</f>
        <v/>
      </c>
      <c r="C429" s="64"/>
      <c r="D429" s="63" t="str">
        <f aca="false">IF($C429="","",MONTH($C429))</f>
        <v/>
      </c>
      <c r="E429" s="65"/>
      <c r="F429" s="66" t="str">
        <f aca="false">IFERROR(VLOOKUP($E429,Stammdaten!$B$20:$C$51,2,FALSE()),"")</f>
        <v/>
      </c>
      <c r="G429" s="65"/>
      <c r="H429" s="65"/>
      <c r="I429" s="67"/>
      <c r="J429" s="68"/>
    </row>
    <row r="430" customFormat="false" ht="15" hidden="false" customHeight="false" outlineLevel="0" collapsed="false">
      <c r="B430" s="63" t="str">
        <f aca="false">IF($C430="","",ROW()-5)</f>
        <v/>
      </c>
      <c r="C430" s="64"/>
      <c r="D430" s="63" t="str">
        <f aca="false">IF($C430="","",MONTH($C430))</f>
        <v/>
      </c>
      <c r="E430" s="65"/>
      <c r="F430" s="66" t="str">
        <f aca="false">IFERROR(VLOOKUP($E430,Stammdaten!$B$20:$C$51,2,FALSE()),"")</f>
        <v/>
      </c>
      <c r="G430" s="65"/>
      <c r="H430" s="65"/>
      <c r="I430" s="67"/>
      <c r="J430" s="68"/>
    </row>
    <row r="431" customFormat="false" ht="15" hidden="false" customHeight="false" outlineLevel="0" collapsed="false">
      <c r="B431" s="63" t="str">
        <f aca="false">IF($C431="","",ROW()-5)</f>
        <v/>
      </c>
      <c r="C431" s="64"/>
      <c r="D431" s="63" t="str">
        <f aca="false">IF($C431="","",MONTH($C431))</f>
        <v/>
      </c>
      <c r="E431" s="65"/>
      <c r="F431" s="66" t="str">
        <f aca="false">IFERROR(VLOOKUP($E431,Stammdaten!$B$20:$C$51,2,FALSE()),"")</f>
        <v/>
      </c>
      <c r="G431" s="65"/>
      <c r="H431" s="65"/>
      <c r="I431" s="67"/>
      <c r="J431" s="68"/>
    </row>
    <row r="432" customFormat="false" ht="15" hidden="false" customHeight="false" outlineLevel="0" collapsed="false">
      <c r="B432" s="63" t="str">
        <f aca="false">IF($C432="","",ROW()-5)</f>
        <v/>
      </c>
      <c r="C432" s="64"/>
      <c r="D432" s="63" t="str">
        <f aca="false">IF($C432="","",MONTH($C432))</f>
        <v/>
      </c>
      <c r="E432" s="65"/>
      <c r="F432" s="66" t="str">
        <f aca="false">IFERROR(VLOOKUP($E432,Stammdaten!$B$20:$C$51,2,FALSE()),"")</f>
        <v/>
      </c>
      <c r="G432" s="65"/>
      <c r="H432" s="65"/>
      <c r="I432" s="67"/>
      <c r="J432" s="68"/>
    </row>
    <row r="433" customFormat="false" ht="15" hidden="false" customHeight="false" outlineLevel="0" collapsed="false">
      <c r="B433" s="63" t="str">
        <f aca="false">IF($C433="","",ROW()-5)</f>
        <v/>
      </c>
      <c r="C433" s="64"/>
      <c r="D433" s="63" t="str">
        <f aca="false">IF($C433="","",MONTH($C433))</f>
        <v/>
      </c>
      <c r="E433" s="65"/>
      <c r="F433" s="66" t="str">
        <f aca="false">IFERROR(VLOOKUP($E433,Stammdaten!$B$20:$C$51,2,FALSE()),"")</f>
        <v/>
      </c>
      <c r="G433" s="65"/>
      <c r="H433" s="65"/>
      <c r="I433" s="67"/>
      <c r="J433" s="68"/>
    </row>
    <row r="434" customFormat="false" ht="15" hidden="false" customHeight="false" outlineLevel="0" collapsed="false">
      <c r="B434" s="63" t="str">
        <f aca="false">IF($C434="","",ROW()-5)</f>
        <v/>
      </c>
      <c r="C434" s="64"/>
      <c r="D434" s="63" t="str">
        <f aca="false">IF($C434="","",MONTH($C434))</f>
        <v/>
      </c>
      <c r="E434" s="65"/>
      <c r="F434" s="66" t="str">
        <f aca="false">IFERROR(VLOOKUP($E434,Stammdaten!$B$20:$C$51,2,FALSE()),"")</f>
        <v/>
      </c>
      <c r="G434" s="65"/>
      <c r="H434" s="65"/>
      <c r="I434" s="67"/>
      <c r="J434" s="68"/>
    </row>
    <row r="435" customFormat="false" ht="15" hidden="false" customHeight="false" outlineLevel="0" collapsed="false">
      <c r="B435" s="63" t="str">
        <f aca="false">IF($C435="","",ROW()-5)</f>
        <v/>
      </c>
      <c r="C435" s="64"/>
      <c r="D435" s="63" t="str">
        <f aca="false">IF($C435="","",MONTH($C435))</f>
        <v/>
      </c>
      <c r="E435" s="65"/>
      <c r="F435" s="66" t="str">
        <f aca="false">IFERROR(VLOOKUP($E435,Stammdaten!$B$20:$C$51,2,FALSE()),"")</f>
        <v/>
      </c>
      <c r="G435" s="65"/>
      <c r="H435" s="65"/>
      <c r="I435" s="67"/>
      <c r="J435" s="68"/>
    </row>
    <row r="436" customFormat="false" ht="15" hidden="false" customHeight="false" outlineLevel="0" collapsed="false">
      <c r="B436" s="63" t="str">
        <f aca="false">IF($C436="","",ROW()-5)</f>
        <v/>
      </c>
      <c r="C436" s="64"/>
      <c r="D436" s="63" t="str">
        <f aca="false">IF($C436="","",MONTH($C436))</f>
        <v/>
      </c>
      <c r="E436" s="65"/>
      <c r="F436" s="66" t="str">
        <f aca="false">IFERROR(VLOOKUP($E436,Stammdaten!$B$20:$C$51,2,FALSE()),"")</f>
        <v/>
      </c>
      <c r="G436" s="65"/>
      <c r="H436" s="65"/>
      <c r="I436" s="67"/>
      <c r="J436" s="68"/>
    </row>
    <row r="437" customFormat="false" ht="15" hidden="false" customHeight="false" outlineLevel="0" collapsed="false">
      <c r="B437" s="63" t="str">
        <f aca="false">IF($C437="","",ROW()-5)</f>
        <v/>
      </c>
      <c r="C437" s="64"/>
      <c r="D437" s="63" t="str">
        <f aca="false">IF($C437="","",MONTH($C437))</f>
        <v/>
      </c>
      <c r="E437" s="65"/>
      <c r="F437" s="66" t="str">
        <f aca="false">IFERROR(VLOOKUP($E437,Stammdaten!$B$20:$C$51,2,FALSE()),"")</f>
        <v/>
      </c>
      <c r="G437" s="65"/>
      <c r="H437" s="65"/>
      <c r="I437" s="67"/>
      <c r="J437" s="68"/>
    </row>
    <row r="438" customFormat="false" ht="15" hidden="false" customHeight="false" outlineLevel="0" collapsed="false">
      <c r="B438" s="63" t="str">
        <f aca="false">IF($C438="","",ROW()-5)</f>
        <v/>
      </c>
      <c r="C438" s="64"/>
      <c r="D438" s="63" t="str">
        <f aca="false">IF($C438="","",MONTH($C438))</f>
        <v/>
      </c>
      <c r="E438" s="65"/>
      <c r="F438" s="66" t="str">
        <f aca="false">IFERROR(VLOOKUP($E438,Stammdaten!$B$20:$C$51,2,FALSE()),"")</f>
        <v/>
      </c>
      <c r="G438" s="65"/>
      <c r="H438" s="65"/>
      <c r="I438" s="67"/>
      <c r="J438" s="68"/>
    </row>
    <row r="439" customFormat="false" ht="15" hidden="false" customHeight="false" outlineLevel="0" collapsed="false">
      <c r="B439" s="63" t="str">
        <f aca="false">IF($C439="","",ROW()-5)</f>
        <v/>
      </c>
      <c r="C439" s="64"/>
      <c r="D439" s="63" t="str">
        <f aca="false">IF($C439="","",MONTH($C439))</f>
        <v/>
      </c>
      <c r="E439" s="65"/>
      <c r="F439" s="66" t="str">
        <f aca="false">IFERROR(VLOOKUP($E439,Stammdaten!$B$20:$C$51,2,FALSE()),"")</f>
        <v/>
      </c>
      <c r="G439" s="65"/>
      <c r="H439" s="65"/>
      <c r="I439" s="67"/>
      <c r="J439" s="68"/>
    </row>
    <row r="440" customFormat="false" ht="15" hidden="false" customHeight="false" outlineLevel="0" collapsed="false">
      <c r="B440" s="63" t="str">
        <f aca="false">IF($C440="","",ROW()-5)</f>
        <v/>
      </c>
      <c r="C440" s="64"/>
      <c r="D440" s="63" t="str">
        <f aca="false">IF($C440="","",MONTH($C440))</f>
        <v/>
      </c>
      <c r="E440" s="65"/>
      <c r="F440" s="66" t="str">
        <f aca="false">IFERROR(VLOOKUP($E440,Stammdaten!$B$20:$C$51,2,FALSE()),"")</f>
        <v/>
      </c>
      <c r="G440" s="65"/>
      <c r="H440" s="65"/>
      <c r="I440" s="67"/>
      <c r="J440" s="68"/>
    </row>
    <row r="441" customFormat="false" ht="15" hidden="false" customHeight="false" outlineLevel="0" collapsed="false">
      <c r="B441" s="63" t="str">
        <f aca="false">IF($C441="","",ROW()-5)</f>
        <v/>
      </c>
      <c r="C441" s="64"/>
      <c r="D441" s="63" t="str">
        <f aca="false">IF($C441="","",MONTH($C441))</f>
        <v/>
      </c>
      <c r="E441" s="65"/>
      <c r="F441" s="66" t="str">
        <f aca="false">IFERROR(VLOOKUP($E441,Stammdaten!$B$20:$C$51,2,FALSE()),"")</f>
        <v/>
      </c>
      <c r="G441" s="65"/>
      <c r="H441" s="65"/>
      <c r="I441" s="67"/>
      <c r="J441" s="68"/>
    </row>
    <row r="442" customFormat="false" ht="15" hidden="false" customHeight="false" outlineLevel="0" collapsed="false">
      <c r="B442" s="63" t="str">
        <f aca="false">IF($C442="","",ROW()-5)</f>
        <v/>
      </c>
      <c r="C442" s="64"/>
      <c r="D442" s="63" t="str">
        <f aca="false">IF($C442="","",MONTH($C442))</f>
        <v/>
      </c>
      <c r="E442" s="65"/>
      <c r="F442" s="66" t="str">
        <f aca="false">IFERROR(VLOOKUP($E442,Stammdaten!$B$20:$C$51,2,FALSE()),"")</f>
        <v/>
      </c>
      <c r="G442" s="65"/>
      <c r="H442" s="65"/>
      <c r="I442" s="67"/>
      <c r="J442" s="68"/>
    </row>
    <row r="443" customFormat="false" ht="15" hidden="false" customHeight="false" outlineLevel="0" collapsed="false">
      <c r="B443" s="63" t="str">
        <f aca="false">IF($C443="","",ROW()-5)</f>
        <v/>
      </c>
      <c r="C443" s="64"/>
      <c r="D443" s="63" t="str">
        <f aca="false">IF($C443="","",MONTH($C443))</f>
        <v/>
      </c>
      <c r="E443" s="65"/>
      <c r="F443" s="66" t="str">
        <f aca="false">IFERROR(VLOOKUP($E443,Stammdaten!$B$20:$C$51,2,FALSE()),"")</f>
        <v/>
      </c>
      <c r="G443" s="65"/>
      <c r="H443" s="65"/>
      <c r="I443" s="67"/>
      <c r="J443" s="68"/>
    </row>
    <row r="444" customFormat="false" ht="15" hidden="false" customHeight="false" outlineLevel="0" collapsed="false">
      <c r="B444" s="63" t="str">
        <f aca="false">IF($C444="","",ROW()-5)</f>
        <v/>
      </c>
      <c r="C444" s="64"/>
      <c r="D444" s="63" t="str">
        <f aca="false">IF($C444="","",MONTH($C444))</f>
        <v/>
      </c>
      <c r="E444" s="65"/>
      <c r="F444" s="66" t="str">
        <f aca="false">IFERROR(VLOOKUP($E444,Stammdaten!$B$20:$C$51,2,FALSE()),"")</f>
        <v/>
      </c>
      <c r="G444" s="65"/>
      <c r="H444" s="65"/>
      <c r="I444" s="67"/>
      <c r="J444" s="68"/>
    </row>
    <row r="445" customFormat="false" ht="15" hidden="false" customHeight="false" outlineLevel="0" collapsed="false">
      <c r="B445" s="63" t="str">
        <f aca="false">IF($C445="","",ROW()-5)</f>
        <v/>
      </c>
      <c r="C445" s="64"/>
      <c r="D445" s="63" t="str">
        <f aca="false">IF($C445="","",MONTH($C445))</f>
        <v/>
      </c>
      <c r="E445" s="65"/>
      <c r="F445" s="66" t="str">
        <f aca="false">IFERROR(VLOOKUP($E445,Stammdaten!$B$20:$C$51,2,FALSE()),"")</f>
        <v/>
      </c>
      <c r="G445" s="65"/>
      <c r="H445" s="65"/>
      <c r="I445" s="67"/>
      <c r="J445" s="68"/>
    </row>
    <row r="446" customFormat="false" ht="15" hidden="false" customHeight="false" outlineLevel="0" collapsed="false">
      <c r="B446" s="63" t="str">
        <f aca="false">IF($C446="","",ROW()-5)</f>
        <v/>
      </c>
      <c r="C446" s="64"/>
      <c r="D446" s="63" t="str">
        <f aca="false">IF($C446="","",MONTH($C446))</f>
        <v/>
      </c>
      <c r="E446" s="65"/>
      <c r="F446" s="66" t="str">
        <f aca="false">IFERROR(VLOOKUP($E446,Stammdaten!$B$20:$C$51,2,FALSE()),"")</f>
        <v/>
      </c>
      <c r="G446" s="65"/>
      <c r="H446" s="65"/>
      <c r="I446" s="67"/>
      <c r="J446" s="68"/>
    </row>
    <row r="447" customFormat="false" ht="15" hidden="false" customHeight="false" outlineLevel="0" collapsed="false">
      <c r="B447" s="63" t="str">
        <f aca="false">IF($C447="","",ROW()-5)</f>
        <v/>
      </c>
      <c r="C447" s="64"/>
      <c r="D447" s="63" t="str">
        <f aca="false">IF($C447="","",MONTH($C447))</f>
        <v/>
      </c>
      <c r="E447" s="65"/>
      <c r="F447" s="66" t="str">
        <f aca="false">IFERROR(VLOOKUP($E447,Stammdaten!$B$20:$C$51,2,FALSE()),"")</f>
        <v/>
      </c>
      <c r="G447" s="65"/>
      <c r="H447" s="65"/>
      <c r="I447" s="67"/>
      <c r="J447" s="68"/>
    </row>
    <row r="448" customFormat="false" ht="15" hidden="false" customHeight="false" outlineLevel="0" collapsed="false">
      <c r="B448" s="63" t="str">
        <f aca="false">IF($C448="","",ROW()-5)</f>
        <v/>
      </c>
      <c r="C448" s="64"/>
      <c r="D448" s="63" t="str">
        <f aca="false">IF($C448="","",MONTH($C448))</f>
        <v/>
      </c>
      <c r="E448" s="65"/>
      <c r="F448" s="66" t="str">
        <f aca="false">IFERROR(VLOOKUP($E448,Stammdaten!$B$20:$C$51,2,FALSE()),"")</f>
        <v/>
      </c>
      <c r="G448" s="65"/>
      <c r="H448" s="65"/>
      <c r="I448" s="67"/>
      <c r="J448" s="68"/>
    </row>
    <row r="449" customFormat="false" ht="15" hidden="false" customHeight="false" outlineLevel="0" collapsed="false">
      <c r="B449" s="63" t="str">
        <f aca="false">IF($C449="","",ROW()-5)</f>
        <v/>
      </c>
      <c r="C449" s="64"/>
      <c r="D449" s="63" t="str">
        <f aca="false">IF($C449="","",MONTH($C449))</f>
        <v/>
      </c>
      <c r="E449" s="65"/>
      <c r="F449" s="66" t="str">
        <f aca="false">IFERROR(VLOOKUP($E449,Stammdaten!$B$20:$C$51,2,FALSE()),"")</f>
        <v/>
      </c>
      <c r="G449" s="65"/>
      <c r="H449" s="65"/>
      <c r="I449" s="67"/>
      <c r="J449" s="68"/>
    </row>
    <row r="450" customFormat="false" ht="15" hidden="false" customHeight="false" outlineLevel="0" collapsed="false">
      <c r="B450" s="63" t="str">
        <f aca="false">IF($C450="","",ROW()-5)</f>
        <v/>
      </c>
      <c r="C450" s="64"/>
      <c r="D450" s="63" t="str">
        <f aca="false">IF($C450="","",MONTH($C450))</f>
        <v/>
      </c>
      <c r="E450" s="65"/>
      <c r="F450" s="66" t="str">
        <f aca="false">IFERROR(VLOOKUP($E450,Stammdaten!$B$20:$C$51,2,FALSE()),"")</f>
        <v/>
      </c>
      <c r="G450" s="65"/>
      <c r="H450" s="65"/>
      <c r="I450" s="67"/>
      <c r="J450" s="68"/>
    </row>
    <row r="451" customFormat="false" ht="15" hidden="false" customHeight="false" outlineLevel="0" collapsed="false">
      <c r="B451" s="63" t="str">
        <f aca="false">IF($C451="","",ROW()-5)</f>
        <v/>
      </c>
      <c r="C451" s="64"/>
      <c r="D451" s="63" t="str">
        <f aca="false">IF($C451="","",MONTH($C451))</f>
        <v/>
      </c>
      <c r="E451" s="65"/>
      <c r="F451" s="66" t="str">
        <f aca="false">IFERROR(VLOOKUP($E451,Stammdaten!$B$20:$C$51,2,FALSE()),"")</f>
        <v/>
      </c>
      <c r="G451" s="65"/>
      <c r="H451" s="65"/>
      <c r="I451" s="67"/>
      <c r="J451" s="68"/>
    </row>
    <row r="452" customFormat="false" ht="15" hidden="false" customHeight="false" outlineLevel="0" collapsed="false">
      <c r="B452" s="63" t="str">
        <f aca="false">IF($C452="","",ROW()-5)</f>
        <v/>
      </c>
      <c r="C452" s="64"/>
      <c r="D452" s="63" t="str">
        <f aca="false">IF($C452="","",MONTH($C452))</f>
        <v/>
      </c>
      <c r="E452" s="65"/>
      <c r="F452" s="66" t="str">
        <f aca="false">IFERROR(VLOOKUP($E452,Stammdaten!$B$20:$C$51,2,FALSE()),"")</f>
        <v/>
      </c>
      <c r="G452" s="65"/>
      <c r="H452" s="65"/>
      <c r="I452" s="67"/>
      <c r="J452" s="68"/>
    </row>
    <row r="453" customFormat="false" ht="15" hidden="false" customHeight="false" outlineLevel="0" collapsed="false">
      <c r="B453" s="63" t="str">
        <f aca="false">IF($C453="","",ROW()-5)</f>
        <v/>
      </c>
      <c r="C453" s="64"/>
      <c r="D453" s="63" t="str">
        <f aca="false">IF($C453="","",MONTH($C453))</f>
        <v/>
      </c>
      <c r="E453" s="65"/>
      <c r="F453" s="66" t="str">
        <f aca="false">IFERROR(VLOOKUP($E453,Stammdaten!$B$20:$C$51,2,FALSE()),"")</f>
        <v/>
      </c>
      <c r="G453" s="65"/>
      <c r="H453" s="65"/>
      <c r="I453" s="67"/>
      <c r="J453" s="68"/>
    </row>
    <row r="454" customFormat="false" ht="15" hidden="false" customHeight="false" outlineLevel="0" collapsed="false">
      <c r="B454" s="63" t="str">
        <f aca="false">IF($C454="","",ROW()-5)</f>
        <v/>
      </c>
      <c r="C454" s="64"/>
      <c r="D454" s="63" t="str">
        <f aca="false">IF($C454="","",MONTH($C454))</f>
        <v/>
      </c>
      <c r="E454" s="65"/>
      <c r="F454" s="66" t="str">
        <f aca="false">IFERROR(VLOOKUP($E454,Stammdaten!$B$20:$C$51,2,FALSE()),"")</f>
        <v/>
      </c>
      <c r="G454" s="65"/>
      <c r="H454" s="65"/>
      <c r="I454" s="67"/>
      <c r="J454" s="68"/>
    </row>
    <row r="455" customFormat="false" ht="15" hidden="false" customHeight="false" outlineLevel="0" collapsed="false">
      <c r="B455" s="63" t="str">
        <f aca="false">IF($C455="","",ROW()-5)</f>
        <v/>
      </c>
      <c r="C455" s="64"/>
      <c r="D455" s="63" t="str">
        <f aca="false">IF($C455="","",MONTH($C455))</f>
        <v/>
      </c>
      <c r="E455" s="65"/>
      <c r="F455" s="66" t="str">
        <f aca="false">IFERROR(VLOOKUP($E455,Stammdaten!$B$20:$C$51,2,FALSE()),"")</f>
        <v/>
      </c>
      <c r="G455" s="65"/>
      <c r="H455" s="65"/>
      <c r="I455" s="67"/>
      <c r="J455" s="68"/>
    </row>
    <row r="456" customFormat="false" ht="15" hidden="false" customHeight="false" outlineLevel="0" collapsed="false">
      <c r="B456" s="63" t="str">
        <f aca="false">IF($C456="","",ROW()-5)</f>
        <v/>
      </c>
      <c r="C456" s="64"/>
      <c r="D456" s="63" t="str">
        <f aca="false">IF($C456="","",MONTH($C456))</f>
        <v/>
      </c>
      <c r="E456" s="65"/>
      <c r="F456" s="66" t="str">
        <f aca="false">IFERROR(VLOOKUP($E456,Stammdaten!$B$20:$C$51,2,FALSE()),"")</f>
        <v/>
      </c>
      <c r="G456" s="65"/>
      <c r="H456" s="65"/>
      <c r="I456" s="67"/>
      <c r="J456" s="68"/>
    </row>
    <row r="457" customFormat="false" ht="15" hidden="false" customHeight="false" outlineLevel="0" collapsed="false">
      <c r="B457" s="63" t="str">
        <f aca="false">IF($C457="","",ROW()-5)</f>
        <v/>
      </c>
      <c r="C457" s="64"/>
      <c r="D457" s="63" t="str">
        <f aca="false">IF($C457="","",MONTH($C457))</f>
        <v/>
      </c>
      <c r="E457" s="65"/>
      <c r="F457" s="66" t="str">
        <f aca="false">IFERROR(VLOOKUP($E457,Stammdaten!$B$20:$C$51,2,FALSE()),"")</f>
        <v/>
      </c>
      <c r="G457" s="65"/>
      <c r="H457" s="65"/>
      <c r="I457" s="67"/>
      <c r="J457" s="68"/>
    </row>
    <row r="458" customFormat="false" ht="15" hidden="false" customHeight="false" outlineLevel="0" collapsed="false">
      <c r="B458" s="63" t="str">
        <f aca="false">IF($C458="","",ROW()-5)</f>
        <v/>
      </c>
      <c r="C458" s="64"/>
      <c r="D458" s="63" t="str">
        <f aca="false">IF($C458="","",MONTH($C458))</f>
        <v/>
      </c>
      <c r="E458" s="65"/>
      <c r="F458" s="66" t="str">
        <f aca="false">IFERROR(VLOOKUP($E458,Stammdaten!$B$20:$C$51,2,FALSE()),"")</f>
        <v/>
      </c>
      <c r="G458" s="65"/>
      <c r="H458" s="65"/>
      <c r="I458" s="67"/>
      <c r="J458" s="68"/>
    </row>
    <row r="459" customFormat="false" ht="15" hidden="false" customHeight="false" outlineLevel="0" collapsed="false">
      <c r="B459" s="63" t="str">
        <f aca="false">IF($C459="","",ROW()-5)</f>
        <v/>
      </c>
      <c r="C459" s="64"/>
      <c r="D459" s="63" t="str">
        <f aca="false">IF($C459="","",MONTH($C459))</f>
        <v/>
      </c>
      <c r="E459" s="65"/>
      <c r="F459" s="66" t="str">
        <f aca="false">IFERROR(VLOOKUP($E459,Stammdaten!$B$20:$C$51,2,FALSE()),"")</f>
        <v/>
      </c>
      <c r="G459" s="65"/>
      <c r="H459" s="65"/>
      <c r="I459" s="67"/>
      <c r="J459" s="68"/>
    </row>
    <row r="460" customFormat="false" ht="15" hidden="false" customHeight="false" outlineLevel="0" collapsed="false">
      <c r="B460" s="63" t="str">
        <f aca="false">IF($C460="","",ROW()-5)</f>
        <v/>
      </c>
      <c r="C460" s="64"/>
      <c r="D460" s="63" t="str">
        <f aca="false">IF($C460="","",MONTH($C460))</f>
        <v/>
      </c>
      <c r="E460" s="65"/>
      <c r="F460" s="66" t="str">
        <f aca="false">IFERROR(VLOOKUP($E460,Stammdaten!$B$20:$C$51,2,FALSE()),"")</f>
        <v/>
      </c>
      <c r="G460" s="65"/>
      <c r="H460" s="65"/>
      <c r="I460" s="67"/>
      <c r="J460" s="68"/>
    </row>
    <row r="461" customFormat="false" ht="15" hidden="false" customHeight="false" outlineLevel="0" collapsed="false">
      <c r="B461" s="63" t="str">
        <f aca="false">IF($C461="","",ROW()-5)</f>
        <v/>
      </c>
      <c r="C461" s="64"/>
      <c r="D461" s="63" t="str">
        <f aca="false">IF($C461="","",MONTH($C461))</f>
        <v/>
      </c>
      <c r="E461" s="65"/>
      <c r="F461" s="66" t="str">
        <f aca="false">IFERROR(VLOOKUP($E461,Stammdaten!$B$20:$C$51,2,FALSE()),"")</f>
        <v/>
      </c>
      <c r="G461" s="65"/>
      <c r="H461" s="65"/>
      <c r="I461" s="67"/>
      <c r="J461" s="68"/>
    </row>
    <row r="462" customFormat="false" ht="15" hidden="false" customHeight="false" outlineLevel="0" collapsed="false">
      <c r="B462" s="63" t="str">
        <f aca="false">IF($C462="","",ROW()-5)</f>
        <v/>
      </c>
      <c r="C462" s="64"/>
      <c r="D462" s="63" t="str">
        <f aca="false">IF($C462="","",MONTH($C462))</f>
        <v/>
      </c>
      <c r="E462" s="65"/>
      <c r="F462" s="66" t="str">
        <f aca="false">IFERROR(VLOOKUP($E462,Stammdaten!$B$20:$C$51,2,FALSE()),"")</f>
        <v/>
      </c>
      <c r="G462" s="65"/>
      <c r="H462" s="65"/>
      <c r="I462" s="67"/>
      <c r="J462" s="68"/>
    </row>
    <row r="463" customFormat="false" ht="15" hidden="false" customHeight="false" outlineLevel="0" collapsed="false">
      <c r="B463" s="63" t="str">
        <f aca="false">IF($C463="","",ROW()-5)</f>
        <v/>
      </c>
      <c r="C463" s="64"/>
      <c r="D463" s="63" t="str">
        <f aca="false">IF($C463="","",MONTH($C463))</f>
        <v/>
      </c>
      <c r="E463" s="65"/>
      <c r="F463" s="66" t="str">
        <f aca="false">IFERROR(VLOOKUP($E463,Stammdaten!$B$20:$C$51,2,FALSE()),"")</f>
        <v/>
      </c>
      <c r="G463" s="65"/>
      <c r="H463" s="65"/>
      <c r="I463" s="67"/>
      <c r="J463" s="68"/>
    </row>
    <row r="464" customFormat="false" ht="15" hidden="false" customHeight="false" outlineLevel="0" collapsed="false">
      <c r="B464" s="63" t="str">
        <f aca="false">IF($C464="","",ROW()-5)</f>
        <v/>
      </c>
      <c r="C464" s="64"/>
      <c r="D464" s="63" t="str">
        <f aca="false">IF($C464="","",MONTH($C464))</f>
        <v/>
      </c>
      <c r="E464" s="65"/>
      <c r="F464" s="66" t="str">
        <f aca="false">IFERROR(VLOOKUP($E464,Stammdaten!$B$20:$C$51,2,FALSE()),"")</f>
        <v/>
      </c>
      <c r="G464" s="65"/>
      <c r="H464" s="65"/>
      <c r="I464" s="67"/>
      <c r="J464" s="68"/>
    </row>
    <row r="465" customFormat="false" ht="15" hidden="false" customHeight="false" outlineLevel="0" collapsed="false">
      <c r="B465" s="63" t="str">
        <f aca="false">IF($C465="","",ROW()-5)</f>
        <v/>
      </c>
      <c r="C465" s="64"/>
      <c r="D465" s="63" t="str">
        <f aca="false">IF($C465="","",MONTH($C465))</f>
        <v/>
      </c>
      <c r="E465" s="65"/>
      <c r="F465" s="66" t="str">
        <f aca="false">IFERROR(VLOOKUP($E465,Stammdaten!$B$20:$C$51,2,FALSE()),"")</f>
        <v/>
      </c>
      <c r="G465" s="65"/>
      <c r="H465" s="65"/>
      <c r="I465" s="67"/>
      <c r="J465" s="68"/>
    </row>
    <row r="466" customFormat="false" ht="15" hidden="false" customHeight="false" outlineLevel="0" collapsed="false">
      <c r="B466" s="63" t="str">
        <f aca="false">IF($C466="","",ROW()-5)</f>
        <v/>
      </c>
      <c r="C466" s="64"/>
      <c r="D466" s="63" t="str">
        <f aca="false">IF($C466="","",MONTH($C466))</f>
        <v/>
      </c>
      <c r="E466" s="65"/>
      <c r="F466" s="66" t="str">
        <f aca="false">IFERROR(VLOOKUP($E466,Stammdaten!$B$20:$C$51,2,FALSE()),"")</f>
        <v/>
      </c>
      <c r="G466" s="65"/>
      <c r="H466" s="65"/>
      <c r="I466" s="67"/>
      <c r="J466" s="68"/>
    </row>
    <row r="467" customFormat="false" ht="15" hidden="false" customHeight="false" outlineLevel="0" collapsed="false">
      <c r="B467" s="63" t="str">
        <f aca="false">IF($C467="","",ROW()-5)</f>
        <v/>
      </c>
      <c r="C467" s="64"/>
      <c r="D467" s="63" t="str">
        <f aca="false">IF($C467="","",MONTH($C467))</f>
        <v/>
      </c>
      <c r="E467" s="65"/>
      <c r="F467" s="66" t="str">
        <f aca="false">IFERROR(VLOOKUP($E467,Stammdaten!$B$20:$C$51,2,FALSE()),"")</f>
        <v/>
      </c>
      <c r="G467" s="65"/>
      <c r="H467" s="65"/>
      <c r="I467" s="67"/>
      <c r="J467" s="68"/>
    </row>
    <row r="468" customFormat="false" ht="15" hidden="false" customHeight="false" outlineLevel="0" collapsed="false">
      <c r="B468" s="63" t="str">
        <f aca="false">IF($C468="","",ROW()-5)</f>
        <v/>
      </c>
      <c r="C468" s="64"/>
      <c r="D468" s="63" t="str">
        <f aca="false">IF($C468="","",MONTH($C468))</f>
        <v/>
      </c>
      <c r="E468" s="65"/>
      <c r="F468" s="66" t="str">
        <f aca="false">IFERROR(VLOOKUP($E468,Stammdaten!$B$20:$C$51,2,FALSE()),"")</f>
        <v/>
      </c>
      <c r="G468" s="65"/>
      <c r="H468" s="65"/>
      <c r="I468" s="67"/>
      <c r="J468" s="68"/>
    </row>
    <row r="469" customFormat="false" ht="15" hidden="false" customHeight="false" outlineLevel="0" collapsed="false">
      <c r="B469" s="63" t="str">
        <f aca="false">IF($C469="","",ROW()-5)</f>
        <v/>
      </c>
      <c r="C469" s="64"/>
      <c r="D469" s="63" t="str">
        <f aca="false">IF($C469="","",MONTH($C469))</f>
        <v/>
      </c>
      <c r="E469" s="65"/>
      <c r="F469" s="66" t="str">
        <f aca="false">IFERROR(VLOOKUP($E469,Stammdaten!$B$20:$C$51,2,FALSE()),"")</f>
        <v/>
      </c>
      <c r="G469" s="65"/>
      <c r="H469" s="65"/>
      <c r="I469" s="67"/>
      <c r="J469" s="68"/>
    </row>
    <row r="470" customFormat="false" ht="15" hidden="false" customHeight="false" outlineLevel="0" collapsed="false">
      <c r="B470" s="63" t="str">
        <f aca="false">IF($C470="","",ROW()-5)</f>
        <v/>
      </c>
      <c r="C470" s="64"/>
      <c r="D470" s="63" t="str">
        <f aca="false">IF($C470="","",MONTH($C470))</f>
        <v/>
      </c>
      <c r="E470" s="65"/>
      <c r="F470" s="66" t="str">
        <f aca="false">IFERROR(VLOOKUP($E470,Stammdaten!$B$20:$C$51,2,FALSE()),"")</f>
        <v/>
      </c>
      <c r="G470" s="65"/>
      <c r="H470" s="65"/>
      <c r="I470" s="67"/>
      <c r="J470" s="68"/>
    </row>
    <row r="471" customFormat="false" ht="15" hidden="false" customHeight="false" outlineLevel="0" collapsed="false">
      <c r="B471" s="63" t="str">
        <f aca="false">IF($C471="","",ROW()-5)</f>
        <v/>
      </c>
      <c r="C471" s="64"/>
      <c r="D471" s="63" t="str">
        <f aca="false">IF($C471="","",MONTH($C471))</f>
        <v/>
      </c>
      <c r="E471" s="65"/>
      <c r="F471" s="66" t="str">
        <f aca="false">IFERROR(VLOOKUP($E471,Stammdaten!$B$20:$C$51,2,FALSE()),"")</f>
        <v/>
      </c>
      <c r="G471" s="65"/>
      <c r="H471" s="65"/>
      <c r="I471" s="67"/>
      <c r="J471" s="68"/>
    </row>
    <row r="472" customFormat="false" ht="15" hidden="false" customHeight="false" outlineLevel="0" collapsed="false">
      <c r="B472" s="63" t="str">
        <f aca="false">IF($C472="","",ROW()-5)</f>
        <v/>
      </c>
      <c r="C472" s="64"/>
      <c r="D472" s="63" t="str">
        <f aca="false">IF($C472="","",MONTH($C472))</f>
        <v/>
      </c>
      <c r="E472" s="65"/>
      <c r="F472" s="66" t="str">
        <f aca="false">IFERROR(VLOOKUP($E472,Stammdaten!$B$20:$C$51,2,FALSE()),"")</f>
        <v/>
      </c>
      <c r="G472" s="65"/>
      <c r="H472" s="65"/>
      <c r="I472" s="67"/>
      <c r="J472" s="68"/>
    </row>
    <row r="473" customFormat="false" ht="15" hidden="false" customHeight="false" outlineLevel="0" collapsed="false">
      <c r="B473" s="63" t="str">
        <f aca="false">IF($C473="","",ROW()-5)</f>
        <v/>
      </c>
      <c r="C473" s="64"/>
      <c r="D473" s="63" t="str">
        <f aca="false">IF($C473="","",MONTH($C473))</f>
        <v/>
      </c>
      <c r="E473" s="65"/>
      <c r="F473" s="66" t="str">
        <f aca="false">IFERROR(VLOOKUP($E473,Stammdaten!$B$20:$C$51,2,FALSE()),"")</f>
        <v/>
      </c>
      <c r="G473" s="65"/>
      <c r="H473" s="65"/>
      <c r="I473" s="67"/>
      <c r="J473" s="68"/>
    </row>
    <row r="474" customFormat="false" ht="15" hidden="false" customHeight="false" outlineLevel="0" collapsed="false">
      <c r="B474" s="63" t="str">
        <f aca="false">IF($C474="","",ROW()-5)</f>
        <v/>
      </c>
      <c r="C474" s="64"/>
      <c r="D474" s="63" t="str">
        <f aca="false">IF($C474="","",MONTH($C474))</f>
        <v/>
      </c>
      <c r="E474" s="65"/>
      <c r="F474" s="66" t="str">
        <f aca="false">IFERROR(VLOOKUP($E474,Stammdaten!$B$20:$C$51,2,FALSE()),"")</f>
        <v/>
      </c>
      <c r="G474" s="65"/>
      <c r="H474" s="65"/>
      <c r="I474" s="67"/>
      <c r="J474" s="68"/>
    </row>
    <row r="475" customFormat="false" ht="15" hidden="false" customHeight="false" outlineLevel="0" collapsed="false">
      <c r="B475" s="63" t="str">
        <f aca="false">IF($C475="","",ROW()-5)</f>
        <v/>
      </c>
      <c r="C475" s="64"/>
      <c r="D475" s="63" t="str">
        <f aca="false">IF($C475="","",MONTH($C475))</f>
        <v/>
      </c>
      <c r="E475" s="65"/>
      <c r="F475" s="66" t="str">
        <f aca="false">IFERROR(VLOOKUP($E475,Stammdaten!$B$20:$C$51,2,FALSE()),"")</f>
        <v/>
      </c>
      <c r="G475" s="65"/>
      <c r="H475" s="65"/>
      <c r="I475" s="67"/>
      <c r="J475" s="68"/>
    </row>
    <row r="476" customFormat="false" ht="15" hidden="false" customHeight="false" outlineLevel="0" collapsed="false">
      <c r="B476" s="63" t="str">
        <f aca="false">IF($C476="","",ROW()-5)</f>
        <v/>
      </c>
      <c r="C476" s="64"/>
      <c r="D476" s="63" t="str">
        <f aca="false">IF($C476="","",MONTH($C476))</f>
        <v/>
      </c>
      <c r="E476" s="65"/>
      <c r="F476" s="66" t="str">
        <f aca="false">IFERROR(VLOOKUP($E476,Stammdaten!$B$20:$C$51,2,FALSE()),"")</f>
        <v/>
      </c>
      <c r="G476" s="65"/>
      <c r="H476" s="65"/>
      <c r="I476" s="67"/>
      <c r="J476" s="68"/>
    </row>
    <row r="477" customFormat="false" ht="15" hidden="false" customHeight="false" outlineLevel="0" collapsed="false">
      <c r="B477" s="63" t="str">
        <f aca="false">IF($C477="","",ROW()-5)</f>
        <v/>
      </c>
      <c r="C477" s="64"/>
      <c r="D477" s="63" t="str">
        <f aca="false">IF($C477="","",MONTH($C477))</f>
        <v/>
      </c>
      <c r="E477" s="65"/>
      <c r="F477" s="66" t="str">
        <f aca="false">IFERROR(VLOOKUP($E477,Stammdaten!$B$20:$C$51,2,FALSE()),"")</f>
        <v/>
      </c>
      <c r="G477" s="65"/>
      <c r="H477" s="65"/>
      <c r="I477" s="67"/>
      <c r="J477" s="68"/>
    </row>
    <row r="478" customFormat="false" ht="15" hidden="false" customHeight="false" outlineLevel="0" collapsed="false">
      <c r="B478" s="63" t="str">
        <f aca="false">IF($C478="","",ROW()-5)</f>
        <v/>
      </c>
      <c r="C478" s="64"/>
      <c r="D478" s="63" t="str">
        <f aca="false">IF($C478="","",MONTH($C478))</f>
        <v/>
      </c>
      <c r="E478" s="65"/>
      <c r="F478" s="66" t="str">
        <f aca="false">IFERROR(VLOOKUP($E478,Stammdaten!$B$20:$C$51,2,FALSE()),"")</f>
        <v/>
      </c>
      <c r="G478" s="65"/>
      <c r="H478" s="65"/>
      <c r="I478" s="67"/>
      <c r="J478" s="68"/>
    </row>
    <row r="479" customFormat="false" ht="15" hidden="false" customHeight="false" outlineLevel="0" collapsed="false">
      <c r="B479" s="63" t="str">
        <f aca="false">IF($C479="","",ROW()-5)</f>
        <v/>
      </c>
      <c r="C479" s="64"/>
      <c r="D479" s="63" t="str">
        <f aca="false">IF($C479="","",MONTH($C479))</f>
        <v/>
      </c>
      <c r="E479" s="65"/>
      <c r="F479" s="66" t="str">
        <f aca="false">IFERROR(VLOOKUP($E479,Stammdaten!$B$20:$C$51,2,FALSE()),"")</f>
        <v/>
      </c>
      <c r="G479" s="65"/>
      <c r="H479" s="65"/>
      <c r="I479" s="67"/>
      <c r="J479" s="68"/>
    </row>
    <row r="480" customFormat="false" ht="15" hidden="false" customHeight="false" outlineLevel="0" collapsed="false">
      <c r="B480" s="63" t="str">
        <f aca="false">IF($C480="","",ROW()-5)</f>
        <v/>
      </c>
      <c r="C480" s="64"/>
      <c r="D480" s="63" t="str">
        <f aca="false">IF($C480="","",MONTH($C480))</f>
        <v/>
      </c>
      <c r="E480" s="65"/>
      <c r="F480" s="66" t="str">
        <f aca="false">IFERROR(VLOOKUP($E480,Stammdaten!$B$20:$C$51,2,FALSE()),"")</f>
        <v/>
      </c>
      <c r="G480" s="65"/>
      <c r="H480" s="65"/>
      <c r="I480" s="67"/>
      <c r="J480" s="68"/>
    </row>
    <row r="481" customFormat="false" ht="15" hidden="false" customHeight="false" outlineLevel="0" collapsed="false">
      <c r="B481" s="63" t="str">
        <f aca="false">IF($C481="","",ROW()-5)</f>
        <v/>
      </c>
      <c r="C481" s="64"/>
      <c r="D481" s="63" t="str">
        <f aca="false">IF($C481="","",MONTH($C481))</f>
        <v/>
      </c>
      <c r="E481" s="65"/>
      <c r="F481" s="66" t="str">
        <f aca="false">IFERROR(VLOOKUP($E481,Stammdaten!$B$20:$C$51,2,FALSE()),"")</f>
        <v/>
      </c>
      <c r="G481" s="65"/>
      <c r="H481" s="65"/>
      <c r="I481" s="67"/>
      <c r="J481" s="68"/>
    </row>
    <row r="482" customFormat="false" ht="15" hidden="false" customHeight="false" outlineLevel="0" collapsed="false">
      <c r="B482" s="63" t="str">
        <f aca="false">IF($C482="","",ROW()-5)</f>
        <v/>
      </c>
      <c r="C482" s="64"/>
      <c r="D482" s="63" t="str">
        <f aca="false">IF($C482="","",MONTH($C482))</f>
        <v/>
      </c>
      <c r="E482" s="65"/>
      <c r="F482" s="66" t="str">
        <f aca="false">IFERROR(VLOOKUP($E482,Stammdaten!$B$20:$C$51,2,FALSE()),"")</f>
        <v/>
      </c>
      <c r="G482" s="65"/>
      <c r="H482" s="65"/>
      <c r="I482" s="67"/>
      <c r="J482" s="68"/>
    </row>
    <row r="483" customFormat="false" ht="15" hidden="false" customHeight="false" outlineLevel="0" collapsed="false">
      <c r="B483" s="63" t="str">
        <f aca="false">IF($C483="","",ROW()-5)</f>
        <v/>
      </c>
      <c r="C483" s="64"/>
      <c r="D483" s="63" t="str">
        <f aca="false">IF($C483="","",MONTH($C483))</f>
        <v/>
      </c>
      <c r="E483" s="65"/>
      <c r="F483" s="66" t="str">
        <f aca="false">IFERROR(VLOOKUP($E483,Stammdaten!$B$20:$C$51,2,FALSE()),"")</f>
        <v/>
      </c>
      <c r="G483" s="65"/>
      <c r="H483" s="65"/>
      <c r="I483" s="67"/>
      <c r="J483" s="68"/>
    </row>
    <row r="484" customFormat="false" ht="15" hidden="false" customHeight="false" outlineLevel="0" collapsed="false">
      <c r="B484" s="63" t="str">
        <f aca="false">IF($C484="","",ROW()-5)</f>
        <v/>
      </c>
      <c r="C484" s="64"/>
      <c r="D484" s="63" t="str">
        <f aca="false">IF($C484="","",MONTH($C484))</f>
        <v/>
      </c>
      <c r="E484" s="65"/>
      <c r="F484" s="66" t="str">
        <f aca="false">IFERROR(VLOOKUP($E484,Stammdaten!$B$20:$C$51,2,FALSE()),"")</f>
        <v/>
      </c>
      <c r="G484" s="65"/>
      <c r="H484" s="65"/>
      <c r="I484" s="67"/>
      <c r="J484" s="68"/>
    </row>
    <row r="485" customFormat="false" ht="15" hidden="false" customHeight="false" outlineLevel="0" collapsed="false">
      <c r="B485" s="63" t="str">
        <f aca="false">IF($C485="","",ROW()-5)</f>
        <v/>
      </c>
      <c r="C485" s="64"/>
      <c r="D485" s="63" t="str">
        <f aca="false">IF($C485="","",MONTH($C485))</f>
        <v/>
      </c>
      <c r="E485" s="65"/>
      <c r="F485" s="66" t="str">
        <f aca="false">IFERROR(VLOOKUP($E485,Stammdaten!$B$20:$C$51,2,FALSE()),"")</f>
        <v/>
      </c>
      <c r="G485" s="65"/>
      <c r="H485" s="65"/>
      <c r="I485" s="67"/>
      <c r="J485" s="68"/>
    </row>
    <row r="486" customFormat="false" ht="15" hidden="false" customHeight="false" outlineLevel="0" collapsed="false">
      <c r="B486" s="63" t="str">
        <f aca="false">IF($C486="","",ROW()-5)</f>
        <v/>
      </c>
      <c r="C486" s="64"/>
      <c r="D486" s="63" t="str">
        <f aca="false">IF($C486="","",MONTH($C486))</f>
        <v/>
      </c>
      <c r="E486" s="65"/>
      <c r="F486" s="66" t="str">
        <f aca="false">IFERROR(VLOOKUP($E486,Stammdaten!$B$20:$C$51,2,FALSE()),"")</f>
        <v/>
      </c>
      <c r="G486" s="65"/>
      <c r="H486" s="65"/>
      <c r="I486" s="67"/>
      <c r="J486" s="68"/>
    </row>
    <row r="487" customFormat="false" ht="15" hidden="false" customHeight="false" outlineLevel="0" collapsed="false">
      <c r="B487" s="63" t="str">
        <f aca="false">IF($C487="","",ROW()-5)</f>
        <v/>
      </c>
      <c r="C487" s="64"/>
      <c r="D487" s="63" t="str">
        <f aca="false">IF($C487="","",MONTH($C487))</f>
        <v/>
      </c>
      <c r="E487" s="65"/>
      <c r="F487" s="66" t="str">
        <f aca="false">IFERROR(VLOOKUP($E487,Stammdaten!$B$20:$C$51,2,FALSE()),"")</f>
        <v/>
      </c>
      <c r="G487" s="65"/>
      <c r="H487" s="65"/>
      <c r="I487" s="67"/>
      <c r="J487" s="68"/>
    </row>
    <row r="488" customFormat="false" ht="15" hidden="false" customHeight="false" outlineLevel="0" collapsed="false">
      <c r="B488" s="63" t="str">
        <f aca="false">IF($C488="","",ROW()-5)</f>
        <v/>
      </c>
      <c r="C488" s="64"/>
      <c r="D488" s="63" t="str">
        <f aca="false">IF($C488="","",MONTH($C488))</f>
        <v/>
      </c>
      <c r="E488" s="65"/>
      <c r="F488" s="66" t="str">
        <f aca="false">IFERROR(VLOOKUP($E488,Stammdaten!$B$20:$C$51,2,FALSE()),"")</f>
        <v/>
      </c>
      <c r="G488" s="65"/>
      <c r="H488" s="65"/>
      <c r="I488" s="67"/>
      <c r="J488" s="68"/>
    </row>
    <row r="489" customFormat="false" ht="15" hidden="false" customHeight="false" outlineLevel="0" collapsed="false">
      <c r="B489" s="63" t="str">
        <f aca="false">IF($C489="","",ROW()-5)</f>
        <v/>
      </c>
      <c r="C489" s="64"/>
      <c r="D489" s="63" t="str">
        <f aca="false">IF($C489="","",MONTH($C489))</f>
        <v/>
      </c>
      <c r="E489" s="65"/>
      <c r="F489" s="66" t="str">
        <f aca="false">IFERROR(VLOOKUP($E489,Stammdaten!$B$20:$C$51,2,FALSE()),"")</f>
        <v/>
      </c>
      <c r="G489" s="65"/>
      <c r="H489" s="65"/>
      <c r="I489" s="67"/>
      <c r="J489" s="68"/>
    </row>
    <row r="490" customFormat="false" ht="15" hidden="false" customHeight="false" outlineLevel="0" collapsed="false">
      <c r="B490" s="63" t="str">
        <f aca="false">IF($C490="","",ROW()-5)</f>
        <v/>
      </c>
      <c r="C490" s="64"/>
      <c r="D490" s="63" t="str">
        <f aca="false">IF($C490="","",MONTH($C490))</f>
        <v/>
      </c>
      <c r="E490" s="65"/>
      <c r="F490" s="66" t="str">
        <f aca="false">IFERROR(VLOOKUP($E490,Stammdaten!$B$20:$C$51,2,FALSE()),"")</f>
        <v/>
      </c>
      <c r="G490" s="65"/>
      <c r="H490" s="65"/>
      <c r="I490" s="67"/>
      <c r="J490" s="68"/>
    </row>
    <row r="491" customFormat="false" ht="15" hidden="false" customHeight="false" outlineLevel="0" collapsed="false">
      <c r="B491" s="63" t="str">
        <f aca="false">IF($C491="","",ROW()-5)</f>
        <v/>
      </c>
      <c r="C491" s="64"/>
      <c r="D491" s="63" t="str">
        <f aca="false">IF($C491="","",MONTH($C491))</f>
        <v/>
      </c>
      <c r="E491" s="65"/>
      <c r="F491" s="66" t="str">
        <f aca="false">IFERROR(VLOOKUP($E491,Stammdaten!$B$20:$C$51,2,FALSE()),"")</f>
        <v/>
      </c>
      <c r="G491" s="65"/>
      <c r="H491" s="65"/>
      <c r="I491" s="67"/>
      <c r="J491" s="68"/>
    </row>
    <row r="492" customFormat="false" ht="15" hidden="false" customHeight="false" outlineLevel="0" collapsed="false">
      <c r="B492" s="63" t="str">
        <f aca="false">IF($C492="","",ROW()-5)</f>
        <v/>
      </c>
      <c r="C492" s="64"/>
      <c r="D492" s="63" t="str">
        <f aca="false">IF($C492="","",MONTH($C492))</f>
        <v/>
      </c>
      <c r="E492" s="65"/>
      <c r="F492" s="66" t="str">
        <f aca="false">IFERROR(VLOOKUP($E492,Stammdaten!$B$20:$C$51,2,FALSE()),"")</f>
        <v/>
      </c>
      <c r="G492" s="65"/>
      <c r="H492" s="65"/>
      <c r="I492" s="67"/>
      <c r="J492" s="68"/>
    </row>
    <row r="493" customFormat="false" ht="15" hidden="false" customHeight="false" outlineLevel="0" collapsed="false">
      <c r="B493" s="63" t="str">
        <f aca="false">IF($C493="","",ROW()-5)</f>
        <v/>
      </c>
      <c r="C493" s="64"/>
      <c r="D493" s="63" t="str">
        <f aca="false">IF($C493="","",MONTH($C493))</f>
        <v/>
      </c>
      <c r="E493" s="65"/>
      <c r="F493" s="66" t="str">
        <f aca="false">IFERROR(VLOOKUP($E493,Stammdaten!$B$20:$C$51,2,FALSE()),"")</f>
        <v/>
      </c>
      <c r="G493" s="65"/>
      <c r="H493" s="65"/>
      <c r="I493" s="67"/>
      <c r="J493" s="68"/>
    </row>
    <row r="494" customFormat="false" ht="15" hidden="false" customHeight="false" outlineLevel="0" collapsed="false">
      <c r="B494" s="63" t="str">
        <f aca="false">IF($C494="","",ROW()-5)</f>
        <v/>
      </c>
      <c r="C494" s="64"/>
      <c r="D494" s="63" t="str">
        <f aca="false">IF($C494="","",MONTH($C494))</f>
        <v/>
      </c>
      <c r="E494" s="65"/>
      <c r="F494" s="66" t="str">
        <f aca="false">IFERROR(VLOOKUP($E494,Stammdaten!$B$20:$C$51,2,FALSE()),"")</f>
        <v/>
      </c>
      <c r="G494" s="65"/>
      <c r="H494" s="65"/>
      <c r="I494" s="67"/>
      <c r="J494" s="68"/>
    </row>
    <row r="495" customFormat="false" ht="15" hidden="false" customHeight="false" outlineLevel="0" collapsed="false">
      <c r="B495" s="63" t="str">
        <f aca="false">IF($C495="","",ROW()-5)</f>
        <v/>
      </c>
      <c r="C495" s="64"/>
      <c r="D495" s="63" t="str">
        <f aca="false">IF($C495="","",MONTH($C495))</f>
        <v/>
      </c>
      <c r="E495" s="65"/>
      <c r="F495" s="66" t="str">
        <f aca="false">IFERROR(VLOOKUP($E495,Stammdaten!$B$20:$C$51,2,FALSE()),"")</f>
        <v/>
      </c>
      <c r="G495" s="65"/>
      <c r="H495" s="65"/>
      <c r="I495" s="67"/>
      <c r="J495" s="68"/>
    </row>
    <row r="496" customFormat="false" ht="15" hidden="false" customHeight="false" outlineLevel="0" collapsed="false">
      <c r="B496" s="63" t="str">
        <f aca="false">IF($C496="","",ROW()-5)</f>
        <v/>
      </c>
      <c r="C496" s="64"/>
      <c r="D496" s="63" t="str">
        <f aca="false">IF($C496="","",MONTH($C496))</f>
        <v/>
      </c>
      <c r="E496" s="65"/>
      <c r="F496" s="66" t="str">
        <f aca="false">IFERROR(VLOOKUP($E496,Stammdaten!$B$20:$C$51,2,FALSE()),"")</f>
        <v/>
      </c>
      <c r="G496" s="65"/>
      <c r="H496" s="65"/>
      <c r="I496" s="67"/>
      <c r="J496" s="68"/>
    </row>
    <row r="497" customFormat="false" ht="15" hidden="false" customHeight="false" outlineLevel="0" collapsed="false">
      <c r="B497" s="63" t="str">
        <f aca="false">IF($C497="","",ROW()-5)</f>
        <v/>
      </c>
      <c r="C497" s="64"/>
      <c r="D497" s="63" t="str">
        <f aca="false">IF($C497="","",MONTH($C497))</f>
        <v/>
      </c>
      <c r="E497" s="65"/>
      <c r="F497" s="66" t="str">
        <f aca="false">IFERROR(VLOOKUP($E497,Stammdaten!$B$20:$C$51,2,FALSE()),"")</f>
        <v/>
      </c>
      <c r="G497" s="65"/>
      <c r="H497" s="65"/>
      <c r="I497" s="67"/>
      <c r="J497" s="68"/>
    </row>
    <row r="498" customFormat="false" ht="15" hidden="false" customHeight="false" outlineLevel="0" collapsed="false">
      <c r="B498" s="63" t="str">
        <f aca="false">IF($C498="","",ROW()-5)</f>
        <v/>
      </c>
      <c r="C498" s="64"/>
      <c r="D498" s="63" t="str">
        <f aca="false">IF($C498="","",MONTH($C498))</f>
        <v/>
      </c>
      <c r="E498" s="65"/>
      <c r="F498" s="66" t="str">
        <f aca="false">IFERROR(VLOOKUP($E498,Stammdaten!$B$20:$C$51,2,FALSE()),"")</f>
        <v/>
      </c>
      <c r="G498" s="65"/>
      <c r="H498" s="65"/>
      <c r="I498" s="67"/>
      <c r="J498" s="68"/>
    </row>
    <row r="499" customFormat="false" ht="15" hidden="false" customHeight="false" outlineLevel="0" collapsed="false">
      <c r="B499" s="63" t="str">
        <f aca="false">IF($C499="","",ROW()-5)</f>
        <v/>
      </c>
      <c r="C499" s="64"/>
      <c r="D499" s="63" t="str">
        <f aca="false">IF($C499="","",MONTH($C499))</f>
        <v/>
      </c>
      <c r="E499" s="65"/>
      <c r="F499" s="66" t="str">
        <f aca="false">IFERROR(VLOOKUP($E499,Stammdaten!$B$20:$C$51,2,FALSE()),"")</f>
        <v/>
      </c>
      <c r="G499" s="65"/>
      <c r="H499" s="65"/>
      <c r="I499" s="67"/>
      <c r="J499" s="68"/>
    </row>
    <row r="500" customFormat="false" ht="15" hidden="false" customHeight="false" outlineLevel="0" collapsed="false">
      <c r="B500" s="63" t="str">
        <f aca="false">IF($C500="","",ROW()-5)</f>
        <v/>
      </c>
      <c r="C500" s="64"/>
      <c r="D500" s="63" t="str">
        <f aca="false">IF($C500="","",MONTH($C500))</f>
        <v/>
      </c>
      <c r="E500" s="65"/>
      <c r="F500" s="66" t="str">
        <f aca="false">IFERROR(VLOOKUP($E500,Stammdaten!$B$20:$C$51,2,FALSE()),"")</f>
        <v/>
      </c>
      <c r="G500" s="65"/>
      <c r="H500" s="65"/>
      <c r="I500" s="67"/>
      <c r="J500" s="68"/>
    </row>
    <row r="501" customFormat="false" ht="15" hidden="false" customHeight="false" outlineLevel="0" collapsed="false">
      <c r="B501" s="63" t="str">
        <f aca="false">IF($C501="","",ROW()-5)</f>
        <v/>
      </c>
      <c r="C501" s="64"/>
      <c r="D501" s="63" t="str">
        <f aca="false">IF($C501="","",MONTH($C501))</f>
        <v/>
      </c>
      <c r="E501" s="65"/>
      <c r="F501" s="66" t="str">
        <f aca="false">IFERROR(VLOOKUP($E501,Stammdaten!$B$20:$C$51,2,FALSE()),"")</f>
        <v/>
      </c>
      <c r="G501" s="65"/>
      <c r="H501" s="65"/>
      <c r="I501" s="67"/>
      <c r="J501" s="68"/>
    </row>
    <row r="502" customFormat="false" ht="15" hidden="false" customHeight="false" outlineLevel="0" collapsed="false">
      <c r="B502" s="63" t="str">
        <f aca="false">IF($C502="","",ROW()-5)</f>
        <v/>
      </c>
      <c r="C502" s="64"/>
      <c r="D502" s="63" t="str">
        <f aca="false">IF($C502="","",MONTH($C502))</f>
        <v/>
      </c>
      <c r="E502" s="65"/>
      <c r="F502" s="66" t="str">
        <f aca="false">IFERROR(VLOOKUP($E502,Stammdaten!$B$20:$C$51,2,FALSE()),"")</f>
        <v/>
      </c>
      <c r="G502" s="65"/>
      <c r="H502" s="65"/>
      <c r="I502" s="67"/>
      <c r="J502" s="68"/>
    </row>
    <row r="503" customFormat="false" ht="15" hidden="false" customHeight="false" outlineLevel="0" collapsed="false">
      <c r="B503" s="63" t="str">
        <f aca="false">IF($C503="","",ROW()-5)</f>
        <v/>
      </c>
      <c r="C503" s="64"/>
      <c r="D503" s="63" t="str">
        <f aca="false">IF($C503="","",MONTH($C503))</f>
        <v/>
      </c>
      <c r="E503" s="65"/>
      <c r="F503" s="66" t="str">
        <f aca="false">IFERROR(VLOOKUP($E503,Stammdaten!$B$20:$C$51,2,FALSE()),"")</f>
        <v/>
      </c>
      <c r="G503" s="65"/>
      <c r="H503" s="65"/>
      <c r="I503" s="67"/>
      <c r="J503" s="68"/>
    </row>
    <row r="504" customFormat="false" ht="15" hidden="false" customHeight="false" outlineLevel="0" collapsed="false">
      <c r="B504" s="63" t="str">
        <f aca="false">IF($C504="","",ROW()-5)</f>
        <v/>
      </c>
      <c r="C504" s="64"/>
      <c r="D504" s="63" t="str">
        <f aca="false">IF($C504="","",MONTH($C504))</f>
        <v/>
      </c>
      <c r="E504" s="65"/>
      <c r="F504" s="66" t="str">
        <f aca="false">IFERROR(VLOOKUP($E504,Stammdaten!$B$20:$C$51,2,FALSE()),"")</f>
        <v/>
      </c>
      <c r="G504" s="65"/>
      <c r="H504" s="65"/>
      <c r="I504" s="67"/>
      <c r="J504" s="68"/>
    </row>
    <row r="505" customFormat="false" ht="15" hidden="false" customHeight="false" outlineLevel="0" collapsed="false">
      <c r="B505" s="63" t="str">
        <f aca="false">IF($C505="","",ROW()-5)</f>
        <v/>
      </c>
      <c r="C505" s="64"/>
      <c r="D505" s="63" t="str">
        <f aca="false">IF($C505="","",MONTH($C505))</f>
        <v/>
      </c>
      <c r="E505" s="65"/>
      <c r="F505" s="66" t="str">
        <f aca="false">IFERROR(VLOOKUP($E505,Stammdaten!$B$20:$C$51,2,FALSE()),"")</f>
        <v/>
      </c>
      <c r="G505" s="65"/>
      <c r="H505" s="65"/>
      <c r="I505" s="67"/>
      <c r="J505" s="68"/>
    </row>
  </sheetData>
  <autoFilter ref="B5:J505"/>
  <mergeCells count="1">
    <mergeCell ref="B2:J2"/>
  </mergeCells>
  <conditionalFormatting sqref="F6:F505">
    <cfRule type="expression" priority="2" aboveAverage="0" equalAverage="0" bottom="0" percent="0" rank="0" text="" dxfId="3">
      <formula>AND($E6&lt;&gt;"",$F6="")</formula>
    </cfRule>
  </conditionalFormatting>
  <conditionalFormatting sqref="B6:J505">
    <cfRule type="expression" priority="3" aboveAverage="0" equalAverage="0" bottom="0" percent="0" rank="0" text="" dxfId="17">
      <formula>$F6="Einnahmen"</formula>
    </cfRule>
  </conditionalFormatting>
  <dataValidations count="3">
    <dataValidation allowBlank="true" errorStyle="stop" operator="between" showDropDown="false" showErrorMessage="false" showInputMessage="false" sqref="E6:E505" type="list">
      <formula1>Stammdaten!$B$20:$B$51</formula1>
      <formula2>0</formula2>
    </dataValidation>
    <dataValidation allowBlank="true" errorStyle="stop" operator="between" showDropDown="false" showErrorMessage="false" showInputMessage="false" sqref="H6:H505" type="list">
      <formula1>Stammdaten!$F$20:$F$26</formula1>
      <formula2>0</formula2>
    </dataValidation>
    <dataValidation allowBlank="true" errorStyle="stop" operator="between" showDropDown="false" showErrorMessage="false" showInputMessage="false" sqref="J6:J505" type="list">
      <formula1>Stammdaten!$H$20:$H$21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3"/>
    <col collapsed="false" customWidth="true" hidden="false" outlineLevel="0" max="5" min="5" style="0" width="24"/>
    <col collapsed="false" customWidth="true" hidden="false" outlineLevel="0" max="6" min="6" style="0" width="20"/>
    <col collapsed="false" customWidth="true" hidden="false" outlineLevel="0" max="7" min="7" style="0" width="3"/>
    <col collapsed="false" customWidth="true" hidden="false" outlineLevel="0" max="8" min="8" style="0" width="24"/>
  </cols>
  <sheetData>
    <row r="2" customFormat="false" ht="25.5" hidden="false" customHeight="true" outlineLevel="0" collapsed="false">
      <c r="B2" s="1" t="s">
        <v>208</v>
      </c>
      <c r="C2" s="1"/>
      <c r="D2" s="1"/>
      <c r="E2" s="1"/>
      <c r="F2" s="1"/>
      <c r="G2" s="1"/>
      <c r="H2" s="1"/>
    </row>
    <row r="3" customFormat="false" ht="12" hidden="false" customHeight="true" outlineLevel="0" collapsed="false">
      <c r="B3" s="1"/>
      <c r="C3" s="1"/>
      <c r="D3" s="1"/>
      <c r="E3" s="1"/>
      <c r="F3" s="1"/>
      <c r="G3" s="1"/>
      <c r="H3" s="1"/>
    </row>
    <row r="5" customFormat="false" ht="15" hidden="false" customHeight="false" outlineLevel="0" collapsed="false">
      <c r="B5" s="3" t="s">
        <v>209</v>
      </c>
      <c r="C5" s="3"/>
    </row>
    <row r="6" customFormat="false" ht="15" hidden="false" customHeight="false" outlineLevel="0" collapsed="false">
      <c r="B6" s="4" t="s">
        <v>3</v>
      </c>
      <c r="C6" s="69" t="s">
        <v>210</v>
      </c>
    </row>
    <row r="7" customFormat="false" ht="15" hidden="false" customHeight="false" outlineLevel="0" collapsed="false">
      <c r="B7" s="4" t="s">
        <v>4</v>
      </c>
      <c r="C7" s="69" t="n">
        <v>2026</v>
      </c>
    </row>
    <row r="8" customFormat="false" ht="15" hidden="false" customHeight="false" outlineLevel="0" collapsed="false">
      <c r="B8" s="4" t="s">
        <v>211</v>
      </c>
      <c r="C8" s="69" t="s">
        <v>212</v>
      </c>
    </row>
    <row r="9" customFormat="false" ht="15" hidden="false" customHeight="false" outlineLevel="0" collapsed="false">
      <c r="B9" s="4" t="s">
        <v>213</v>
      </c>
      <c r="C9" s="69" t="s">
        <v>214</v>
      </c>
    </row>
    <row r="11" customFormat="false" ht="15" hidden="false" customHeight="false" outlineLevel="0" collapsed="false">
      <c r="B11" s="3" t="s">
        <v>215</v>
      </c>
      <c r="C11" s="3"/>
    </row>
    <row r="12" customFormat="false" ht="15" hidden="false" customHeight="false" outlineLevel="0" collapsed="false">
      <c r="B12" s="57" t="s">
        <v>216</v>
      </c>
      <c r="C12" s="70" t="n">
        <v>0.5</v>
      </c>
    </row>
    <row r="13" customFormat="false" ht="15" hidden="false" customHeight="false" outlineLevel="0" collapsed="false">
      <c r="B13" s="57" t="s">
        <v>217</v>
      </c>
      <c r="C13" s="70" t="n">
        <v>0.3</v>
      </c>
    </row>
    <row r="14" customFormat="false" ht="15" hidden="false" customHeight="false" outlineLevel="0" collapsed="false">
      <c r="B14" s="57" t="s">
        <v>20</v>
      </c>
      <c r="C14" s="70" t="n">
        <v>0.2</v>
      </c>
    </row>
    <row r="15" customFormat="false" ht="15" hidden="false" customHeight="false" outlineLevel="0" collapsed="false">
      <c r="B15" s="57" t="s">
        <v>218</v>
      </c>
      <c r="C15" s="71" t="n">
        <f aca="false">SUM(C12:C14)</f>
        <v>1</v>
      </c>
    </row>
    <row r="16" customFormat="false" ht="15" hidden="false" customHeight="false" outlineLevel="0" collapsed="false">
      <c r="B16" s="57" t="s">
        <v>219</v>
      </c>
      <c r="C16" s="70" t="n">
        <v>0.03</v>
      </c>
    </row>
    <row r="18" customFormat="false" ht="15" hidden="false" customHeight="false" outlineLevel="0" collapsed="false">
      <c r="B18" s="3" t="s">
        <v>220</v>
      </c>
      <c r="C18" s="3"/>
    </row>
    <row r="19" customFormat="false" ht="15" hidden="false" customHeight="false" outlineLevel="0" collapsed="false">
      <c r="B19" s="24" t="s">
        <v>55</v>
      </c>
      <c r="C19" s="24" t="s">
        <v>221</v>
      </c>
      <c r="E19" s="24" t="s">
        <v>222</v>
      </c>
      <c r="F19" s="24" t="s">
        <v>133</v>
      </c>
      <c r="H19" s="24" t="s">
        <v>135</v>
      </c>
    </row>
    <row r="20" customFormat="false" ht="15" hidden="false" customHeight="false" outlineLevel="0" collapsed="false">
      <c r="B20" s="69" t="s">
        <v>75</v>
      </c>
      <c r="C20" s="69" t="s">
        <v>223</v>
      </c>
      <c r="E20" s="72" t="s">
        <v>223</v>
      </c>
      <c r="F20" s="72" t="s">
        <v>141</v>
      </c>
      <c r="H20" s="72" t="s">
        <v>138</v>
      </c>
    </row>
    <row r="21" customFormat="false" ht="15" hidden="false" customHeight="false" outlineLevel="0" collapsed="false">
      <c r="B21" s="69" t="s">
        <v>76</v>
      </c>
      <c r="C21" s="69" t="s">
        <v>223</v>
      </c>
      <c r="E21" s="72" t="s">
        <v>224</v>
      </c>
      <c r="F21" s="72" t="s">
        <v>137</v>
      </c>
      <c r="H21" s="72" t="s">
        <v>152</v>
      </c>
    </row>
    <row r="22" customFormat="false" ht="15" hidden="false" customHeight="false" outlineLevel="0" collapsed="false">
      <c r="B22" s="69" t="s">
        <v>77</v>
      </c>
      <c r="C22" s="69" t="s">
        <v>223</v>
      </c>
      <c r="E22" s="72" t="s">
        <v>225</v>
      </c>
      <c r="F22" s="72" t="s">
        <v>170</v>
      </c>
    </row>
    <row r="23" customFormat="false" ht="15" hidden="false" customHeight="false" outlineLevel="0" collapsed="false">
      <c r="B23" s="69" t="s">
        <v>78</v>
      </c>
      <c r="C23" s="69" t="s">
        <v>223</v>
      </c>
      <c r="E23" s="72" t="s">
        <v>20</v>
      </c>
      <c r="F23" s="72" t="s">
        <v>151</v>
      </c>
    </row>
    <row r="24" customFormat="false" ht="15" hidden="false" customHeight="false" outlineLevel="0" collapsed="false">
      <c r="B24" s="69" t="s">
        <v>81</v>
      </c>
      <c r="C24" s="69" t="s">
        <v>224</v>
      </c>
      <c r="E24" s="3" t="s">
        <v>226</v>
      </c>
      <c r="F24" s="3"/>
      <c r="G24" s="3"/>
      <c r="H24" s="3"/>
    </row>
    <row r="25" customFormat="false" ht="15" hidden="false" customHeight="false" outlineLevel="0" collapsed="false">
      <c r="B25" s="69" t="s">
        <v>82</v>
      </c>
      <c r="C25" s="69" t="s">
        <v>224</v>
      </c>
      <c r="E25" s="73" t="s">
        <v>227</v>
      </c>
      <c r="F25" s="73"/>
      <c r="G25" s="73"/>
      <c r="H25" s="73"/>
    </row>
    <row r="26" customFormat="false" ht="15" hidden="false" customHeight="false" outlineLevel="0" collapsed="false">
      <c r="B26" s="69" t="s">
        <v>83</v>
      </c>
      <c r="C26" s="69" t="s">
        <v>224</v>
      </c>
      <c r="E26" s="73" t="s">
        <v>228</v>
      </c>
      <c r="F26" s="73"/>
      <c r="G26" s="73"/>
      <c r="H26" s="73"/>
    </row>
    <row r="27" customFormat="false" ht="15" hidden="false" customHeight="false" outlineLevel="0" collapsed="false">
      <c r="B27" s="69" t="s">
        <v>84</v>
      </c>
      <c r="C27" s="69" t="s">
        <v>224</v>
      </c>
      <c r="E27" s="34" t="s">
        <v>229</v>
      </c>
      <c r="F27" s="34"/>
      <c r="G27" s="34"/>
      <c r="H27" s="34"/>
    </row>
    <row r="28" customFormat="false" ht="15" hidden="false" customHeight="false" outlineLevel="0" collapsed="false">
      <c r="B28" s="69" t="s">
        <v>85</v>
      </c>
      <c r="C28" s="69" t="s">
        <v>224</v>
      </c>
      <c r="E28" s="73" t="s">
        <v>230</v>
      </c>
      <c r="F28" s="73"/>
      <c r="G28" s="73"/>
      <c r="H28" s="73"/>
    </row>
    <row r="29" customFormat="false" ht="15" hidden="false" customHeight="false" outlineLevel="0" collapsed="false">
      <c r="B29" s="69" t="s">
        <v>86</v>
      </c>
      <c r="C29" s="69" t="s">
        <v>224</v>
      </c>
      <c r="E29" s="73" t="s">
        <v>231</v>
      </c>
      <c r="F29" s="73"/>
      <c r="G29" s="73"/>
      <c r="H29" s="73"/>
    </row>
    <row r="30" customFormat="false" ht="15" hidden="false" customHeight="false" outlineLevel="0" collapsed="false">
      <c r="B30" s="69" t="s">
        <v>87</v>
      </c>
      <c r="C30" s="69" t="s">
        <v>224</v>
      </c>
      <c r="E30" s="34" t="s">
        <v>232</v>
      </c>
      <c r="F30" s="34"/>
      <c r="G30" s="34"/>
      <c r="H30" s="34"/>
    </row>
    <row r="31" customFormat="false" ht="15" hidden="false" customHeight="false" outlineLevel="0" collapsed="false">
      <c r="B31" s="69" t="s">
        <v>88</v>
      </c>
      <c r="C31" s="69" t="s">
        <v>224</v>
      </c>
      <c r="E31" s="73" t="s">
        <v>233</v>
      </c>
      <c r="F31" s="73"/>
      <c r="G31" s="73"/>
      <c r="H31" s="73"/>
    </row>
    <row r="32" customFormat="false" ht="15" hidden="false" customHeight="false" outlineLevel="0" collapsed="false">
      <c r="B32" s="69" t="s">
        <v>89</v>
      </c>
      <c r="C32" s="69" t="s">
        <v>224</v>
      </c>
      <c r="E32" s="73"/>
      <c r="F32" s="73"/>
      <c r="G32" s="73"/>
      <c r="H32" s="73"/>
    </row>
    <row r="33" customFormat="false" ht="15" hidden="false" customHeight="false" outlineLevel="0" collapsed="false">
      <c r="B33" s="69" t="s">
        <v>90</v>
      </c>
      <c r="C33" s="69" t="s">
        <v>224</v>
      </c>
      <c r="E33" s="34" t="s">
        <v>234</v>
      </c>
      <c r="F33" s="34"/>
      <c r="G33" s="34"/>
      <c r="H33" s="34"/>
    </row>
    <row r="34" customFormat="false" ht="15" hidden="false" customHeight="false" outlineLevel="0" collapsed="false">
      <c r="B34" s="69" t="s">
        <v>91</v>
      </c>
      <c r="C34" s="69" t="s">
        <v>224</v>
      </c>
      <c r="E34" s="34" t="s">
        <v>235</v>
      </c>
      <c r="F34" s="34"/>
      <c r="G34" s="34"/>
      <c r="H34" s="34"/>
    </row>
    <row r="35" customFormat="false" ht="15" hidden="false" customHeight="false" outlineLevel="0" collapsed="false">
      <c r="B35" s="69" t="s">
        <v>92</v>
      </c>
      <c r="C35" s="69" t="s">
        <v>224</v>
      </c>
    </row>
    <row r="36" customFormat="false" ht="15" hidden="false" customHeight="true" outlineLevel="0" collapsed="false">
      <c r="B36" s="69" t="s">
        <v>95</v>
      </c>
      <c r="C36" s="69" t="s">
        <v>225</v>
      </c>
      <c r="E36" s="74" t="s">
        <v>236</v>
      </c>
      <c r="F36" s="74"/>
      <c r="G36" s="74"/>
      <c r="H36" s="74"/>
    </row>
    <row r="37" customFormat="false" ht="15" hidden="false" customHeight="false" outlineLevel="0" collapsed="false">
      <c r="B37" s="69" t="s">
        <v>96</v>
      </c>
      <c r="C37" s="69" t="s">
        <v>225</v>
      </c>
      <c r="E37" s="74"/>
      <c r="F37" s="74"/>
      <c r="G37" s="74"/>
      <c r="H37" s="74"/>
    </row>
    <row r="38" customFormat="false" ht="15" hidden="false" customHeight="false" outlineLevel="0" collapsed="false">
      <c r="B38" s="69" t="s">
        <v>97</v>
      </c>
      <c r="C38" s="69" t="s">
        <v>225</v>
      </c>
      <c r="E38" s="74"/>
      <c r="F38" s="74"/>
      <c r="G38" s="74"/>
      <c r="H38" s="74"/>
    </row>
    <row r="39" customFormat="false" ht="15" hidden="false" customHeight="false" outlineLevel="0" collapsed="false">
      <c r="B39" s="69" t="s">
        <v>98</v>
      </c>
      <c r="C39" s="69" t="s">
        <v>225</v>
      </c>
    </row>
    <row r="40" customFormat="false" ht="15" hidden="false" customHeight="false" outlineLevel="0" collapsed="false">
      <c r="B40" s="69" t="s">
        <v>99</v>
      </c>
      <c r="C40" s="69" t="s">
        <v>225</v>
      </c>
    </row>
    <row r="41" customFormat="false" ht="15" hidden="false" customHeight="false" outlineLevel="0" collapsed="false">
      <c r="B41" s="69" t="s">
        <v>100</v>
      </c>
      <c r="C41" s="69" t="s">
        <v>225</v>
      </c>
    </row>
    <row r="42" customFormat="false" ht="15" hidden="false" customHeight="false" outlineLevel="0" collapsed="false">
      <c r="B42" s="69" t="s">
        <v>101</v>
      </c>
      <c r="C42" s="69" t="s">
        <v>225</v>
      </c>
    </row>
    <row r="43" customFormat="false" ht="15" hidden="false" customHeight="false" outlineLevel="0" collapsed="false">
      <c r="B43" s="69" t="s">
        <v>102</v>
      </c>
      <c r="C43" s="69" t="s">
        <v>225</v>
      </c>
    </row>
    <row r="44" customFormat="false" ht="15" hidden="false" customHeight="false" outlineLevel="0" collapsed="false">
      <c r="B44" s="69" t="s">
        <v>103</v>
      </c>
      <c r="C44" s="69" t="s">
        <v>225</v>
      </c>
    </row>
    <row r="45" customFormat="false" ht="15" hidden="false" customHeight="false" outlineLevel="0" collapsed="false">
      <c r="B45" s="69" t="s">
        <v>104</v>
      </c>
      <c r="C45" s="69" t="s">
        <v>225</v>
      </c>
    </row>
    <row r="46" customFormat="false" ht="15" hidden="false" customHeight="false" outlineLevel="0" collapsed="false">
      <c r="B46" s="69" t="s">
        <v>107</v>
      </c>
      <c r="C46" s="69" t="s">
        <v>20</v>
      </c>
    </row>
    <row r="47" customFormat="false" ht="15" hidden="false" customHeight="false" outlineLevel="0" collapsed="false">
      <c r="B47" s="69" t="s">
        <v>108</v>
      </c>
      <c r="C47" s="69" t="s">
        <v>20</v>
      </c>
    </row>
    <row r="48" customFormat="false" ht="15" hidden="false" customHeight="false" outlineLevel="0" collapsed="false">
      <c r="B48" s="69" t="s">
        <v>109</v>
      </c>
      <c r="C48" s="69" t="s">
        <v>20</v>
      </c>
    </row>
    <row r="49" customFormat="false" ht="15" hidden="false" customHeight="false" outlineLevel="0" collapsed="false">
      <c r="B49" s="69" t="s">
        <v>110</v>
      </c>
      <c r="C49" s="69" t="s">
        <v>20</v>
      </c>
    </row>
    <row r="50" customFormat="false" ht="15" hidden="false" customHeight="false" outlineLevel="0" collapsed="false">
      <c r="B50" s="69" t="s">
        <v>111</v>
      </c>
      <c r="C50" s="69" t="s">
        <v>20</v>
      </c>
    </row>
    <row r="51" customFormat="false" ht="15" hidden="false" customHeight="false" outlineLevel="0" collapsed="false">
      <c r="B51" s="69" t="s">
        <v>112</v>
      </c>
      <c r="C51" s="69" t="s">
        <v>20</v>
      </c>
    </row>
  </sheetData>
  <mergeCells count="16">
    <mergeCell ref="B2:H3"/>
    <mergeCell ref="B5:C5"/>
    <mergeCell ref="B11:C11"/>
    <mergeCell ref="B18:C18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6:H38"/>
  </mergeCells>
  <conditionalFormatting sqref="C15">
    <cfRule type="cellIs" priority="2" operator="notEqual" aboveAverage="0" equalAverage="0" bottom="0" percent="0" rank="0" text="" dxfId="18">
      <formula>1</formula>
    </cfRule>
    <cfRule type="cellIs" priority="3" operator="equal" aboveAverage="0" equalAverage="0" bottom="0" percent="0" rank="0" text="" dxfId="19">
      <formula>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2026-07-18T15:54:37Z</dcterms:created>
  <dc:creator>openpyxl</dc:creator>
  <dc:description/>
  <dc:language>en-US</dc:language>
  <cp:lastModifiedBy/>
  <dcterms:modified xsi:type="dcterms:W3CDTF">2026-07-18T15:54:40Z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