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omments2.xml" ContentType="application/vnd.openxmlformats-officedocument.spreadsheetml.comment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Übersicht" sheetId="1" state="visible" r:id="rId3"/>
    <sheet name="Budgetplan" sheetId="2" state="visible" r:id="rId4"/>
    <sheet name="Jahresübersicht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2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D12" authorId="0">
      <text>
        <r>
          <rPr>
            <sz val="10"/>
            <rFont val="Arial"/>
            <family val="2"/>
          </rPr>
          <t xml:space="preserve">Netto-Ist ist die Bezugsgröße für die 50-30-20-Anteile und alle Auswertungen.</t>
        </r>
      </text>
    </comment>
  </commentList>
</comments>
</file>

<file path=xl/sharedStrings.xml><?xml version="1.0" encoding="utf-8"?>
<sst xmlns="http://schemas.openxmlformats.org/spreadsheetml/2006/main" count="135" uniqueCount="130">
  <si>
    <t xml:space="preserve">50 / 30 / 20  REGEL</t>
  </si>
  <si>
    <t xml:space="preserve">Persönlicher Budgetplan  ·  Geschäftsjahr 2026</t>
  </si>
  <si>
    <t xml:space="preserve">NETTOEINKOMMEN (IST)</t>
  </si>
  <si>
    <t xml:space="preserve">GESAMTAUSGABEN (IST)</t>
  </si>
  <si>
    <t xml:space="preserve">MONATSSALDO</t>
  </si>
  <si>
    <t xml:space="preserve">SPARQUOTE</t>
  </si>
  <si>
    <t xml:space="preserve">50-30-20-ANALYSE  ·  Ziel gegen Ist</t>
  </si>
  <si>
    <t xml:space="preserve">Kategorie</t>
  </si>
  <si>
    <t xml:space="preserve">Zielanteil</t>
  </si>
  <si>
    <t xml:space="preserve">Zielbetrag</t>
  </si>
  <si>
    <t xml:space="preserve">Ist-Betrag</t>
  </si>
  <si>
    <t xml:space="preserve">Ist-Anteil</t>
  </si>
  <si>
    <t xml:space="preserve">Status</t>
  </si>
  <si>
    <t xml:space="preserve">Bedürfnisse (50 %)</t>
  </si>
  <si>
    <t xml:space="preserve">Wünsche (30 %)</t>
  </si>
  <si>
    <t xml:space="preserve">Sparen (20 %)</t>
  </si>
  <si>
    <t xml:space="preserve">Summe</t>
  </si>
  <si>
    <t xml:space="preserve">VERTEILUNG DES NETTOEINKOMMENS (IST)</t>
  </si>
  <si>
    <t xml:space="preserve">Block</t>
  </si>
  <si>
    <t xml:space="preserve">Ist €</t>
  </si>
  <si>
    <t xml:space="preserve">Ziel €</t>
  </si>
  <si>
    <t xml:space="preserve">Bedürfnisse</t>
  </si>
  <si>
    <t xml:space="preserve">Wünsche</t>
  </si>
  <si>
    <t xml:space="preserve">Sparen</t>
  </si>
  <si>
    <t xml:space="preserve">Alle Werte stammen aus dem Blatt „Budgetplan“. Trage dort Plan- und Ist-Beträge ein — Kennzahlen und Diagramme aktualisieren sich automatisch.</t>
  </si>
  <si>
    <t xml:space="preserve">50 / 30 / 20  ·  BUDGETPLAN</t>
  </si>
  <si>
    <t xml:space="preserve">Monatliche Aufstellung nach der 50-30-20-Methode</t>
  </si>
  <si>
    <t xml:space="preserve">Monat / Zeitraum:</t>
  </si>
  <si>
    <t xml:space="preserve">Januar 2026</t>
  </si>
  <si>
    <t xml:space="preserve">◄ Eingabefeld (gelb = anpassbar)</t>
  </si>
  <si>
    <t xml:space="preserve">Plan (Soll)</t>
  </si>
  <si>
    <t xml:space="preserve">Ist</t>
  </si>
  <si>
    <t xml:space="preserve">Abweichung</t>
  </si>
  <si>
    <t xml:space="preserve">% v. Netto</t>
  </si>
  <si>
    <t xml:space="preserve">Notiz</t>
  </si>
  <si>
    <t xml:space="preserve">EINNAHMEN</t>
  </si>
  <si>
    <t xml:space="preserve">Netto-Basis für die 50-30-20-Aufteilung</t>
  </si>
  <si>
    <t xml:space="preserve">Nettogehalt / Lohn</t>
  </si>
  <si>
    <t xml:space="preserve">Hauptverdienst nach Steuern &amp; Abgaben</t>
  </si>
  <si>
    <t xml:space="preserve">Nebeneinkünfte / Freelance</t>
  </si>
  <si>
    <t xml:space="preserve">Honorare, Nebentätigkeit</t>
  </si>
  <si>
    <t xml:space="preserve">Kapitalerträge / Zinsen</t>
  </si>
  <si>
    <t xml:space="preserve">Dividenden, Tagesgeldzinsen</t>
  </si>
  <si>
    <t xml:space="preserve">Sonstige Einnahmen</t>
  </si>
  <si>
    <t xml:space="preserve">z. B. Erstattungen, Kindergeld</t>
  </si>
  <si>
    <t xml:space="preserve">EINNAHMEN GESAMT (Netto)</t>
  </si>
  <si>
    <t xml:space="preserve">BEDÜRFNISSE  ·  50 %</t>
  </si>
  <si>
    <t xml:space="preserve">Fixkosten &amp; Grundbedarf</t>
  </si>
  <si>
    <t xml:space="preserve">Miete / Wohnen (warm)</t>
  </si>
  <si>
    <t xml:space="preserve">Kaltmiete inkl. Nebenkosten</t>
  </si>
  <si>
    <t xml:space="preserve">Strom &amp; Gas</t>
  </si>
  <si>
    <t xml:space="preserve">Monatlicher Abschlag</t>
  </si>
  <si>
    <t xml:space="preserve">Internet &amp; Festnetz</t>
  </si>
  <si>
    <t xml:space="preserve">DSL / Glasfaser</t>
  </si>
  <si>
    <t xml:space="preserve">Mobilfunk</t>
  </si>
  <si>
    <t xml:space="preserve">Handyvertrag</t>
  </si>
  <si>
    <t xml:space="preserve">Lebensmittel &amp; Haushalt</t>
  </si>
  <si>
    <t xml:space="preserve">Supermarkt, Drogerie</t>
  </si>
  <si>
    <t xml:space="preserve">Kranken- &amp; Zusatzversicherung</t>
  </si>
  <si>
    <t xml:space="preserve">Beitrag / Zusatzpolice</t>
  </si>
  <si>
    <t xml:space="preserve">Haftpflicht &amp; Hausrat</t>
  </si>
  <si>
    <t xml:space="preserve">Jahresbeitrag / 12</t>
  </si>
  <si>
    <t xml:space="preserve">Mobilität / ÖPNV</t>
  </si>
  <si>
    <t xml:space="preserve">Ticket, Sprit-Anteil</t>
  </si>
  <si>
    <t xml:space="preserve">Gesundheit &amp; Apotheke</t>
  </si>
  <si>
    <t xml:space="preserve">Medikamente, Praxis</t>
  </si>
  <si>
    <t xml:space="preserve">Zwischensumme Bedürfnisse</t>
  </si>
  <si>
    <t xml:space="preserve">WÜNSCHE  ·  30 %</t>
  </si>
  <si>
    <t xml:space="preserve">Persönliche &amp; flexible Ausgaben</t>
  </si>
  <si>
    <t xml:space="preserve">Auswärts essen &amp; Lieferdienste</t>
  </si>
  <si>
    <t xml:space="preserve">Restaurant, Café, Takeaway</t>
  </si>
  <si>
    <t xml:space="preserve">Freizeit &amp; Hobbys</t>
  </si>
  <si>
    <t xml:space="preserve">Ausrüstung, Aktivitäten</t>
  </si>
  <si>
    <t xml:space="preserve">Shopping &amp; Kleidung</t>
  </si>
  <si>
    <t xml:space="preserve">Bekleidung, Schuhe</t>
  </si>
  <si>
    <t xml:space="preserve">Streaming &amp; digitale Abos</t>
  </si>
  <si>
    <t xml:space="preserve">Video, Musik, Cloud</t>
  </si>
  <si>
    <t xml:space="preserve">Fitness &amp; Sport</t>
  </si>
  <si>
    <t xml:space="preserve">Studio-Mitgliedschaft</t>
  </si>
  <si>
    <t xml:space="preserve">Urlaubsrücklage</t>
  </si>
  <si>
    <t xml:space="preserve">Monatsanteil Reisebudget</t>
  </si>
  <si>
    <t xml:space="preserve">Kultur, Kino &amp; Events</t>
  </si>
  <si>
    <t xml:space="preserve">Konzerte, Kino, Ausstellungen</t>
  </si>
  <si>
    <t xml:space="preserve">Geschenke &amp; Anlässe</t>
  </si>
  <si>
    <t xml:space="preserve">Geburtstage, Feiertage</t>
  </si>
  <si>
    <t xml:space="preserve">Zwischensumme Wünsche</t>
  </si>
  <si>
    <t xml:space="preserve">SPAREN &amp; VERMÖGEN  ·  20 %</t>
  </si>
  <si>
    <t xml:space="preserve">Rücklagen, Investieren, Tilgung</t>
  </si>
  <si>
    <t xml:space="preserve">Notgroschen / Tagesgeld</t>
  </si>
  <si>
    <t xml:space="preserve">Ziel: 3–6 Monatsausgaben</t>
  </si>
  <si>
    <t xml:space="preserve">ETF-Sparplan / Wertpapiere</t>
  </si>
  <si>
    <t xml:space="preserve">Breit gestreut, langfristig</t>
  </si>
  <si>
    <t xml:space="preserve">Altersvorsorge</t>
  </si>
  <si>
    <t xml:space="preserve">Private Rente / bAV</t>
  </si>
  <si>
    <t xml:space="preserve">Sondertilgung / Rücklage</t>
  </si>
  <si>
    <t xml:space="preserve">Kredit-Tilgung o. Sparziel</t>
  </si>
  <si>
    <t xml:space="preserve">Zwischensumme Sparen</t>
  </si>
  <si>
    <t xml:space="preserve">GESAMTAUSGABEN &amp; SPAREN</t>
  </si>
  <si>
    <t xml:space="preserve">MONATSSALDO  (Einnahmen − Ausgaben)</t>
  </si>
  <si>
    <t xml:space="preserve">Puffer</t>
  </si>
  <si>
    <t xml:space="preserve">Positiv = Überschuss · Negativ = Defizit</t>
  </si>
  <si>
    <t xml:space="preserve">So nutzt du das Blatt</t>
  </si>
  <si>
    <t xml:space="preserve">•  Gelbe Felder ausfüllen: Plan (Soll) = dein Budget, Ist = die tatsächlichen Beträge. Alles andere rechnet sich automatisch.</t>
  </si>
  <si>
    <t xml:space="preserve">•  Abweichung: positiver Wert = Budget eingehalten/unterschritten (gut) · roter Wert = überschritten.</t>
  </si>
  <si>
    <t xml:space="preserve">•  % v. Netto zeigt je Block den Anteil am Nettoeinkommen — Zielwerte sind 50 % / 30 % / 20 %.</t>
  </si>
  <si>
    <t xml:space="preserve">•  Die Auswertung und die Diagramme findest du im Blatt „Übersicht“; den Jahresverlauf im Blatt „Jahresübersicht“.</t>
  </si>
  <si>
    <t xml:space="preserve">JAHRESÜBERSICHT 2026  ·  50 / 30 / 20</t>
  </si>
  <si>
    <t xml:space="preserve">Monatswerte (Ist) im Verlauf — Januar ist mit dem Budgetplan verknüpft</t>
  </si>
  <si>
    <t xml:space="preserve">Jan</t>
  </si>
  <si>
    <t xml:space="preserve">Feb</t>
  </si>
  <si>
    <t xml:space="preserve">Mär</t>
  </si>
  <si>
    <t xml:space="preserve">Apr</t>
  </si>
  <si>
    <t xml:space="preserve">Mai</t>
  </si>
  <si>
    <t xml:space="preserve">Jun</t>
  </si>
  <si>
    <t xml:space="preserve">Jul</t>
  </si>
  <si>
    <t xml:space="preserve">Aug</t>
  </si>
  <si>
    <t xml:space="preserve">Sep</t>
  </si>
  <si>
    <t xml:space="preserve">Okt</t>
  </si>
  <si>
    <t xml:space="preserve">Nov</t>
  </si>
  <si>
    <t xml:space="preserve">Dez</t>
  </si>
  <si>
    <t xml:space="preserve">Jahr gesamt</t>
  </si>
  <si>
    <t xml:space="preserve">Nettoeinkommen</t>
  </si>
  <si>
    <t xml:space="preserve">Gesamtausgaben</t>
  </si>
  <si>
    <t xml:space="preserve">Monatssaldo</t>
  </si>
  <si>
    <t xml:space="preserve">Sparquote</t>
  </si>
  <si>
    <t xml:space="preserve">KENNZAHLEN 2026</t>
  </si>
  <si>
    <t xml:space="preserve">Ø Nettoeinkommen / Monat</t>
  </si>
  <si>
    <t xml:space="preserve">Ø Sparquote 2026</t>
  </si>
  <si>
    <t xml:space="preserve">Gesamt gespart 2026</t>
  </si>
  <si>
    <t xml:space="preserve">Jahressaldo (Puffer)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</si>
</sst>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&quot; €&quot;;[RED]\-#,##0.00&quot; €&quot;;\–"/>
    <numFmt numFmtId="166" formatCode="0.0%"/>
    <numFmt numFmtId="167" formatCode="#,##0&quot; €&quot;;[RED]\-#,##0&quot; €&quot;;\–"/>
  </numFmts>
  <fonts count="4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FFFFFF"/>
      <name val="Calibri"/>
      <family val="0"/>
      <charset val="1"/>
    </font>
    <font>
      <sz val="10.5"/>
      <color rgb="FFDCE7E8"/>
      <name val="Calibri"/>
      <family val="0"/>
      <charset val="1"/>
    </font>
    <font>
      <b val="true"/>
      <sz val="9"/>
      <color rgb="FFE9F0F0"/>
      <name val="Calibri"/>
      <family val="0"/>
      <charset val="1"/>
    </font>
    <font>
      <b val="true"/>
      <sz val="18"/>
      <color rgb="FFFFFFFF"/>
      <name val="Calibri"/>
      <family val="0"/>
      <charset val="1"/>
    </font>
    <font>
      <b val="true"/>
      <sz val="12"/>
      <color rgb="FF16515C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0.5"/>
      <color rgb="FF22323A"/>
      <name val="Calibri"/>
      <family val="0"/>
      <charset val="1"/>
    </font>
    <font>
      <sz val="10.5"/>
      <color rgb="FF2E6E7E"/>
      <name val="Calibri"/>
      <family val="0"/>
      <charset val="1"/>
    </font>
    <font>
      <sz val="10.5"/>
      <color rgb="FF2B2B2B"/>
      <name val="Calibri"/>
      <family val="0"/>
      <charset val="1"/>
    </font>
    <font>
      <b val="true"/>
      <sz val="10.5"/>
      <color rgb="FF2E6E7E"/>
      <name val="Calibri"/>
      <family val="0"/>
      <charset val="1"/>
    </font>
    <font>
      <b val="true"/>
      <sz val="10.5"/>
      <color rgb="FF2B2B2B"/>
      <name val="Calibri"/>
      <family val="0"/>
      <charset val="1"/>
    </font>
    <font>
      <b val="true"/>
      <sz val="10"/>
      <color rgb="FF2B2B2B"/>
      <name val="Calibri"/>
      <family val="0"/>
      <charset val="1"/>
    </font>
    <font>
      <sz val="10.5"/>
      <color rgb="FFC0803A"/>
      <name val="Calibri"/>
      <family val="0"/>
      <charset val="1"/>
    </font>
    <font>
      <b val="true"/>
      <sz val="10.5"/>
      <color rgb="FFC0803A"/>
      <name val="Calibri"/>
      <family val="0"/>
      <charset val="1"/>
    </font>
    <font>
      <sz val="10.5"/>
      <color rgb="FF4E8368"/>
      <name val="Calibri"/>
      <family val="0"/>
      <charset val="1"/>
    </font>
    <font>
      <b val="true"/>
      <sz val="10.5"/>
      <color rgb="FF4E8368"/>
      <name val="Calibri"/>
      <family val="0"/>
      <charset val="1"/>
    </font>
    <font>
      <b val="true"/>
      <sz val="10.5"/>
      <color rgb="FFFFFFFF"/>
      <name val="Calibri"/>
      <family val="0"/>
      <charset val="1"/>
    </font>
    <font>
      <b val="true"/>
      <sz val="11"/>
      <color rgb="FF16515C"/>
      <name val="Calibri"/>
      <family val="0"/>
      <charset val="1"/>
    </font>
    <font>
      <b val="true"/>
      <sz val="9.5"/>
      <color rgb="FF5C6670"/>
      <name val="Calibri"/>
      <family val="0"/>
      <charset val="1"/>
    </font>
    <font>
      <b val="true"/>
      <sz val="10"/>
      <color rgb="FF2E6E7E"/>
      <name val="Calibri"/>
      <family val="0"/>
      <charset val="1"/>
    </font>
    <font>
      <sz val="10"/>
      <color rgb="FF2B2B2B"/>
      <name val="Calibri"/>
      <family val="0"/>
      <charset val="1"/>
    </font>
    <font>
      <b val="true"/>
      <sz val="10"/>
      <color rgb="FFC0803A"/>
      <name val="Calibri"/>
      <family val="0"/>
      <charset val="1"/>
    </font>
    <font>
      <b val="true"/>
      <sz val="10"/>
      <color rgb="FF4E8368"/>
      <name val="Calibri"/>
      <family val="0"/>
      <charset val="1"/>
    </font>
    <font>
      <i val="true"/>
      <sz val="9"/>
      <color rgb="FF8A929B"/>
      <name val="Calibri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.5"/>
      <color rgb="FF5C6670"/>
      <name val="Calibri"/>
      <family val="0"/>
      <charset val="1"/>
    </font>
    <font>
      <b val="true"/>
      <sz val="10.5"/>
      <color rgb="FF16515C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i val="true"/>
      <sz val="9"/>
      <color rgb="FFFFFFFF"/>
      <name val="Calibri"/>
      <family val="0"/>
      <charset val="1"/>
    </font>
    <font>
      <sz val="10.5"/>
      <color rgb="FF1F4E5A"/>
      <name val="Calibri"/>
      <family val="0"/>
      <charset val="1"/>
    </font>
    <font>
      <sz val="9.5"/>
      <color rgb="FF5C6670"/>
      <name val="Calibri"/>
      <family val="0"/>
      <charset val="1"/>
    </font>
    <font>
      <sz val="9.5"/>
      <color rgb="FF2B2B2B"/>
      <name val="Calibri"/>
      <family val="0"/>
      <charset val="1"/>
    </font>
    <font>
      <sz val="10"/>
      <name val="Arial"/>
      <family val="2"/>
    </font>
    <font>
      <b val="true"/>
      <sz val="17"/>
      <color rgb="FFFFFFFF"/>
      <name val="Calibri"/>
      <family val="0"/>
      <charset val="1"/>
    </font>
    <font>
      <sz val="10"/>
      <color rgb="FFDCE7E8"/>
      <name val="Calibri"/>
      <family val="0"/>
      <charset val="1"/>
    </font>
    <font>
      <sz val="10"/>
      <color rgb="FF1F4E5A"/>
      <name val="Calibri"/>
      <family val="0"/>
      <charset val="1"/>
    </font>
    <font>
      <sz val="10"/>
      <color rgb="FFFFFFFF"/>
      <name val="Calibri"/>
      <family val="0"/>
      <charset val="1"/>
    </font>
    <font>
      <b val="true"/>
      <sz val="9.5"/>
      <color rgb="FF4E8368"/>
      <name val="Calibri"/>
      <family val="0"/>
      <charset val="1"/>
    </font>
    <font>
      <sz val="10.5"/>
      <color rgb="FF5C6670"/>
      <name val="Calibri"/>
      <family val="0"/>
      <charset val="1"/>
    </font>
    <font>
      <b val="true"/>
      <sz val="11"/>
      <color rgb="FF4E8368"/>
      <name val="Calibri"/>
      <family val="0"/>
      <charset val="1"/>
    </font>
    <font>
      <b val="true"/>
      <sz val="11"/>
      <color rgb="FFC6963C"/>
      <name val="Calibri"/>
      <family val="0"/>
      <charset val="1"/>
    </font>
  </fonts>
  <fills count="17">
    <fill>
      <patternFill patternType="none"/>
    </fill>
    <fill>
      <patternFill patternType="gray125"/>
    </fill>
    <fill>
      <patternFill patternType="solid">
        <fgColor rgb="FF0E3B43"/>
        <bgColor rgb="FF22323A"/>
      </patternFill>
    </fill>
    <fill>
      <patternFill patternType="solid">
        <fgColor rgb="FF1C6470"/>
        <bgColor rgb="FF2E6E7E"/>
      </patternFill>
    </fill>
    <fill>
      <patternFill patternType="solid">
        <fgColor rgb="FF2E6E7E"/>
        <bgColor rgb="FF1C6470"/>
      </patternFill>
    </fill>
    <fill>
      <patternFill patternType="solid">
        <fgColor rgb="FFC6963C"/>
        <bgColor rgb="FFC0803A"/>
      </patternFill>
    </fill>
    <fill>
      <patternFill patternType="solid">
        <fgColor rgb="FF4E8368"/>
        <bgColor rgb="FF2F7D4F"/>
      </patternFill>
    </fill>
    <fill>
      <patternFill patternType="solid">
        <fgColor rgb="FFEEF3F3"/>
        <bgColor rgb="FFE9F0F0"/>
      </patternFill>
    </fill>
    <fill>
      <patternFill patternType="solid">
        <fgColor rgb="FF16515C"/>
        <bgColor rgb="FF1F4E5A"/>
      </patternFill>
    </fill>
    <fill>
      <patternFill patternType="solid">
        <fgColor rgb="FFE4EDEF"/>
        <bgColor rgb="FFE6EFE9"/>
      </patternFill>
    </fill>
    <fill>
      <patternFill patternType="solid">
        <fgColor rgb="FFFFFFFF"/>
        <bgColor rgb="FFF7F4EE"/>
      </patternFill>
    </fill>
    <fill>
      <patternFill patternType="solid">
        <fgColor rgb="FFF6EBDA"/>
        <bgColor rgb="FFF7F4EE"/>
      </patternFill>
    </fill>
    <fill>
      <patternFill patternType="solid">
        <fgColor rgb="FFE6EFE9"/>
        <bgColor rgb="FFE4EDEF"/>
      </patternFill>
    </fill>
    <fill>
      <patternFill patternType="solid">
        <fgColor rgb="FFF7F4EE"/>
        <bgColor rgb="FFEEF3F3"/>
      </patternFill>
    </fill>
    <fill>
      <patternFill patternType="solid">
        <fgColor rgb="FFFFF7DD"/>
        <bgColor rgb="FFF7F4EE"/>
      </patternFill>
    </fill>
    <fill>
      <patternFill patternType="solid">
        <fgColor rgb="FFDCE4E5"/>
        <bgColor rgb="FFDCE7E8"/>
      </patternFill>
    </fill>
    <fill>
      <patternFill patternType="solid">
        <fgColor rgb="FFC0803A"/>
        <bgColor rgb="FFC6963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0E3B43"/>
      </bottom>
      <diagonal/>
    </border>
    <border diagonalUp="false" diagonalDown="false">
      <left style="thin">
        <color rgb="FFD9D3C6"/>
      </left>
      <right style="thin">
        <color rgb="FFD9D3C6"/>
      </right>
      <top style="thin">
        <color rgb="FFD9D3C6"/>
      </top>
      <bottom style="thin">
        <color rgb="FFD9D3C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5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6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3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7" fillId="4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5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7" fillId="6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7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8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8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9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1" fillId="1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2" fillId="1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3" fillId="1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4" fillId="1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1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11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6" fillId="1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7" fillId="1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1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8" fillId="1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9" fillId="1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0" fillId="8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20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0" fillId="8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20" fillId="8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8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7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1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13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3" fillId="1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24" fillId="1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5" fillId="1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6" fillId="1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7" fillId="1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0" fillId="13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31" fillId="1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13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1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8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8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0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2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3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2" fillId="1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34" fillId="14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2" fillId="1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5" fillId="1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1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0" fillId="1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4" fillId="1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4" fillId="1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6" fillId="1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2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3" fillId="4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10" fillId="9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4" fillId="9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3" fillId="9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6" fillId="9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2" fillId="16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3" fillId="16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10" fillId="11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4" fillId="11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7" fillId="11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6" fillId="11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2" fillId="6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3" fillId="6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10" fillId="12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4" fillId="12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9" fillId="12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6" fillId="1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2" fillId="8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32" fillId="8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32" fillId="8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6" fillId="8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2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32" fillId="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3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1" fillId="7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5" fillId="1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8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9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40" fillId="1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40" fillId="14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31" fillId="1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40" fillId="9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3" fillId="9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40" fillId="11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7" fillId="11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40" fillId="12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9" fillId="12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0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41" fillId="3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20" fillId="3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0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41" fillId="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20" fillId="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42" fillId="12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26" fillId="12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3" fillId="1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21" fillId="13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1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4" fillId="13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44" fillId="13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45" fillId="13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Calibri"/>
        <charset val="1"/>
        <family val="0"/>
        <b val="1"/>
        <color rgb="FF2F7D4F"/>
        <sz val="10"/>
      </font>
    </dxf>
    <dxf>
      <font>
        <name val="Calibri"/>
        <charset val="1"/>
        <family val="0"/>
        <b val="1"/>
        <color rgb="FFB23B3B"/>
        <sz val="10"/>
      </font>
    </dxf>
    <dxf>
      <font>
        <name val="Calibri"/>
        <charset val="1"/>
        <family val="0"/>
        <color rgb="FFB23B3B"/>
        <sz val="10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2F7D4F"/>
      <rgbColor rgb="FF000080"/>
      <rgbColor rgb="FFC0803A"/>
      <rgbColor rgb="FF800080"/>
      <rgbColor rgb="FF1C6470"/>
      <rgbColor rgb="FFD9D3C6"/>
      <rgbColor rgb="FF878787"/>
      <rgbColor rgb="FF9999FF"/>
      <rgbColor rgb="FFB23B3B"/>
      <rgbColor rgb="FFFFF7DD"/>
      <rgbColor rgb="FFE4EDE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2E6E7E"/>
      <rgbColor rgb="FF0000FF"/>
      <rgbColor rgb="FF00CCFF"/>
      <rgbColor rgb="FFE6EFE9"/>
      <rgbColor rgb="FFDCE7E8"/>
      <rgbColor rgb="FFF6EBDA"/>
      <rgbColor rgb="FFE9F0F0"/>
      <rgbColor rgb="FFF7F4EE"/>
      <rgbColor rgb="FFEEF3F3"/>
      <rgbColor rgb="FFDCE4E5"/>
      <rgbColor rgb="FF4F81BD"/>
      <rgbColor rgb="FF33CCCC"/>
      <rgbColor rgb="FF99CC00"/>
      <rgbColor rgb="FFFFCC00"/>
      <rgbColor rgb="FFC6963C"/>
      <rgbColor rgb="FFFF6600"/>
      <rgbColor rgb="FF5C6670"/>
      <rgbColor rgb="FF8A929B"/>
      <rgbColor rgb="FF0E3B43"/>
      <rgbColor rgb="FF4E8368"/>
      <rgbColor rgb="FF16515C"/>
      <rgbColor rgb="FF22323A"/>
      <rgbColor rgb="FF993300"/>
      <rgbColor rgb="FF993366"/>
      <rgbColor rgb="FF1F4E5A"/>
      <rgbColor rgb="FF2B2B2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Ist-Verteilung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doughnutChart>
        <c:varyColors val="1"/>
        <c:ser>
          <c:idx val="0"/>
          <c:order val="0"/>
          <c:tx>
            <c:strRef>
              <c:f>Übersicht!C17</c:f>
              <c:strCache>
                <c:ptCount val="1"/>
                <c:pt idx="0">
                  <c:v>Ist €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2e6e7e"/>
              </a:solidFill>
              <a:ln w="0">
                <a:noFill/>
              </a:ln>
            </c:spPr>
          </c:dPt>
          <c:dPt>
            <c:idx val="1"/>
            <c:spPr>
              <a:solidFill>
                <a:srgbClr val="c0803a"/>
              </a:solidFill>
              <a:ln w="0">
                <a:noFill/>
              </a:ln>
            </c:spPr>
          </c:dPt>
          <c:dPt>
            <c:idx val="2"/>
            <c:spPr>
              <a:solidFill>
                <a:srgbClr val="4e8368"/>
              </a:solidFill>
              <a:ln w="0">
                <a:noFill/>
              </a:ln>
            </c:spPr>
          </c:dPt>
          <c:dLbls>
            <c:dLbl>
              <c:idx val="0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2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showLegendKey val="1"/>
              <c:showVal val="1"/>
              <c:showCatName val="1"/>
              <c:showSerName val="1"/>
              <c:showPercent val="1"/>
              <c:separator>; 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showLegendKey val="1"/>
            <c:showVal val="1"/>
            <c:showCatName val="1"/>
            <c:showSerName val="1"/>
            <c:showPercent val="1"/>
            <c:separator>; </c:separator>
            <c:showLeaderLines val="1"/>
          </c:dLbls>
          <c:cat>
            <c:strRef>
              <c:f>Übersicht!$B$18:$B$20</c:f>
              <c:strCache>
                <c:ptCount val="3"/>
                <c:pt idx="0">
                  <c:v>Bedürfnisse</c:v>
                </c:pt>
                <c:pt idx="1">
                  <c:v>Wünsche</c:v>
                </c:pt>
                <c:pt idx="2">
                  <c:v>Sparen</c:v>
                </c:pt>
              </c:strCache>
            </c:strRef>
          </c:cat>
          <c:val>
            <c:numRef>
              <c:f>Übersicht!$C$18:$C$20</c:f>
              <c:numCache>
                <c:formatCode>#,##0.00" €";[RED]\-#,##0.00" €";\–</c:formatCode>
                <c:ptCount val="3"/>
                <c:pt idx="0">
                  <c:v>1710</c:v>
                </c:pt>
                <c:pt idx="1">
                  <c:v>959</c:v>
                </c:pt>
                <c:pt idx="2">
                  <c:v>660</c:v>
                </c:pt>
              </c:numCache>
            </c:numRef>
          </c:val>
        </c:ser>
        <c:firstSliceAng val="0"/>
        <c:holeSize val="50"/>
      </c:doughnut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Ziel gegen Ist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Übersicht!C17</c:f>
              <c:strCache>
                <c:ptCount val="1"/>
                <c:pt idx="0">
                  <c:v>Ist €</c:v>
                </c:pt>
              </c:strCache>
            </c:strRef>
          </c:tx>
          <c:spPr>
            <a:solidFill>
              <a:srgbClr val="1c6470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Übersicht!$B$18:$B$20</c:f>
              <c:strCache>
                <c:ptCount val="3"/>
                <c:pt idx="0">
                  <c:v>Bedürfnisse</c:v>
                </c:pt>
                <c:pt idx="1">
                  <c:v>Wünsche</c:v>
                </c:pt>
                <c:pt idx="2">
                  <c:v>Sparen</c:v>
                </c:pt>
              </c:strCache>
            </c:strRef>
          </c:cat>
          <c:val>
            <c:numRef>
              <c:f>Übersicht!$C$18:$C$20</c:f>
              <c:numCache>
                <c:formatCode>#,##0.00" €";[RED]\-#,##0.00" €";\–</c:formatCode>
                <c:ptCount val="3"/>
                <c:pt idx="0">
                  <c:v>1710</c:v>
                </c:pt>
                <c:pt idx="1">
                  <c:v>959</c:v>
                </c:pt>
                <c:pt idx="2">
                  <c:v>660</c:v>
                </c:pt>
              </c:numCache>
            </c:numRef>
          </c:val>
        </c:ser>
        <c:ser>
          <c:idx val="1"/>
          <c:order val="1"/>
          <c:tx>
            <c:strRef>
              <c:f>Übersicht!D17</c:f>
              <c:strCache>
                <c:ptCount val="1"/>
                <c:pt idx="0">
                  <c:v>Ziel €</c:v>
                </c:pt>
              </c:strCache>
            </c:strRef>
          </c:tx>
          <c:spPr>
            <a:solidFill>
              <a:srgbClr val="c6963c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Übersicht!$B$18:$B$20</c:f>
              <c:strCache>
                <c:ptCount val="3"/>
                <c:pt idx="0">
                  <c:v>Bedürfnisse</c:v>
                </c:pt>
                <c:pt idx="1">
                  <c:v>Wünsche</c:v>
                </c:pt>
                <c:pt idx="2">
                  <c:v>Sparen</c:v>
                </c:pt>
              </c:strCache>
            </c:strRef>
          </c:cat>
          <c:val>
            <c:numRef>
              <c:f>Übersicht!$D$18:$D$20</c:f>
              <c:numCache>
                <c:formatCode>#,##0.00" €";[RED]\-#,##0.00" €";\–</c:formatCode>
                <c:ptCount val="3"/>
                <c:pt idx="0">
                  <c:v>1722.5</c:v>
                </c:pt>
                <c:pt idx="1">
                  <c:v>1033.5</c:v>
                </c:pt>
                <c:pt idx="2">
                  <c:v>689</c:v>
                </c:pt>
              </c:numCache>
            </c:numRef>
          </c:val>
        </c:ser>
        <c:gapWidth val="60"/>
        <c:overlap val="0"/>
        <c:axId val="82661063"/>
        <c:axId val="99986596"/>
      </c:barChart>
      <c:catAx>
        <c:axId val="826610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9986596"/>
        <c:crosses val="autoZero"/>
        <c:auto val="1"/>
        <c:lblAlgn val="ctr"/>
        <c:lblOffset val="100"/>
        <c:noMultiLvlLbl val="0"/>
      </c:catAx>
      <c:valAx>
        <c:axId val="9998659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.00&quot; €&quot;;[RED]\-#,##0.00&quot; €&quot;;\–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2661063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Ausgabenblöcke im Jahresverlauf 2026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stacked"/>
        <c:varyColors val="0"/>
        <c:ser>
          <c:idx val="0"/>
          <c:order val="0"/>
          <c:tx>
            <c:strRef>
              <c:f>Jahresübersicht!B7</c:f>
              <c:strCache>
                <c:ptCount val="1"/>
                <c:pt idx="0">
                  <c:v>Bedürfnisse (50 %)</c:v>
                </c:pt>
              </c:strCache>
            </c:strRef>
          </c:tx>
          <c:spPr>
            <a:solidFill>
              <a:srgbClr val="2e6e7e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Jahresübersicht!$C$5:$N$5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Mär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Jahresübersicht!$C$7:$N$7</c:f>
              <c:numCache>
                <c:formatCode>#,##0" €";[RED]\-#,##0" €";\–</c:formatCode>
                <c:ptCount val="12"/>
                <c:pt idx="0">
                  <c:v>1710</c:v>
                </c:pt>
                <c:pt idx="1">
                  <c:v>1695</c:v>
                </c:pt>
                <c:pt idx="2">
                  <c:v>1740</c:v>
                </c:pt>
                <c:pt idx="3">
                  <c:v>1720</c:v>
                </c:pt>
                <c:pt idx="4">
                  <c:v>1705</c:v>
                </c:pt>
                <c:pt idx="5">
                  <c:v>1730</c:v>
                </c:pt>
                <c:pt idx="6">
                  <c:v>1760</c:v>
                </c:pt>
                <c:pt idx="7">
                  <c:v>1715</c:v>
                </c:pt>
                <c:pt idx="8">
                  <c:v>1700</c:v>
                </c:pt>
                <c:pt idx="9">
                  <c:v>1725</c:v>
                </c:pt>
                <c:pt idx="10">
                  <c:v>1735</c:v>
                </c:pt>
                <c:pt idx="11">
                  <c:v>1780</c:v>
                </c:pt>
              </c:numCache>
            </c:numRef>
          </c:val>
        </c:ser>
        <c:ser>
          <c:idx val="1"/>
          <c:order val="1"/>
          <c:tx>
            <c:strRef>
              <c:f>Jahresübersicht!B8</c:f>
              <c:strCache>
                <c:ptCount val="1"/>
                <c:pt idx="0">
                  <c:v>Wünsche (30 %)</c:v>
                </c:pt>
              </c:strCache>
            </c:strRef>
          </c:tx>
          <c:spPr>
            <a:solidFill>
              <a:srgbClr val="c0803a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Jahresübersicht!$C$5:$N$5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Mär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Jahresübersicht!$C$8:$N$8</c:f>
              <c:numCache>
                <c:formatCode>#,##0" €";[RED]\-#,##0" €";\–</c:formatCode>
                <c:ptCount val="12"/>
                <c:pt idx="0">
                  <c:v>959</c:v>
                </c:pt>
                <c:pt idx="1">
                  <c:v>905</c:v>
                </c:pt>
                <c:pt idx="2">
                  <c:v>980</c:v>
                </c:pt>
                <c:pt idx="3">
                  <c:v>1015</c:v>
                </c:pt>
                <c:pt idx="4">
                  <c:v>940</c:v>
                </c:pt>
                <c:pt idx="5">
                  <c:v>995</c:v>
                </c:pt>
                <c:pt idx="6">
                  <c:v>1120</c:v>
                </c:pt>
                <c:pt idx="7">
                  <c:v>900</c:v>
                </c:pt>
                <c:pt idx="8">
                  <c:v>930</c:v>
                </c:pt>
                <c:pt idx="9">
                  <c:v>1005</c:v>
                </c:pt>
                <c:pt idx="10">
                  <c:v>1060</c:v>
                </c:pt>
                <c:pt idx="11">
                  <c:v>1180</c:v>
                </c:pt>
              </c:numCache>
            </c:numRef>
          </c:val>
        </c:ser>
        <c:ser>
          <c:idx val="2"/>
          <c:order val="2"/>
          <c:tx>
            <c:strRef>
              <c:f>Jahresübersicht!B9</c:f>
              <c:strCache>
                <c:ptCount val="1"/>
                <c:pt idx="0">
                  <c:v>Sparen (20 %)</c:v>
                </c:pt>
              </c:strCache>
            </c:strRef>
          </c:tx>
          <c:spPr>
            <a:solidFill>
              <a:srgbClr val="4e8368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Jahresübersicht!$C$5:$N$5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Mär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Jahresübersicht!$C$9:$N$9</c:f>
              <c:numCache>
                <c:formatCode>#,##0" €";[RED]\-#,##0" €";\–</c:formatCode>
                <c:ptCount val="12"/>
                <c:pt idx="0">
                  <c:v>660</c:v>
                </c:pt>
                <c:pt idx="1">
                  <c:v>690</c:v>
                </c:pt>
                <c:pt idx="2">
                  <c:v>700</c:v>
                </c:pt>
                <c:pt idx="3">
                  <c:v>700</c:v>
                </c:pt>
                <c:pt idx="4">
                  <c:v>720</c:v>
                </c:pt>
                <c:pt idx="5">
                  <c:v>700</c:v>
                </c:pt>
                <c:pt idx="6">
                  <c:v>660</c:v>
                </c:pt>
                <c:pt idx="7">
                  <c:v>720</c:v>
                </c:pt>
                <c:pt idx="8">
                  <c:v>700</c:v>
                </c:pt>
                <c:pt idx="9">
                  <c:v>690</c:v>
                </c:pt>
                <c:pt idx="10">
                  <c:v>690</c:v>
                </c:pt>
                <c:pt idx="11">
                  <c:v>720</c:v>
                </c:pt>
              </c:numCache>
            </c:numRef>
          </c:val>
        </c:ser>
        <c:gapWidth val="40"/>
        <c:overlap val="100"/>
        <c:axId val="84525834"/>
        <c:axId val="72846568"/>
      </c:barChart>
      <c:catAx>
        <c:axId val="8452583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2846568"/>
        <c:crosses val="autoZero"/>
        <c:auto val="1"/>
        <c:lblAlgn val="ctr"/>
        <c:lblOffset val="100"/>
        <c:noMultiLvlLbl val="0"/>
      </c:catAx>
      <c:valAx>
        <c:axId val="72846568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&quot; €&quot;;[RED]\-#,##0&quot; €&quot;;\–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4525834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3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21</xdr:row>
      <xdr:rowOff>0</xdr:rowOff>
    </xdr:from>
    <xdr:to>
      <xdr:col>3</xdr:col>
      <xdr:colOff>135000</xdr:colOff>
      <xdr:row>33</xdr:row>
      <xdr:rowOff>17640</xdr:rowOff>
    </xdr:to>
    <xdr:graphicFrame>
      <xdr:nvGraphicFramePr>
        <xdr:cNvPr id="0" name="Chart 1"/>
        <xdr:cNvGraphicFramePr/>
      </xdr:nvGraphicFramePr>
      <xdr:xfrm>
        <a:off x="211320" y="5029200"/>
        <a:ext cx="3095640" cy="2303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0</xdr:colOff>
      <xdr:row>21</xdr:row>
      <xdr:rowOff>0</xdr:rowOff>
    </xdr:from>
    <xdr:to>
      <xdr:col>6</xdr:col>
      <xdr:colOff>1054440</xdr:colOff>
      <xdr:row>33</xdr:row>
      <xdr:rowOff>17640</xdr:rowOff>
    </xdr:to>
    <xdr:graphicFrame>
      <xdr:nvGraphicFramePr>
        <xdr:cNvPr id="1" name="Chart 2"/>
        <xdr:cNvGraphicFramePr/>
      </xdr:nvGraphicFramePr>
      <xdr:xfrm>
        <a:off x="4299480" y="5029200"/>
        <a:ext cx="3239640" cy="2303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19</xdr:row>
      <xdr:rowOff>0</xdr:rowOff>
    </xdr:from>
    <xdr:to>
      <xdr:col>12</xdr:col>
      <xdr:colOff>107640</xdr:colOff>
      <xdr:row>33</xdr:row>
      <xdr:rowOff>32760</xdr:rowOff>
    </xdr:to>
    <xdr:graphicFrame>
      <xdr:nvGraphicFramePr>
        <xdr:cNvPr id="2" name="Chart 1"/>
        <xdr:cNvGraphicFramePr/>
      </xdr:nvGraphicFramePr>
      <xdr:xfrm>
        <a:off x="211320" y="3886200"/>
        <a:ext cx="8639640" cy="269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1.v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E3B43"/>
    <pageSetUpPr fitToPage="false"/>
  </sheetPr>
  <dimension ref="B1:G3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6"/>
    <col collapsed="false" customWidth="true" hidden="false" outlineLevel="0" max="5" min="3" style="0" width="16"/>
    <col collapsed="false" customWidth="true" hidden="false" outlineLevel="0" max="6" min="6" style="0" width="15"/>
    <col collapsed="false" customWidth="true" hidden="false" outlineLevel="0" max="7" min="7" style="0" width="18"/>
    <col collapsed="false" customWidth="true" hidden="false" outlineLevel="0" max="8" min="8" style="0" width="3"/>
  </cols>
  <sheetData>
    <row r="1" customFormat="false" ht="9.75" hidden="false" customHeight="true" outlineLevel="0" collapsed="false"/>
    <row r="2" customFormat="false" ht="39.75" hidden="false" customHeight="true" outlineLevel="0" collapsed="false">
      <c r="B2" s="1" t="s">
        <v>0</v>
      </c>
      <c r="C2" s="1"/>
      <c r="D2" s="1"/>
      <c r="E2" s="1"/>
      <c r="F2" s="1"/>
      <c r="G2" s="1"/>
    </row>
    <row r="3" customFormat="false" ht="19.5" hidden="false" customHeight="true" outlineLevel="0" collapsed="false">
      <c r="B3" s="2" t="s">
        <v>1</v>
      </c>
      <c r="C3" s="2"/>
      <c r="D3" s="2"/>
      <c r="E3" s="2"/>
      <c r="F3" s="2"/>
      <c r="G3" s="2"/>
    </row>
    <row r="5" customFormat="false" ht="15.75" hidden="false" customHeight="true" outlineLevel="0" collapsed="false">
      <c r="B5" s="3" t="s">
        <v>2</v>
      </c>
      <c r="C5" s="4" t="s">
        <v>3</v>
      </c>
      <c r="D5" s="4"/>
      <c r="E5" s="5" t="s">
        <v>4</v>
      </c>
      <c r="F5" s="6" t="s">
        <v>5</v>
      </c>
      <c r="G5" s="6"/>
    </row>
    <row r="6" customFormat="false" ht="30" hidden="false" customHeight="true" outlineLevel="0" collapsed="false">
      <c r="B6" s="7" t="n">
        <f aca="false">Budgetplan!D12</f>
        <v>3445</v>
      </c>
      <c r="C6" s="8" t="n">
        <f aca="false">Budgetplan!D45</f>
        <v>3329</v>
      </c>
      <c r="D6" s="8"/>
      <c r="E6" s="9" t="n">
        <f aca="false">Budgetplan!D46</f>
        <v>116</v>
      </c>
      <c r="F6" s="10" t="n">
        <f aca="false">IFERROR(Budgetplan!D42/Budgetplan!D12,0)</f>
        <v>0.191582002902758</v>
      </c>
      <c r="G6" s="10"/>
    </row>
    <row r="7" customFormat="false" ht="15.75" hidden="false" customHeight="true" outlineLevel="0" collapsed="false">
      <c r="B7" s="11"/>
      <c r="C7" s="12"/>
      <c r="D7" s="12"/>
      <c r="E7" s="13"/>
      <c r="F7" s="14"/>
      <c r="G7" s="14"/>
    </row>
    <row r="9" customFormat="false" ht="21.75" hidden="false" customHeight="true" outlineLevel="0" collapsed="false">
      <c r="B9" s="15" t="s">
        <v>6</v>
      </c>
      <c r="C9" s="15"/>
      <c r="D9" s="15"/>
      <c r="E9" s="15"/>
      <c r="F9" s="15"/>
      <c r="G9" s="15"/>
    </row>
    <row r="10" customFormat="false" ht="19.5" hidden="false" customHeight="true" outlineLevel="0" collapsed="false">
      <c r="B10" s="16" t="s">
        <v>7</v>
      </c>
      <c r="C10" s="17" t="s">
        <v>8</v>
      </c>
      <c r="D10" s="18" t="s">
        <v>9</v>
      </c>
      <c r="E10" s="18" t="s">
        <v>10</v>
      </c>
      <c r="F10" s="18" t="s">
        <v>11</v>
      </c>
      <c r="G10" s="17" t="s">
        <v>12</v>
      </c>
    </row>
    <row r="11" customFormat="false" ht="21.75" hidden="false" customHeight="true" outlineLevel="0" collapsed="false">
      <c r="B11" s="19" t="s">
        <v>13</v>
      </c>
      <c r="C11" s="20" t="n">
        <v>0.5</v>
      </c>
      <c r="D11" s="21" t="n">
        <f aca="false">0.5*Budgetplan!D12</f>
        <v>1722.5</v>
      </c>
      <c r="E11" s="22" t="n">
        <f aca="false">Budgetplan!D24</f>
        <v>1710</v>
      </c>
      <c r="F11" s="23" t="n">
        <f aca="false">IFERROR(Budgetplan!D24/Budgetplan!D12,0)</f>
        <v>0.496371552975327</v>
      </c>
      <c r="G11" s="24" t="str">
        <f aca="false">IF(F11&lt;=0.5+0.01,"✓ im Ziel","⚠ über Ziel")</f>
        <v>✓ im Ziel</v>
      </c>
    </row>
    <row r="12" customFormat="false" ht="21.75" hidden="false" customHeight="true" outlineLevel="0" collapsed="false">
      <c r="B12" s="25" t="s">
        <v>14</v>
      </c>
      <c r="C12" s="26" t="n">
        <v>0.3</v>
      </c>
      <c r="D12" s="21" t="n">
        <f aca="false">0.3*Budgetplan!D12</f>
        <v>1033.5</v>
      </c>
      <c r="E12" s="27" t="n">
        <f aca="false">Budgetplan!D35</f>
        <v>959</v>
      </c>
      <c r="F12" s="23" t="n">
        <f aca="false">IFERROR(Budgetplan!D35/Budgetplan!D12,0)</f>
        <v>0.278374455732946</v>
      </c>
      <c r="G12" s="24" t="str">
        <f aca="false">IF(F12&lt;=0.3+0.01,"✓ im Ziel","⚠ über Ziel")</f>
        <v>✓ im Ziel</v>
      </c>
    </row>
    <row r="13" customFormat="false" ht="21.75" hidden="false" customHeight="true" outlineLevel="0" collapsed="false">
      <c r="B13" s="28" t="s">
        <v>15</v>
      </c>
      <c r="C13" s="29" t="n">
        <v>0.2</v>
      </c>
      <c r="D13" s="21" t="n">
        <f aca="false">0.2*Budgetplan!D12</f>
        <v>689</v>
      </c>
      <c r="E13" s="30" t="n">
        <f aca="false">Budgetplan!D42</f>
        <v>660</v>
      </c>
      <c r="F13" s="23" t="n">
        <f aca="false">IFERROR(Budgetplan!D42/Budgetplan!D12,0)</f>
        <v>0.191582002902758</v>
      </c>
      <c r="G13" s="24" t="str">
        <f aca="false">IF(F13&gt;=0.2-0.01,"✓ Ziel erreicht","⚠ unter Ziel")</f>
        <v>✓ Ziel erreicht</v>
      </c>
    </row>
    <row r="14" customFormat="false" ht="19.5" hidden="false" customHeight="true" outlineLevel="0" collapsed="false">
      <c r="B14" s="31" t="s">
        <v>16</v>
      </c>
      <c r="C14" s="32" t="n">
        <v>1</v>
      </c>
      <c r="D14" s="33" t="n">
        <f aca="false">D11+D12+D13</f>
        <v>3445</v>
      </c>
      <c r="E14" s="33" t="n">
        <f aca="false">E11+E12+E13</f>
        <v>3329</v>
      </c>
      <c r="F14" s="34" t="n">
        <f aca="false">IFERROR((E11+E12+E13)/Budgetplan!D12,0)</f>
        <v>0.96632801161103</v>
      </c>
      <c r="G14" s="35"/>
    </row>
    <row r="16" customFormat="false" ht="19.5" hidden="false" customHeight="true" outlineLevel="0" collapsed="false">
      <c r="B16" s="36" t="s">
        <v>17</v>
      </c>
      <c r="C16" s="36"/>
      <c r="D16" s="36"/>
      <c r="E16" s="36"/>
      <c r="F16" s="36"/>
      <c r="G16" s="36"/>
    </row>
    <row r="17" customFormat="false" ht="15" hidden="false" customHeight="false" outlineLevel="0" collapsed="false">
      <c r="B17" s="37" t="s">
        <v>18</v>
      </c>
      <c r="C17" s="38" t="s">
        <v>19</v>
      </c>
      <c r="D17" s="38" t="s">
        <v>20</v>
      </c>
    </row>
    <row r="18" customFormat="false" ht="15" hidden="false" customHeight="false" outlineLevel="0" collapsed="false">
      <c r="B18" s="39" t="s">
        <v>21</v>
      </c>
      <c r="C18" s="40" t="n">
        <f aca="false">Budgetplan!D24</f>
        <v>1710</v>
      </c>
      <c r="D18" s="40" t="n">
        <f aca="false">0.5*Budgetplan!D12</f>
        <v>1722.5</v>
      </c>
    </row>
    <row r="19" customFormat="false" ht="15" hidden="false" customHeight="false" outlineLevel="0" collapsed="false">
      <c r="B19" s="41" t="s">
        <v>22</v>
      </c>
      <c r="C19" s="40" t="n">
        <f aca="false">Budgetplan!D35</f>
        <v>959</v>
      </c>
      <c r="D19" s="40" t="n">
        <f aca="false">0.3*Budgetplan!D12</f>
        <v>1033.5</v>
      </c>
    </row>
    <row r="20" customFormat="false" ht="15" hidden="false" customHeight="false" outlineLevel="0" collapsed="false">
      <c r="B20" s="42" t="s">
        <v>23</v>
      </c>
      <c r="C20" s="40" t="n">
        <f aca="false">Budgetplan!D42</f>
        <v>660</v>
      </c>
      <c r="D20" s="40" t="n">
        <f aca="false">0.2*Budgetplan!D12</f>
        <v>689</v>
      </c>
    </row>
    <row r="36" customFormat="false" ht="15.75" hidden="false" customHeight="true" outlineLevel="0" collapsed="false">
      <c r="B36" s="43" t="s">
        <v>24</v>
      </c>
      <c r="C36" s="43"/>
      <c r="D36" s="43"/>
      <c r="E36" s="43"/>
      <c r="F36" s="43"/>
      <c r="G36" s="43"/>
    </row>
  </sheetData>
  <mergeCells count="11">
    <mergeCell ref="B2:G2"/>
    <mergeCell ref="B3:G3"/>
    <mergeCell ref="C5:D5"/>
    <mergeCell ref="F5:G5"/>
    <mergeCell ref="C6:D6"/>
    <mergeCell ref="F6:G6"/>
    <mergeCell ref="C7:D7"/>
    <mergeCell ref="F7:G7"/>
    <mergeCell ref="B9:G9"/>
    <mergeCell ref="B16:G16"/>
    <mergeCell ref="B36:G36"/>
  </mergeCells>
  <conditionalFormatting sqref="G11:G13">
    <cfRule type="expression" priority="2" aboveAverage="0" equalAverage="0" bottom="0" percent="0" rank="0" text="" dxfId="0">
      <formula>LEFT(G11,1)="✓"</formula>
    </cfRule>
    <cfRule type="expression" priority="3" aboveAverage="0" equalAverage="0" bottom="0" percent="0" rank="0" text="" dxfId="1">
      <formula>LEFT(G11,1)="⚠"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C6470"/>
    <pageSetUpPr fitToPage="false"/>
  </sheetPr>
  <dimension ref="B1:G5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5" min="3" style="0" width="16"/>
    <col collapsed="false" customWidth="true" hidden="false" outlineLevel="0" max="6" min="6" style="0" width="13"/>
    <col collapsed="false" customWidth="true" hidden="false" outlineLevel="0" max="7" min="7" style="0" width="30"/>
    <col collapsed="false" customWidth="true" hidden="false" outlineLevel="0" max="8" min="8" style="0" width="3"/>
  </cols>
  <sheetData>
    <row r="1" customFormat="false" ht="9.75" hidden="false" customHeight="true" outlineLevel="0" collapsed="false"/>
    <row r="2" customFormat="false" ht="33.75" hidden="false" customHeight="true" outlineLevel="0" collapsed="false">
      <c r="B2" s="44" t="s">
        <v>25</v>
      </c>
      <c r="C2" s="44"/>
      <c r="D2" s="44"/>
      <c r="E2" s="44"/>
      <c r="F2" s="44"/>
      <c r="G2" s="44"/>
    </row>
    <row r="3" customFormat="false" ht="19.5" hidden="false" customHeight="true" outlineLevel="0" collapsed="false">
      <c r="B3" s="2" t="s">
        <v>26</v>
      </c>
      <c r="C3" s="2"/>
      <c r="D3" s="2"/>
      <c r="E3" s="2"/>
      <c r="F3" s="2"/>
      <c r="G3" s="2"/>
    </row>
    <row r="4" customFormat="false" ht="21.75" hidden="false" customHeight="true" outlineLevel="0" collapsed="false">
      <c r="B4" s="45" t="s">
        <v>27</v>
      </c>
      <c r="C4" s="46" t="s">
        <v>28</v>
      </c>
      <c r="D4" s="47" t="s">
        <v>29</v>
      </c>
      <c r="E4" s="48"/>
      <c r="F4" s="48"/>
      <c r="G4" s="48"/>
    </row>
    <row r="6" customFormat="false" ht="24" hidden="false" customHeight="true" outlineLevel="0" collapsed="false">
      <c r="B6" s="49" t="s">
        <v>7</v>
      </c>
      <c r="C6" s="50" t="s">
        <v>30</v>
      </c>
      <c r="D6" s="50" t="s">
        <v>31</v>
      </c>
      <c r="E6" s="50" t="s">
        <v>32</v>
      </c>
      <c r="F6" s="51" t="s">
        <v>33</v>
      </c>
      <c r="G6" s="49" t="s">
        <v>34</v>
      </c>
    </row>
    <row r="7" customFormat="false" ht="21.75" hidden="false" customHeight="true" outlineLevel="0" collapsed="false">
      <c r="B7" s="52" t="s">
        <v>35</v>
      </c>
      <c r="C7" s="52"/>
      <c r="D7" s="52"/>
      <c r="E7" s="52"/>
      <c r="F7" s="52"/>
      <c r="G7" s="53" t="s">
        <v>36</v>
      </c>
    </row>
    <row r="8" customFormat="false" ht="18" hidden="false" customHeight="true" outlineLevel="0" collapsed="false">
      <c r="B8" s="54" t="s">
        <v>37</v>
      </c>
      <c r="C8" s="55" t="n">
        <v>2950</v>
      </c>
      <c r="D8" s="55" t="n">
        <v>2950</v>
      </c>
      <c r="E8" s="21" t="n">
        <f aca="false">D8-C8</f>
        <v>0</v>
      </c>
      <c r="F8" s="56"/>
      <c r="G8" s="57" t="s">
        <v>38</v>
      </c>
    </row>
    <row r="9" customFormat="false" ht="18" hidden="false" customHeight="true" outlineLevel="0" collapsed="false">
      <c r="B9" s="54" t="s">
        <v>39</v>
      </c>
      <c r="C9" s="55" t="n">
        <v>300</v>
      </c>
      <c r="D9" s="55" t="n">
        <v>340</v>
      </c>
      <c r="E9" s="21" t="n">
        <f aca="false">D9-C9</f>
        <v>40</v>
      </c>
      <c r="F9" s="56"/>
      <c r="G9" s="57" t="s">
        <v>40</v>
      </c>
    </row>
    <row r="10" customFormat="false" ht="18" hidden="false" customHeight="true" outlineLevel="0" collapsed="false">
      <c r="B10" s="54" t="s">
        <v>41</v>
      </c>
      <c r="C10" s="55" t="n">
        <v>50</v>
      </c>
      <c r="D10" s="55" t="n">
        <v>55</v>
      </c>
      <c r="E10" s="21" t="n">
        <f aca="false">D10-C10</f>
        <v>5</v>
      </c>
      <c r="F10" s="56"/>
      <c r="G10" s="57" t="s">
        <v>42</v>
      </c>
    </row>
    <row r="11" customFormat="false" ht="18" hidden="false" customHeight="true" outlineLevel="0" collapsed="false">
      <c r="B11" s="54" t="s">
        <v>43</v>
      </c>
      <c r="C11" s="55" t="n">
        <v>100</v>
      </c>
      <c r="D11" s="55" t="n">
        <v>100</v>
      </c>
      <c r="E11" s="21" t="n">
        <f aca="false">D11-C11</f>
        <v>0</v>
      </c>
      <c r="F11" s="56"/>
      <c r="G11" s="57" t="s">
        <v>44</v>
      </c>
    </row>
    <row r="12" customFormat="false" ht="19.5" hidden="false" customHeight="true" outlineLevel="0" collapsed="false">
      <c r="B12" s="58" t="s">
        <v>45</v>
      </c>
      <c r="C12" s="59" t="n">
        <f aca="false">SUM(C8:C11)</f>
        <v>3400</v>
      </c>
      <c r="D12" s="59" t="n">
        <f aca="false">SUM(D8:D11)</f>
        <v>3445</v>
      </c>
      <c r="E12" s="60" t="n">
        <f aca="false">D12-C12</f>
        <v>45</v>
      </c>
      <c r="F12" s="61"/>
      <c r="G12" s="62"/>
    </row>
    <row r="14" customFormat="false" ht="21.75" hidden="false" customHeight="true" outlineLevel="0" collapsed="false">
      <c r="B14" s="63" t="s">
        <v>46</v>
      </c>
      <c r="C14" s="63"/>
      <c r="D14" s="63"/>
      <c r="E14" s="63"/>
      <c r="F14" s="63"/>
      <c r="G14" s="64" t="s">
        <v>47</v>
      </c>
    </row>
    <row r="15" customFormat="false" ht="18" hidden="false" customHeight="true" outlineLevel="0" collapsed="false">
      <c r="B15" s="54" t="s">
        <v>48</v>
      </c>
      <c r="C15" s="55" t="n">
        <v>980</v>
      </c>
      <c r="D15" s="55" t="n">
        <v>980</v>
      </c>
      <c r="E15" s="21" t="n">
        <f aca="false">C15-D15</f>
        <v>0</v>
      </c>
      <c r="F15" s="56"/>
      <c r="G15" s="57" t="s">
        <v>49</v>
      </c>
    </row>
    <row r="16" customFormat="false" ht="18" hidden="false" customHeight="true" outlineLevel="0" collapsed="false">
      <c r="B16" s="54" t="s">
        <v>50</v>
      </c>
      <c r="C16" s="55" t="n">
        <v>95</v>
      </c>
      <c r="D16" s="55" t="n">
        <v>102</v>
      </c>
      <c r="E16" s="21" t="n">
        <f aca="false">C16-D16</f>
        <v>-7</v>
      </c>
      <c r="F16" s="56"/>
      <c r="G16" s="57" t="s">
        <v>51</v>
      </c>
    </row>
    <row r="17" customFormat="false" ht="18" hidden="false" customHeight="true" outlineLevel="0" collapsed="false">
      <c r="B17" s="54" t="s">
        <v>52</v>
      </c>
      <c r="C17" s="55" t="n">
        <v>45</v>
      </c>
      <c r="D17" s="55" t="n">
        <v>45</v>
      </c>
      <c r="E17" s="21" t="n">
        <f aca="false">C17-D17</f>
        <v>0</v>
      </c>
      <c r="F17" s="56"/>
      <c r="G17" s="57" t="s">
        <v>53</v>
      </c>
    </row>
    <row r="18" customFormat="false" ht="18" hidden="false" customHeight="true" outlineLevel="0" collapsed="false">
      <c r="B18" s="54" t="s">
        <v>54</v>
      </c>
      <c r="C18" s="55" t="n">
        <v>25</v>
      </c>
      <c r="D18" s="55" t="n">
        <v>25</v>
      </c>
      <c r="E18" s="21" t="n">
        <f aca="false">C18-D18</f>
        <v>0</v>
      </c>
      <c r="F18" s="56"/>
      <c r="G18" s="57" t="s">
        <v>55</v>
      </c>
    </row>
    <row r="19" customFormat="false" ht="18" hidden="false" customHeight="true" outlineLevel="0" collapsed="false">
      <c r="B19" s="54" t="s">
        <v>56</v>
      </c>
      <c r="C19" s="55" t="n">
        <v>360</v>
      </c>
      <c r="D19" s="55" t="n">
        <v>395</v>
      </c>
      <c r="E19" s="21" t="n">
        <f aca="false">C19-D19</f>
        <v>-35</v>
      </c>
      <c r="F19" s="56"/>
      <c r="G19" s="57" t="s">
        <v>57</v>
      </c>
    </row>
    <row r="20" customFormat="false" ht="18" hidden="false" customHeight="true" outlineLevel="0" collapsed="false">
      <c r="B20" s="54" t="s">
        <v>58</v>
      </c>
      <c r="C20" s="55" t="n">
        <v>45</v>
      </c>
      <c r="D20" s="55" t="n">
        <v>45</v>
      </c>
      <c r="E20" s="21" t="n">
        <f aca="false">C20-D20</f>
        <v>0</v>
      </c>
      <c r="F20" s="56"/>
      <c r="G20" s="57" t="s">
        <v>59</v>
      </c>
    </row>
    <row r="21" customFormat="false" ht="18" hidden="false" customHeight="true" outlineLevel="0" collapsed="false">
      <c r="B21" s="54" t="s">
        <v>60</v>
      </c>
      <c r="C21" s="55" t="n">
        <v>22</v>
      </c>
      <c r="D21" s="55" t="n">
        <v>22</v>
      </c>
      <c r="E21" s="21" t="n">
        <f aca="false">C21-D21</f>
        <v>0</v>
      </c>
      <c r="F21" s="56"/>
      <c r="G21" s="57" t="s">
        <v>61</v>
      </c>
    </row>
    <row r="22" customFormat="false" ht="18" hidden="false" customHeight="true" outlineLevel="0" collapsed="false">
      <c r="B22" s="54" t="s">
        <v>62</v>
      </c>
      <c r="C22" s="55" t="n">
        <v>68</v>
      </c>
      <c r="D22" s="55" t="n">
        <v>68</v>
      </c>
      <c r="E22" s="21" t="n">
        <f aca="false">C22-D22</f>
        <v>0</v>
      </c>
      <c r="F22" s="56"/>
      <c r="G22" s="57" t="s">
        <v>63</v>
      </c>
    </row>
    <row r="23" customFormat="false" ht="18" hidden="false" customHeight="true" outlineLevel="0" collapsed="false">
      <c r="B23" s="54" t="s">
        <v>64</v>
      </c>
      <c r="C23" s="55" t="n">
        <v>40</v>
      </c>
      <c r="D23" s="55" t="n">
        <v>28</v>
      </c>
      <c r="E23" s="21" t="n">
        <f aca="false">C23-D23</f>
        <v>12</v>
      </c>
      <c r="F23" s="56"/>
      <c r="G23" s="57" t="s">
        <v>65</v>
      </c>
    </row>
    <row r="24" customFormat="false" ht="19.5" hidden="false" customHeight="true" outlineLevel="0" collapsed="false">
      <c r="B24" s="19" t="s">
        <v>66</v>
      </c>
      <c r="C24" s="65" t="n">
        <f aca="false">SUM(C15:C23)</f>
        <v>1680</v>
      </c>
      <c r="D24" s="65" t="n">
        <f aca="false">SUM(D15:D23)</f>
        <v>1710</v>
      </c>
      <c r="E24" s="66" t="n">
        <f aca="false">C24-D24</f>
        <v>-30</v>
      </c>
      <c r="F24" s="67" t="n">
        <f aca="false">IFERROR(D24/$D$12,0)</f>
        <v>0.496371552975327</v>
      </c>
      <c r="G24" s="68"/>
    </row>
    <row r="26" customFormat="false" ht="21.75" hidden="false" customHeight="true" outlineLevel="0" collapsed="false">
      <c r="B26" s="69" t="s">
        <v>67</v>
      </c>
      <c r="C26" s="69"/>
      <c r="D26" s="69"/>
      <c r="E26" s="69"/>
      <c r="F26" s="69"/>
      <c r="G26" s="70" t="s">
        <v>68</v>
      </c>
    </row>
    <row r="27" customFormat="false" ht="18" hidden="false" customHeight="true" outlineLevel="0" collapsed="false">
      <c r="B27" s="54" t="s">
        <v>69</v>
      </c>
      <c r="C27" s="55" t="n">
        <v>180</v>
      </c>
      <c r="D27" s="55" t="n">
        <v>205</v>
      </c>
      <c r="E27" s="21" t="n">
        <f aca="false">C27-D27</f>
        <v>-25</v>
      </c>
      <c r="F27" s="56"/>
      <c r="G27" s="57" t="s">
        <v>70</v>
      </c>
    </row>
    <row r="28" customFormat="false" ht="18" hidden="false" customHeight="true" outlineLevel="0" collapsed="false">
      <c r="B28" s="54" t="s">
        <v>71</v>
      </c>
      <c r="C28" s="55" t="n">
        <v>110</v>
      </c>
      <c r="D28" s="55" t="n">
        <v>95</v>
      </c>
      <c r="E28" s="21" t="n">
        <f aca="false">C28-D28</f>
        <v>15</v>
      </c>
      <c r="F28" s="56"/>
      <c r="G28" s="57" t="s">
        <v>72</v>
      </c>
    </row>
    <row r="29" customFormat="false" ht="18" hidden="false" customHeight="true" outlineLevel="0" collapsed="false">
      <c r="B29" s="54" t="s">
        <v>73</v>
      </c>
      <c r="C29" s="55" t="n">
        <v>160</v>
      </c>
      <c r="D29" s="55" t="n">
        <v>140</v>
      </c>
      <c r="E29" s="21" t="n">
        <f aca="false">C29-D29</f>
        <v>20</v>
      </c>
      <c r="F29" s="56"/>
      <c r="G29" s="57" t="s">
        <v>74</v>
      </c>
    </row>
    <row r="30" customFormat="false" ht="18" hidden="false" customHeight="true" outlineLevel="0" collapsed="false">
      <c r="B30" s="54" t="s">
        <v>75</v>
      </c>
      <c r="C30" s="55" t="n">
        <v>38</v>
      </c>
      <c r="D30" s="55" t="n">
        <v>38</v>
      </c>
      <c r="E30" s="21" t="n">
        <f aca="false">C30-D30</f>
        <v>0</v>
      </c>
      <c r="F30" s="56"/>
      <c r="G30" s="57" t="s">
        <v>76</v>
      </c>
    </row>
    <row r="31" customFormat="false" ht="18" hidden="false" customHeight="true" outlineLevel="0" collapsed="false">
      <c r="B31" s="54" t="s">
        <v>77</v>
      </c>
      <c r="C31" s="55" t="n">
        <v>49</v>
      </c>
      <c r="D31" s="55" t="n">
        <v>49</v>
      </c>
      <c r="E31" s="21" t="n">
        <f aca="false">C31-D31</f>
        <v>0</v>
      </c>
      <c r="F31" s="56"/>
      <c r="G31" s="57" t="s">
        <v>78</v>
      </c>
    </row>
    <row r="32" customFormat="false" ht="18" hidden="false" customHeight="true" outlineLevel="0" collapsed="false">
      <c r="B32" s="54" t="s">
        <v>79</v>
      </c>
      <c r="C32" s="55" t="n">
        <v>300</v>
      </c>
      <c r="D32" s="55" t="n">
        <v>300</v>
      </c>
      <c r="E32" s="21" t="n">
        <f aca="false">C32-D32</f>
        <v>0</v>
      </c>
      <c r="F32" s="56"/>
      <c r="G32" s="57" t="s">
        <v>80</v>
      </c>
    </row>
    <row r="33" customFormat="false" ht="18" hidden="false" customHeight="true" outlineLevel="0" collapsed="false">
      <c r="B33" s="54" t="s">
        <v>81</v>
      </c>
      <c r="C33" s="55" t="n">
        <v>60</v>
      </c>
      <c r="D33" s="55" t="n">
        <v>72</v>
      </c>
      <c r="E33" s="21" t="n">
        <f aca="false">C33-D33</f>
        <v>-12</v>
      </c>
      <c r="F33" s="56"/>
      <c r="G33" s="57" t="s">
        <v>82</v>
      </c>
    </row>
    <row r="34" customFormat="false" ht="18" hidden="false" customHeight="true" outlineLevel="0" collapsed="false">
      <c r="B34" s="54" t="s">
        <v>83</v>
      </c>
      <c r="C34" s="55" t="n">
        <v>55</v>
      </c>
      <c r="D34" s="55" t="n">
        <v>60</v>
      </c>
      <c r="E34" s="21" t="n">
        <f aca="false">C34-D34</f>
        <v>-5</v>
      </c>
      <c r="F34" s="56"/>
      <c r="G34" s="57" t="s">
        <v>84</v>
      </c>
    </row>
    <row r="35" customFormat="false" ht="19.5" hidden="false" customHeight="true" outlineLevel="0" collapsed="false">
      <c r="B35" s="25" t="s">
        <v>85</v>
      </c>
      <c r="C35" s="71" t="n">
        <f aca="false">SUM(C27:C34)</f>
        <v>952</v>
      </c>
      <c r="D35" s="71" t="n">
        <f aca="false">SUM(D27:D34)</f>
        <v>959</v>
      </c>
      <c r="E35" s="72" t="n">
        <f aca="false">C35-D35</f>
        <v>-7</v>
      </c>
      <c r="F35" s="73" t="n">
        <f aca="false">IFERROR(D35/$D$12,0)</f>
        <v>0.278374455732946</v>
      </c>
      <c r="G35" s="74"/>
    </row>
    <row r="37" customFormat="false" ht="21.75" hidden="false" customHeight="true" outlineLevel="0" collapsed="false">
      <c r="B37" s="75" t="s">
        <v>86</v>
      </c>
      <c r="C37" s="75"/>
      <c r="D37" s="75"/>
      <c r="E37" s="75"/>
      <c r="F37" s="75"/>
      <c r="G37" s="76" t="s">
        <v>87</v>
      </c>
    </row>
    <row r="38" customFormat="false" ht="18" hidden="false" customHeight="true" outlineLevel="0" collapsed="false">
      <c r="B38" s="54" t="s">
        <v>88</v>
      </c>
      <c r="C38" s="55" t="n">
        <v>200</v>
      </c>
      <c r="D38" s="55" t="n">
        <v>200</v>
      </c>
      <c r="E38" s="21" t="n">
        <f aca="false">C38-D38</f>
        <v>0</v>
      </c>
      <c r="F38" s="56"/>
      <c r="G38" s="57" t="s">
        <v>89</v>
      </c>
    </row>
    <row r="39" customFormat="false" ht="18" hidden="false" customHeight="true" outlineLevel="0" collapsed="false">
      <c r="B39" s="54" t="s">
        <v>90</v>
      </c>
      <c r="C39" s="55" t="n">
        <v>250</v>
      </c>
      <c r="D39" s="55" t="n">
        <v>250</v>
      </c>
      <c r="E39" s="21" t="n">
        <f aca="false">C39-D39</f>
        <v>0</v>
      </c>
      <c r="F39" s="56"/>
      <c r="G39" s="57" t="s">
        <v>91</v>
      </c>
    </row>
    <row r="40" customFormat="false" ht="18" hidden="false" customHeight="true" outlineLevel="0" collapsed="false">
      <c r="B40" s="54" t="s">
        <v>92</v>
      </c>
      <c r="C40" s="55" t="n">
        <v>130</v>
      </c>
      <c r="D40" s="55" t="n">
        <v>130</v>
      </c>
      <c r="E40" s="21" t="n">
        <f aca="false">C40-D40</f>
        <v>0</v>
      </c>
      <c r="F40" s="56"/>
      <c r="G40" s="57" t="s">
        <v>93</v>
      </c>
    </row>
    <row r="41" customFormat="false" ht="18" hidden="false" customHeight="true" outlineLevel="0" collapsed="false">
      <c r="B41" s="54" t="s">
        <v>94</v>
      </c>
      <c r="C41" s="55" t="n">
        <v>100</v>
      </c>
      <c r="D41" s="55" t="n">
        <v>80</v>
      </c>
      <c r="E41" s="21" t="n">
        <f aca="false">C41-D41</f>
        <v>20</v>
      </c>
      <c r="F41" s="56"/>
      <c r="G41" s="57" t="s">
        <v>95</v>
      </c>
    </row>
    <row r="42" customFormat="false" ht="19.5" hidden="false" customHeight="true" outlineLevel="0" collapsed="false">
      <c r="B42" s="28" t="s">
        <v>96</v>
      </c>
      <c r="C42" s="77" t="n">
        <f aca="false">SUM(C38:C41)</f>
        <v>680</v>
      </c>
      <c r="D42" s="77" t="n">
        <f aca="false">SUM(D38:D41)</f>
        <v>660</v>
      </c>
      <c r="E42" s="78" t="n">
        <f aca="false">C42-D42</f>
        <v>20</v>
      </c>
      <c r="F42" s="79" t="n">
        <f aca="false">IFERROR(D42/$D$12,0)</f>
        <v>0.191582002902758</v>
      </c>
      <c r="G42" s="80"/>
    </row>
    <row r="45" customFormat="false" ht="21.75" hidden="false" customHeight="true" outlineLevel="0" collapsed="false">
      <c r="B45" s="81" t="s">
        <v>97</v>
      </c>
      <c r="C45" s="82" t="n">
        <f aca="false">C24+C35+C42</f>
        <v>3312</v>
      </c>
      <c r="D45" s="82" t="n">
        <f aca="false">D24+D35+D42</f>
        <v>3329</v>
      </c>
      <c r="E45" s="82" t="n">
        <f aca="false">C45-D45</f>
        <v>-17</v>
      </c>
      <c r="F45" s="83" t="n">
        <f aca="false">IFERROR(D45/$D$12,0)</f>
        <v>0.96632801161103</v>
      </c>
      <c r="G45" s="84"/>
    </row>
    <row r="46" customFormat="false" ht="24" hidden="false" customHeight="true" outlineLevel="0" collapsed="false">
      <c r="B46" s="85" t="s">
        <v>98</v>
      </c>
      <c r="C46" s="86" t="n">
        <f aca="false">D12-C45</f>
        <v>133</v>
      </c>
      <c r="D46" s="86" t="n">
        <f aca="false">D12-D45</f>
        <v>116</v>
      </c>
      <c r="E46" s="86" t="n">
        <f aca="false">D46-C46</f>
        <v>-17</v>
      </c>
      <c r="F46" s="87" t="s">
        <v>99</v>
      </c>
      <c r="G46" s="88" t="s">
        <v>100</v>
      </c>
    </row>
    <row r="48" customFormat="false" ht="15" hidden="false" customHeight="false" outlineLevel="0" collapsed="false">
      <c r="B48" s="89" t="s">
        <v>101</v>
      </c>
      <c r="C48" s="89"/>
      <c r="D48" s="89"/>
      <c r="E48" s="89"/>
      <c r="F48" s="89"/>
      <c r="G48" s="89"/>
    </row>
    <row r="49" customFormat="false" ht="15.75" hidden="false" customHeight="true" outlineLevel="0" collapsed="false">
      <c r="B49" s="90" t="s">
        <v>102</v>
      </c>
      <c r="C49" s="90"/>
      <c r="D49" s="90"/>
      <c r="E49" s="90"/>
      <c r="F49" s="90"/>
      <c r="G49" s="90"/>
    </row>
    <row r="50" customFormat="false" ht="15.75" hidden="false" customHeight="true" outlineLevel="0" collapsed="false">
      <c r="B50" s="90" t="s">
        <v>103</v>
      </c>
      <c r="C50" s="90"/>
      <c r="D50" s="90"/>
      <c r="E50" s="90"/>
      <c r="F50" s="90"/>
      <c r="G50" s="90"/>
    </row>
    <row r="51" customFormat="false" ht="15.75" hidden="false" customHeight="true" outlineLevel="0" collapsed="false">
      <c r="B51" s="90" t="s">
        <v>104</v>
      </c>
      <c r="C51" s="90"/>
      <c r="D51" s="90"/>
      <c r="E51" s="90"/>
      <c r="F51" s="90"/>
      <c r="G51" s="90"/>
    </row>
    <row r="52" customFormat="false" ht="15.75" hidden="false" customHeight="true" outlineLevel="0" collapsed="false">
      <c r="B52" s="90" t="s">
        <v>105</v>
      </c>
      <c r="C52" s="90"/>
      <c r="D52" s="90"/>
      <c r="E52" s="90"/>
      <c r="F52" s="90"/>
      <c r="G52" s="90"/>
    </row>
  </sheetData>
  <mergeCells count="11">
    <mergeCell ref="B2:G2"/>
    <mergeCell ref="B3:G3"/>
    <mergeCell ref="B7:F7"/>
    <mergeCell ref="B14:F14"/>
    <mergeCell ref="B26:F26"/>
    <mergeCell ref="B37:F37"/>
    <mergeCell ref="B48:G48"/>
    <mergeCell ref="B49:G49"/>
    <mergeCell ref="B50:G50"/>
    <mergeCell ref="B51:G51"/>
    <mergeCell ref="B52:G52"/>
  </mergeCells>
  <conditionalFormatting sqref="E15:E23">
    <cfRule type="expression" priority="2" aboveAverage="0" equalAverage="0" bottom="0" percent="0" rank="0" text="" dxfId="2">
      <formula>D15&gt;C15</formula>
    </cfRule>
  </conditionalFormatting>
  <conditionalFormatting sqref="E27:E34">
    <cfRule type="expression" priority="3" aboveAverage="0" equalAverage="0" bottom="0" percent="0" rank="0" text="" dxfId="2">
      <formula>D27&gt;C27</formula>
    </cfRule>
  </conditionalFormatting>
  <conditionalFormatting sqref="E38:E41">
    <cfRule type="expression" priority="4" aboveAverage="0" equalAverage="0" bottom="0" percent="0" rank="0" text="" dxfId="2">
      <formula>D38&gt;C38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4E8368"/>
    <pageSetUpPr fitToPage="false"/>
  </sheetPr>
  <dimension ref="B1:O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5" topLeftCell="C6" activePane="bottomRight" state="frozen"/>
      <selection pane="topLeft" activeCell="A1" activeCellId="0" sqref="A1"/>
      <selection pane="topRight" activeCell="C1" activeCellId="0" sqref="C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6"/>
    <col collapsed="false" customWidth="true" hidden="false" outlineLevel="0" max="14" min="3" style="0" width="9.51"/>
    <col collapsed="false" customWidth="true" hidden="false" outlineLevel="0" max="15" min="15" style="0" width="13"/>
    <col collapsed="false" customWidth="true" hidden="false" outlineLevel="0" max="16" min="16" style="0" width="3"/>
  </cols>
  <sheetData>
    <row r="1" customFormat="false" ht="9.75" hidden="false" customHeight="true" outlineLevel="0" collapsed="false"/>
    <row r="2" customFormat="false" ht="33.75" hidden="false" customHeight="true" outlineLevel="0" collapsed="false">
      <c r="B2" s="91" t="s">
        <v>106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</row>
    <row r="3" customFormat="false" ht="18" hidden="false" customHeight="true" outlineLevel="0" collapsed="false">
      <c r="B3" s="92" t="s">
        <v>107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5" customFormat="false" ht="19.5" hidden="false" customHeight="true" outlineLevel="0" collapsed="false">
      <c r="B5" s="16" t="s">
        <v>7</v>
      </c>
      <c r="C5" s="17" t="s">
        <v>108</v>
      </c>
      <c r="D5" s="17" t="s">
        <v>109</v>
      </c>
      <c r="E5" s="17" t="s">
        <v>110</v>
      </c>
      <c r="F5" s="17" t="s">
        <v>111</v>
      </c>
      <c r="G5" s="17" t="s">
        <v>112</v>
      </c>
      <c r="H5" s="17" t="s">
        <v>113</v>
      </c>
      <c r="I5" s="17" t="s">
        <v>114</v>
      </c>
      <c r="J5" s="17" t="s">
        <v>115</v>
      </c>
      <c r="K5" s="17" t="s">
        <v>116</v>
      </c>
      <c r="L5" s="17" t="s">
        <v>117</v>
      </c>
      <c r="M5" s="17" t="s">
        <v>118</v>
      </c>
      <c r="N5" s="17" t="s">
        <v>119</v>
      </c>
      <c r="O5" s="17" t="s">
        <v>120</v>
      </c>
    </row>
    <row r="6" customFormat="false" ht="15" hidden="false" customHeight="false" outlineLevel="0" collapsed="false">
      <c r="B6" s="58" t="s">
        <v>121</v>
      </c>
      <c r="C6" s="93" t="n">
        <f aca="false">Budgetplan!D12</f>
        <v>3445</v>
      </c>
      <c r="D6" s="94" t="n">
        <v>3410</v>
      </c>
      <c r="E6" s="94" t="n">
        <v>3460</v>
      </c>
      <c r="F6" s="94" t="n">
        <v>3500</v>
      </c>
      <c r="G6" s="94" t="n">
        <v>3480</v>
      </c>
      <c r="H6" s="94" t="n">
        <v>3520</v>
      </c>
      <c r="I6" s="94" t="n">
        <v>3600</v>
      </c>
      <c r="J6" s="94" t="n">
        <v>3470</v>
      </c>
      <c r="K6" s="94" t="n">
        <v>3455</v>
      </c>
      <c r="L6" s="94" t="n">
        <v>3490</v>
      </c>
      <c r="M6" s="94" t="n">
        <v>3510</v>
      </c>
      <c r="N6" s="94" t="n">
        <v>3800</v>
      </c>
      <c r="O6" s="95" t="n">
        <f aca="false">SUM(C6:N6)</f>
        <v>42140</v>
      </c>
    </row>
    <row r="7" customFormat="false" ht="15" hidden="false" customHeight="false" outlineLevel="0" collapsed="false">
      <c r="B7" s="19" t="s">
        <v>13</v>
      </c>
      <c r="C7" s="96" t="n">
        <f aca="false">Budgetplan!D24</f>
        <v>1710</v>
      </c>
      <c r="D7" s="94" t="n">
        <v>1695</v>
      </c>
      <c r="E7" s="94" t="n">
        <v>1740</v>
      </c>
      <c r="F7" s="94" t="n">
        <v>1720</v>
      </c>
      <c r="G7" s="94" t="n">
        <v>1705</v>
      </c>
      <c r="H7" s="94" t="n">
        <v>1730</v>
      </c>
      <c r="I7" s="94" t="n">
        <v>1760</v>
      </c>
      <c r="J7" s="94" t="n">
        <v>1715</v>
      </c>
      <c r="K7" s="94" t="n">
        <v>1700</v>
      </c>
      <c r="L7" s="94" t="n">
        <v>1725</v>
      </c>
      <c r="M7" s="94" t="n">
        <v>1735</v>
      </c>
      <c r="N7" s="94" t="n">
        <v>1780</v>
      </c>
      <c r="O7" s="97" t="n">
        <f aca="false">SUM(C7:N7)</f>
        <v>20715</v>
      </c>
    </row>
    <row r="8" customFormat="false" ht="15" hidden="false" customHeight="false" outlineLevel="0" collapsed="false">
      <c r="B8" s="25" t="s">
        <v>14</v>
      </c>
      <c r="C8" s="98" t="n">
        <f aca="false">Budgetplan!D35</f>
        <v>959</v>
      </c>
      <c r="D8" s="94" t="n">
        <v>905</v>
      </c>
      <c r="E8" s="94" t="n">
        <v>980</v>
      </c>
      <c r="F8" s="94" t="n">
        <v>1015</v>
      </c>
      <c r="G8" s="94" t="n">
        <v>940</v>
      </c>
      <c r="H8" s="94" t="n">
        <v>995</v>
      </c>
      <c r="I8" s="94" t="n">
        <v>1120</v>
      </c>
      <c r="J8" s="94" t="n">
        <v>900</v>
      </c>
      <c r="K8" s="94" t="n">
        <v>930</v>
      </c>
      <c r="L8" s="94" t="n">
        <v>1005</v>
      </c>
      <c r="M8" s="94" t="n">
        <v>1060</v>
      </c>
      <c r="N8" s="94" t="n">
        <v>1180</v>
      </c>
      <c r="O8" s="99" t="n">
        <f aca="false">SUM(C8:N8)</f>
        <v>11989</v>
      </c>
    </row>
    <row r="9" customFormat="false" ht="15" hidden="false" customHeight="false" outlineLevel="0" collapsed="false">
      <c r="B9" s="28" t="s">
        <v>15</v>
      </c>
      <c r="C9" s="100" t="n">
        <f aca="false">Budgetplan!D42</f>
        <v>660</v>
      </c>
      <c r="D9" s="94" t="n">
        <v>690</v>
      </c>
      <c r="E9" s="94" t="n">
        <v>700</v>
      </c>
      <c r="F9" s="94" t="n">
        <v>700</v>
      </c>
      <c r="G9" s="94" t="n">
        <v>720</v>
      </c>
      <c r="H9" s="94" t="n">
        <v>700</v>
      </c>
      <c r="I9" s="94" t="n">
        <v>660</v>
      </c>
      <c r="J9" s="94" t="n">
        <v>720</v>
      </c>
      <c r="K9" s="94" t="n">
        <v>700</v>
      </c>
      <c r="L9" s="94" t="n">
        <v>690</v>
      </c>
      <c r="M9" s="94" t="n">
        <v>690</v>
      </c>
      <c r="N9" s="94" t="n">
        <v>720</v>
      </c>
      <c r="O9" s="101" t="n">
        <f aca="false">SUM(C9:N9)</f>
        <v>8350</v>
      </c>
    </row>
    <row r="10" customFormat="false" ht="15" hidden="false" customHeight="false" outlineLevel="0" collapsed="false">
      <c r="B10" s="102" t="s">
        <v>122</v>
      </c>
      <c r="C10" s="103" t="n">
        <f aca="false">C7+C8+C9</f>
        <v>3329</v>
      </c>
      <c r="D10" s="103" t="n">
        <f aca="false">D7+D8+D9</f>
        <v>3290</v>
      </c>
      <c r="E10" s="103" t="n">
        <f aca="false">E7+E8+E9</f>
        <v>3420</v>
      </c>
      <c r="F10" s="103" t="n">
        <f aca="false">F7+F8+F9</f>
        <v>3435</v>
      </c>
      <c r="G10" s="103" t="n">
        <f aca="false">G7+G8+G9</f>
        <v>3365</v>
      </c>
      <c r="H10" s="103" t="n">
        <f aca="false">H7+H8+H9</f>
        <v>3425</v>
      </c>
      <c r="I10" s="103" t="n">
        <f aca="false">I7+I8+I9</f>
        <v>3540</v>
      </c>
      <c r="J10" s="103" t="n">
        <f aca="false">J7+J8+J9</f>
        <v>3335</v>
      </c>
      <c r="K10" s="103" t="n">
        <f aca="false">K7+K8+K9</f>
        <v>3330</v>
      </c>
      <c r="L10" s="103" t="n">
        <f aca="false">L7+L8+L9</f>
        <v>3420</v>
      </c>
      <c r="M10" s="103" t="n">
        <f aca="false">M7+M8+M9</f>
        <v>3485</v>
      </c>
      <c r="N10" s="103" t="n">
        <f aca="false">N7+N8+N9</f>
        <v>3680</v>
      </c>
      <c r="O10" s="104" t="n">
        <f aca="false">SUM(C10:N10)</f>
        <v>41054</v>
      </c>
    </row>
    <row r="11" customFormat="false" ht="15" hidden="false" customHeight="false" outlineLevel="0" collapsed="false">
      <c r="B11" s="105" t="s">
        <v>123</v>
      </c>
      <c r="C11" s="106" t="n">
        <f aca="false">C6-C10</f>
        <v>116</v>
      </c>
      <c r="D11" s="106" t="n">
        <f aca="false">D6-D10</f>
        <v>120</v>
      </c>
      <c r="E11" s="106" t="n">
        <f aca="false">E6-E10</f>
        <v>40</v>
      </c>
      <c r="F11" s="106" t="n">
        <f aca="false">F6-F10</f>
        <v>65</v>
      </c>
      <c r="G11" s="106" t="n">
        <f aca="false">G6-G10</f>
        <v>115</v>
      </c>
      <c r="H11" s="106" t="n">
        <f aca="false">H6-H10</f>
        <v>95</v>
      </c>
      <c r="I11" s="106" t="n">
        <f aca="false">I6-I10</f>
        <v>60</v>
      </c>
      <c r="J11" s="106" t="n">
        <f aca="false">J6-J10</f>
        <v>135</v>
      </c>
      <c r="K11" s="106" t="n">
        <f aca="false">K6-K10</f>
        <v>125</v>
      </c>
      <c r="L11" s="106" t="n">
        <f aca="false">L6-L10</f>
        <v>70</v>
      </c>
      <c r="M11" s="106" t="n">
        <f aca="false">M6-M10</f>
        <v>25</v>
      </c>
      <c r="N11" s="106" t="n">
        <f aca="false">N6-N10</f>
        <v>120</v>
      </c>
      <c r="O11" s="107" t="n">
        <f aca="false">SUM(C11:N11)</f>
        <v>1086</v>
      </c>
    </row>
    <row r="12" customFormat="false" ht="15" hidden="false" customHeight="false" outlineLevel="0" collapsed="false">
      <c r="B12" s="28" t="s">
        <v>124</v>
      </c>
      <c r="C12" s="108" t="n">
        <f aca="false">IFERROR(C9/C6,0)</f>
        <v>0.191582002902758</v>
      </c>
      <c r="D12" s="108" t="n">
        <f aca="false">IFERROR(D9/D6,0)</f>
        <v>0.202346041055718</v>
      </c>
      <c r="E12" s="108" t="n">
        <f aca="false">IFERROR(E9/E6,0)</f>
        <v>0.202312138728324</v>
      </c>
      <c r="F12" s="108" t="n">
        <f aca="false">IFERROR(F9/F6,0)</f>
        <v>0.2</v>
      </c>
      <c r="G12" s="108" t="n">
        <f aca="false">IFERROR(G9/G6,0)</f>
        <v>0.206896551724138</v>
      </c>
      <c r="H12" s="108" t="n">
        <f aca="false">IFERROR(H9/H6,0)</f>
        <v>0.198863636363636</v>
      </c>
      <c r="I12" s="108" t="n">
        <f aca="false">IFERROR(I9/I6,0)</f>
        <v>0.183333333333333</v>
      </c>
      <c r="J12" s="108" t="n">
        <f aca="false">IFERROR(J9/J6,0)</f>
        <v>0.207492795389049</v>
      </c>
      <c r="K12" s="108" t="n">
        <f aca="false">IFERROR(K9/K6,0)</f>
        <v>0.20260492040521</v>
      </c>
      <c r="L12" s="108" t="n">
        <f aca="false">IFERROR(L9/L6,0)</f>
        <v>0.197707736389685</v>
      </c>
      <c r="M12" s="108" t="n">
        <f aca="false">IFERROR(M9/M6,0)</f>
        <v>0.196581196581197</v>
      </c>
      <c r="N12" s="108" t="n">
        <f aca="false">IFERROR(N9/N6,0)</f>
        <v>0.189473684210526</v>
      </c>
      <c r="O12" s="109" t="n">
        <f aca="false">IFERROR(O9/O6,0)</f>
        <v>0.198149027052682</v>
      </c>
    </row>
    <row r="14" customFormat="false" ht="15" hidden="false" customHeight="false" outlineLevel="0" collapsed="false">
      <c r="B14" s="36" t="s">
        <v>125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</row>
    <row r="15" customFormat="false" ht="15" hidden="false" customHeight="false" outlineLevel="0" collapsed="false">
      <c r="B15" s="110" t="s">
        <v>126</v>
      </c>
      <c r="C15" s="111" t="n">
        <f aca="false">AVERAGE(C6:N6)</f>
        <v>3511.66666666667</v>
      </c>
      <c r="D15" s="111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</row>
    <row r="16" customFormat="false" ht="15" hidden="false" customHeight="false" outlineLevel="0" collapsed="false">
      <c r="B16" s="110" t="s">
        <v>127</v>
      </c>
      <c r="C16" s="113" t="n">
        <f aca="false">IFERROR(O9/O6,0)</f>
        <v>0.198149027052682</v>
      </c>
      <c r="D16" s="113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</row>
    <row r="17" customFormat="false" ht="15" hidden="false" customHeight="false" outlineLevel="0" collapsed="false">
      <c r="B17" s="110" t="s">
        <v>128</v>
      </c>
      <c r="C17" s="114" t="n">
        <f aca="false">O9</f>
        <v>8350</v>
      </c>
      <c r="D17" s="114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</row>
    <row r="18" customFormat="false" ht="15" hidden="false" customHeight="false" outlineLevel="0" collapsed="false">
      <c r="B18" s="110" t="s">
        <v>129</v>
      </c>
      <c r="C18" s="115" t="n">
        <f aca="false">O11</f>
        <v>1086</v>
      </c>
      <c r="D18" s="115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</row>
  </sheetData>
  <mergeCells count="7">
    <mergeCell ref="B2:O2"/>
    <mergeCell ref="B3:O3"/>
    <mergeCell ref="B14:O14"/>
    <mergeCell ref="C15:D15"/>
    <mergeCell ref="C16:D16"/>
    <mergeCell ref="C17:D17"/>
    <mergeCell ref="C18:D1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2026-07-18T14:03:37Z</dcterms:created>
  <dc:creator>openpyxl</dc:creator>
  <dc:description/>
  <dc:language>en-US</dc:language>
  <cp:lastModifiedBy/>
  <dcterms:modified xsi:type="dcterms:W3CDTF">2026-07-18T14:03:39Z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