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4E201F0-FE3E-4F21-8D31-C1ED592932CF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Zeiterfassung 2026" sheetId="1" r:id="rId1"/>
    <sheet name="Auswertung" sheetId="2" r:id="rId2"/>
    <sheet name="Stammda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2"/>
  <c r="A13" i="2"/>
  <c r="A12" i="2"/>
  <c r="A11" i="2"/>
  <c r="B5" i="2"/>
  <c r="B4" i="2"/>
  <c r="G35" i="2" s="1"/>
  <c r="X305" i="1"/>
  <c r="U305" i="1"/>
  <c r="T305" i="1"/>
  <c r="S305" i="1"/>
  <c r="R305" i="1"/>
  <c r="Q305" i="1"/>
  <c r="O305" i="1"/>
  <c r="N305" i="1"/>
  <c r="M305" i="1"/>
  <c r="L305" i="1"/>
  <c r="J305" i="1"/>
  <c r="K305" i="1" s="1"/>
  <c r="C305" i="1"/>
  <c r="B305" i="1"/>
  <c r="X304" i="1"/>
  <c r="U304" i="1"/>
  <c r="T304" i="1"/>
  <c r="S304" i="1"/>
  <c r="R304" i="1"/>
  <c r="Q304" i="1"/>
  <c r="O304" i="1"/>
  <c r="N304" i="1"/>
  <c r="M304" i="1"/>
  <c r="L304" i="1"/>
  <c r="K304" i="1"/>
  <c r="J304" i="1"/>
  <c r="C304" i="1"/>
  <c r="B304" i="1"/>
  <c r="X303" i="1"/>
  <c r="U303" i="1"/>
  <c r="T303" i="1"/>
  <c r="S303" i="1"/>
  <c r="R303" i="1"/>
  <c r="Q303" i="1"/>
  <c r="O303" i="1"/>
  <c r="N303" i="1"/>
  <c r="M303" i="1"/>
  <c r="L303" i="1"/>
  <c r="J303" i="1"/>
  <c r="K303" i="1" s="1"/>
  <c r="C303" i="1"/>
  <c r="B303" i="1"/>
  <c r="X302" i="1"/>
  <c r="U302" i="1"/>
  <c r="T302" i="1"/>
  <c r="S302" i="1"/>
  <c r="R302" i="1"/>
  <c r="Q302" i="1"/>
  <c r="O302" i="1"/>
  <c r="N302" i="1"/>
  <c r="M302" i="1"/>
  <c r="L302" i="1"/>
  <c r="J302" i="1"/>
  <c r="K302" i="1" s="1"/>
  <c r="C302" i="1"/>
  <c r="B302" i="1"/>
  <c r="X301" i="1"/>
  <c r="U301" i="1"/>
  <c r="T301" i="1"/>
  <c r="S301" i="1"/>
  <c r="R301" i="1"/>
  <c r="Q301" i="1"/>
  <c r="O301" i="1"/>
  <c r="N301" i="1"/>
  <c r="M301" i="1"/>
  <c r="L301" i="1"/>
  <c r="J301" i="1"/>
  <c r="K301" i="1" s="1"/>
  <c r="C301" i="1"/>
  <c r="B301" i="1"/>
  <c r="X300" i="1"/>
  <c r="U300" i="1"/>
  <c r="T300" i="1"/>
  <c r="S300" i="1"/>
  <c r="R300" i="1"/>
  <c r="Q300" i="1"/>
  <c r="O300" i="1"/>
  <c r="N300" i="1"/>
  <c r="M300" i="1"/>
  <c r="L300" i="1"/>
  <c r="J300" i="1"/>
  <c r="K300" i="1" s="1"/>
  <c r="C300" i="1"/>
  <c r="B300" i="1"/>
  <c r="X299" i="1"/>
  <c r="U299" i="1"/>
  <c r="T299" i="1"/>
  <c r="S299" i="1"/>
  <c r="R299" i="1"/>
  <c r="Q299" i="1"/>
  <c r="O299" i="1"/>
  <c r="N299" i="1"/>
  <c r="M299" i="1"/>
  <c r="L299" i="1"/>
  <c r="J299" i="1"/>
  <c r="K299" i="1" s="1"/>
  <c r="C299" i="1"/>
  <c r="B299" i="1"/>
  <c r="X298" i="1"/>
  <c r="U298" i="1"/>
  <c r="T298" i="1"/>
  <c r="S298" i="1"/>
  <c r="R298" i="1"/>
  <c r="Q298" i="1"/>
  <c r="O298" i="1"/>
  <c r="N298" i="1"/>
  <c r="M298" i="1"/>
  <c r="L298" i="1"/>
  <c r="J298" i="1"/>
  <c r="K298" i="1" s="1"/>
  <c r="C298" i="1"/>
  <c r="B298" i="1"/>
  <c r="X297" i="1"/>
  <c r="U297" i="1"/>
  <c r="T297" i="1"/>
  <c r="S297" i="1"/>
  <c r="R297" i="1"/>
  <c r="Q297" i="1"/>
  <c r="O297" i="1"/>
  <c r="N297" i="1"/>
  <c r="M297" i="1"/>
  <c r="L297" i="1"/>
  <c r="J297" i="1"/>
  <c r="K297" i="1" s="1"/>
  <c r="C297" i="1"/>
  <c r="B297" i="1"/>
  <c r="X296" i="1"/>
  <c r="U296" i="1"/>
  <c r="T296" i="1"/>
  <c r="S296" i="1"/>
  <c r="R296" i="1"/>
  <c r="Q296" i="1"/>
  <c r="O296" i="1"/>
  <c r="N296" i="1"/>
  <c r="M296" i="1"/>
  <c r="L296" i="1"/>
  <c r="K296" i="1"/>
  <c r="J296" i="1"/>
  <c r="C296" i="1"/>
  <c r="B296" i="1"/>
  <c r="X295" i="1"/>
  <c r="U295" i="1"/>
  <c r="T295" i="1"/>
  <c r="S295" i="1"/>
  <c r="R295" i="1"/>
  <c r="Q295" i="1"/>
  <c r="O295" i="1"/>
  <c r="N295" i="1"/>
  <c r="M295" i="1"/>
  <c r="L295" i="1"/>
  <c r="J295" i="1"/>
  <c r="K295" i="1" s="1"/>
  <c r="C295" i="1"/>
  <c r="B295" i="1"/>
  <c r="X294" i="1"/>
  <c r="U294" i="1"/>
  <c r="T294" i="1"/>
  <c r="S294" i="1"/>
  <c r="R294" i="1"/>
  <c r="Q294" i="1"/>
  <c r="O294" i="1"/>
  <c r="N294" i="1"/>
  <c r="M294" i="1"/>
  <c r="L294" i="1"/>
  <c r="K294" i="1"/>
  <c r="J294" i="1"/>
  <c r="C294" i="1"/>
  <c r="B294" i="1"/>
  <c r="X293" i="1"/>
  <c r="U293" i="1"/>
  <c r="T293" i="1"/>
  <c r="S293" i="1"/>
  <c r="R293" i="1"/>
  <c r="Q293" i="1"/>
  <c r="O293" i="1"/>
  <c r="N293" i="1"/>
  <c r="M293" i="1"/>
  <c r="L293" i="1"/>
  <c r="J293" i="1"/>
  <c r="K293" i="1" s="1"/>
  <c r="C293" i="1"/>
  <c r="B293" i="1"/>
  <c r="X292" i="1"/>
  <c r="U292" i="1"/>
  <c r="T292" i="1"/>
  <c r="S292" i="1"/>
  <c r="R292" i="1"/>
  <c r="Q292" i="1"/>
  <c r="O292" i="1"/>
  <c r="N292" i="1"/>
  <c r="M292" i="1"/>
  <c r="L292" i="1"/>
  <c r="J292" i="1"/>
  <c r="K292" i="1" s="1"/>
  <c r="C292" i="1"/>
  <c r="B292" i="1"/>
  <c r="X291" i="1"/>
  <c r="U291" i="1"/>
  <c r="T291" i="1"/>
  <c r="S291" i="1"/>
  <c r="R291" i="1"/>
  <c r="Q291" i="1"/>
  <c r="O291" i="1"/>
  <c r="N291" i="1"/>
  <c r="M291" i="1"/>
  <c r="L291" i="1"/>
  <c r="J291" i="1"/>
  <c r="K291" i="1" s="1"/>
  <c r="C291" i="1"/>
  <c r="B291" i="1"/>
  <c r="X290" i="1"/>
  <c r="U290" i="1"/>
  <c r="T290" i="1"/>
  <c r="S290" i="1"/>
  <c r="R290" i="1"/>
  <c r="Q290" i="1"/>
  <c r="O290" i="1"/>
  <c r="N290" i="1"/>
  <c r="M290" i="1"/>
  <c r="L290" i="1"/>
  <c r="J290" i="1"/>
  <c r="K290" i="1" s="1"/>
  <c r="C290" i="1"/>
  <c r="B290" i="1"/>
  <c r="X289" i="1"/>
  <c r="U289" i="1"/>
  <c r="T289" i="1"/>
  <c r="S289" i="1"/>
  <c r="R289" i="1"/>
  <c r="Q289" i="1"/>
  <c r="O289" i="1"/>
  <c r="N289" i="1"/>
  <c r="M289" i="1"/>
  <c r="L289" i="1"/>
  <c r="J289" i="1"/>
  <c r="K289" i="1" s="1"/>
  <c r="C289" i="1"/>
  <c r="B289" i="1"/>
  <c r="X288" i="1"/>
  <c r="U288" i="1"/>
  <c r="T288" i="1"/>
  <c r="S288" i="1"/>
  <c r="R288" i="1"/>
  <c r="Q288" i="1"/>
  <c r="O288" i="1"/>
  <c r="N288" i="1"/>
  <c r="M288" i="1"/>
  <c r="L288" i="1"/>
  <c r="J288" i="1"/>
  <c r="K288" i="1" s="1"/>
  <c r="C288" i="1"/>
  <c r="B288" i="1"/>
  <c r="X287" i="1"/>
  <c r="U287" i="1"/>
  <c r="T287" i="1"/>
  <c r="S287" i="1"/>
  <c r="R287" i="1"/>
  <c r="Q287" i="1"/>
  <c r="O287" i="1"/>
  <c r="N287" i="1"/>
  <c r="M287" i="1"/>
  <c r="L287" i="1"/>
  <c r="J287" i="1"/>
  <c r="K287" i="1" s="1"/>
  <c r="C287" i="1"/>
  <c r="B287" i="1"/>
  <c r="X286" i="1"/>
  <c r="U286" i="1"/>
  <c r="T286" i="1"/>
  <c r="S286" i="1"/>
  <c r="R286" i="1"/>
  <c r="Q286" i="1"/>
  <c r="O286" i="1"/>
  <c r="N286" i="1"/>
  <c r="M286" i="1"/>
  <c r="L286" i="1"/>
  <c r="K286" i="1"/>
  <c r="J286" i="1"/>
  <c r="C286" i="1"/>
  <c r="B286" i="1"/>
  <c r="X285" i="1"/>
  <c r="U285" i="1"/>
  <c r="T285" i="1"/>
  <c r="S285" i="1"/>
  <c r="R285" i="1"/>
  <c r="Q285" i="1"/>
  <c r="O285" i="1"/>
  <c r="N285" i="1"/>
  <c r="M285" i="1"/>
  <c r="L285" i="1"/>
  <c r="J285" i="1"/>
  <c r="K285" i="1" s="1"/>
  <c r="C285" i="1"/>
  <c r="B285" i="1"/>
  <c r="X284" i="1"/>
  <c r="U284" i="1"/>
  <c r="T284" i="1"/>
  <c r="S284" i="1"/>
  <c r="R284" i="1"/>
  <c r="Q284" i="1"/>
  <c r="O284" i="1"/>
  <c r="N284" i="1"/>
  <c r="M284" i="1"/>
  <c r="L284" i="1"/>
  <c r="K284" i="1"/>
  <c r="J284" i="1"/>
  <c r="C284" i="1"/>
  <c r="B284" i="1"/>
  <c r="X283" i="1"/>
  <c r="U283" i="1"/>
  <c r="T283" i="1"/>
  <c r="S283" i="1"/>
  <c r="R283" i="1"/>
  <c r="Q283" i="1"/>
  <c r="O283" i="1"/>
  <c r="N283" i="1"/>
  <c r="M283" i="1"/>
  <c r="L283" i="1"/>
  <c r="J283" i="1"/>
  <c r="K283" i="1" s="1"/>
  <c r="C283" i="1"/>
  <c r="B283" i="1"/>
  <c r="X282" i="1"/>
  <c r="U282" i="1"/>
  <c r="T282" i="1"/>
  <c r="S282" i="1"/>
  <c r="R282" i="1"/>
  <c r="Q282" i="1"/>
  <c r="O282" i="1"/>
  <c r="N282" i="1"/>
  <c r="M282" i="1"/>
  <c r="L282" i="1"/>
  <c r="J282" i="1"/>
  <c r="K282" i="1" s="1"/>
  <c r="C282" i="1"/>
  <c r="B282" i="1"/>
  <c r="X281" i="1"/>
  <c r="U281" i="1"/>
  <c r="T281" i="1"/>
  <c r="S281" i="1"/>
  <c r="R281" i="1"/>
  <c r="Q281" i="1"/>
  <c r="O281" i="1"/>
  <c r="N281" i="1"/>
  <c r="M281" i="1"/>
  <c r="L281" i="1"/>
  <c r="J281" i="1"/>
  <c r="K281" i="1" s="1"/>
  <c r="C281" i="1"/>
  <c r="B281" i="1"/>
  <c r="X280" i="1"/>
  <c r="U280" i="1"/>
  <c r="T280" i="1"/>
  <c r="S280" i="1"/>
  <c r="R280" i="1"/>
  <c r="Q280" i="1"/>
  <c r="O280" i="1"/>
  <c r="N280" i="1"/>
  <c r="M280" i="1"/>
  <c r="L280" i="1"/>
  <c r="J280" i="1"/>
  <c r="K280" i="1" s="1"/>
  <c r="C280" i="1"/>
  <c r="B280" i="1"/>
  <c r="X279" i="1"/>
  <c r="U279" i="1"/>
  <c r="T279" i="1"/>
  <c r="S279" i="1"/>
  <c r="R279" i="1"/>
  <c r="Q279" i="1"/>
  <c r="O279" i="1"/>
  <c r="N279" i="1"/>
  <c r="M279" i="1"/>
  <c r="L279" i="1"/>
  <c r="J279" i="1"/>
  <c r="K279" i="1" s="1"/>
  <c r="C279" i="1"/>
  <c r="B279" i="1"/>
  <c r="X278" i="1"/>
  <c r="U278" i="1"/>
  <c r="T278" i="1"/>
  <c r="S278" i="1"/>
  <c r="R278" i="1"/>
  <c r="Q278" i="1"/>
  <c r="O278" i="1"/>
  <c r="N278" i="1"/>
  <c r="M278" i="1"/>
  <c r="L278" i="1"/>
  <c r="J278" i="1"/>
  <c r="K278" i="1" s="1"/>
  <c r="C278" i="1"/>
  <c r="B278" i="1"/>
  <c r="X277" i="1"/>
  <c r="U277" i="1"/>
  <c r="T277" i="1"/>
  <c r="S277" i="1"/>
  <c r="R277" i="1"/>
  <c r="Q277" i="1"/>
  <c r="O277" i="1"/>
  <c r="N277" i="1"/>
  <c r="M277" i="1"/>
  <c r="L277" i="1"/>
  <c r="J277" i="1"/>
  <c r="K277" i="1" s="1"/>
  <c r="C277" i="1"/>
  <c r="B277" i="1"/>
  <c r="X276" i="1"/>
  <c r="U276" i="1"/>
  <c r="T276" i="1"/>
  <c r="S276" i="1"/>
  <c r="R276" i="1"/>
  <c r="Q276" i="1"/>
  <c r="O276" i="1"/>
  <c r="N276" i="1"/>
  <c r="M276" i="1"/>
  <c r="L276" i="1"/>
  <c r="K276" i="1"/>
  <c r="J276" i="1"/>
  <c r="C276" i="1"/>
  <c r="B276" i="1"/>
  <c r="X275" i="1"/>
  <c r="U275" i="1"/>
  <c r="T275" i="1"/>
  <c r="S275" i="1"/>
  <c r="R275" i="1"/>
  <c r="Q275" i="1"/>
  <c r="O275" i="1"/>
  <c r="N275" i="1"/>
  <c r="M275" i="1"/>
  <c r="L275" i="1"/>
  <c r="J275" i="1"/>
  <c r="K275" i="1" s="1"/>
  <c r="C275" i="1"/>
  <c r="B275" i="1"/>
  <c r="X274" i="1"/>
  <c r="U274" i="1"/>
  <c r="T274" i="1"/>
  <c r="S274" i="1"/>
  <c r="R274" i="1"/>
  <c r="Q274" i="1"/>
  <c r="O274" i="1"/>
  <c r="N274" i="1"/>
  <c r="M274" i="1"/>
  <c r="L274" i="1"/>
  <c r="K274" i="1"/>
  <c r="J274" i="1"/>
  <c r="C274" i="1"/>
  <c r="B274" i="1"/>
  <c r="X273" i="1"/>
  <c r="U273" i="1"/>
  <c r="T273" i="1"/>
  <c r="S273" i="1"/>
  <c r="R273" i="1"/>
  <c r="Q273" i="1"/>
  <c r="O273" i="1"/>
  <c r="N273" i="1"/>
  <c r="M273" i="1"/>
  <c r="L273" i="1"/>
  <c r="J273" i="1"/>
  <c r="K273" i="1" s="1"/>
  <c r="C273" i="1"/>
  <c r="B273" i="1"/>
  <c r="X272" i="1"/>
  <c r="U272" i="1"/>
  <c r="T272" i="1"/>
  <c r="S272" i="1"/>
  <c r="R272" i="1"/>
  <c r="Q272" i="1"/>
  <c r="O272" i="1"/>
  <c r="N272" i="1"/>
  <c r="M272" i="1"/>
  <c r="L272" i="1"/>
  <c r="J272" i="1"/>
  <c r="K272" i="1" s="1"/>
  <c r="C272" i="1"/>
  <c r="B272" i="1"/>
  <c r="X271" i="1"/>
  <c r="U271" i="1"/>
  <c r="T271" i="1"/>
  <c r="S271" i="1"/>
  <c r="R271" i="1"/>
  <c r="Q271" i="1"/>
  <c r="O271" i="1"/>
  <c r="N271" i="1"/>
  <c r="M271" i="1"/>
  <c r="L271" i="1"/>
  <c r="J271" i="1"/>
  <c r="K271" i="1" s="1"/>
  <c r="C271" i="1"/>
  <c r="B271" i="1"/>
  <c r="X270" i="1"/>
  <c r="U270" i="1"/>
  <c r="T270" i="1"/>
  <c r="S270" i="1"/>
  <c r="R270" i="1"/>
  <c r="Q270" i="1"/>
  <c r="O270" i="1"/>
  <c r="N270" i="1"/>
  <c r="M270" i="1"/>
  <c r="L270" i="1"/>
  <c r="J270" i="1"/>
  <c r="K270" i="1" s="1"/>
  <c r="C270" i="1"/>
  <c r="B270" i="1"/>
  <c r="X269" i="1"/>
  <c r="U269" i="1"/>
  <c r="T269" i="1"/>
  <c r="S269" i="1"/>
  <c r="R269" i="1"/>
  <c r="Q269" i="1"/>
  <c r="O269" i="1"/>
  <c r="N269" i="1"/>
  <c r="M269" i="1"/>
  <c r="L269" i="1"/>
  <c r="J269" i="1"/>
  <c r="K269" i="1" s="1"/>
  <c r="C269" i="1"/>
  <c r="B269" i="1"/>
  <c r="X268" i="1"/>
  <c r="U268" i="1"/>
  <c r="T268" i="1"/>
  <c r="S268" i="1"/>
  <c r="R268" i="1"/>
  <c r="Q268" i="1"/>
  <c r="O268" i="1"/>
  <c r="N268" i="1"/>
  <c r="M268" i="1"/>
  <c r="L268" i="1"/>
  <c r="J268" i="1"/>
  <c r="K268" i="1" s="1"/>
  <c r="C268" i="1"/>
  <c r="B268" i="1"/>
  <c r="X267" i="1"/>
  <c r="U267" i="1"/>
  <c r="T267" i="1"/>
  <c r="S267" i="1"/>
  <c r="R267" i="1"/>
  <c r="Q267" i="1"/>
  <c r="O267" i="1"/>
  <c r="N267" i="1"/>
  <c r="M267" i="1"/>
  <c r="L267" i="1"/>
  <c r="J267" i="1"/>
  <c r="K267" i="1" s="1"/>
  <c r="C267" i="1"/>
  <c r="B267" i="1"/>
  <c r="X266" i="1"/>
  <c r="U266" i="1"/>
  <c r="T266" i="1"/>
  <c r="S266" i="1"/>
  <c r="R266" i="1"/>
  <c r="Q266" i="1"/>
  <c r="O266" i="1"/>
  <c r="N266" i="1"/>
  <c r="M266" i="1"/>
  <c r="L266" i="1"/>
  <c r="K266" i="1"/>
  <c r="J266" i="1"/>
  <c r="C266" i="1"/>
  <c r="B266" i="1"/>
  <c r="X265" i="1"/>
  <c r="U265" i="1"/>
  <c r="T265" i="1"/>
  <c r="S265" i="1"/>
  <c r="R265" i="1"/>
  <c r="Q265" i="1"/>
  <c r="O265" i="1"/>
  <c r="N265" i="1"/>
  <c r="M265" i="1"/>
  <c r="L265" i="1"/>
  <c r="J265" i="1"/>
  <c r="K265" i="1" s="1"/>
  <c r="C265" i="1"/>
  <c r="B265" i="1"/>
  <c r="X264" i="1"/>
  <c r="U264" i="1"/>
  <c r="T264" i="1"/>
  <c r="S264" i="1"/>
  <c r="R264" i="1"/>
  <c r="Q264" i="1"/>
  <c r="O264" i="1"/>
  <c r="N264" i="1"/>
  <c r="M264" i="1"/>
  <c r="L264" i="1"/>
  <c r="K264" i="1"/>
  <c r="J264" i="1"/>
  <c r="C264" i="1"/>
  <c r="B264" i="1"/>
  <c r="X263" i="1"/>
  <c r="U263" i="1"/>
  <c r="T263" i="1"/>
  <c r="S263" i="1"/>
  <c r="R263" i="1"/>
  <c r="Q263" i="1"/>
  <c r="O263" i="1"/>
  <c r="N263" i="1"/>
  <c r="M263" i="1"/>
  <c r="L263" i="1"/>
  <c r="J263" i="1"/>
  <c r="K263" i="1" s="1"/>
  <c r="C263" i="1"/>
  <c r="B263" i="1"/>
  <c r="X262" i="1"/>
  <c r="U262" i="1"/>
  <c r="T262" i="1"/>
  <c r="S262" i="1"/>
  <c r="R262" i="1"/>
  <c r="Q262" i="1"/>
  <c r="O262" i="1"/>
  <c r="N262" i="1"/>
  <c r="M262" i="1"/>
  <c r="L262" i="1"/>
  <c r="J262" i="1"/>
  <c r="K262" i="1" s="1"/>
  <c r="C262" i="1"/>
  <c r="B262" i="1"/>
  <c r="X261" i="1"/>
  <c r="U261" i="1"/>
  <c r="T261" i="1"/>
  <c r="S261" i="1"/>
  <c r="R261" i="1"/>
  <c r="Q261" i="1"/>
  <c r="O261" i="1"/>
  <c r="N261" i="1"/>
  <c r="M261" i="1"/>
  <c r="L261" i="1"/>
  <c r="J261" i="1"/>
  <c r="K261" i="1" s="1"/>
  <c r="C261" i="1"/>
  <c r="B261" i="1"/>
  <c r="X260" i="1"/>
  <c r="U260" i="1"/>
  <c r="T260" i="1"/>
  <c r="S260" i="1"/>
  <c r="R260" i="1"/>
  <c r="Q260" i="1"/>
  <c r="O260" i="1"/>
  <c r="N260" i="1"/>
  <c r="M260" i="1"/>
  <c r="L260" i="1"/>
  <c r="J260" i="1"/>
  <c r="K260" i="1" s="1"/>
  <c r="C260" i="1"/>
  <c r="B260" i="1"/>
  <c r="X259" i="1"/>
  <c r="U259" i="1"/>
  <c r="T259" i="1"/>
  <c r="S259" i="1"/>
  <c r="R259" i="1"/>
  <c r="Q259" i="1"/>
  <c r="O259" i="1"/>
  <c r="N259" i="1"/>
  <c r="M259" i="1"/>
  <c r="L259" i="1"/>
  <c r="J259" i="1"/>
  <c r="K259" i="1" s="1"/>
  <c r="C259" i="1"/>
  <c r="B259" i="1"/>
  <c r="X258" i="1"/>
  <c r="U258" i="1"/>
  <c r="T258" i="1"/>
  <c r="S258" i="1"/>
  <c r="R258" i="1"/>
  <c r="Q258" i="1"/>
  <c r="O258" i="1"/>
  <c r="N258" i="1"/>
  <c r="M258" i="1"/>
  <c r="L258" i="1"/>
  <c r="J258" i="1"/>
  <c r="K258" i="1" s="1"/>
  <c r="C258" i="1"/>
  <c r="B258" i="1"/>
  <c r="X257" i="1"/>
  <c r="U257" i="1"/>
  <c r="T257" i="1"/>
  <c r="S257" i="1"/>
  <c r="R257" i="1"/>
  <c r="Q257" i="1"/>
  <c r="O257" i="1"/>
  <c r="N257" i="1"/>
  <c r="M257" i="1"/>
  <c r="L257" i="1"/>
  <c r="J257" i="1"/>
  <c r="K257" i="1" s="1"/>
  <c r="C257" i="1"/>
  <c r="B257" i="1"/>
  <c r="X256" i="1"/>
  <c r="U256" i="1"/>
  <c r="T256" i="1"/>
  <c r="S256" i="1"/>
  <c r="R256" i="1"/>
  <c r="Q256" i="1"/>
  <c r="O256" i="1"/>
  <c r="N256" i="1"/>
  <c r="M256" i="1"/>
  <c r="L256" i="1"/>
  <c r="K256" i="1"/>
  <c r="J256" i="1"/>
  <c r="C256" i="1"/>
  <c r="B256" i="1"/>
  <c r="X255" i="1"/>
  <c r="U255" i="1"/>
  <c r="T255" i="1"/>
  <c r="S255" i="1"/>
  <c r="R255" i="1"/>
  <c r="Q255" i="1"/>
  <c r="O255" i="1"/>
  <c r="N255" i="1"/>
  <c r="M255" i="1"/>
  <c r="L255" i="1"/>
  <c r="J255" i="1"/>
  <c r="K255" i="1" s="1"/>
  <c r="C255" i="1"/>
  <c r="B255" i="1"/>
  <c r="X254" i="1"/>
  <c r="U254" i="1"/>
  <c r="T254" i="1"/>
  <c r="S254" i="1"/>
  <c r="R254" i="1"/>
  <c r="Q254" i="1"/>
  <c r="O254" i="1"/>
  <c r="N254" i="1"/>
  <c r="M254" i="1"/>
  <c r="L254" i="1"/>
  <c r="K254" i="1"/>
  <c r="J254" i="1"/>
  <c r="C254" i="1"/>
  <c r="B254" i="1"/>
  <c r="X253" i="1"/>
  <c r="U253" i="1"/>
  <c r="T253" i="1"/>
  <c r="S253" i="1"/>
  <c r="R253" i="1"/>
  <c r="Q253" i="1"/>
  <c r="O253" i="1"/>
  <c r="N253" i="1"/>
  <c r="M253" i="1"/>
  <c r="L253" i="1"/>
  <c r="J253" i="1"/>
  <c r="K253" i="1" s="1"/>
  <c r="C253" i="1"/>
  <c r="B253" i="1"/>
  <c r="X252" i="1"/>
  <c r="U252" i="1"/>
  <c r="T252" i="1"/>
  <c r="S252" i="1"/>
  <c r="R252" i="1"/>
  <c r="Q252" i="1"/>
  <c r="O252" i="1"/>
  <c r="N252" i="1"/>
  <c r="M252" i="1"/>
  <c r="L252" i="1"/>
  <c r="J252" i="1"/>
  <c r="K252" i="1" s="1"/>
  <c r="C252" i="1"/>
  <c r="B252" i="1"/>
  <c r="X251" i="1"/>
  <c r="U251" i="1"/>
  <c r="T251" i="1"/>
  <c r="S251" i="1"/>
  <c r="R251" i="1"/>
  <c r="Q251" i="1"/>
  <c r="O251" i="1"/>
  <c r="N251" i="1"/>
  <c r="M251" i="1"/>
  <c r="L251" i="1"/>
  <c r="J251" i="1"/>
  <c r="K251" i="1" s="1"/>
  <c r="C251" i="1"/>
  <c r="B251" i="1"/>
  <c r="X250" i="1"/>
  <c r="U250" i="1"/>
  <c r="T250" i="1"/>
  <c r="S250" i="1"/>
  <c r="R250" i="1"/>
  <c r="Q250" i="1"/>
  <c r="O250" i="1"/>
  <c r="N250" i="1"/>
  <c r="M250" i="1"/>
  <c r="L250" i="1"/>
  <c r="J250" i="1"/>
  <c r="K250" i="1" s="1"/>
  <c r="C250" i="1"/>
  <c r="B250" i="1"/>
  <c r="X249" i="1"/>
  <c r="U249" i="1"/>
  <c r="T249" i="1"/>
  <c r="S249" i="1"/>
  <c r="R249" i="1"/>
  <c r="Q249" i="1"/>
  <c r="O249" i="1"/>
  <c r="N249" i="1"/>
  <c r="M249" i="1"/>
  <c r="L249" i="1"/>
  <c r="J249" i="1"/>
  <c r="K249" i="1" s="1"/>
  <c r="C249" i="1"/>
  <c r="B249" i="1"/>
  <c r="X248" i="1"/>
  <c r="U248" i="1"/>
  <c r="T248" i="1"/>
  <c r="S248" i="1"/>
  <c r="R248" i="1"/>
  <c r="Q248" i="1"/>
  <c r="O248" i="1"/>
  <c r="N248" i="1"/>
  <c r="M248" i="1"/>
  <c r="L248" i="1"/>
  <c r="J248" i="1"/>
  <c r="K248" i="1" s="1"/>
  <c r="C248" i="1"/>
  <c r="B248" i="1"/>
  <c r="X247" i="1"/>
  <c r="U247" i="1"/>
  <c r="T247" i="1"/>
  <c r="S247" i="1"/>
  <c r="R247" i="1"/>
  <c r="Q247" i="1"/>
  <c r="O247" i="1"/>
  <c r="N247" i="1"/>
  <c r="M247" i="1"/>
  <c r="L247" i="1"/>
  <c r="J247" i="1"/>
  <c r="K247" i="1" s="1"/>
  <c r="C247" i="1"/>
  <c r="B247" i="1"/>
  <c r="X246" i="1"/>
  <c r="U246" i="1"/>
  <c r="T246" i="1"/>
  <c r="S246" i="1"/>
  <c r="R246" i="1"/>
  <c r="Q246" i="1"/>
  <c r="O246" i="1"/>
  <c r="N246" i="1"/>
  <c r="M246" i="1"/>
  <c r="L246" i="1"/>
  <c r="K246" i="1"/>
  <c r="J246" i="1"/>
  <c r="C246" i="1"/>
  <c r="B246" i="1"/>
  <c r="X245" i="1"/>
  <c r="U245" i="1"/>
  <c r="T245" i="1"/>
  <c r="S245" i="1"/>
  <c r="R245" i="1"/>
  <c r="Q245" i="1"/>
  <c r="O245" i="1"/>
  <c r="N245" i="1"/>
  <c r="M245" i="1"/>
  <c r="L245" i="1"/>
  <c r="J245" i="1"/>
  <c r="K245" i="1" s="1"/>
  <c r="C245" i="1"/>
  <c r="B245" i="1"/>
  <c r="X244" i="1"/>
  <c r="U244" i="1"/>
  <c r="T244" i="1"/>
  <c r="S244" i="1"/>
  <c r="R244" i="1"/>
  <c r="Q244" i="1"/>
  <c r="O244" i="1"/>
  <c r="N244" i="1"/>
  <c r="M244" i="1"/>
  <c r="L244" i="1"/>
  <c r="K244" i="1"/>
  <c r="J244" i="1"/>
  <c r="C244" i="1"/>
  <c r="B244" i="1"/>
  <c r="X243" i="1"/>
  <c r="U243" i="1"/>
  <c r="T243" i="1"/>
  <c r="S243" i="1"/>
  <c r="R243" i="1"/>
  <c r="Q243" i="1"/>
  <c r="O243" i="1"/>
  <c r="N243" i="1"/>
  <c r="M243" i="1"/>
  <c r="L243" i="1"/>
  <c r="J243" i="1"/>
  <c r="K243" i="1" s="1"/>
  <c r="C243" i="1"/>
  <c r="B243" i="1"/>
  <c r="X242" i="1"/>
  <c r="U242" i="1"/>
  <c r="T242" i="1"/>
  <c r="S242" i="1"/>
  <c r="R242" i="1"/>
  <c r="Q242" i="1"/>
  <c r="O242" i="1"/>
  <c r="N242" i="1"/>
  <c r="M242" i="1"/>
  <c r="L242" i="1"/>
  <c r="J242" i="1"/>
  <c r="K242" i="1" s="1"/>
  <c r="C242" i="1"/>
  <c r="B242" i="1"/>
  <c r="X241" i="1"/>
  <c r="U241" i="1"/>
  <c r="T241" i="1"/>
  <c r="S241" i="1"/>
  <c r="R241" i="1"/>
  <c r="Q241" i="1"/>
  <c r="O241" i="1"/>
  <c r="N241" i="1"/>
  <c r="M241" i="1"/>
  <c r="L241" i="1"/>
  <c r="J241" i="1"/>
  <c r="K241" i="1" s="1"/>
  <c r="C241" i="1"/>
  <c r="B241" i="1"/>
  <c r="X240" i="1"/>
  <c r="U240" i="1"/>
  <c r="T240" i="1"/>
  <c r="S240" i="1"/>
  <c r="R240" i="1"/>
  <c r="Q240" i="1"/>
  <c r="O240" i="1"/>
  <c r="N240" i="1"/>
  <c r="M240" i="1"/>
  <c r="L240" i="1"/>
  <c r="J240" i="1"/>
  <c r="K240" i="1" s="1"/>
  <c r="C240" i="1"/>
  <c r="B240" i="1"/>
  <c r="X239" i="1"/>
  <c r="U239" i="1"/>
  <c r="T239" i="1"/>
  <c r="S239" i="1"/>
  <c r="R239" i="1"/>
  <c r="Q239" i="1"/>
  <c r="O239" i="1"/>
  <c r="N239" i="1"/>
  <c r="M239" i="1"/>
  <c r="L239" i="1"/>
  <c r="J239" i="1"/>
  <c r="K239" i="1" s="1"/>
  <c r="C239" i="1"/>
  <c r="B239" i="1"/>
  <c r="X238" i="1"/>
  <c r="U238" i="1"/>
  <c r="T238" i="1"/>
  <c r="S238" i="1"/>
  <c r="R238" i="1"/>
  <c r="Q238" i="1"/>
  <c r="O238" i="1"/>
  <c r="N238" i="1"/>
  <c r="M238" i="1"/>
  <c r="L238" i="1"/>
  <c r="J238" i="1"/>
  <c r="K238" i="1" s="1"/>
  <c r="C238" i="1"/>
  <c r="B238" i="1"/>
  <c r="X237" i="1"/>
  <c r="U237" i="1"/>
  <c r="T237" i="1"/>
  <c r="S237" i="1"/>
  <c r="R237" i="1"/>
  <c r="Q237" i="1"/>
  <c r="O237" i="1"/>
  <c r="N237" i="1"/>
  <c r="M237" i="1"/>
  <c r="L237" i="1"/>
  <c r="J237" i="1"/>
  <c r="K237" i="1" s="1"/>
  <c r="C237" i="1"/>
  <c r="B237" i="1"/>
  <c r="X236" i="1"/>
  <c r="U236" i="1"/>
  <c r="T236" i="1"/>
  <c r="S236" i="1"/>
  <c r="R236" i="1"/>
  <c r="Q236" i="1"/>
  <c r="O236" i="1"/>
  <c r="N236" i="1"/>
  <c r="M236" i="1"/>
  <c r="L236" i="1"/>
  <c r="K236" i="1"/>
  <c r="J236" i="1"/>
  <c r="C236" i="1"/>
  <c r="B236" i="1"/>
  <c r="X235" i="1"/>
  <c r="U235" i="1"/>
  <c r="T235" i="1"/>
  <c r="S235" i="1"/>
  <c r="R235" i="1"/>
  <c r="Q235" i="1"/>
  <c r="O235" i="1"/>
  <c r="N235" i="1"/>
  <c r="M235" i="1"/>
  <c r="L235" i="1"/>
  <c r="J235" i="1"/>
  <c r="K235" i="1" s="1"/>
  <c r="C235" i="1"/>
  <c r="B235" i="1"/>
  <c r="X234" i="1"/>
  <c r="U234" i="1"/>
  <c r="T234" i="1"/>
  <c r="S234" i="1"/>
  <c r="R234" i="1"/>
  <c r="Q234" i="1"/>
  <c r="O234" i="1"/>
  <c r="N234" i="1"/>
  <c r="M234" i="1"/>
  <c r="L234" i="1"/>
  <c r="K234" i="1"/>
  <c r="J234" i="1"/>
  <c r="C234" i="1"/>
  <c r="B234" i="1"/>
  <c r="X233" i="1"/>
  <c r="U233" i="1"/>
  <c r="T233" i="1"/>
  <c r="S233" i="1"/>
  <c r="R233" i="1"/>
  <c r="Q233" i="1"/>
  <c r="O233" i="1"/>
  <c r="N233" i="1"/>
  <c r="M233" i="1"/>
  <c r="L233" i="1"/>
  <c r="J233" i="1"/>
  <c r="K233" i="1" s="1"/>
  <c r="C233" i="1"/>
  <c r="B233" i="1"/>
  <c r="X232" i="1"/>
  <c r="U232" i="1"/>
  <c r="T232" i="1"/>
  <c r="S232" i="1"/>
  <c r="R232" i="1"/>
  <c r="Q232" i="1"/>
  <c r="O232" i="1"/>
  <c r="N232" i="1"/>
  <c r="M232" i="1"/>
  <c r="L232" i="1"/>
  <c r="J232" i="1"/>
  <c r="K232" i="1" s="1"/>
  <c r="C232" i="1"/>
  <c r="B232" i="1"/>
  <c r="X231" i="1"/>
  <c r="U231" i="1"/>
  <c r="T231" i="1"/>
  <c r="S231" i="1"/>
  <c r="R231" i="1"/>
  <c r="Q231" i="1"/>
  <c r="O231" i="1"/>
  <c r="N231" i="1"/>
  <c r="M231" i="1"/>
  <c r="L231" i="1"/>
  <c r="J231" i="1"/>
  <c r="K231" i="1" s="1"/>
  <c r="C231" i="1"/>
  <c r="B231" i="1"/>
  <c r="X230" i="1"/>
  <c r="U230" i="1"/>
  <c r="T230" i="1"/>
  <c r="S230" i="1"/>
  <c r="R230" i="1"/>
  <c r="Q230" i="1"/>
  <c r="O230" i="1"/>
  <c r="N230" i="1"/>
  <c r="M230" i="1"/>
  <c r="L230" i="1"/>
  <c r="J230" i="1"/>
  <c r="K230" i="1" s="1"/>
  <c r="C230" i="1"/>
  <c r="B230" i="1"/>
  <c r="X229" i="1"/>
  <c r="U229" i="1"/>
  <c r="T229" i="1"/>
  <c r="S229" i="1"/>
  <c r="R229" i="1"/>
  <c r="Q229" i="1"/>
  <c r="O229" i="1"/>
  <c r="N229" i="1"/>
  <c r="M229" i="1"/>
  <c r="L229" i="1"/>
  <c r="J229" i="1"/>
  <c r="K229" i="1" s="1"/>
  <c r="C229" i="1"/>
  <c r="B229" i="1"/>
  <c r="X228" i="1"/>
  <c r="U228" i="1"/>
  <c r="T228" i="1"/>
  <c r="S228" i="1"/>
  <c r="R228" i="1"/>
  <c r="Q228" i="1"/>
  <c r="O228" i="1"/>
  <c r="N228" i="1"/>
  <c r="M228" i="1"/>
  <c r="L228" i="1"/>
  <c r="J228" i="1"/>
  <c r="K228" i="1" s="1"/>
  <c r="C228" i="1"/>
  <c r="B228" i="1"/>
  <c r="X227" i="1"/>
  <c r="U227" i="1"/>
  <c r="T227" i="1"/>
  <c r="S227" i="1"/>
  <c r="R227" i="1"/>
  <c r="Q227" i="1"/>
  <c r="O227" i="1"/>
  <c r="N227" i="1"/>
  <c r="M227" i="1"/>
  <c r="L227" i="1"/>
  <c r="J227" i="1"/>
  <c r="K227" i="1" s="1"/>
  <c r="C227" i="1"/>
  <c r="B227" i="1"/>
  <c r="X226" i="1"/>
  <c r="U226" i="1"/>
  <c r="T226" i="1"/>
  <c r="S226" i="1"/>
  <c r="R226" i="1"/>
  <c r="Q226" i="1"/>
  <c r="O226" i="1"/>
  <c r="N226" i="1"/>
  <c r="M226" i="1"/>
  <c r="L226" i="1"/>
  <c r="K226" i="1"/>
  <c r="J226" i="1"/>
  <c r="C226" i="1"/>
  <c r="B226" i="1"/>
  <c r="X225" i="1"/>
  <c r="U225" i="1"/>
  <c r="T225" i="1"/>
  <c r="S225" i="1"/>
  <c r="R225" i="1"/>
  <c r="Q225" i="1"/>
  <c r="O225" i="1"/>
  <c r="N225" i="1"/>
  <c r="M225" i="1"/>
  <c r="L225" i="1"/>
  <c r="J225" i="1"/>
  <c r="K225" i="1" s="1"/>
  <c r="C225" i="1"/>
  <c r="B225" i="1"/>
  <c r="X224" i="1"/>
  <c r="U224" i="1"/>
  <c r="T224" i="1"/>
  <c r="S224" i="1"/>
  <c r="R224" i="1"/>
  <c r="Q224" i="1"/>
  <c r="O224" i="1"/>
  <c r="N224" i="1"/>
  <c r="M224" i="1"/>
  <c r="L224" i="1"/>
  <c r="K224" i="1"/>
  <c r="J224" i="1"/>
  <c r="C224" i="1"/>
  <c r="B224" i="1"/>
  <c r="X223" i="1"/>
  <c r="U223" i="1"/>
  <c r="T223" i="1"/>
  <c r="S223" i="1"/>
  <c r="R223" i="1"/>
  <c r="Q223" i="1"/>
  <c r="O223" i="1"/>
  <c r="N223" i="1"/>
  <c r="M223" i="1"/>
  <c r="L223" i="1"/>
  <c r="J223" i="1"/>
  <c r="K223" i="1" s="1"/>
  <c r="C223" i="1"/>
  <c r="B223" i="1"/>
  <c r="X222" i="1"/>
  <c r="U222" i="1"/>
  <c r="T222" i="1"/>
  <c r="S222" i="1"/>
  <c r="R222" i="1"/>
  <c r="Q222" i="1"/>
  <c r="O222" i="1"/>
  <c r="N222" i="1"/>
  <c r="M222" i="1"/>
  <c r="L222" i="1"/>
  <c r="J222" i="1"/>
  <c r="K222" i="1" s="1"/>
  <c r="C222" i="1"/>
  <c r="B222" i="1"/>
  <c r="X221" i="1"/>
  <c r="U221" i="1"/>
  <c r="T221" i="1"/>
  <c r="S221" i="1"/>
  <c r="R221" i="1"/>
  <c r="Q221" i="1"/>
  <c r="O221" i="1"/>
  <c r="N221" i="1"/>
  <c r="M221" i="1"/>
  <c r="L221" i="1"/>
  <c r="J221" i="1"/>
  <c r="K221" i="1" s="1"/>
  <c r="C221" i="1"/>
  <c r="B221" i="1"/>
  <c r="X220" i="1"/>
  <c r="U220" i="1"/>
  <c r="T220" i="1"/>
  <c r="S220" i="1"/>
  <c r="R220" i="1"/>
  <c r="Q220" i="1"/>
  <c r="O220" i="1"/>
  <c r="N220" i="1"/>
  <c r="M220" i="1"/>
  <c r="L220" i="1"/>
  <c r="J220" i="1"/>
  <c r="K220" i="1" s="1"/>
  <c r="C220" i="1"/>
  <c r="B220" i="1"/>
  <c r="X219" i="1"/>
  <c r="U219" i="1"/>
  <c r="T219" i="1"/>
  <c r="S219" i="1"/>
  <c r="R219" i="1"/>
  <c r="Q219" i="1"/>
  <c r="O219" i="1"/>
  <c r="N219" i="1"/>
  <c r="M219" i="1"/>
  <c r="L219" i="1"/>
  <c r="J219" i="1"/>
  <c r="K219" i="1" s="1"/>
  <c r="C219" i="1"/>
  <c r="B219" i="1"/>
  <c r="X218" i="1"/>
  <c r="U218" i="1"/>
  <c r="T218" i="1"/>
  <c r="S218" i="1"/>
  <c r="R218" i="1"/>
  <c r="Q218" i="1"/>
  <c r="O218" i="1"/>
  <c r="N218" i="1"/>
  <c r="M218" i="1"/>
  <c r="L218" i="1"/>
  <c r="J218" i="1"/>
  <c r="K218" i="1" s="1"/>
  <c r="C218" i="1"/>
  <c r="B218" i="1"/>
  <c r="X217" i="1"/>
  <c r="U217" i="1"/>
  <c r="T217" i="1"/>
  <c r="S217" i="1"/>
  <c r="R217" i="1"/>
  <c r="Q217" i="1"/>
  <c r="O217" i="1"/>
  <c r="N217" i="1"/>
  <c r="M217" i="1"/>
  <c r="L217" i="1"/>
  <c r="J217" i="1"/>
  <c r="K217" i="1" s="1"/>
  <c r="C217" i="1"/>
  <c r="B217" i="1"/>
  <c r="X216" i="1"/>
  <c r="U216" i="1"/>
  <c r="T216" i="1"/>
  <c r="S216" i="1"/>
  <c r="R216" i="1"/>
  <c r="Q216" i="1"/>
  <c r="O216" i="1"/>
  <c r="N216" i="1"/>
  <c r="M216" i="1"/>
  <c r="L216" i="1"/>
  <c r="K216" i="1"/>
  <c r="J216" i="1"/>
  <c r="C216" i="1"/>
  <c r="B216" i="1"/>
  <c r="X215" i="1"/>
  <c r="U215" i="1"/>
  <c r="T215" i="1"/>
  <c r="S215" i="1"/>
  <c r="R215" i="1"/>
  <c r="Q215" i="1"/>
  <c r="O215" i="1"/>
  <c r="N215" i="1"/>
  <c r="M215" i="1"/>
  <c r="L215" i="1"/>
  <c r="J215" i="1"/>
  <c r="K215" i="1" s="1"/>
  <c r="C215" i="1"/>
  <c r="B215" i="1"/>
  <c r="X214" i="1"/>
  <c r="U214" i="1"/>
  <c r="T214" i="1"/>
  <c r="S214" i="1"/>
  <c r="R214" i="1"/>
  <c r="Q214" i="1"/>
  <c r="O214" i="1"/>
  <c r="N214" i="1"/>
  <c r="M214" i="1"/>
  <c r="L214" i="1"/>
  <c r="K214" i="1"/>
  <c r="J214" i="1"/>
  <c r="C214" i="1"/>
  <c r="B214" i="1"/>
  <c r="X213" i="1"/>
  <c r="U213" i="1"/>
  <c r="T213" i="1"/>
  <c r="S213" i="1"/>
  <c r="R213" i="1"/>
  <c r="Q213" i="1"/>
  <c r="O213" i="1"/>
  <c r="N213" i="1"/>
  <c r="M213" i="1"/>
  <c r="L213" i="1"/>
  <c r="J213" i="1"/>
  <c r="K213" i="1" s="1"/>
  <c r="C213" i="1"/>
  <c r="B213" i="1"/>
  <c r="X212" i="1"/>
  <c r="U212" i="1"/>
  <c r="T212" i="1"/>
  <c r="S212" i="1"/>
  <c r="R212" i="1"/>
  <c r="Q212" i="1"/>
  <c r="O212" i="1"/>
  <c r="N212" i="1"/>
  <c r="M212" i="1"/>
  <c r="L212" i="1"/>
  <c r="J212" i="1"/>
  <c r="K212" i="1" s="1"/>
  <c r="C212" i="1"/>
  <c r="B212" i="1"/>
  <c r="X211" i="1"/>
  <c r="U211" i="1"/>
  <c r="T211" i="1"/>
  <c r="S211" i="1"/>
  <c r="R211" i="1"/>
  <c r="Q211" i="1"/>
  <c r="O211" i="1"/>
  <c r="N211" i="1"/>
  <c r="M211" i="1"/>
  <c r="L211" i="1"/>
  <c r="J211" i="1"/>
  <c r="K211" i="1" s="1"/>
  <c r="C211" i="1"/>
  <c r="B211" i="1"/>
  <c r="X210" i="1"/>
  <c r="U210" i="1"/>
  <c r="T210" i="1"/>
  <c r="S210" i="1"/>
  <c r="R210" i="1"/>
  <c r="Q210" i="1"/>
  <c r="O210" i="1"/>
  <c r="N210" i="1"/>
  <c r="M210" i="1"/>
  <c r="L210" i="1"/>
  <c r="J210" i="1"/>
  <c r="K210" i="1" s="1"/>
  <c r="C210" i="1"/>
  <c r="B210" i="1"/>
  <c r="X209" i="1"/>
  <c r="U209" i="1"/>
  <c r="T209" i="1"/>
  <c r="S209" i="1"/>
  <c r="R209" i="1"/>
  <c r="Q209" i="1"/>
  <c r="O209" i="1"/>
  <c r="N209" i="1"/>
  <c r="M209" i="1"/>
  <c r="L209" i="1"/>
  <c r="J209" i="1"/>
  <c r="K209" i="1" s="1"/>
  <c r="C209" i="1"/>
  <c r="B209" i="1"/>
  <c r="X208" i="1"/>
  <c r="U208" i="1"/>
  <c r="T208" i="1"/>
  <c r="S208" i="1"/>
  <c r="R208" i="1"/>
  <c r="Q208" i="1"/>
  <c r="O208" i="1"/>
  <c r="N208" i="1"/>
  <c r="M208" i="1"/>
  <c r="L208" i="1"/>
  <c r="J208" i="1"/>
  <c r="K208" i="1" s="1"/>
  <c r="C208" i="1"/>
  <c r="B208" i="1"/>
  <c r="X207" i="1"/>
  <c r="U207" i="1"/>
  <c r="T207" i="1"/>
  <c r="S207" i="1"/>
  <c r="R207" i="1"/>
  <c r="Q207" i="1"/>
  <c r="O207" i="1"/>
  <c r="N207" i="1"/>
  <c r="M207" i="1"/>
  <c r="L207" i="1"/>
  <c r="J207" i="1"/>
  <c r="K207" i="1" s="1"/>
  <c r="C207" i="1"/>
  <c r="B207" i="1"/>
  <c r="X206" i="1"/>
  <c r="U206" i="1"/>
  <c r="T206" i="1"/>
  <c r="S206" i="1"/>
  <c r="R206" i="1"/>
  <c r="Q206" i="1"/>
  <c r="O206" i="1"/>
  <c r="N206" i="1"/>
  <c r="M206" i="1"/>
  <c r="L206" i="1"/>
  <c r="K206" i="1"/>
  <c r="J206" i="1"/>
  <c r="C206" i="1"/>
  <c r="B206" i="1"/>
  <c r="X205" i="1"/>
  <c r="U205" i="1"/>
  <c r="T205" i="1"/>
  <c r="S205" i="1"/>
  <c r="R205" i="1"/>
  <c r="Q205" i="1"/>
  <c r="O205" i="1"/>
  <c r="N205" i="1"/>
  <c r="M205" i="1"/>
  <c r="L205" i="1"/>
  <c r="J205" i="1"/>
  <c r="K205" i="1" s="1"/>
  <c r="C205" i="1"/>
  <c r="B205" i="1"/>
  <c r="X204" i="1"/>
  <c r="U204" i="1"/>
  <c r="T204" i="1"/>
  <c r="S204" i="1"/>
  <c r="R204" i="1"/>
  <c r="Q204" i="1"/>
  <c r="O204" i="1"/>
  <c r="N204" i="1"/>
  <c r="M204" i="1"/>
  <c r="L204" i="1"/>
  <c r="K204" i="1"/>
  <c r="J204" i="1"/>
  <c r="C204" i="1"/>
  <c r="B204" i="1"/>
  <c r="X203" i="1"/>
  <c r="U203" i="1"/>
  <c r="T203" i="1"/>
  <c r="S203" i="1"/>
  <c r="R203" i="1"/>
  <c r="Q203" i="1"/>
  <c r="O203" i="1"/>
  <c r="N203" i="1"/>
  <c r="M203" i="1"/>
  <c r="L203" i="1"/>
  <c r="J203" i="1"/>
  <c r="K203" i="1" s="1"/>
  <c r="C203" i="1"/>
  <c r="B203" i="1"/>
  <c r="X202" i="1"/>
  <c r="U202" i="1"/>
  <c r="T202" i="1"/>
  <c r="S202" i="1"/>
  <c r="R202" i="1"/>
  <c r="Q202" i="1"/>
  <c r="O202" i="1"/>
  <c r="N202" i="1"/>
  <c r="M202" i="1"/>
  <c r="L202" i="1"/>
  <c r="J202" i="1"/>
  <c r="K202" i="1" s="1"/>
  <c r="C202" i="1"/>
  <c r="B202" i="1"/>
  <c r="X201" i="1"/>
  <c r="U201" i="1"/>
  <c r="T201" i="1"/>
  <c r="S201" i="1"/>
  <c r="R201" i="1"/>
  <c r="Q201" i="1"/>
  <c r="O201" i="1"/>
  <c r="N201" i="1"/>
  <c r="M201" i="1"/>
  <c r="L201" i="1"/>
  <c r="J201" i="1"/>
  <c r="K201" i="1" s="1"/>
  <c r="C201" i="1"/>
  <c r="B201" i="1"/>
  <c r="X200" i="1"/>
  <c r="U200" i="1"/>
  <c r="T200" i="1"/>
  <c r="S200" i="1"/>
  <c r="R200" i="1"/>
  <c r="Q200" i="1"/>
  <c r="O200" i="1"/>
  <c r="N200" i="1"/>
  <c r="M200" i="1"/>
  <c r="L200" i="1"/>
  <c r="J200" i="1"/>
  <c r="K200" i="1" s="1"/>
  <c r="C200" i="1"/>
  <c r="B200" i="1"/>
  <c r="X199" i="1"/>
  <c r="U199" i="1"/>
  <c r="T199" i="1"/>
  <c r="S199" i="1"/>
  <c r="R199" i="1"/>
  <c r="Q199" i="1"/>
  <c r="O199" i="1"/>
  <c r="N199" i="1"/>
  <c r="M199" i="1"/>
  <c r="L199" i="1"/>
  <c r="J199" i="1"/>
  <c r="K199" i="1" s="1"/>
  <c r="C199" i="1"/>
  <c r="B199" i="1"/>
  <c r="X198" i="1"/>
  <c r="U198" i="1"/>
  <c r="T198" i="1"/>
  <c r="S198" i="1"/>
  <c r="R198" i="1"/>
  <c r="Q198" i="1"/>
  <c r="O198" i="1"/>
  <c r="N198" i="1"/>
  <c r="M198" i="1"/>
  <c r="L198" i="1"/>
  <c r="J198" i="1"/>
  <c r="K198" i="1" s="1"/>
  <c r="C198" i="1"/>
  <c r="B198" i="1"/>
  <c r="X197" i="1"/>
  <c r="U197" i="1"/>
  <c r="T197" i="1"/>
  <c r="S197" i="1"/>
  <c r="R197" i="1"/>
  <c r="Q197" i="1"/>
  <c r="O197" i="1"/>
  <c r="N197" i="1"/>
  <c r="M197" i="1"/>
  <c r="L197" i="1"/>
  <c r="J197" i="1"/>
  <c r="K197" i="1" s="1"/>
  <c r="C197" i="1"/>
  <c r="B197" i="1"/>
  <c r="X196" i="1"/>
  <c r="U196" i="1"/>
  <c r="T196" i="1"/>
  <c r="S196" i="1"/>
  <c r="R196" i="1"/>
  <c r="Q196" i="1"/>
  <c r="O196" i="1"/>
  <c r="N196" i="1"/>
  <c r="M196" i="1"/>
  <c r="L196" i="1"/>
  <c r="K196" i="1"/>
  <c r="J196" i="1"/>
  <c r="C196" i="1"/>
  <c r="B196" i="1"/>
  <c r="X195" i="1"/>
  <c r="U195" i="1"/>
  <c r="T195" i="1"/>
  <c r="S195" i="1"/>
  <c r="R195" i="1"/>
  <c r="Q195" i="1"/>
  <c r="O195" i="1"/>
  <c r="N195" i="1"/>
  <c r="M195" i="1"/>
  <c r="L195" i="1"/>
  <c r="J195" i="1"/>
  <c r="K195" i="1" s="1"/>
  <c r="C195" i="1"/>
  <c r="B195" i="1"/>
  <c r="X194" i="1"/>
  <c r="U194" i="1"/>
  <c r="T194" i="1"/>
  <c r="S194" i="1"/>
  <c r="R194" i="1"/>
  <c r="Q194" i="1"/>
  <c r="O194" i="1"/>
  <c r="N194" i="1"/>
  <c r="M194" i="1"/>
  <c r="L194" i="1"/>
  <c r="K194" i="1"/>
  <c r="J194" i="1"/>
  <c r="C194" i="1"/>
  <c r="B194" i="1"/>
  <c r="X193" i="1"/>
  <c r="U193" i="1"/>
  <c r="T193" i="1"/>
  <c r="S193" i="1"/>
  <c r="R193" i="1"/>
  <c r="Q193" i="1"/>
  <c r="O193" i="1"/>
  <c r="N193" i="1"/>
  <c r="M193" i="1"/>
  <c r="L193" i="1"/>
  <c r="J193" i="1"/>
  <c r="K193" i="1" s="1"/>
  <c r="C193" i="1"/>
  <c r="B193" i="1"/>
  <c r="X192" i="1"/>
  <c r="U192" i="1"/>
  <c r="T192" i="1"/>
  <c r="S192" i="1"/>
  <c r="R192" i="1"/>
  <c r="Q192" i="1"/>
  <c r="O192" i="1"/>
  <c r="N192" i="1"/>
  <c r="M192" i="1"/>
  <c r="L192" i="1"/>
  <c r="J192" i="1"/>
  <c r="K192" i="1" s="1"/>
  <c r="C192" i="1"/>
  <c r="B192" i="1"/>
  <c r="X191" i="1"/>
  <c r="U191" i="1"/>
  <c r="T191" i="1"/>
  <c r="S191" i="1"/>
  <c r="R191" i="1"/>
  <c r="Q191" i="1"/>
  <c r="O191" i="1"/>
  <c r="N191" i="1"/>
  <c r="M191" i="1"/>
  <c r="L191" i="1"/>
  <c r="J191" i="1"/>
  <c r="K191" i="1" s="1"/>
  <c r="C191" i="1"/>
  <c r="B191" i="1"/>
  <c r="X190" i="1"/>
  <c r="U190" i="1"/>
  <c r="T190" i="1"/>
  <c r="S190" i="1"/>
  <c r="R190" i="1"/>
  <c r="Q190" i="1"/>
  <c r="O190" i="1"/>
  <c r="N190" i="1"/>
  <c r="M190" i="1"/>
  <c r="L190" i="1"/>
  <c r="J190" i="1"/>
  <c r="K190" i="1" s="1"/>
  <c r="C190" i="1"/>
  <c r="B190" i="1"/>
  <c r="X189" i="1"/>
  <c r="U189" i="1"/>
  <c r="T189" i="1"/>
  <c r="S189" i="1"/>
  <c r="R189" i="1"/>
  <c r="Q189" i="1"/>
  <c r="O189" i="1"/>
  <c r="N189" i="1"/>
  <c r="M189" i="1"/>
  <c r="L189" i="1"/>
  <c r="J189" i="1"/>
  <c r="K189" i="1" s="1"/>
  <c r="C189" i="1"/>
  <c r="B189" i="1"/>
  <c r="X188" i="1"/>
  <c r="U188" i="1"/>
  <c r="T188" i="1"/>
  <c r="S188" i="1"/>
  <c r="R188" i="1"/>
  <c r="Q188" i="1"/>
  <c r="O188" i="1"/>
  <c r="N188" i="1"/>
  <c r="M188" i="1"/>
  <c r="L188" i="1"/>
  <c r="J188" i="1"/>
  <c r="K188" i="1" s="1"/>
  <c r="C188" i="1"/>
  <c r="B188" i="1"/>
  <c r="X187" i="1"/>
  <c r="U187" i="1"/>
  <c r="T187" i="1"/>
  <c r="S187" i="1"/>
  <c r="R187" i="1"/>
  <c r="Q187" i="1"/>
  <c r="O187" i="1"/>
  <c r="N187" i="1"/>
  <c r="M187" i="1"/>
  <c r="L187" i="1"/>
  <c r="J187" i="1"/>
  <c r="K187" i="1" s="1"/>
  <c r="C187" i="1"/>
  <c r="B187" i="1"/>
  <c r="X186" i="1"/>
  <c r="U186" i="1"/>
  <c r="T186" i="1"/>
  <c r="S186" i="1"/>
  <c r="R186" i="1"/>
  <c r="Q186" i="1"/>
  <c r="O186" i="1"/>
  <c r="N186" i="1"/>
  <c r="M186" i="1"/>
  <c r="L186" i="1"/>
  <c r="K186" i="1"/>
  <c r="J186" i="1"/>
  <c r="C186" i="1"/>
  <c r="B186" i="1"/>
  <c r="X185" i="1"/>
  <c r="U185" i="1"/>
  <c r="T185" i="1"/>
  <c r="S185" i="1"/>
  <c r="R185" i="1"/>
  <c r="Q185" i="1"/>
  <c r="O185" i="1"/>
  <c r="N185" i="1"/>
  <c r="M185" i="1"/>
  <c r="L185" i="1"/>
  <c r="J185" i="1"/>
  <c r="K185" i="1" s="1"/>
  <c r="C185" i="1"/>
  <c r="B185" i="1"/>
  <c r="X184" i="1"/>
  <c r="U184" i="1"/>
  <c r="T184" i="1"/>
  <c r="S184" i="1"/>
  <c r="R184" i="1"/>
  <c r="Q184" i="1"/>
  <c r="O184" i="1"/>
  <c r="N184" i="1"/>
  <c r="M184" i="1"/>
  <c r="L184" i="1"/>
  <c r="K184" i="1"/>
  <c r="J184" i="1"/>
  <c r="C184" i="1"/>
  <c r="B184" i="1"/>
  <c r="X183" i="1"/>
  <c r="U183" i="1"/>
  <c r="T183" i="1"/>
  <c r="S183" i="1"/>
  <c r="R183" i="1"/>
  <c r="Q183" i="1"/>
  <c r="O183" i="1"/>
  <c r="N183" i="1"/>
  <c r="M183" i="1"/>
  <c r="L183" i="1"/>
  <c r="J183" i="1"/>
  <c r="K183" i="1" s="1"/>
  <c r="C183" i="1"/>
  <c r="B183" i="1"/>
  <c r="X182" i="1"/>
  <c r="U182" i="1"/>
  <c r="T182" i="1"/>
  <c r="S182" i="1"/>
  <c r="R182" i="1"/>
  <c r="Q182" i="1"/>
  <c r="O182" i="1"/>
  <c r="N182" i="1"/>
  <c r="M182" i="1"/>
  <c r="L182" i="1"/>
  <c r="J182" i="1"/>
  <c r="K182" i="1" s="1"/>
  <c r="C182" i="1"/>
  <c r="B182" i="1"/>
  <c r="X181" i="1"/>
  <c r="U181" i="1"/>
  <c r="T181" i="1"/>
  <c r="S181" i="1"/>
  <c r="R181" i="1"/>
  <c r="Q181" i="1"/>
  <c r="O181" i="1"/>
  <c r="N181" i="1"/>
  <c r="M181" i="1"/>
  <c r="L181" i="1"/>
  <c r="J181" i="1"/>
  <c r="K181" i="1" s="1"/>
  <c r="C181" i="1"/>
  <c r="B181" i="1"/>
  <c r="X180" i="1"/>
  <c r="U180" i="1"/>
  <c r="T180" i="1"/>
  <c r="S180" i="1"/>
  <c r="R180" i="1"/>
  <c r="Q180" i="1"/>
  <c r="O180" i="1"/>
  <c r="N180" i="1"/>
  <c r="M180" i="1"/>
  <c r="L180" i="1"/>
  <c r="J180" i="1"/>
  <c r="K180" i="1" s="1"/>
  <c r="C180" i="1"/>
  <c r="B180" i="1"/>
  <c r="X179" i="1"/>
  <c r="U179" i="1"/>
  <c r="T179" i="1"/>
  <c r="S179" i="1"/>
  <c r="R179" i="1"/>
  <c r="Q179" i="1"/>
  <c r="O179" i="1"/>
  <c r="N179" i="1"/>
  <c r="M179" i="1"/>
  <c r="L179" i="1"/>
  <c r="J179" i="1"/>
  <c r="K179" i="1" s="1"/>
  <c r="C179" i="1"/>
  <c r="B179" i="1"/>
  <c r="X178" i="1"/>
  <c r="U178" i="1"/>
  <c r="T178" i="1"/>
  <c r="S178" i="1"/>
  <c r="R178" i="1"/>
  <c r="Q178" i="1"/>
  <c r="O178" i="1"/>
  <c r="N178" i="1"/>
  <c r="M178" i="1"/>
  <c r="L178" i="1"/>
  <c r="J178" i="1"/>
  <c r="K178" i="1" s="1"/>
  <c r="C178" i="1"/>
  <c r="B178" i="1"/>
  <c r="X177" i="1"/>
  <c r="U177" i="1"/>
  <c r="T177" i="1"/>
  <c r="S177" i="1"/>
  <c r="R177" i="1"/>
  <c r="Q177" i="1"/>
  <c r="O177" i="1"/>
  <c r="N177" i="1"/>
  <c r="M177" i="1"/>
  <c r="L177" i="1"/>
  <c r="J177" i="1"/>
  <c r="K177" i="1" s="1"/>
  <c r="C177" i="1"/>
  <c r="B177" i="1"/>
  <c r="X176" i="1"/>
  <c r="U176" i="1"/>
  <c r="T176" i="1"/>
  <c r="S176" i="1"/>
  <c r="R176" i="1"/>
  <c r="Q176" i="1"/>
  <c r="O176" i="1"/>
  <c r="N176" i="1"/>
  <c r="M176" i="1"/>
  <c r="L176" i="1"/>
  <c r="K176" i="1"/>
  <c r="J176" i="1"/>
  <c r="C176" i="1"/>
  <c r="B176" i="1"/>
  <c r="X175" i="1"/>
  <c r="U175" i="1"/>
  <c r="T175" i="1"/>
  <c r="S175" i="1"/>
  <c r="R175" i="1"/>
  <c r="Q175" i="1"/>
  <c r="O175" i="1"/>
  <c r="N175" i="1"/>
  <c r="M175" i="1"/>
  <c r="L175" i="1"/>
  <c r="J175" i="1"/>
  <c r="K175" i="1" s="1"/>
  <c r="C175" i="1"/>
  <c r="B175" i="1"/>
  <c r="X174" i="1"/>
  <c r="U174" i="1"/>
  <c r="T174" i="1"/>
  <c r="S174" i="1"/>
  <c r="R174" i="1"/>
  <c r="Q174" i="1"/>
  <c r="O174" i="1"/>
  <c r="N174" i="1"/>
  <c r="M174" i="1"/>
  <c r="L174" i="1"/>
  <c r="K174" i="1"/>
  <c r="J174" i="1"/>
  <c r="C174" i="1"/>
  <c r="B174" i="1"/>
  <c r="X173" i="1"/>
  <c r="U173" i="1"/>
  <c r="T173" i="1"/>
  <c r="S173" i="1"/>
  <c r="R173" i="1"/>
  <c r="Q173" i="1"/>
  <c r="O173" i="1"/>
  <c r="N173" i="1"/>
  <c r="M173" i="1"/>
  <c r="L173" i="1"/>
  <c r="J173" i="1"/>
  <c r="K173" i="1" s="1"/>
  <c r="C173" i="1"/>
  <c r="B173" i="1"/>
  <c r="X172" i="1"/>
  <c r="U172" i="1"/>
  <c r="T172" i="1"/>
  <c r="S172" i="1"/>
  <c r="R172" i="1"/>
  <c r="Q172" i="1"/>
  <c r="O172" i="1"/>
  <c r="N172" i="1"/>
  <c r="M172" i="1"/>
  <c r="L172" i="1"/>
  <c r="J172" i="1"/>
  <c r="K172" i="1" s="1"/>
  <c r="C172" i="1"/>
  <c r="B172" i="1"/>
  <c r="X171" i="1"/>
  <c r="U171" i="1"/>
  <c r="T171" i="1"/>
  <c r="S171" i="1"/>
  <c r="R171" i="1"/>
  <c r="Q171" i="1"/>
  <c r="O171" i="1"/>
  <c r="N171" i="1"/>
  <c r="M171" i="1"/>
  <c r="L171" i="1"/>
  <c r="J171" i="1"/>
  <c r="K171" i="1" s="1"/>
  <c r="C171" i="1"/>
  <c r="B171" i="1"/>
  <c r="X170" i="1"/>
  <c r="U170" i="1"/>
  <c r="T170" i="1"/>
  <c r="S170" i="1"/>
  <c r="R170" i="1"/>
  <c r="Q170" i="1"/>
  <c r="O170" i="1"/>
  <c r="N170" i="1"/>
  <c r="M170" i="1"/>
  <c r="L170" i="1"/>
  <c r="J170" i="1"/>
  <c r="K170" i="1" s="1"/>
  <c r="C170" i="1"/>
  <c r="B170" i="1"/>
  <c r="X169" i="1"/>
  <c r="U169" i="1"/>
  <c r="T169" i="1"/>
  <c r="S169" i="1"/>
  <c r="R169" i="1"/>
  <c r="Q169" i="1"/>
  <c r="O169" i="1"/>
  <c r="N169" i="1"/>
  <c r="M169" i="1"/>
  <c r="L169" i="1"/>
  <c r="J169" i="1"/>
  <c r="K169" i="1" s="1"/>
  <c r="C169" i="1"/>
  <c r="B169" i="1"/>
  <c r="X168" i="1"/>
  <c r="U168" i="1"/>
  <c r="T168" i="1"/>
  <c r="S168" i="1"/>
  <c r="R168" i="1"/>
  <c r="Q168" i="1"/>
  <c r="O168" i="1"/>
  <c r="N168" i="1"/>
  <c r="M168" i="1"/>
  <c r="L168" i="1"/>
  <c r="J168" i="1"/>
  <c r="K168" i="1" s="1"/>
  <c r="C168" i="1"/>
  <c r="B168" i="1"/>
  <c r="X167" i="1"/>
  <c r="U167" i="1"/>
  <c r="T167" i="1"/>
  <c r="S167" i="1"/>
  <c r="R167" i="1"/>
  <c r="Q167" i="1"/>
  <c r="O167" i="1"/>
  <c r="N167" i="1"/>
  <c r="M167" i="1"/>
  <c r="L167" i="1"/>
  <c r="J167" i="1"/>
  <c r="K167" i="1" s="1"/>
  <c r="C167" i="1"/>
  <c r="B167" i="1"/>
  <c r="X166" i="1"/>
  <c r="U166" i="1"/>
  <c r="T166" i="1"/>
  <c r="S166" i="1"/>
  <c r="R166" i="1"/>
  <c r="Q166" i="1"/>
  <c r="O166" i="1"/>
  <c r="N166" i="1"/>
  <c r="M166" i="1"/>
  <c r="L166" i="1"/>
  <c r="K166" i="1"/>
  <c r="J166" i="1"/>
  <c r="C166" i="1"/>
  <c r="B166" i="1"/>
  <c r="X165" i="1"/>
  <c r="U165" i="1"/>
  <c r="T165" i="1"/>
  <c r="S165" i="1"/>
  <c r="R165" i="1"/>
  <c r="Q165" i="1"/>
  <c r="O165" i="1"/>
  <c r="N165" i="1"/>
  <c r="M165" i="1"/>
  <c r="L165" i="1"/>
  <c r="J165" i="1"/>
  <c r="K165" i="1" s="1"/>
  <c r="C165" i="1"/>
  <c r="B165" i="1"/>
  <c r="X164" i="1"/>
  <c r="U164" i="1"/>
  <c r="T164" i="1"/>
  <c r="S164" i="1"/>
  <c r="R164" i="1"/>
  <c r="Q164" i="1"/>
  <c r="O164" i="1"/>
  <c r="N164" i="1"/>
  <c r="M164" i="1"/>
  <c r="L164" i="1"/>
  <c r="K164" i="1"/>
  <c r="J164" i="1"/>
  <c r="C164" i="1"/>
  <c r="B164" i="1"/>
  <c r="X163" i="1"/>
  <c r="U163" i="1"/>
  <c r="T163" i="1"/>
  <c r="S163" i="1"/>
  <c r="R163" i="1"/>
  <c r="Q163" i="1"/>
  <c r="O163" i="1"/>
  <c r="N163" i="1"/>
  <c r="M163" i="1"/>
  <c r="L163" i="1"/>
  <c r="J163" i="1"/>
  <c r="K163" i="1" s="1"/>
  <c r="C163" i="1"/>
  <c r="B163" i="1"/>
  <c r="X162" i="1"/>
  <c r="U162" i="1"/>
  <c r="T162" i="1"/>
  <c r="S162" i="1"/>
  <c r="R162" i="1"/>
  <c r="Q162" i="1"/>
  <c r="O162" i="1"/>
  <c r="N162" i="1"/>
  <c r="M162" i="1"/>
  <c r="L162" i="1"/>
  <c r="J162" i="1"/>
  <c r="K162" i="1" s="1"/>
  <c r="C162" i="1"/>
  <c r="B162" i="1"/>
  <c r="X161" i="1"/>
  <c r="U161" i="1"/>
  <c r="T161" i="1"/>
  <c r="S161" i="1"/>
  <c r="R161" i="1"/>
  <c r="Q161" i="1"/>
  <c r="O161" i="1"/>
  <c r="N161" i="1"/>
  <c r="M161" i="1"/>
  <c r="L161" i="1"/>
  <c r="J161" i="1"/>
  <c r="K161" i="1" s="1"/>
  <c r="C161" i="1"/>
  <c r="B161" i="1"/>
  <c r="X160" i="1"/>
  <c r="U160" i="1"/>
  <c r="T160" i="1"/>
  <c r="S160" i="1"/>
  <c r="R160" i="1"/>
  <c r="Q160" i="1"/>
  <c r="O160" i="1"/>
  <c r="N160" i="1"/>
  <c r="M160" i="1"/>
  <c r="L160" i="1"/>
  <c r="J160" i="1"/>
  <c r="K160" i="1" s="1"/>
  <c r="C160" i="1"/>
  <c r="B160" i="1"/>
  <c r="X159" i="1"/>
  <c r="U159" i="1"/>
  <c r="T159" i="1"/>
  <c r="S159" i="1"/>
  <c r="R159" i="1"/>
  <c r="Q159" i="1"/>
  <c r="O159" i="1"/>
  <c r="N159" i="1"/>
  <c r="M159" i="1"/>
  <c r="L159" i="1"/>
  <c r="J159" i="1"/>
  <c r="K159" i="1" s="1"/>
  <c r="C159" i="1"/>
  <c r="B159" i="1"/>
  <c r="X158" i="1"/>
  <c r="U158" i="1"/>
  <c r="T158" i="1"/>
  <c r="S158" i="1"/>
  <c r="R158" i="1"/>
  <c r="Q158" i="1"/>
  <c r="O158" i="1"/>
  <c r="N158" i="1"/>
  <c r="M158" i="1"/>
  <c r="L158" i="1"/>
  <c r="J158" i="1"/>
  <c r="K158" i="1" s="1"/>
  <c r="C158" i="1"/>
  <c r="B158" i="1"/>
  <c r="X157" i="1"/>
  <c r="U157" i="1"/>
  <c r="T157" i="1"/>
  <c r="S157" i="1"/>
  <c r="R157" i="1"/>
  <c r="Q157" i="1"/>
  <c r="O157" i="1"/>
  <c r="N157" i="1"/>
  <c r="M157" i="1"/>
  <c r="L157" i="1"/>
  <c r="J157" i="1"/>
  <c r="K157" i="1" s="1"/>
  <c r="C157" i="1"/>
  <c r="B157" i="1"/>
  <c r="X156" i="1"/>
  <c r="U156" i="1"/>
  <c r="T156" i="1"/>
  <c r="S156" i="1"/>
  <c r="R156" i="1"/>
  <c r="Q156" i="1"/>
  <c r="O156" i="1"/>
  <c r="N156" i="1"/>
  <c r="M156" i="1"/>
  <c r="L156" i="1"/>
  <c r="K156" i="1"/>
  <c r="J156" i="1"/>
  <c r="C156" i="1"/>
  <c r="B156" i="1"/>
  <c r="X155" i="1"/>
  <c r="U155" i="1"/>
  <c r="T155" i="1"/>
  <c r="S155" i="1"/>
  <c r="R155" i="1"/>
  <c r="Q155" i="1"/>
  <c r="O155" i="1"/>
  <c r="N155" i="1"/>
  <c r="M155" i="1"/>
  <c r="L155" i="1"/>
  <c r="J155" i="1"/>
  <c r="K155" i="1" s="1"/>
  <c r="C155" i="1"/>
  <c r="B155" i="1"/>
  <c r="X154" i="1"/>
  <c r="U154" i="1"/>
  <c r="T154" i="1"/>
  <c r="S154" i="1"/>
  <c r="R154" i="1"/>
  <c r="Q154" i="1"/>
  <c r="O154" i="1"/>
  <c r="N154" i="1"/>
  <c r="M154" i="1"/>
  <c r="L154" i="1"/>
  <c r="K154" i="1"/>
  <c r="J154" i="1"/>
  <c r="C154" i="1"/>
  <c r="B154" i="1"/>
  <c r="X153" i="1"/>
  <c r="U153" i="1"/>
  <c r="T153" i="1"/>
  <c r="S153" i="1"/>
  <c r="R153" i="1"/>
  <c r="Q153" i="1"/>
  <c r="O153" i="1"/>
  <c r="N153" i="1"/>
  <c r="M153" i="1"/>
  <c r="L153" i="1"/>
  <c r="J153" i="1"/>
  <c r="K153" i="1" s="1"/>
  <c r="C153" i="1"/>
  <c r="B153" i="1"/>
  <c r="X152" i="1"/>
  <c r="U152" i="1"/>
  <c r="T152" i="1"/>
  <c r="S152" i="1"/>
  <c r="R152" i="1"/>
  <c r="Q152" i="1"/>
  <c r="O152" i="1"/>
  <c r="N152" i="1"/>
  <c r="M152" i="1"/>
  <c r="L152" i="1"/>
  <c r="J152" i="1"/>
  <c r="K152" i="1" s="1"/>
  <c r="C152" i="1"/>
  <c r="B152" i="1"/>
  <c r="X151" i="1"/>
  <c r="U151" i="1"/>
  <c r="T151" i="1"/>
  <c r="S151" i="1"/>
  <c r="R151" i="1"/>
  <c r="Q151" i="1"/>
  <c r="O151" i="1"/>
  <c r="N151" i="1"/>
  <c r="M151" i="1"/>
  <c r="L151" i="1"/>
  <c r="J151" i="1"/>
  <c r="K151" i="1" s="1"/>
  <c r="C151" i="1"/>
  <c r="B151" i="1"/>
  <c r="X150" i="1"/>
  <c r="U150" i="1"/>
  <c r="T150" i="1"/>
  <c r="S150" i="1"/>
  <c r="R150" i="1"/>
  <c r="Q150" i="1"/>
  <c r="O150" i="1"/>
  <c r="N150" i="1"/>
  <c r="M150" i="1"/>
  <c r="L150" i="1"/>
  <c r="J150" i="1"/>
  <c r="K150" i="1" s="1"/>
  <c r="C150" i="1"/>
  <c r="B150" i="1"/>
  <c r="X149" i="1"/>
  <c r="U149" i="1"/>
  <c r="T149" i="1"/>
  <c r="S149" i="1"/>
  <c r="R149" i="1"/>
  <c r="Q149" i="1"/>
  <c r="O149" i="1"/>
  <c r="N149" i="1"/>
  <c r="M149" i="1"/>
  <c r="L149" i="1"/>
  <c r="J149" i="1"/>
  <c r="K149" i="1" s="1"/>
  <c r="C149" i="1"/>
  <c r="B149" i="1"/>
  <c r="X148" i="1"/>
  <c r="U148" i="1"/>
  <c r="T148" i="1"/>
  <c r="S148" i="1"/>
  <c r="R148" i="1"/>
  <c r="Q148" i="1"/>
  <c r="O148" i="1"/>
  <c r="N148" i="1"/>
  <c r="M148" i="1"/>
  <c r="L148" i="1"/>
  <c r="J148" i="1"/>
  <c r="K148" i="1" s="1"/>
  <c r="C148" i="1"/>
  <c r="B148" i="1"/>
  <c r="X147" i="1"/>
  <c r="U147" i="1"/>
  <c r="T147" i="1"/>
  <c r="S147" i="1"/>
  <c r="R147" i="1"/>
  <c r="Q147" i="1"/>
  <c r="O147" i="1"/>
  <c r="N147" i="1"/>
  <c r="M147" i="1"/>
  <c r="L147" i="1"/>
  <c r="J147" i="1"/>
  <c r="K147" i="1" s="1"/>
  <c r="C147" i="1"/>
  <c r="B147" i="1"/>
  <c r="X146" i="1"/>
  <c r="U146" i="1"/>
  <c r="T146" i="1"/>
  <c r="S146" i="1"/>
  <c r="R146" i="1"/>
  <c r="Q146" i="1"/>
  <c r="O146" i="1"/>
  <c r="N146" i="1"/>
  <c r="M146" i="1"/>
  <c r="L146" i="1"/>
  <c r="K146" i="1"/>
  <c r="J146" i="1"/>
  <c r="C146" i="1"/>
  <c r="B146" i="1"/>
  <c r="X145" i="1"/>
  <c r="U145" i="1"/>
  <c r="T145" i="1"/>
  <c r="S145" i="1"/>
  <c r="R145" i="1"/>
  <c r="Q145" i="1"/>
  <c r="O145" i="1"/>
  <c r="N145" i="1"/>
  <c r="M145" i="1"/>
  <c r="L145" i="1"/>
  <c r="J145" i="1"/>
  <c r="K145" i="1" s="1"/>
  <c r="C145" i="1"/>
  <c r="B145" i="1"/>
  <c r="X144" i="1"/>
  <c r="U144" i="1"/>
  <c r="T144" i="1"/>
  <c r="S144" i="1"/>
  <c r="R144" i="1"/>
  <c r="Q144" i="1"/>
  <c r="O144" i="1"/>
  <c r="N144" i="1"/>
  <c r="M144" i="1"/>
  <c r="L144" i="1"/>
  <c r="K144" i="1"/>
  <c r="J144" i="1"/>
  <c r="C144" i="1"/>
  <c r="B144" i="1"/>
  <c r="X143" i="1"/>
  <c r="U143" i="1"/>
  <c r="T143" i="1"/>
  <c r="S143" i="1"/>
  <c r="R143" i="1"/>
  <c r="Q143" i="1"/>
  <c r="O143" i="1"/>
  <c r="N143" i="1"/>
  <c r="M143" i="1"/>
  <c r="L143" i="1"/>
  <c r="J143" i="1"/>
  <c r="K143" i="1" s="1"/>
  <c r="C143" i="1"/>
  <c r="B143" i="1"/>
  <c r="X142" i="1"/>
  <c r="U142" i="1"/>
  <c r="T142" i="1"/>
  <c r="S142" i="1"/>
  <c r="R142" i="1"/>
  <c r="Q142" i="1"/>
  <c r="O142" i="1"/>
  <c r="N142" i="1"/>
  <c r="M142" i="1"/>
  <c r="L142" i="1"/>
  <c r="J142" i="1"/>
  <c r="K142" i="1" s="1"/>
  <c r="C142" i="1"/>
  <c r="B142" i="1"/>
  <c r="X141" i="1"/>
  <c r="U141" i="1"/>
  <c r="T141" i="1"/>
  <c r="S141" i="1"/>
  <c r="R141" i="1"/>
  <c r="Q141" i="1"/>
  <c r="O141" i="1"/>
  <c r="N141" i="1"/>
  <c r="M141" i="1"/>
  <c r="L141" i="1"/>
  <c r="J141" i="1"/>
  <c r="K141" i="1" s="1"/>
  <c r="C141" i="1"/>
  <c r="B141" i="1"/>
  <c r="X140" i="1"/>
  <c r="U140" i="1"/>
  <c r="T140" i="1"/>
  <c r="S140" i="1"/>
  <c r="R140" i="1"/>
  <c r="Q140" i="1"/>
  <c r="O140" i="1"/>
  <c r="N140" i="1"/>
  <c r="M140" i="1"/>
  <c r="L140" i="1"/>
  <c r="J140" i="1"/>
  <c r="K140" i="1" s="1"/>
  <c r="C140" i="1"/>
  <c r="B140" i="1"/>
  <c r="X139" i="1"/>
  <c r="U139" i="1"/>
  <c r="T139" i="1"/>
  <c r="S139" i="1"/>
  <c r="R139" i="1"/>
  <c r="Q139" i="1"/>
  <c r="O139" i="1"/>
  <c r="N139" i="1"/>
  <c r="M139" i="1"/>
  <c r="L139" i="1"/>
  <c r="J139" i="1"/>
  <c r="K139" i="1" s="1"/>
  <c r="C139" i="1"/>
  <c r="B139" i="1"/>
  <c r="R138" i="1"/>
  <c r="O138" i="1"/>
  <c r="N138" i="1"/>
  <c r="T138" i="1" s="1"/>
  <c r="L138" i="1"/>
  <c r="J138" i="1"/>
  <c r="C138" i="1"/>
  <c r="B138" i="1"/>
  <c r="R137" i="1"/>
  <c r="O137" i="1"/>
  <c r="N137" i="1"/>
  <c r="T137" i="1" s="1"/>
  <c r="L137" i="1"/>
  <c r="K137" i="1"/>
  <c r="S137" i="1" s="1"/>
  <c r="U137" i="1" s="1"/>
  <c r="J137" i="1"/>
  <c r="X137" i="1" s="1"/>
  <c r="C137" i="1"/>
  <c r="B137" i="1"/>
  <c r="R136" i="1"/>
  <c r="Q136" i="1"/>
  <c r="O136" i="1"/>
  <c r="N136" i="1"/>
  <c r="T136" i="1" s="1"/>
  <c r="L136" i="1"/>
  <c r="K136" i="1"/>
  <c r="S136" i="1" s="1"/>
  <c r="U136" i="1" s="1"/>
  <c r="J136" i="1"/>
  <c r="X136" i="1" s="1"/>
  <c r="C136" i="1"/>
  <c r="B136" i="1"/>
  <c r="R135" i="1"/>
  <c r="O135" i="1"/>
  <c r="N135" i="1"/>
  <c r="T135" i="1" s="1"/>
  <c r="L135" i="1"/>
  <c r="J135" i="1"/>
  <c r="C135" i="1"/>
  <c r="B135" i="1"/>
  <c r="T134" i="1"/>
  <c r="R134" i="1"/>
  <c r="O134" i="1"/>
  <c r="N134" i="1"/>
  <c r="Q134" i="1" s="1"/>
  <c r="L134" i="1"/>
  <c r="K134" i="1"/>
  <c r="S134" i="1" s="1"/>
  <c r="U134" i="1" s="1"/>
  <c r="J134" i="1"/>
  <c r="X134" i="1" s="1"/>
  <c r="C134" i="1"/>
  <c r="B134" i="1"/>
  <c r="S133" i="1"/>
  <c r="R133" i="1"/>
  <c r="Q133" i="1"/>
  <c r="O133" i="1"/>
  <c r="N133" i="1"/>
  <c r="T133" i="1" s="1"/>
  <c r="M133" i="1"/>
  <c r="L133" i="1"/>
  <c r="J133" i="1"/>
  <c r="K133" i="1" s="1"/>
  <c r="C133" i="1"/>
  <c r="B133" i="1"/>
  <c r="T132" i="1"/>
  <c r="R132" i="1"/>
  <c r="O132" i="1"/>
  <c r="N132" i="1"/>
  <c r="Q132" i="1" s="1"/>
  <c r="L132" i="1"/>
  <c r="J132" i="1"/>
  <c r="C132" i="1"/>
  <c r="B132" i="1"/>
  <c r="R131" i="1"/>
  <c r="Q131" i="1"/>
  <c r="O131" i="1"/>
  <c r="N131" i="1"/>
  <c r="T131" i="1" s="1"/>
  <c r="L131" i="1"/>
  <c r="J131" i="1"/>
  <c r="K131" i="1" s="1"/>
  <c r="M131" i="1" s="1"/>
  <c r="C131" i="1"/>
  <c r="B131" i="1"/>
  <c r="R130" i="1"/>
  <c r="O130" i="1"/>
  <c r="Q130" i="1" s="1"/>
  <c r="N130" i="1"/>
  <c r="L130" i="1"/>
  <c r="J130" i="1"/>
  <c r="C130" i="1"/>
  <c r="B130" i="1"/>
  <c r="R129" i="1"/>
  <c r="O129" i="1"/>
  <c r="N129" i="1"/>
  <c r="L129" i="1"/>
  <c r="J129" i="1"/>
  <c r="C129" i="1"/>
  <c r="B129" i="1"/>
  <c r="R128" i="1"/>
  <c r="Q128" i="1"/>
  <c r="O128" i="1"/>
  <c r="N128" i="1"/>
  <c r="T128" i="1" s="1"/>
  <c r="L128" i="1"/>
  <c r="J128" i="1"/>
  <c r="C128" i="1"/>
  <c r="B128" i="1"/>
  <c r="R127" i="1"/>
  <c r="O127" i="1"/>
  <c r="N127" i="1"/>
  <c r="L127" i="1"/>
  <c r="J127" i="1"/>
  <c r="C127" i="1"/>
  <c r="B127" i="1"/>
  <c r="R126" i="1"/>
  <c r="O126" i="1"/>
  <c r="N126" i="1"/>
  <c r="T126" i="1" s="1"/>
  <c r="L126" i="1"/>
  <c r="J126" i="1"/>
  <c r="C126" i="1"/>
  <c r="B126" i="1"/>
  <c r="R125" i="1"/>
  <c r="Q125" i="1"/>
  <c r="O125" i="1"/>
  <c r="N125" i="1"/>
  <c r="T125" i="1" s="1"/>
  <c r="L125" i="1"/>
  <c r="J125" i="1"/>
  <c r="C125" i="1"/>
  <c r="B125" i="1"/>
  <c r="R124" i="1"/>
  <c r="O124" i="1"/>
  <c r="N124" i="1"/>
  <c r="T124" i="1" s="1"/>
  <c r="L124" i="1"/>
  <c r="J124" i="1"/>
  <c r="C124" i="1"/>
  <c r="B124" i="1"/>
  <c r="R123" i="1"/>
  <c r="O123" i="1"/>
  <c r="N123" i="1"/>
  <c r="L123" i="1"/>
  <c r="J123" i="1"/>
  <c r="C123" i="1"/>
  <c r="B123" i="1"/>
  <c r="T122" i="1"/>
  <c r="R122" i="1"/>
  <c r="Q122" i="1"/>
  <c r="O122" i="1"/>
  <c r="N122" i="1"/>
  <c r="L122" i="1"/>
  <c r="J122" i="1"/>
  <c r="C122" i="1"/>
  <c r="B122" i="1"/>
  <c r="X121" i="1"/>
  <c r="S121" i="1"/>
  <c r="R121" i="1"/>
  <c r="O121" i="1"/>
  <c r="N121" i="1"/>
  <c r="T121" i="1" s="1"/>
  <c r="M121" i="1"/>
  <c r="L121" i="1"/>
  <c r="J121" i="1"/>
  <c r="K121" i="1" s="1"/>
  <c r="C121" i="1"/>
  <c r="B121" i="1"/>
  <c r="R120" i="1"/>
  <c r="O120" i="1"/>
  <c r="N120" i="1"/>
  <c r="T120" i="1" s="1"/>
  <c r="L120" i="1"/>
  <c r="J120" i="1"/>
  <c r="C120" i="1"/>
  <c r="B120" i="1"/>
  <c r="X119" i="1"/>
  <c r="S119" i="1"/>
  <c r="R119" i="1"/>
  <c r="N119" i="1"/>
  <c r="L119" i="1"/>
  <c r="J119" i="1"/>
  <c r="K119" i="1" s="1"/>
  <c r="C119" i="1"/>
  <c r="B119" i="1"/>
  <c r="R118" i="1"/>
  <c r="N118" i="1"/>
  <c r="L118" i="1"/>
  <c r="J118" i="1"/>
  <c r="C118" i="1"/>
  <c r="B118" i="1"/>
  <c r="R117" i="1"/>
  <c r="N117" i="1"/>
  <c r="L117" i="1"/>
  <c r="J117" i="1"/>
  <c r="C117" i="1"/>
  <c r="B117" i="1"/>
  <c r="R116" i="1"/>
  <c r="Q116" i="1"/>
  <c r="O116" i="1"/>
  <c r="N116" i="1"/>
  <c r="T116" i="1" s="1"/>
  <c r="L116" i="1"/>
  <c r="J116" i="1"/>
  <c r="K116" i="1" s="1"/>
  <c r="C116" i="1"/>
  <c r="B116" i="1"/>
  <c r="R115" i="1"/>
  <c r="O115" i="1"/>
  <c r="N115" i="1"/>
  <c r="T115" i="1" s="1"/>
  <c r="L115" i="1"/>
  <c r="J115" i="1"/>
  <c r="C115" i="1"/>
  <c r="B115" i="1"/>
  <c r="R114" i="1"/>
  <c r="O114" i="1"/>
  <c r="N114" i="1"/>
  <c r="T114" i="1" s="1"/>
  <c r="L114" i="1"/>
  <c r="J114" i="1"/>
  <c r="C114" i="1"/>
  <c r="B114" i="1"/>
  <c r="R113" i="1"/>
  <c r="Q113" i="1"/>
  <c r="O113" i="1"/>
  <c r="N113" i="1"/>
  <c r="T113" i="1" s="1"/>
  <c r="L113" i="1"/>
  <c r="J113" i="1"/>
  <c r="C113" i="1"/>
  <c r="B113" i="1"/>
  <c r="R112" i="1"/>
  <c r="O112" i="1"/>
  <c r="N112" i="1"/>
  <c r="T112" i="1" s="1"/>
  <c r="L112" i="1"/>
  <c r="J112" i="1"/>
  <c r="C112" i="1"/>
  <c r="B112" i="1"/>
  <c r="X111" i="1"/>
  <c r="U111" i="1"/>
  <c r="S111" i="1"/>
  <c r="R111" i="1"/>
  <c r="O111" i="1"/>
  <c r="N111" i="1"/>
  <c r="T111" i="1" s="1"/>
  <c r="L111" i="1"/>
  <c r="M111" i="1" s="1"/>
  <c r="J111" i="1"/>
  <c r="K111" i="1" s="1"/>
  <c r="C111" i="1"/>
  <c r="B111" i="1"/>
  <c r="R110" i="1"/>
  <c r="O110" i="1"/>
  <c r="N110" i="1"/>
  <c r="L110" i="1"/>
  <c r="J110" i="1"/>
  <c r="C110" i="1"/>
  <c r="B110" i="1"/>
  <c r="R109" i="1"/>
  <c r="O109" i="1"/>
  <c r="N109" i="1"/>
  <c r="T109" i="1" s="1"/>
  <c r="L109" i="1"/>
  <c r="J109" i="1"/>
  <c r="K109" i="1" s="1"/>
  <c r="M109" i="1" s="1"/>
  <c r="C109" i="1"/>
  <c r="B109" i="1"/>
  <c r="R108" i="1"/>
  <c r="O108" i="1"/>
  <c r="N108" i="1"/>
  <c r="T108" i="1" s="1"/>
  <c r="L108" i="1"/>
  <c r="J108" i="1"/>
  <c r="C108" i="1"/>
  <c r="B108" i="1"/>
  <c r="R107" i="1"/>
  <c r="O107" i="1"/>
  <c r="N107" i="1"/>
  <c r="T107" i="1" s="1"/>
  <c r="L107" i="1"/>
  <c r="J107" i="1"/>
  <c r="C107" i="1"/>
  <c r="B107" i="1"/>
  <c r="R106" i="1"/>
  <c r="O106" i="1"/>
  <c r="N106" i="1"/>
  <c r="T106" i="1" s="1"/>
  <c r="L106" i="1"/>
  <c r="K106" i="1"/>
  <c r="J106" i="1"/>
  <c r="C106" i="1"/>
  <c r="B106" i="1"/>
  <c r="R105" i="1"/>
  <c r="Q105" i="1"/>
  <c r="O105" i="1"/>
  <c r="N105" i="1"/>
  <c r="L105" i="1"/>
  <c r="K105" i="1"/>
  <c r="M105" i="1" s="1"/>
  <c r="J105" i="1"/>
  <c r="C105" i="1"/>
  <c r="B105" i="1"/>
  <c r="S104" i="1"/>
  <c r="R104" i="1"/>
  <c r="O104" i="1"/>
  <c r="N104" i="1"/>
  <c r="Q104" i="1" s="1"/>
  <c r="L104" i="1"/>
  <c r="K104" i="1"/>
  <c r="J104" i="1"/>
  <c r="C104" i="1"/>
  <c r="B104" i="1"/>
  <c r="R103" i="1"/>
  <c r="O103" i="1"/>
  <c r="N103" i="1"/>
  <c r="Q103" i="1" s="1"/>
  <c r="L103" i="1"/>
  <c r="J103" i="1"/>
  <c r="C103" i="1"/>
  <c r="B103" i="1"/>
  <c r="T102" i="1"/>
  <c r="R102" i="1"/>
  <c r="O102" i="1"/>
  <c r="N102" i="1"/>
  <c r="Q102" i="1" s="1"/>
  <c r="L102" i="1"/>
  <c r="J102" i="1"/>
  <c r="C102" i="1"/>
  <c r="B102" i="1"/>
  <c r="R101" i="1"/>
  <c r="O101" i="1"/>
  <c r="N101" i="1"/>
  <c r="L101" i="1"/>
  <c r="J101" i="1"/>
  <c r="C101" i="1"/>
  <c r="B101" i="1"/>
  <c r="R100" i="1"/>
  <c r="O100" i="1"/>
  <c r="Q100" i="1" s="1"/>
  <c r="N100" i="1"/>
  <c r="L100" i="1"/>
  <c r="J100" i="1"/>
  <c r="K100" i="1" s="1"/>
  <c r="M100" i="1" s="1"/>
  <c r="C100" i="1"/>
  <c r="B100" i="1"/>
  <c r="X99" i="1"/>
  <c r="S99" i="1"/>
  <c r="R99" i="1"/>
  <c r="O99" i="1"/>
  <c r="Q99" i="1" s="1"/>
  <c r="N99" i="1"/>
  <c r="L99" i="1"/>
  <c r="J99" i="1"/>
  <c r="K99" i="1" s="1"/>
  <c r="C99" i="1"/>
  <c r="B99" i="1"/>
  <c r="R98" i="1"/>
  <c r="N98" i="1"/>
  <c r="L98" i="1"/>
  <c r="J98" i="1"/>
  <c r="C98" i="1"/>
  <c r="B98" i="1"/>
  <c r="R97" i="1"/>
  <c r="N97" i="1"/>
  <c r="L97" i="1"/>
  <c r="J97" i="1"/>
  <c r="C97" i="1"/>
  <c r="B97" i="1"/>
  <c r="R96" i="1"/>
  <c r="Q96" i="1"/>
  <c r="O96" i="1"/>
  <c r="N96" i="1"/>
  <c r="L96" i="1"/>
  <c r="K96" i="1"/>
  <c r="M96" i="1" s="1"/>
  <c r="J96" i="1"/>
  <c r="C96" i="1"/>
  <c r="B96" i="1"/>
  <c r="R95" i="1"/>
  <c r="S95" i="1" s="1"/>
  <c r="U95" i="1" s="1"/>
  <c r="O95" i="1"/>
  <c r="N95" i="1"/>
  <c r="T95" i="1" s="1"/>
  <c r="L95" i="1"/>
  <c r="K95" i="1"/>
  <c r="J95" i="1"/>
  <c r="C95" i="1"/>
  <c r="B95" i="1"/>
  <c r="R94" i="1"/>
  <c r="O94" i="1"/>
  <c r="N94" i="1"/>
  <c r="T94" i="1" s="1"/>
  <c r="L94" i="1"/>
  <c r="J94" i="1"/>
  <c r="C94" i="1"/>
  <c r="B94" i="1"/>
  <c r="T93" i="1"/>
  <c r="R93" i="1"/>
  <c r="Q93" i="1"/>
  <c r="O93" i="1"/>
  <c r="N93" i="1"/>
  <c r="L93" i="1"/>
  <c r="J93" i="1"/>
  <c r="C93" i="1"/>
  <c r="B93" i="1"/>
  <c r="R92" i="1"/>
  <c r="O92" i="1"/>
  <c r="N92" i="1"/>
  <c r="L92" i="1"/>
  <c r="J92" i="1"/>
  <c r="C92" i="1"/>
  <c r="B92" i="1"/>
  <c r="R91" i="1"/>
  <c r="O91" i="1"/>
  <c r="N91" i="1"/>
  <c r="T91" i="1" s="1"/>
  <c r="L91" i="1"/>
  <c r="J91" i="1"/>
  <c r="K91" i="1" s="1"/>
  <c r="S91" i="1" s="1"/>
  <c r="U91" i="1" s="1"/>
  <c r="C91" i="1"/>
  <c r="B91" i="1"/>
  <c r="X90" i="1"/>
  <c r="S90" i="1"/>
  <c r="R90" i="1"/>
  <c r="O90" i="1"/>
  <c r="N90" i="1"/>
  <c r="T90" i="1" s="1"/>
  <c r="L90" i="1"/>
  <c r="J90" i="1"/>
  <c r="K90" i="1" s="1"/>
  <c r="C90" i="1"/>
  <c r="B90" i="1"/>
  <c r="R89" i="1"/>
  <c r="O89" i="1"/>
  <c r="N89" i="1"/>
  <c r="T89" i="1" s="1"/>
  <c r="L89" i="1"/>
  <c r="J89" i="1"/>
  <c r="K89" i="1" s="1"/>
  <c r="M89" i="1" s="1"/>
  <c r="C89" i="1"/>
  <c r="B89" i="1"/>
  <c r="R88" i="1"/>
  <c r="O88" i="1"/>
  <c r="N88" i="1"/>
  <c r="T88" i="1" s="1"/>
  <c r="L88" i="1"/>
  <c r="J88" i="1"/>
  <c r="C88" i="1"/>
  <c r="B88" i="1"/>
  <c r="R87" i="1"/>
  <c r="O87" i="1"/>
  <c r="N87" i="1"/>
  <c r="T87" i="1" s="1"/>
  <c r="L87" i="1"/>
  <c r="J87" i="1"/>
  <c r="C87" i="1"/>
  <c r="B87" i="1"/>
  <c r="R86" i="1"/>
  <c r="Q86" i="1"/>
  <c r="O86" i="1"/>
  <c r="N86" i="1"/>
  <c r="T86" i="1" s="1"/>
  <c r="L86" i="1"/>
  <c r="J86" i="1"/>
  <c r="C86" i="1"/>
  <c r="B86" i="1"/>
  <c r="R85" i="1"/>
  <c r="O85" i="1"/>
  <c r="N85" i="1"/>
  <c r="T85" i="1" s="1"/>
  <c r="L85" i="1"/>
  <c r="J85" i="1"/>
  <c r="C85" i="1"/>
  <c r="B85" i="1"/>
  <c r="T84" i="1"/>
  <c r="R84" i="1"/>
  <c r="Q84" i="1"/>
  <c r="O84" i="1"/>
  <c r="N84" i="1"/>
  <c r="L84" i="1"/>
  <c r="J84" i="1"/>
  <c r="K84" i="1" s="1"/>
  <c r="M84" i="1" s="1"/>
  <c r="C84" i="1"/>
  <c r="B84" i="1"/>
  <c r="R83" i="1"/>
  <c r="O83" i="1"/>
  <c r="N83" i="1"/>
  <c r="L83" i="1"/>
  <c r="J83" i="1"/>
  <c r="C83" i="1"/>
  <c r="B83" i="1"/>
  <c r="R82" i="1"/>
  <c r="O82" i="1"/>
  <c r="N82" i="1"/>
  <c r="T82" i="1" s="1"/>
  <c r="L82" i="1"/>
  <c r="J82" i="1"/>
  <c r="C82" i="1"/>
  <c r="B82" i="1"/>
  <c r="X81" i="1"/>
  <c r="S81" i="1"/>
  <c r="R81" i="1"/>
  <c r="O81" i="1"/>
  <c r="N81" i="1"/>
  <c r="T81" i="1" s="1"/>
  <c r="M81" i="1"/>
  <c r="L81" i="1"/>
  <c r="J81" i="1"/>
  <c r="K81" i="1" s="1"/>
  <c r="C81" i="1"/>
  <c r="B81" i="1"/>
  <c r="R80" i="1"/>
  <c r="O80" i="1"/>
  <c r="N80" i="1"/>
  <c r="T80" i="1" s="1"/>
  <c r="L80" i="1"/>
  <c r="J80" i="1"/>
  <c r="K80" i="1" s="1"/>
  <c r="M80" i="1" s="1"/>
  <c r="C80" i="1"/>
  <c r="B80" i="1"/>
  <c r="X79" i="1"/>
  <c r="S79" i="1"/>
  <c r="R79" i="1"/>
  <c r="N79" i="1"/>
  <c r="L79" i="1"/>
  <c r="J79" i="1"/>
  <c r="K79" i="1" s="1"/>
  <c r="M79" i="1" s="1"/>
  <c r="C79" i="1"/>
  <c r="B79" i="1"/>
  <c r="R78" i="1"/>
  <c r="N78" i="1"/>
  <c r="L78" i="1"/>
  <c r="J78" i="1"/>
  <c r="C78" i="1"/>
  <c r="B78" i="1"/>
  <c r="R77" i="1"/>
  <c r="N77" i="1"/>
  <c r="L77" i="1"/>
  <c r="J77" i="1"/>
  <c r="C77" i="1"/>
  <c r="B77" i="1"/>
  <c r="R76" i="1"/>
  <c r="O76" i="1"/>
  <c r="N76" i="1"/>
  <c r="T76" i="1" s="1"/>
  <c r="L76" i="1"/>
  <c r="J76" i="1"/>
  <c r="K76" i="1" s="1"/>
  <c r="C76" i="1"/>
  <c r="B76" i="1"/>
  <c r="S75" i="1"/>
  <c r="R75" i="1"/>
  <c r="Q75" i="1"/>
  <c r="O75" i="1"/>
  <c r="N75" i="1"/>
  <c r="L75" i="1"/>
  <c r="K75" i="1"/>
  <c r="M75" i="1" s="1"/>
  <c r="J75" i="1"/>
  <c r="C75" i="1"/>
  <c r="B75" i="1"/>
  <c r="R74" i="1"/>
  <c r="O74" i="1"/>
  <c r="N74" i="1"/>
  <c r="T74" i="1" s="1"/>
  <c r="L74" i="1"/>
  <c r="J74" i="1"/>
  <c r="K74" i="1" s="1"/>
  <c r="C74" i="1"/>
  <c r="B74" i="1"/>
  <c r="R73" i="1"/>
  <c r="O73" i="1"/>
  <c r="N73" i="1"/>
  <c r="T73" i="1" s="1"/>
  <c r="L73" i="1"/>
  <c r="J73" i="1"/>
  <c r="C73" i="1"/>
  <c r="B73" i="1"/>
  <c r="R72" i="1"/>
  <c r="O72" i="1"/>
  <c r="N72" i="1"/>
  <c r="T72" i="1" s="1"/>
  <c r="L72" i="1"/>
  <c r="J72" i="1"/>
  <c r="C72" i="1"/>
  <c r="B72" i="1"/>
  <c r="R71" i="1"/>
  <c r="O71" i="1"/>
  <c r="N71" i="1"/>
  <c r="T71" i="1" s="1"/>
  <c r="L71" i="1"/>
  <c r="J71" i="1"/>
  <c r="K71" i="1" s="1"/>
  <c r="S71" i="1" s="1"/>
  <c r="U71" i="1" s="1"/>
  <c r="C71" i="1"/>
  <c r="B71" i="1"/>
  <c r="X70" i="1"/>
  <c r="S70" i="1"/>
  <c r="R70" i="1"/>
  <c r="Q70" i="1"/>
  <c r="O70" i="1"/>
  <c r="N70" i="1"/>
  <c r="L70" i="1"/>
  <c r="J70" i="1"/>
  <c r="K70" i="1" s="1"/>
  <c r="M70" i="1" s="1"/>
  <c r="C70" i="1"/>
  <c r="B70" i="1"/>
  <c r="R69" i="1"/>
  <c r="O69" i="1"/>
  <c r="N69" i="1"/>
  <c r="T69" i="1" s="1"/>
  <c r="L69" i="1"/>
  <c r="J69" i="1"/>
  <c r="K69" i="1" s="1"/>
  <c r="C69" i="1"/>
  <c r="B69" i="1"/>
  <c r="R68" i="1"/>
  <c r="O68" i="1"/>
  <c r="N68" i="1"/>
  <c r="T68" i="1" s="1"/>
  <c r="L68" i="1"/>
  <c r="J68" i="1"/>
  <c r="C68" i="1"/>
  <c r="B68" i="1"/>
  <c r="R67" i="1"/>
  <c r="O67" i="1"/>
  <c r="N67" i="1"/>
  <c r="L67" i="1"/>
  <c r="J67" i="1"/>
  <c r="C67" i="1"/>
  <c r="B67" i="1"/>
  <c r="R66" i="1"/>
  <c r="O66" i="1"/>
  <c r="N66" i="1"/>
  <c r="T66" i="1" s="1"/>
  <c r="L66" i="1"/>
  <c r="J66" i="1"/>
  <c r="C66" i="1"/>
  <c r="B66" i="1"/>
  <c r="R65" i="1"/>
  <c r="O65" i="1"/>
  <c r="N65" i="1"/>
  <c r="T65" i="1" s="1"/>
  <c r="L65" i="1"/>
  <c r="K65" i="1"/>
  <c r="J65" i="1"/>
  <c r="C65" i="1"/>
  <c r="B65" i="1"/>
  <c r="R64" i="1"/>
  <c r="O64" i="1"/>
  <c r="N64" i="1"/>
  <c r="T64" i="1" s="1"/>
  <c r="L64" i="1"/>
  <c r="J64" i="1"/>
  <c r="C64" i="1"/>
  <c r="B64" i="1"/>
  <c r="T63" i="1"/>
  <c r="R63" i="1"/>
  <c r="Q63" i="1"/>
  <c r="O63" i="1"/>
  <c r="N63" i="1"/>
  <c r="L63" i="1"/>
  <c r="J63" i="1"/>
  <c r="C63" i="1"/>
  <c r="B63" i="1"/>
  <c r="R62" i="1"/>
  <c r="O62" i="1"/>
  <c r="N62" i="1"/>
  <c r="Q62" i="1" s="1"/>
  <c r="L62" i="1"/>
  <c r="J62" i="1"/>
  <c r="C62" i="1"/>
  <c r="B62" i="1"/>
  <c r="X61" i="1"/>
  <c r="R61" i="1"/>
  <c r="O61" i="1"/>
  <c r="N61" i="1"/>
  <c r="T61" i="1" s="1"/>
  <c r="M61" i="1"/>
  <c r="L61" i="1"/>
  <c r="J61" i="1"/>
  <c r="K61" i="1" s="1"/>
  <c r="S61" i="1" s="1"/>
  <c r="U61" i="1" s="1"/>
  <c r="C61" i="1"/>
  <c r="B61" i="1"/>
  <c r="R60" i="1"/>
  <c r="O60" i="1"/>
  <c r="N60" i="1"/>
  <c r="T60" i="1" s="1"/>
  <c r="L60" i="1"/>
  <c r="J60" i="1"/>
  <c r="C60" i="1"/>
  <c r="B60" i="1"/>
  <c r="R59" i="1"/>
  <c r="N59" i="1"/>
  <c r="L59" i="1"/>
  <c r="J59" i="1"/>
  <c r="K59" i="1" s="1"/>
  <c r="C59" i="1"/>
  <c r="B59" i="1"/>
  <c r="R58" i="1"/>
  <c r="N58" i="1"/>
  <c r="L58" i="1"/>
  <c r="J58" i="1"/>
  <c r="C58" i="1"/>
  <c r="B58" i="1"/>
  <c r="R57" i="1"/>
  <c r="N57" i="1"/>
  <c r="L57" i="1"/>
  <c r="J57" i="1"/>
  <c r="C57" i="1"/>
  <c r="B57" i="1"/>
  <c r="R56" i="1"/>
  <c r="O56" i="1"/>
  <c r="N56" i="1"/>
  <c r="L56" i="1"/>
  <c r="J56" i="1"/>
  <c r="C56" i="1"/>
  <c r="B56" i="1"/>
  <c r="R55" i="1"/>
  <c r="O55" i="1"/>
  <c r="N55" i="1"/>
  <c r="T55" i="1" s="1"/>
  <c r="L55" i="1"/>
  <c r="J55" i="1"/>
  <c r="C55" i="1"/>
  <c r="B55" i="1"/>
  <c r="X54" i="1"/>
  <c r="T54" i="1"/>
  <c r="R54" i="1"/>
  <c r="O54" i="1"/>
  <c r="N54" i="1"/>
  <c r="Q54" i="1" s="1"/>
  <c r="L54" i="1"/>
  <c r="K54" i="1"/>
  <c r="M54" i="1" s="1"/>
  <c r="J54" i="1"/>
  <c r="C54" i="1"/>
  <c r="B54" i="1"/>
  <c r="R53" i="1"/>
  <c r="O53" i="1"/>
  <c r="N53" i="1"/>
  <c r="T53" i="1" s="1"/>
  <c r="L53" i="1"/>
  <c r="J53" i="1"/>
  <c r="C53" i="1"/>
  <c r="B53" i="1"/>
  <c r="R52" i="1"/>
  <c r="Q52" i="1"/>
  <c r="O52" i="1"/>
  <c r="N52" i="1"/>
  <c r="T52" i="1" s="1"/>
  <c r="L52" i="1"/>
  <c r="J52" i="1"/>
  <c r="C52" i="1"/>
  <c r="B52" i="1"/>
  <c r="X51" i="1"/>
  <c r="U51" i="1"/>
  <c r="S51" i="1"/>
  <c r="R51" i="1"/>
  <c r="Q51" i="1"/>
  <c r="O51" i="1"/>
  <c r="N51" i="1"/>
  <c r="T51" i="1" s="1"/>
  <c r="L51" i="1"/>
  <c r="J51" i="1"/>
  <c r="K51" i="1" s="1"/>
  <c r="M51" i="1" s="1"/>
  <c r="C51" i="1"/>
  <c r="B51" i="1"/>
  <c r="R50" i="1"/>
  <c r="O50" i="1"/>
  <c r="N50" i="1"/>
  <c r="T50" i="1" s="1"/>
  <c r="L50" i="1"/>
  <c r="J50" i="1"/>
  <c r="C50" i="1"/>
  <c r="B50" i="1"/>
  <c r="R49" i="1"/>
  <c r="O49" i="1"/>
  <c r="N49" i="1"/>
  <c r="T49" i="1" s="1"/>
  <c r="L49" i="1"/>
  <c r="J49" i="1"/>
  <c r="K49" i="1" s="1"/>
  <c r="M49" i="1" s="1"/>
  <c r="C49" i="1"/>
  <c r="B49" i="1"/>
  <c r="R48" i="1"/>
  <c r="O48" i="1"/>
  <c r="N48" i="1"/>
  <c r="L48" i="1"/>
  <c r="J48" i="1"/>
  <c r="C48" i="1"/>
  <c r="B48" i="1"/>
  <c r="R47" i="1"/>
  <c r="O47" i="1"/>
  <c r="N47" i="1"/>
  <c r="T47" i="1" s="1"/>
  <c r="L47" i="1"/>
  <c r="J47" i="1"/>
  <c r="C47" i="1"/>
  <c r="B47" i="1"/>
  <c r="R46" i="1"/>
  <c r="O46" i="1"/>
  <c r="N46" i="1"/>
  <c r="L46" i="1"/>
  <c r="J46" i="1"/>
  <c r="C46" i="1"/>
  <c r="B46" i="1"/>
  <c r="R45" i="1"/>
  <c r="Q45" i="1"/>
  <c r="O45" i="1"/>
  <c r="N45" i="1"/>
  <c r="L45" i="1"/>
  <c r="J45" i="1"/>
  <c r="C45" i="1"/>
  <c r="B45" i="1"/>
  <c r="T44" i="1"/>
  <c r="R44" i="1"/>
  <c r="Q44" i="1"/>
  <c r="O44" i="1"/>
  <c r="N44" i="1"/>
  <c r="L44" i="1"/>
  <c r="J44" i="1"/>
  <c r="K44" i="1" s="1"/>
  <c r="S44" i="1" s="1"/>
  <c r="U44" i="1" s="1"/>
  <c r="C44" i="1"/>
  <c r="B44" i="1"/>
  <c r="R43" i="1"/>
  <c r="O43" i="1"/>
  <c r="N43" i="1"/>
  <c r="Q43" i="1" s="1"/>
  <c r="L43" i="1"/>
  <c r="J43" i="1"/>
  <c r="C43" i="1"/>
  <c r="B43" i="1"/>
  <c r="T42" i="1"/>
  <c r="R42" i="1"/>
  <c r="O42" i="1"/>
  <c r="N42" i="1"/>
  <c r="Q42" i="1" s="1"/>
  <c r="L42" i="1"/>
  <c r="J42" i="1"/>
  <c r="C42" i="1"/>
  <c r="B42" i="1"/>
  <c r="R41" i="1"/>
  <c r="O41" i="1"/>
  <c r="N41" i="1"/>
  <c r="T41" i="1" s="1"/>
  <c r="L41" i="1"/>
  <c r="J41" i="1"/>
  <c r="C41" i="1"/>
  <c r="B41" i="1"/>
  <c r="R40" i="1"/>
  <c r="Q40" i="1"/>
  <c r="O40" i="1"/>
  <c r="N40" i="1"/>
  <c r="T40" i="1" s="1"/>
  <c r="L40" i="1"/>
  <c r="J40" i="1"/>
  <c r="K40" i="1" s="1"/>
  <c r="M40" i="1" s="1"/>
  <c r="C40" i="1"/>
  <c r="B40" i="1"/>
  <c r="X39" i="1"/>
  <c r="S39" i="1"/>
  <c r="U39" i="1" s="1"/>
  <c r="R39" i="1"/>
  <c r="O39" i="1"/>
  <c r="N39" i="1"/>
  <c r="T39" i="1" s="1"/>
  <c r="L39" i="1"/>
  <c r="K39" i="1"/>
  <c r="J39" i="1"/>
  <c r="C39" i="1"/>
  <c r="B39" i="1"/>
  <c r="R38" i="1"/>
  <c r="N38" i="1"/>
  <c r="L38" i="1"/>
  <c r="J38" i="1"/>
  <c r="C38" i="1"/>
  <c r="B38" i="1"/>
  <c r="R37" i="1"/>
  <c r="N37" i="1"/>
  <c r="L37" i="1"/>
  <c r="J37" i="1"/>
  <c r="C37" i="1"/>
  <c r="B37" i="1"/>
  <c r="R36" i="1"/>
  <c r="O36" i="1"/>
  <c r="N36" i="1"/>
  <c r="T36" i="1" s="1"/>
  <c r="L36" i="1"/>
  <c r="K36" i="1"/>
  <c r="J36" i="1"/>
  <c r="C36" i="1"/>
  <c r="B36" i="1"/>
  <c r="R35" i="1"/>
  <c r="Q35" i="1"/>
  <c r="O35" i="1"/>
  <c r="N35" i="1"/>
  <c r="L35" i="1"/>
  <c r="J35" i="1"/>
  <c r="K35" i="1" s="1"/>
  <c r="M35" i="1" s="1"/>
  <c r="C35" i="1"/>
  <c r="B35" i="1"/>
  <c r="R34" i="1"/>
  <c r="O34" i="1"/>
  <c r="N34" i="1"/>
  <c r="L34" i="1"/>
  <c r="J34" i="1"/>
  <c r="C34" i="1"/>
  <c r="B34" i="1"/>
  <c r="R33" i="1"/>
  <c r="O33" i="1"/>
  <c r="Q33" i="1" s="1"/>
  <c r="N33" i="1"/>
  <c r="T33" i="1" s="1"/>
  <c r="L33" i="1"/>
  <c r="J33" i="1"/>
  <c r="C33" i="1"/>
  <c r="B33" i="1"/>
  <c r="R32" i="1"/>
  <c r="O32" i="1"/>
  <c r="N32" i="1"/>
  <c r="T32" i="1" s="1"/>
  <c r="L32" i="1"/>
  <c r="J32" i="1"/>
  <c r="C32" i="1"/>
  <c r="B32" i="1"/>
  <c r="R31" i="1"/>
  <c r="O31" i="1"/>
  <c r="N31" i="1"/>
  <c r="T31" i="1" s="1"/>
  <c r="L31" i="1"/>
  <c r="J31" i="1"/>
  <c r="C31" i="1"/>
  <c r="B31" i="1"/>
  <c r="X30" i="1"/>
  <c r="S30" i="1"/>
  <c r="U30" i="1" s="1"/>
  <c r="R30" i="1"/>
  <c r="O30" i="1"/>
  <c r="N30" i="1"/>
  <c r="T30" i="1" s="1"/>
  <c r="L30" i="1"/>
  <c r="J30" i="1"/>
  <c r="K30" i="1" s="1"/>
  <c r="M30" i="1" s="1"/>
  <c r="C30" i="1"/>
  <c r="B30" i="1"/>
  <c r="R29" i="1"/>
  <c r="O29" i="1"/>
  <c r="N29" i="1"/>
  <c r="L29" i="1"/>
  <c r="K29" i="1"/>
  <c r="J29" i="1"/>
  <c r="C29" i="1"/>
  <c r="B29" i="1"/>
  <c r="R28" i="1"/>
  <c r="O28" i="1"/>
  <c r="N28" i="1"/>
  <c r="T28" i="1" s="1"/>
  <c r="L28" i="1"/>
  <c r="J28" i="1"/>
  <c r="C28" i="1"/>
  <c r="B28" i="1"/>
  <c r="R27" i="1"/>
  <c r="O27" i="1"/>
  <c r="N27" i="1"/>
  <c r="T27" i="1" s="1"/>
  <c r="L27" i="1"/>
  <c r="J27" i="1"/>
  <c r="C27" i="1"/>
  <c r="B27" i="1"/>
  <c r="R26" i="1"/>
  <c r="O26" i="1"/>
  <c r="N26" i="1"/>
  <c r="T26" i="1" s="1"/>
  <c r="L26" i="1"/>
  <c r="J26" i="1"/>
  <c r="K26" i="1" s="1"/>
  <c r="C26" i="1"/>
  <c r="B26" i="1"/>
  <c r="R25" i="1"/>
  <c r="S25" i="1" s="1"/>
  <c r="U25" i="1" s="1"/>
  <c r="O25" i="1"/>
  <c r="N25" i="1"/>
  <c r="T25" i="1" s="1"/>
  <c r="L25" i="1"/>
  <c r="K25" i="1"/>
  <c r="J25" i="1"/>
  <c r="C25" i="1"/>
  <c r="B25" i="1"/>
  <c r="R24" i="1"/>
  <c r="O24" i="1"/>
  <c r="N24" i="1"/>
  <c r="Q24" i="1" s="1"/>
  <c r="L24" i="1"/>
  <c r="J24" i="1"/>
  <c r="C24" i="1"/>
  <c r="B24" i="1"/>
  <c r="T23" i="1"/>
  <c r="R23" i="1"/>
  <c r="O23" i="1"/>
  <c r="N23" i="1"/>
  <c r="Q23" i="1" s="1"/>
  <c r="L23" i="1"/>
  <c r="J23" i="1"/>
  <c r="C23" i="1"/>
  <c r="B23" i="1"/>
  <c r="R22" i="1"/>
  <c r="O22" i="1"/>
  <c r="N22" i="1"/>
  <c r="L22" i="1"/>
  <c r="J22" i="1"/>
  <c r="K22" i="1" s="1"/>
  <c r="C22" i="1"/>
  <c r="B22" i="1"/>
  <c r="R21" i="1"/>
  <c r="Q21" i="1"/>
  <c r="O21" i="1"/>
  <c r="N21" i="1"/>
  <c r="T21" i="1" s="1"/>
  <c r="L21" i="1"/>
  <c r="J21" i="1"/>
  <c r="K21" i="1" s="1"/>
  <c r="S21" i="1" s="1"/>
  <c r="U21" i="1" s="1"/>
  <c r="C21" i="1"/>
  <c r="B21" i="1"/>
  <c r="R20" i="1"/>
  <c r="T20" i="1" s="1"/>
  <c r="Q20" i="1"/>
  <c r="O20" i="1"/>
  <c r="N20" i="1"/>
  <c r="L20" i="1"/>
  <c r="J20" i="1"/>
  <c r="K20" i="1" s="1"/>
  <c r="M20" i="1" s="1"/>
  <c r="C20" i="1"/>
  <c r="B20" i="1"/>
  <c r="R19" i="1"/>
  <c r="N19" i="1"/>
  <c r="L19" i="1"/>
  <c r="J19" i="1"/>
  <c r="K19" i="1" s="1"/>
  <c r="C19" i="1"/>
  <c r="B19" i="1"/>
  <c r="R18" i="1"/>
  <c r="N18" i="1"/>
  <c r="L18" i="1"/>
  <c r="J18" i="1"/>
  <c r="C18" i="1"/>
  <c r="B18" i="1"/>
  <c r="R17" i="1"/>
  <c r="N17" i="1"/>
  <c r="L17" i="1"/>
  <c r="J17" i="1"/>
  <c r="C17" i="1"/>
  <c r="B17" i="1"/>
  <c r="R16" i="1"/>
  <c r="O16" i="1"/>
  <c r="N16" i="1"/>
  <c r="T16" i="1" s="1"/>
  <c r="L16" i="1"/>
  <c r="J16" i="1"/>
  <c r="K16" i="1" s="1"/>
  <c r="C16" i="1"/>
  <c r="B16" i="1"/>
  <c r="R15" i="1"/>
  <c r="O15" i="1"/>
  <c r="N15" i="1"/>
  <c r="T15" i="1" s="1"/>
  <c r="L15" i="1"/>
  <c r="K15" i="1"/>
  <c r="M15" i="1" s="1"/>
  <c r="J15" i="1"/>
  <c r="C15" i="1"/>
  <c r="B15" i="1"/>
  <c r="R14" i="1"/>
  <c r="O14" i="1"/>
  <c r="N14" i="1"/>
  <c r="T14" i="1" s="1"/>
  <c r="L14" i="1"/>
  <c r="J14" i="1"/>
  <c r="C14" i="1"/>
  <c r="B14" i="1"/>
  <c r="R13" i="1"/>
  <c r="T13" i="1" s="1"/>
  <c r="Q13" i="1"/>
  <c r="O13" i="1"/>
  <c r="N13" i="1"/>
  <c r="L13" i="1"/>
  <c r="J13" i="1"/>
  <c r="C13" i="1"/>
  <c r="B13" i="1"/>
  <c r="R12" i="1"/>
  <c r="O12" i="1"/>
  <c r="N12" i="1"/>
  <c r="L12" i="1"/>
  <c r="J12" i="1"/>
  <c r="K12" i="1" s="1"/>
  <c r="C12" i="1"/>
  <c r="B12" i="1"/>
  <c r="R11" i="1"/>
  <c r="Q11" i="1"/>
  <c r="O11" i="1"/>
  <c r="N11" i="1"/>
  <c r="T11" i="1" s="1"/>
  <c r="L11" i="1"/>
  <c r="J11" i="1"/>
  <c r="K11" i="1" s="1"/>
  <c r="S11" i="1" s="1"/>
  <c r="U11" i="1" s="1"/>
  <c r="C11" i="1"/>
  <c r="B11" i="1"/>
  <c r="R10" i="1"/>
  <c r="T10" i="1" s="1"/>
  <c r="Q10" i="1"/>
  <c r="O10" i="1"/>
  <c r="N10" i="1"/>
  <c r="L10" i="1"/>
  <c r="J10" i="1"/>
  <c r="K10" i="1" s="1"/>
  <c r="C10" i="1"/>
  <c r="B10" i="1"/>
  <c r="R9" i="1"/>
  <c r="O9" i="1"/>
  <c r="N9" i="1"/>
  <c r="T9" i="1" s="1"/>
  <c r="L9" i="1"/>
  <c r="J9" i="1"/>
  <c r="K9" i="1" s="1"/>
  <c r="C9" i="1"/>
  <c r="B9" i="1"/>
  <c r="R8" i="1"/>
  <c r="O8" i="1"/>
  <c r="N8" i="1"/>
  <c r="L8" i="1"/>
  <c r="J8" i="1"/>
  <c r="C8" i="1"/>
  <c r="B8" i="1"/>
  <c r="R7" i="1"/>
  <c r="O7" i="1"/>
  <c r="N7" i="1"/>
  <c r="L7" i="1"/>
  <c r="J7" i="1"/>
  <c r="C7" i="1"/>
  <c r="B7" i="1"/>
  <c r="R6" i="1"/>
  <c r="O6" i="1"/>
  <c r="N6" i="1"/>
  <c r="L6" i="1"/>
  <c r="J6" i="1"/>
  <c r="K6" i="1" s="1"/>
  <c r="C6" i="1"/>
  <c r="B6" i="1"/>
  <c r="S22" i="1" l="1"/>
  <c r="M22" i="1"/>
  <c r="M9" i="1"/>
  <c r="S9" i="1"/>
  <c r="U9" i="1" s="1"/>
  <c r="M69" i="1"/>
  <c r="S69" i="1"/>
  <c r="U69" i="1" s="1"/>
  <c r="S12" i="1"/>
  <c r="U12" i="1" s="1"/>
  <c r="M12" i="1"/>
  <c r="M74" i="1"/>
  <c r="S74" i="1"/>
  <c r="U74" i="1" s="1"/>
  <c r="O19" i="1"/>
  <c r="Q19" i="1" s="1"/>
  <c r="S19" i="1"/>
  <c r="M19" i="1"/>
  <c r="Q81" i="1"/>
  <c r="S15" i="1"/>
  <c r="U15" i="1" s="1"/>
  <c r="X65" i="1"/>
  <c r="Q95" i="1"/>
  <c r="T129" i="1"/>
  <c r="Q129" i="1"/>
  <c r="K24" i="1"/>
  <c r="X24" i="1"/>
  <c r="M106" i="1"/>
  <c r="S106" i="1"/>
  <c r="U106" i="1" s="1"/>
  <c r="T92" i="1"/>
  <c r="Q92" i="1"/>
  <c r="X138" i="1"/>
  <c r="K41" i="1"/>
  <c r="X41" i="1"/>
  <c r="X27" i="1"/>
  <c r="K27" i="1"/>
  <c r="K48" i="1"/>
  <c r="T48" i="1"/>
  <c r="Q48" i="1"/>
  <c r="Q121" i="1"/>
  <c r="U90" i="1"/>
  <c r="T104" i="1"/>
  <c r="U104" i="1" s="1"/>
  <c r="Q60" i="1"/>
  <c r="T46" i="1"/>
  <c r="Q46" i="1"/>
  <c r="Q53" i="1"/>
  <c r="T110" i="1"/>
  <c r="Q110" i="1"/>
  <c r="Q65" i="1"/>
  <c r="K101" i="1"/>
  <c r="X101" i="1"/>
  <c r="T127" i="1"/>
  <c r="Q127" i="1"/>
  <c r="Q90" i="1"/>
  <c r="Q67" i="1"/>
  <c r="T67" i="1"/>
  <c r="Q88" i="1"/>
  <c r="K127" i="1"/>
  <c r="S36" i="1"/>
  <c r="U36" i="1" s="1"/>
  <c r="M36" i="1"/>
  <c r="S10" i="1"/>
  <c r="U10" i="1" s="1"/>
  <c r="X34" i="1"/>
  <c r="T29" i="1"/>
  <c r="Q29" i="1"/>
  <c r="K34" i="1"/>
  <c r="K97" i="1"/>
  <c r="Q106" i="1"/>
  <c r="T22" i="1"/>
  <c r="Q22" i="1"/>
  <c r="K60" i="1"/>
  <c r="X60" i="1" s="1"/>
  <c r="S20" i="1"/>
  <c r="U20" i="1" s="1"/>
  <c r="X46" i="1"/>
  <c r="K53" i="1"/>
  <c r="X53" i="1"/>
  <c r="X55" i="1"/>
  <c r="K55" i="1"/>
  <c r="K129" i="1"/>
  <c r="X129" i="1"/>
  <c r="Q32" i="1"/>
  <c r="U121" i="1"/>
  <c r="K7" i="1"/>
  <c r="Q7" i="1" s="1"/>
  <c r="X7" i="1"/>
  <c r="X20" i="1"/>
  <c r="M65" i="1"/>
  <c r="S65" i="1"/>
  <c r="U65" i="1" s="1"/>
  <c r="T7" i="1"/>
  <c r="M16" i="1"/>
  <c r="S16" i="1"/>
  <c r="U16" i="1" s="1"/>
  <c r="K103" i="1"/>
  <c r="X103" i="1"/>
  <c r="X19" i="1"/>
  <c r="S84" i="1"/>
  <c r="U84" i="1" s="1"/>
  <c r="S49" i="1"/>
  <c r="U49" i="1" s="1"/>
  <c r="T56" i="1"/>
  <c r="X22" i="1"/>
  <c r="K50" i="1"/>
  <c r="X50" i="1"/>
  <c r="M76" i="1"/>
  <c r="S76" i="1"/>
  <c r="U76" i="1" s="1"/>
  <c r="X74" i="1"/>
  <c r="Q15" i="1"/>
  <c r="U81" i="1"/>
  <c r="S35" i="1"/>
  <c r="Q115" i="1"/>
  <c r="S26" i="1"/>
  <c r="U26" i="1" s="1"/>
  <c r="M26" i="1"/>
  <c r="K31" i="1"/>
  <c r="X31" i="1"/>
  <c r="T101" i="1"/>
  <c r="Q101" i="1"/>
  <c r="K125" i="1"/>
  <c r="X125" i="1"/>
  <c r="M59" i="1"/>
  <c r="S59" i="1"/>
  <c r="O59" i="1"/>
  <c r="Q59" i="1" s="1"/>
  <c r="K83" i="1"/>
  <c r="X83" i="1"/>
  <c r="K123" i="1"/>
  <c r="X123" i="1" s="1"/>
  <c r="S131" i="1"/>
  <c r="U131" i="1" s="1"/>
  <c r="X131" i="1"/>
  <c r="K62" i="1"/>
  <c r="X62" i="1"/>
  <c r="U99" i="1"/>
  <c r="X10" i="1"/>
  <c r="T34" i="1"/>
  <c r="Q34" i="1"/>
  <c r="Q83" i="1"/>
  <c r="T83" i="1"/>
  <c r="X9" i="1"/>
  <c r="K112" i="1"/>
  <c r="X112" i="1"/>
  <c r="Q39" i="1"/>
  <c r="M44" i="1"/>
  <c r="X44" i="1"/>
  <c r="K46" i="1"/>
  <c r="Q72" i="1"/>
  <c r="X14" i="1"/>
  <c r="K14" i="1"/>
  <c r="K108" i="1"/>
  <c r="X108" i="1" s="1"/>
  <c r="X49" i="1"/>
  <c r="Q56" i="1"/>
  <c r="K92" i="1"/>
  <c r="X92" i="1"/>
  <c r="M29" i="1"/>
  <c r="S29" i="1"/>
  <c r="K43" i="1"/>
  <c r="X43" i="1"/>
  <c r="M116" i="1"/>
  <c r="S116" i="1"/>
  <c r="U116" i="1" s="1"/>
  <c r="X69" i="1"/>
  <c r="S6" i="1"/>
  <c r="U6" i="1" s="1"/>
  <c r="M6" i="1"/>
  <c r="T123" i="1"/>
  <c r="Q123" i="1"/>
  <c r="U133" i="1"/>
  <c r="K67" i="1"/>
  <c r="Q119" i="1"/>
  <c r="Q27" i="1"/>
  <c r="Q41" i="1"/>
  <c r="K110" i="1"/>
  <c r="X110" i="1" s="1"/>
  <c r="Q25" i="1"/>
  <c r="X12" i="1"/>
  <c r="T12" i="1"/>
  <c r="Q12" i="1"/>
  <c r="K17" i="1"/>
  <c r="X17" i="1"/>
  <c r="X29" i="1"/>
  <c r="X36" i="1"/>
  <c r="T99" i="1"/>
  <c r="X106" i="1"/>
  <c r="Q108" i="1"/>
  <c r="M71" i="1"/>
  <c r="X96" i="1"/>
  <c r="K98" i="1"/>
  <c r="X98" i="1" s="1"/>
  <c r="X105" i="1"/>
  <c r="X94" i="1"/>
  <c r="K64" i="1"/>
  <c r="X64" i="1" s="1"/>
  <c r="Q74" i="1"/>
  <c r="K87" i="1"/>
  <c r="Q112" i="1"/>
  <c r="M11" i="1"/>
  <c r="Q14" i="1"/>
  <c r="Q36" i="1"/>
  <c r="T59" i="1"/>
  <c r="T62" i="1"/>
  <c r="K73" i="1"/>
  <c r="X73" i="1"/>
  <c r="Q76" i="1"/>
  <c r="Q80" i="1"/>
  <c r="Q85" i="1"/>
  <c r="Q94" i="1"/>
  <c r="K107" i="1"/>
  <c r="Q114" i="1"/>
  <c r="X124" i="1"/>
  <c r="X28" i="1"/>
  <c r="K28" i="1"/>
  <c r="K42" i="1"/>
  <c r="X42" i="1"/>
  <c r="T43" i="1"/>
  <c r="T45" i="1"/>
  <c r="K47" i="1"/>
  <c r="X47" i="1" s="1"/>
  <c r="Q64" i="1"/>
  <c r="K66" i="1"/>
  <c r="X66" i="1" s="1"/>
  <c r="Q71" i="1"/>
  <c r="Q87" i="1"/>
  <c r="Q89" i="1"/>
  <c r="M91" i="1"/>
  <c r="T96" i="1"/>
  <c r="T100" i="1"/>
  <c r="T105" i="1"/>
  <c r="Q120" i="1"/>
  <c r="K124" i="1"/>
  <c r="T130" i="1"/>
  <c r="K94" i="1"/>
  <c r="K57" i="1"/>
  <c r="X57" i="1" s="1"/>
  <c r="K118" i="1"/>
  <c r="M21" i="1"/>
  <c r="Q31" i="1"/>
  <c r="Q55" i="1"/>
  <c r="K132" i="1"/>
  <c r="X132" i="1"/>
  <c r="S80" i="1"/>
  <c r="U80" i="1" s="1"/>
  <c r="K102" i="1"/>
  <c r="X102" i="1" s="1"/>
  <c r="X126" i="1"/>
  <c r="S89" i="1"/>
  <c r="U89" i="1" s="1"/>
  <c r="K93" i="1"/>
  <c r="X93" i="1"/>
  <c r="K126" i="1"/>
  <c r="Q26" i="1"/>
  <c r="S40" i="1"/>
  <c r="U40" i="1" s="1"/>
  <c r="K63" i="1"/>
  <c r="X63" i="1"/>
  <c r="X75" i="1"/>
  <c r="X80" i="1"/>
  <c r="Q82" i="1"/>
  <c r="Q91" i="1"/>
  <c r="Q107" i="1"/>
  <c r="Q109" i="1"/>
  <c r="K113" i="1"/>
  <c r="X113" i="1"/>
  <c r="X85" i="1"/>
  <c r="X6" i="1"/>
  <c r="K82" i="1"/>
  <c r="X82" i="1"/>
  <c r="T24" i="1"/>
  <c r="Q61" i="1"/>
  <c r="X89" i="1"/>
  <c r="S96" i="1"/>
  <c r="S100" i="1"/>
  <c r="S105" i="1"/>
  <c r="Q124" i="1"/>
  <c r="K38" i="1"/>
  <c r="X38" i="1" s="1"/>
  <c r="K85" i="1"/>
  <c r="Q9" i="1"/>
  <c r="K130" i="1"/>
  <c r="K23" i="1"/>
  <c r="X23" i="1"/>
  <c r="T6" i="1"/>
  <c r="K68" i="1"/>
  <c r="X84" i="1"/>
  <c r="T8" i="1"/>
  <c r="Q73" i="1"/>
  <c r="M10" i="1"/>
  <c r="X21" i="1"/>
  <c r="K32" i="1"/>
  <c r="X32" i="1"/>
  <c r="T35" i="1"/>
  <c r="K37" i="1"/>
  <c r="X40" i="1"/>
  <c r="K56" i="1"/>
  <c r="X59" i="1"/>
  <c r="Q66" i="1"/>
  <c r="K77" i="1"/>
  <c r="X104" i="1"/>
  <c r="S109" i="1"/>
  <c r="U109" i="1" s="1"/>
  <c r="Q111" i="1"/>
  <c r="K135" i="1"/>
  <c r="X135" i="1"/>
  <c r="X76" i="1"/>
  <c r="K114" i="1"/>
  <c r="X114" i="1" s="1"/>
  <c r="K120" i="1"/>
  <c r="X120" i="1" s="1"/>
  <c r="Q50" i="1"/>
  <c r="T103" i="1"/>
  <c r="K13" i="1"/>
  <c r="B24" i="2" s="1"/>
  <c r="D24" i="2" s="1"/>
  <c r="X13" i="1"/>
  <c r="Q6" i="1"/>
  <c r="Q16" i="1"/>
  <c r="Q28" i="1"/>
  <c r="Q47" i="1"/>
  <c r="X71" i="1"/>
  <c r="X11" i="1"/>
  <c r="X25" i="1"/>
  <c r="Q30" i="1"/>
  <c r="M39" i="1"/>
  <c r="Q49" i="1"/>
  <c r="K58" i="1"/>
  <c r="X58" i="1" s="1"/>
  <c r="Q68" i="1"/>
  <c r="T70" i="1"/>
  <c r="U70" i="1" s="1"/>
  <c r="T75" i="1"/>
  <c r="U75" i="1" s="1"/>
  <c r="T79" i="1"/>
  <c r="U79" i="1" s="1"/>
  <c r="K86" i="1"/>
  <c r="K88" i="1"/>
  <c r="X88" i="1" s="1"/>
  <c r="X95" i="1"/>
  <c r="X100" i="1"/>
  <c r="M104" i="1"/>
  <c r="K115" i="1"/>
  <c r="X115" i="1"/>
  <c r="O119" i="1"/>
  <c r="T119" i="1" s="1"/>
  <c r="U119" i="1" s="1"/>
  <c r="M119" i="1"/>
  <c r="Q126" i="1"/>
  <c r="X78" i="1"/>
  <c r="K78" i="1"/>
  <c r="K52" i="1"/>
  <c r="X52" i="1"/>
  <c r="X116" i="1"/>
  <c r="X26" i="1"/>
  <c r="K33" i="1"/>
  <c r="X33" i="1"/>
  <c r="Q69" i="1"/>
  <c r="X16" i="1"/>
  <c r="K45" i="1"/>
  <c r="K122" i="1"/>
  <c r="X122" i="1"/>
  <c r="X18" i="1"/>
  <c r="K18" i="1"/>
  <c r="K8" i="1"/>
  <c r="X35" i="1"/>
  <c r="X15" i="1"/>
  <c r="M25" i="1"/>
  <c r="S54" i="1"/>
  <c r="U54" i="1" s="1"/>
  <c r="K72" i="1"/>
  <c r="X72" i="1"/>
  <c r="O79" i="1"/>
  <c r="Q79" i="1" s="1"/>
  <c r="M90" i="1"/>
  <c r="X91" i="1"/>
  <c r="M95" i="1"/>
  <c r="M99" i="1"/>
  <c r="X109" i="1"/>
  <c r="X117" i="1"/>
  <c r="K117" i="1"/>
  <c r="K128" i="1"/>
  <c r="X133" i="1"/>
  <c r="K138" i="1"/>
  <c r="B26" i="2"/>
  <c r="F32" i="2"/>
  <c r="C26" i="2"/>
  <c r="E29" i="2"/>
  <c r="G32" i="2"/>
  <c r="F29" i="2"/>
  <c r="B33" i="2"/>
  <c r="Q135" i="1"/>
  <c r="E26" i="2"/>
  <c r="G29" i="2"/>
  <c r="C33" i="2"/>
  <c r="F26" i="2"/>
  <c r="B30" i="2"/>
  <c r="Q138" i="1"/>
  <c r="G26" i="2"/>
  <c r="C30" i="2"/>
  <c r="E33" i="2"/>
  <c r="M134" i="1"/>
  <c r="B27" i="2"/>
  <c r="F33" i="2"/>
  <c r="C27" i="2"/>
  <c r="E30" i="2"/>
  <c r="G33" i="2"/>
  <c r="M137" i="1"/>
  <c r="F30" i="2"/>
  <c r="B34" i="2"/>
  <c r="D34" i="2" s="1"/>
  <c r="C24" i="2"/>
  <c r="E27" i="2"/>
  <c r="G30" i="2"/>
  <c r="C34" i="2"/>
  <c r="F27" i="2"/>
  <c r="B31" i="2"/>
  <c r="Q137" i="1"/>
  <c r="E24" i="2"/>
  <c r="G27" i="2"/>
  <c r="C31" i="2"/>
  <c r="E34" i="2"/>
  <c r="B28" i="2"/>
  <c r="F34" i="2"/>
  <c r="C28" i="2"/>
  <c r="E31" i="2"/>
  <c r="G34" i="2"/>
  <c r="M136" i="1"/>
  <c r="F31" i="2"/>
  <c r="B35" i="2"/>
  <c r="D35" i="2" s="1"/>
  <c r="C25" i="2"/>
  <c r="E28" i="2"/>
  <c r="G31" i="2"/>
  <c r="C35" i="2"/>
  <c r="F28" i="2"/>
  <c r="B32" i="2"/>
  <c r="E25" i="2"/>
  <c r="G28" i="2"/>
  <c r="C32" i="2"/>
  <c r="E35" i="2"/>
  <c r="B6" i="2"/>
  <c r="B29" i="2"/>
  <c r="F35" i="2"/>
  <c r="C29" i="2"/>
  <c r="E32" i="2"/>
  <c r="M86" i="1" l="1"/>
  <c r="S86" i="1"/>
  <c r="U86" i="1" s="1"/>
  <c r="T19" i="1"/>
  <c r="S92" i="1"/>
  <c r="U92" i="1" s="1"/>
  <c r="M92" i="1"/>
  <c r="M31" i="1"/>
  <c r="S31" i="1"/>
  <c r="U31" i="1" s="1"/>
  <c r="M103" i="1"/>
  <c r="S103" i="1"/>
  <c r="U103" i="1" s="1"/>
  <c r="M27" i="1"/>
  <c r="S27" i="1"/>
  <c r="U27" i="1" s="1"/>
  <c r="U19" i="1"/>
  <c r="M45" i="1"/>
  <c r="S45" i="1"/>
  <c r="U45" i="1" s="1"/>
  <c r="M113" i="1"/>
  <c r="S113" i="1"/>
  <c r="U113" i="1" s="1"/>
  <c r="S41" i="1"/>
  <c r="U41" i="1" s="1"/>
  <c r="M41" i="1"/>
  <c r="M85" i="1"/>
  <c r="S85" i="1"/>
  <c r="U85" i="1" s="1"/>
  <c r="D31" i="2"/>
  <c r="S72" i="1"/>
  <c r="U72" i="1" s="1"/>
  <c r="M72" i="1"/>
  <c r="M78" i="1"/>
  <c r="S78" i="1"/>
  <c r="O78" i="1"/>
  <c r="M34" i="1"/>
  <c r="S34" i="1"/>
  <c r="U34" i="1" s="1"/>
  <c r="M13" i="1"/>
  <c r="S13" i="1"/>
  <c r="U13" i="1" s="1"/>
  <c r="S101" i="1"/>
  <c r="U101" i="1" s="1"/>
  <c r="M101" i="1"/>
  <c r="M67" i="1"/>
  <c r="S67" i="1"/>
  <c r="U67" i="1" s="1"/>
  <c r="U35" i="1"/>
  <c r="M32" i="1"/>
  <c r="S32" i="1"/>
  <c r="U32" i="1" s="1"/>
  <c r="O97" i="1"/>
  <c r="M97" i="1"/>
  <c r="S97" i="1"/>
  <c r="S135" i="1"/>
  <c r="U135" i="1" s="1"/>
  <c r="M135" i="1"/>
  <c r="U105" i="1"/>
  <c r="M63" i="1"/>
  <c r="S63" i="1"/>
  <c r="U63" i="1" s="1"/>
  <c r="S83" i="1"/>
  <c r="U83" i="1" s="1"/>
  <c r="M83" i="1"/>
  <c r="M8" i="1"/>
  <c r="S8" i="1"/>
  <c r="U8" i="1" s="1"/>
  <c r="Q8" i="1"/>
  <c r="U96" i="1"/>
  <c r="M88" i="1"/>
  <c r="S88" i="1"/>
  <c r="U88" i="1" s="1"/>
  <c r="M107" i="1"/>
  <c r="S107" i="1"/>
  <c r="U107" i="1" s="1"/>
  <c r="O37" i="1"/>
  <c r="M37" i="1"/>
  <c r="S37" i="1"/>
  <c r="M102" i="1"/>
  <c r="S102" i="1"/>
  <c r="U102" i="1" s="1"/>
  <c r="M98" i="1"/>
  <c r="S98" i="1"/>
  <c r="O98" i="1"/>
  <c r="M52" i="1"/>
  <c r="S52" i="1"/>
  <c r="U52" i="1" s="1"/>
  <c r="D32" i="2"/>
  <c r="U100" i="1"/>
  <c r="O57" i="1"/>
  <c r="M57" i="1"/>
  <c r="S57" i="1"/>
  <c r="S138" i="1"/>
  <c r="U138" i="1" s="1"/>
  <c r="M138" i="1"/>
  <c r="X8" i="1"/>
  <c r="G24" i="2" s="1"/>
  <c r="M68" i="1"/>
  <c r="S68" i="1"/>
  <c r="U68" i="1" s="1"/>
  <c r="M94" i="1"/>
  <c r="S94" i="1"/>
  <c r="U94" i="1" s="1"/>
  <c r="S42" i="1"/>
  <c r="U42" i="1" s="1"/>
  <c r="M42" i="1"/>
  <c r="M112" i="1"/>
  <c r="S112" i="1"/>
  <c r="U112" i="1" s="1"/>
  <c r="U59" i="1"/>
  <c r="M50" i="1"/>
  <c r="S50" i="1"/>
  <c r="U50" i="1" s="1"/>
  <c r="M129" i="1"/>
  <c r="S129" i="1"/>
  <c r="U129" i="1" s="1"/>
  <c r="S33" i="1"/>
  <c r="U33" i="1" s="1"/>
  <c r="M33" i="1"/>
  <c r="D29" i="2"/>
  <c r="D30" i="2"/>
  <c r="X67" i="1"/>
  <c r="M14" i="1"/>
  <c r="S14" i="1"/>
  <c r="U14" i="1" s="1"/>
  <c r="M114" i="1"/>
  <c r="S114" i="1"/>
  <c r="U114" i="1" s="1"/>
  <c r="D26" i="2"/>
  <c r="D27" i="2"/>
  <c r="M18" i="1"/>
  <c r="S18" i="1"/>
  <c r="O18" i="1"/>
  <c r="M115" i="1"/>
  <c r="S115" i="1"/>
  <c r="U115" i="1" s="1"/>
  <c r="X86" i="1"/>
  <c r="X68" i="1"/>
  <c r="M28" i="1"/>
  <c r="S28" i="1"/>
  <c r="U28" i="1" s="1"/>
  <c r="O17" i="1"/>
  <c r="M17" i="1"/>
  <c r="S17" i="1"/>
  <c r="M55" i="1"/>
  <c r="S55" i="1"/>
  <c r="U55" i="1" s="1"/>
  <c r="M127" i="1"/>
  <c r="S127" i="1"/>
  <c r="U127" i="1" s="1"/>
  <c r="M56" i="1"/>
  <c r="S56" i="1"/>
  <c r="U56" i="1" s="1"/>
  <c r="M60" i="1"/>
  <c r="S60" i="1"/>
  <c r="U60" i="1" s="1"/>
  <c r="B25" i="2"/>
  <c r="D25" i="2" s="1"/>
  <c r="S66" i="1"/>
  <c r="U66" i="1" s="1"/>
  <c r="M66" i="1"/>
  <c r="S73" i="1"/>
  <c r="U73" i="1" s="1"/>
  <c r="M73" i="1"/>
  <c r="X97" i="1"/>
  <c r="M118" i="1"/>
  <c r="S118" i="1"/>
  <c r="O118" i="1"/>
  <c r="M7" i="1"/>
  <c r="S7" i="1"/>
  <c r="U7" i="1" s="1"/>
  <c r="X56" i="1"/>
  <c r="X118" i="1"/>
  <c r="D28" i="2"/>
  <c r="F17" i="2"/>
  <c r="M128" i="1"/>
  <c r="S128" i="1"/>
  <c r="U128" i="1" s="1"/>
  <c r="O77" i="1"/>
  <c r="M77" i="1"/>
  <c r="S77" i="1"/>
  <c r="M126" i="1"/>
  <c r="S126" i="1"/>
  <c r="U126" i="1" s="1"/>
  <c r="M87" i="1"/>
  <c r="S87" i="1"/>
  <c r="U87" i="1" s="1"/>
  <c r="X127" i="1"/>
  <c r="M130" i="1"/>
  <c r="S130" i="1"/>
  <c r="U130" i="1" s="1"/>
  <c r="M48" i="1"/>
  <c r="S48" i="1"/>
  <c r="U48" i="1" s="1"/>
  <c r="X130" i="1"/>
  <c r="X48" i="1"/>
  <c r="X37" i="1"/>
  <c r="M58" i="1"/>
  <c r="S58" i="1"/>
  <c r="O58" i="1"/>
  <c r="M38" i="1"/>
  <c r="S38" i="1"/>
  <c r="O38" i="1"/>
  <c r="X45" i="1"/>
  <c r="S46" i="1"/>
  <c r="U46" i="1" s="1"/>
  <c r="M46" i="1"/>
  <c r="S123" i="1"/>
  <c r="U123" i="1" s="1"/>
  <c r="M123" i="1"/>
  <c r="D33" i="2"/>
  <c r="X77" i="1"/>
  <c r="X128" i="1"/>
  <c r="X87" i="1"/>
  <c r="S43" i="1"/>
  <c r="U43" i="1" s="1"/>
  <c r="M43" i="1"/>
  <c r="M125" i="1"/>
  <c r="S125" i="1"/>
  <c r="U125" i="1" s="1"/>
  <c r="M64" i="1"/>
  <c r="S64" i="1"/>
  <c r="U64" i="1" s="1"/>
  <c r="X107" i="1"/>
  <c r="M110" i="1"/>
  <c r="S110" i="1"/>
  <c r="U110" i="1" s="1"/>
  <c r="M108" i="1"/>
  <c r="S108" i="1"/>
  <c r="U108" i="1" s="1"/>
  <c r="S62" i="1"/>
  <c r="U62" i="1" s="1"/>
  <c r="M62" i="1"/>
  <c r="M120" i="1"/>
  <c r="S120" i="1"/>
  <c r="U120" i="1" s="1"/>
  <c r="M132" i="1"/>
  <c r="S132" i="1"/>
  <c r="U132" i="1" s="1"/>
  <c r="N13" i="2"/>
  <c r="B7" i="2"/>
  <c r="P13" i="2" s="1"/>
  <c r="M47" i="1"/>
  <c r="S47" i="1"/>
  <c r="U47" i="1" s="1"/>
  <c r="M24" i="1"/>
  <c r="S24" i="1"/>
  <c r="U24" i="1" s="1"/>
  <c r="O117" i="1"/>
  <c r="M117" i="1"/>
  <c r="S117" i="1"/>
  <c r="M122" i="1"/>
  <c r="S122" i="1"/>
  <c r="U122" i="1" s="1"/>
  <c r="M23" i="1"/>
  <c r="S23" i="1"/>
  <c r="U23" i="1" s="1"/>
  <c r="S82" i="1"/>
  <c r="U82" i="1" s="1"/>
  <c r="M82" i="1"/>
  <c r="M93" i="1"/>
  <c r="S93" i="1"/>
  <c r="U93" i="1" s="1"/>
  <c r="M124" i="1"/>
  <c r="S124" i="1"/>
  <c r="U124" i="1" s="1"/>
  <c r="U29" i="1"/>
  <c r="S53" i="1"/>
  <c r="U53" i="1" s="1"/>
  <c r="M53" i="1"/>
  <c r="U22" i="1"/>
  <c r="F11" i="2" l="1"/>
  <c r="E13" i="2"/>
  <c r="E18" i="2"/>
  <c r="C11" i="2"/>
  <c r="F16" i="2"/>
  <c r="B12" i="2"/>
  <c r="B17" i="2"/>
  <c r="D17" i="2" s="1"/>
  <c r="J15" i="2"/>
  <c r="E17" i="2"/>
  <c r="H17" i="2"/>
  <c r="H13" i="2"/>
  <c r="C16" i="2"/>
  <c r="J14" i="2"/>
  <c r="F12" i="2"/>
  <c r="I12" i="2"/>
  <c r="H18" i="2"/>
  <c r="U58" i="1"/>
  <c r="H15" i="2" s="1"/>
  <c r="C18" i="2"/>
  <c r="M17" i="2"/>
  <c r="T17" i="1"/>
  <c r="G12" i="2" s="1"/>
  <c r="Q17" i="1"/>
  <c r="J12" i="2"/>
  <c r="N16" i="2"/>
  <c r="F15" i="2"/>
  <c r="E14" i="2"/>
  <c r="M14" i="2"/>
  <c r="F13" i="2"/>
  <c r="N14" i="2"/>
  <c r="C13" i="2"/>
  <c r="P12" i="2"/>
  <c r="J13" i="2"/>
  <c r="I11" i="2"/>
  <c r="C17" i="2"/>
  <c r="I13" i="2"/>
  <c r="F18" i="2"/>
  <c r="Q98" i="1"/>
  <c r="T98" i="1"/>
  <c r="E11" i="2"/>
  <c r="G17" i="2"/>
  <c r="I15" i="2"/>
  <c r="Q37" i="1"/>
  <c r="T37" i="1"/>
  <c r="G16" i="2" s="1"/>
  <c r="F14" i="2"/>
  <c r="J11" i="2"/>
  <c r="B11" i="2"/>
  <c r="B13" i="2"/>
  <c r="J4" i="2"/>
  <c r="J16" i="2"/>
  <c r="O17" i="2"/>
  <c r="J18" i="2"/>
  <c r="P17" i="2"/>
  <c r="E16" i="2"/>
  <c r="U77" i="1"/>
  <c r="U57" i="1"/>
  <c r="O16" i="2" s="1"/>
  <c r="I18" i="2"/>
  <c r="P16" i="2"/>
  <c r="G4" i="2"/>
  <c r="P11" i="2"/>
  <c r="U98" i="1"/>
  <c r="M12" i="2"/>
  <c r="H4" i="2"/>
  <c r="M15" i="2"/>
  <c r="P14" i="2"/>
  <c r="U118" i="1"/>
  <c r="Q117" i="1"/>
  <c r="T117" i="1"/>
  <c r="U117" i="1" s="1"/>
  <c r="N17" i="2"/>
  <c r="B15" i="2"/>
  <c r="D15" i="2" s="1"/>
  <c r="N15" i="2"/>
  <c r="I17" i="2"/>
  <c r="O15" i="2"/>
  <c r="P15" i="2"/>
  <c r="E12" i="2"/>
  <c r="T38" i="1"/>
  <c r="Q38" i="1"/>
  <c r="G13" i="2"/>
  <c r="G25" i="2"/>
  <c r="B14" i="2"/>
  <c r="D14" i="2" s="1"/>
  <c r="G18" i="2"/>
  <c r="T97" i="1"/>
  <c r="U97" i="1" s="1"/>
  <c r="F25" i="2" s="1"/>
  <c r="Q97" i="1"/>
  <c r="D4" i="2"/>
  <c r="M13" i="2"/>
  <c r="Q77" i="1"/>
  <c r="T77" i="1"/>
  <c r="T57" i="1"/>
  <c r="Q57" i="1"/>
  <c r="B16" i="2"/>
  <c r="B18" i="2"/>
  <c r="D18" i="2" s="1"/>
  <c r="M16" i="2"/>
  <c r="E4" i="2"/>
  <c r="C12" i="2"/>
  <c r="J17" i="2"/>
  <c r="C14" i="2"/>
  <c r="T78" i="1"/>
  <c r="U78" i="1" s="1"/>
  <c r="H11" i="2" s="1"/>
  <c r="Q78" i="1"/>
  <c r="Q118" i="1"/>
  <c r="T118" i="1"/>
  <c r="M11" i="2"/>
  <c r="C15" i="2"/>
  <c r="T18" i="1"/>
  <c r="G15" i="2" s="1"/>
  <c r="Q18" i="1"/>
  <c r="O13" i="2"/>
  <c r="I14" i="2"/>
  <c r="I16" i="2"/>
  <c r="T58" i="1"/>
  <c r="Q58" i="1"/>
  <c r="U18" i="1"/>
  <c r="O14" i="2" s="1"/>
  <c r="E15" i="2"/>
  <c r="G11" i="2" l="1"/>
  <c r="N11" i="2"/>
  <c r="D12" i="2"/>
  <c r="U38" i="1"/>
  <c r="N12" i="2"/>
  <c r="G14" i="2"/>
  <c r="D16" i="2"/>
  <c r="U37" i="1"/>
  <c r="H16" i="2" s="1"/>
  <c r="F4" i="2"/>
  <c r="D13" i="2"/>
  <c r="U17" i="1"/>
  <c r="D11" i="2"/>
  <c r="H12" i="2" l="1"/>
  <c r="I4" i="2"/>
  <c r="O12" i="2"/>
  <c r="H14" i="2"/>
  <c r="O11" i="2"/>
  <c r="F24" i="2"/>
</calcChain>
</file>

<file path=xl/sharedStrings.xml><?xml version="1.0" encoding="utf-8"?>
<sst xmlns="http://schemas.openxmlformats.org/spreadsheetml/2006/main" count="863" uniqueCount="125">
  <si>
    <t>Vorlage für Arbeitszeiten in Gastronomie-Betrieben: Beginn, Ende, Pause, Nettozeit, Sollzeit, Zuschläge, Freigabe und Prüfhinweise. Beispielwerte bitte durch eigene Daten ersetzen.</t>
  </si>
  <si>
    <t>Datum</t>
  </si>
  <si>
    <t>KW</t>
  </si>
  <si>
    <t>Tag</t>
  </si>
  <si>
    <t>Mitarbeiter</t>
  </si>
  <si>
    <t>Bereich</t>
  </si>
  <si>
    <t>Schichtart</t>
  </si>
  <si>
    <t>Beginn</t>
  </si>
  <si>
    <t>Ende</t>
  </si>
  <si>
    <t>Pause min</t>
  </si>
  <si>
    <t>Brutto h</t>
  </si>
  <si>
    <t>Netto h</t>
  </si>
  <si>
    <t>Soll h</t>
  </si>
  <si>
    <t>Saldo h</t>
  </si>
  <si>
    <t>Nacht h</t>
  </si>
  <si>
    <t>Sonntag h</t>
  </si>
  <si>
    <t>Feiertag?</t>
  </si>
  <si>
    <t>Zuschlag h</t>
  </si>
  <si>
    <t>Stundenlohn</t>
  </si>
  <si>
    <t>Lohn brutto</t>
  </si>
  <si>
    <t>Zuschlag €</t>
  </si>
  <si>
    <t>Gesamt €</t>
  </si>
  <si>
    <t>Abwesenheit</t>
  </si>
  <si>
    <t>Status</t>
  </si>
  <si>
    <t>Prüfung</t>
  </si>
  <si>
    <t>Notiz</t>
  </si>
  <si>
    <t>Freigabe</t>
  </si>
  <si>
    <t>Sofia Klein</t>
  </si>
  <si>
    <t>Frühstück</t>
  </si>
  <si>
    <t>Frühdienst</t>
  </si>
  <si>
    <t>Ja</t>
  </si>
  <si>
    <t>Freigegeben</t>
  </si>
  <si>
    <t>Cem Yilmaz</t>
  </si>
  <si>
    <t>Küche</t>
  </si>
  <si>
    <t>Abenddienst</t>
  </si>
  <si>
    <t>Offen</t>
  </si>
  <si>
    <t>Lea Meyer</t>
  </si>
  <si>
    <t>Service</t>
  </si>
  <si>
    <t>Geprüft</t>
  </si>
  <si>
    <t>Ben Wagner</t>
  </si>
  <si>
    <t>Mittagsdienst</t>
  </si>
  <si>
    <t>Nein</t>
  </si>
  <si>
    <t>Abgerechnet</t>
  </si>
  <si>
    <t>Noah Fischer</t>
  </si>
  <si>
    <t>Mia Hoffmann</t>
  </si>
  <si>
    <t>Spülküche</t>
  </si>
  <si>
    <t>Aushilfe</t>
  </si>
  <si>
    <t>Emma Schneider</t>
  </si>
  <si>
    <t>Bar</t>
  </si>
  <si>
    <t>Spätdienst</t>
  </si>
  <si>
    <t>Beispiel: Pause prüfen</t>
  </si>
  <si>
    <t>Jonas Weber</t>
  </si>
  <si>
    <t>Schichtleitung</t>
  </si>
  <si>
    <t>Event-Schicht</t>
  </si>
  <si>
    <t>Event</t>
  </si>
  <si>
    <t>Urlaub</t>
  </si>
  <si>
    <t>Beispiel Abwesenheit</t>
  </si>
  <si>
    <t>Krank</t>
  </si>
  <si>
    <t>Auswertung Zeiterfassung Gastronomie 2026</t>
  </si>
  <si>
    <t>Ausgewählter Monat</t>
  </si>
  <si>
    <t>Januar</t>
  </si>
  <si>
    <t>Zuschläge</t>
  </si>
  <si>
    <t>Warnungen</t>
  </si>
  <si>
    <t>Legende und Nutzung</t>
  </si>
  <si>
    <t>Jahr</t>
  </si>
  <si>
    <t>Eingaben</t>
  </si>
  <si>
    <t>Gelbe Zellen in der Zeiterfassung ausfüllen.</t>
  </si>
  <si>
    <t>Monats-Nr.</t>
  </si>
  <si>
    <t>Berechnung</t>
  </si>
  <si>
    <t>Grau/blau berechnete Felder nicht überschreiben.</t>
  </si>
  <si>
    <t>Startdatum</t>
  </si>
  <si>
    <t>Pausen-, Mindestlohn- und 10h-Hinweise kontrollieren.</t>
  </si>
  <si>
    <t>Enddatum</t>
  </si>
  <si>
    <t>Feiertage</t>
  </si>
  <si>
    <t>Bundeslandabhängige Feiertage manuell auf Ja setzen.</t>
  </si>
  <si>
    <t>Schichten</t>
  </si>
  <si>
    <t>Terrasse</t>
  </si>
  <si>
    <t>Monat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</si>
  <si>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</si>
  <si>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</si>
  <si>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</si>
  <si>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</si>
  <si>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</si>
  <si>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</si>
  <si>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</si>
  <si>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</si>
  <si>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</si>
  <si>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</si>
  <si>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</si>
  <si>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Zeiterfassung Gastronomie 2026 – Stammdaten und Einstellungen</t>
  </si>
  <si>
    <t>Bereiche</t>
  </si>
  <si>
    <t>Schichtarten</t>
  </si>
  <si>
    <t>Ja/Nein</t>
  </si>
  <si>
    <t>Nr.</t>
  </si>
  <si>
    <t>Hinweis</t>
  </si>
  <si>
    <t>Gelbe Zellen sind Eingaben. Graue/blau hinterlegte Zellen berechnen automatisch.</t>
  </si>
  <si>
    <t>Mindestlohn €/h</t>
  </si>
  <si>
    <t>Die Prozentsätze sind editierbare Planungswerte und keine verbindliche Lohnabrechnung.</t>
  </si>
  <si>
    <t>Nachtzuschlag</t>
  </si>
  <si>
    <t>Feiertag wird in der Zeiterfassung bewusst manuell markiert, damit die Vorlage bundeslandunabhängig bleibt.</t>
  </si>
  <si>
    <t>Fortbildung</t>
  </si>
  <si>
    <t>Sonntagszuschlag</t>
  </si>
  <si>
    <t>Doppeldienst</t>
  </si>
  <si>
    <t>Frei</t>
  </si>
  <si>
    <t>Feiertagszuschlag</t>
  </si>
  <si>
    <t>Rolle</t>
  </si>
  <si>
    <t>Vertragsart</t>
  </si>
  <si>
    <t>Soll h/Tag</t>
  </si>
  <si>
    <t>Soll Tage/Monat</t>
  </si>
  <si>
    <t>Aktiv</t>
  </si>
  <si>
    <t>Sonstiges</t>
  </si>
  <si>
    <t>P-001</t>
  </si>
  <si>
    <t>Servicekraft</t>
  </si>
  <si>
    <t>Teilzeit</t>
  </si>
  <si>
    <t>P-002</t>
  </si>
  <si>
    <t>Koch</t>
  </si>
  <si>
    <t>Vollzeit</t>
  </si>
  <si>
    <t>P-003</t>
  </si>
  <si>
    <t>P-004</t>
  </si>
  <si>
    <t>Minijob</t>
  </si>
  <si>
    <t>P-005</t>
  </si>
  <si>
    <t>P-006</t>
  </si>
  <si>
    <t>P-007</t>
  </si>
  <si>
    <t>P-008</t>
  </si>
  <si>
    <t>Zeiterfassung Gastronomie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</si>
</sst>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\€"/>
    <numFmt numFmtId="165" formatCode="dd\.mm\.yyyy"/>
    <numFmt numFmtId="166" formatCode="hh:mm"/>
    <numFmt numFmtId="167" formatCode="yyyy\-mm\-dd"/>
    <numFmt numFmtId="168" formatCode="dd&quot;.&quot;mm&quot;.&quot;yyyy"/>
  </numFmts>
  <fonts count="10" x14ac:knownFonts="1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i/>
      <sz val="11"/>
      <name val="Carlito"/>
    </font>
    <font>
      <b/>
      <sz val="11"/>
      <name val="Carlito"/>
    </font>
    <font>
      <b/>
      <sz val="12"/>
      <name val="Carlito"/>
    </font>
    <font>
      <sz val="11"/>
      <name val="Carlito"/>
    </font>
    <font>
      <b/>
      <sz val="25"/>
      <color rgb="FFFFFFFF"/>
      <name val="Carlito"/>
      <family val="2"/>
    </font>
    <font>
      <sz val="25"/>
      <name val="Carlito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EAF4FB"/>
      </patternFill>
    </fill>
    <fill>
      <patternFill patternType="solid">
        <fgColor rgb="FFF2F2F2"/>
      </patternFill>
    </fill>
    <fill>
      <patternFill patternType="solid">
        <fgColor rgb="FFFFF9E6"/>
      </patternFill>
    </fill>
    <fill>
      <patternFill patternType="solid">
        <fgColor rgb="FFF4F7FA"/>
      </patternFill>
    </fill>
    <fill>
      <patternFill patternType="solid">
        <fgColor rgb="FFF8FBFD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2" fillId="2" borderId="0" xfId="1" applyFont="1" applyFill="1" applyAlignment="1">
      <alignment horizontal="center"/>
    </xf>
    <xf numFmtId="0" fontId="0" fillId="3" borderId="0" xfId="1" applyFont="1" applyFill="1"/>
    <xf numFmtId="0" fontId="0" fillId="4" borderId="0" xfId="1" applyFont="1" applyFill="1" applyAlignment="1">
      <alignment wrapText="1"/>
    </xf>
    <xf numFmtId="164" fontId="0" fillId="0" borderId="0" xfId="1" applyNumberFormat="1" applyFont="1"/>
    <xf numFmtId="2" fontId="0" fillId="0" borderId="0" xfId="1" applyNumberFormat="1" applyFont="1"/>
    <xf numFmtId="164" fontId="0" fillId="3" borderId="0" xfId="1" applyNumberFormat="1" applyFont="1" applyFill="1"/>
    <xf numFmtId="9" fontId="0" fillId="3" borderId="0" xfId="1" applyNumberFormat="1" applyFont="1" applyFill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  <xf numFmtId="165" fontId="0" fillId="0" borderId="0" xfId="1" applyNumberFormat="1" applyFont="1"/>
    <xf numFmtId="1" fontId="0" fillId="0" borderId="0" xfId="1" applyNumberFormat="1" applyFont="1"/>
    <xf numFmtId="0" fontId="0" fillId="6" borderId="0" xfId="1" applyFont="1" applyFill="1" applyAlignment="1">
      <alignment wrapText="1"/>
    </xf>
    <xf numFmtId="0" fontId="0" fillId="5" borderId="0" xfId="1" applyFont="1" applyFill="1" applyAlignment="1">
      <alignment wrapText="1"/>
    </xf>
    <xf numFmtId="166" fontId="0" fillId="5" borderId="0" xfId="1" applyNumberFormat="1" applyFont="1" applyFill="1" applyAlignment="1">
      <alignment wrapText="1"/>
    </xf>
    <xf numFmtId="1" fontId="0" fillId="5" borderId="0" xfId="1" applyNumberFormat="1" applyFont="1" applyFill="1" applyAlignment="1">
      <alignment wrapText="1"/>
    </xf>
    <xf numFmtId="2" fontId="0" fillId="6" borderId="0" xfId="1" applyNumberFormat="1" applyFont="1" applyFill="1" applyAlignment="1">
      <alignment wrapText="1"/>
    </xf>
    <xf numFmtId="164" fontId="0" fillId="6" borderId="0" xfId="1" applyNumberFormat="1" applyFont="1" applyFill="1" applyAlignment="1">
      <alignment wrapText="1"/>
    </xf>
    <xf numFmtId="0" fontId="2" fillId="3" borderId="0" xfId="1" applyFont="1" applyFill="1" applyAlignment="1">
      <alignment horizontal="center"/>
    </xf>
    <xf numFmtId="9" fontId="2" fillId="3" borderId="0" xfId="1" applyNumberFormat="1" applyFont="1" applyFill="1" applyAlignment="1">
      <alignment horizontal="center"/>
    </xf>
    <xf numFmtId="0" fontId="5" fillId="3" borderId="0" xfId="1" applyFont="1" applyFill="1"/>
    <xf numFmtId="0" fontId="0" fillId="7" borderId="0" xfId="1" applyFont="1" applyFill="1"/>
    <xf numFmtId="2" fontId="6" fillId="7" borderId="0" xfId="1" applyNumberFormat="1" applyFont="1" applyFill="1" applyAlignment="1">
      <alignment horizontal="center"/>
    </xf>
    <xf numFmtId="164" fontId="6" fillId="7" borderId="0" xfId="1" applyNumberFormat="1" applyFont="1" applyFill="1" applyAlignment="1">
      <alignment horizontal="center"/>
    </xf>
    <xf numFmtId="1" fontId="6" fillId="7" borderId="0" xfId="1" applyNumberFormat="1" applyFont="1" applyFill="1" applyAlignment="1">
      <alignment horizontal="center"/>
    </xf>
    <xf numFmtId="0" fontId="0" fillId="7" borderId="0" xfId="1" applyFont="1" applyFill="1" applyAlignment="1">
      <alignment wrapText="1"/>
    </xf>
    <xf numFmtId="0" fontId="5" fillId="7" borderId="0" xfId="1" applyFont="1" applyFill="1"/>
    <xf numFmtId="167" fontId="0" fillId="0" borderId="0" xfId="1" applyNumberFormat="1" applyFont="1"/>
    <xf numFmtId="14" fontId="0" fillId="0" borderId="0" xfId="1" applyNumberFormat="1" applyFont="1"/>
    <xf numFmtId="168" fontId="0" fillId="0" borderId="0" xfId="1" applyNumberFormat="1" applyFont="1"/>
    <xf numFmtId="168" fontId="0" fillId="5" borderId="0" xfId="1" applyNumberFormat="1" applyFont="1" applyFill="1" applyAlignment="1">
      <alignment wrapText="1"/>
    </xf>
    <xf numFmtId="168" fontId="0" fillId="3" borderId="0" xfId="1" applyNumberFormat="1" applyFont="1" applyFill="1"/>
    <xf numFmtId="0" fontId="3" fillId="2" borderId="0" xfId="1" applyFont="1" applyFill="1" applyAlignment="1">
      <alignment horizontal="left"/>
    </xf>
    <xf numFmtId="0" fontId="0" fillId="0" borderId="0" xfId="0"/>
    <xf numFmtId="0" fontId="4" fillId="3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0" fillId="7" borderId="0" xfId="1" applyFont="1" applyFill="1" applyAlignment="1">
      <alignment wrapText="1"/>
    </xf>
    <xf numFmtId="0" fontId="1" fillId="2" borderId="0" xfId="1" applyFont="1" applyFill="1" applyAlignment="1">
      <alignment horizontal="left"/>
    </xf>
    <xf numFmtId="0" fontId="8" fillId="2" borderId="0" xfId="1" applyFont="1" applyFill="1" applyAlignment="1">
      <alignment horizontal="left"/>
    </xf>
    <xf numFmtId="0" fontId="9" fillId="0" borderId="0" xfId="0" applyFont="1"/>
  </cellXfs>
  <cellStyles count="2">
    <cellStyle name="Normal" xfId="1" xr:uid="{00000000-0005-0000-0000-000000000000}"/>
    <cellStyle name="Standard" xfId="0" builtinId="0"/>
  </cellStyles>
  <dxfs count="9">
    <dxf>
      <font>
        <b/>
        <color rgb="FF9C0006"/>
      </font>
      <fill>
        <patternFill patternType="solid">
          <bgColor rgb="FFFCE4D6"/>
        </patternFill>
      </fill>
    </dxf>
    <dxf>
      <font>
        <b/>
        <color rgb="FF9C0006"/>
      </font>
      <fill>
        <patternFill patternType="solid">
          <bgColor rgb="FFFCE4D6"/>
        </patternFill>
      </fill>
    </dxf>
    <dxf>
      <font>
        <b/>
        <color rgb="FFC00000"/>
      </font>
    </dxf>
    <dxf>
      <font>
        <b/>
        <color rgb="FFC00000"/>
      </font>
    </dxf>
    <dxf>
      <font>
        <b/>
        <color rgb="FF9C0006"/>
      </font>
      <fill>
        <patternFill patternType="solid">
          <bgColor rgb="FFFCE4D6"/>
        </patternFill>
      </fill>
    </dxf>
    <dxf>
      <fill>
        <patternFill patternType="solid">
          <bgColor rgb="FFD9EAF7"/>
        </patternFill>
      </fill>
    </dxf>
    <dxf>
      <fill>
        <patternFill patternType="solid">
          <bgColor rgb="FFE2F0D9"/>
        </patternFill>
      </fill>
    </dxf>
    <dxf>
      <font>
        <b/>
        <color rgb="FF008000"/>
      </font>
    </dxf>
    <dxf>
      <font>
        <b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Netto h</c:v>
          </c:tx>
          <c:invertIfNegative val="1"/>
          <c:cat>
            <c:strRef>
              <c:f>Auswertung!$A$11:$A$18</c:f>
              <c:strCache>
                <c:ptCount val="8"/>
                <c:pt idx="0">
                  <c:v>Lea Meyer</c:v>
                </c:pt>
                <c:pt idx="1">
                  <c:v>Cem Yilmaz</c:v>
                </c:pt>
                <c:pt idx="2">
                  <c:v>Emma Schneider</c:v>
                </c:pt>
                <c:pt idx="3">
                  <c:v>Noah Fischer</c:v>
                </c:pt>
                <c:pt idx="4">
                  <c:v>Sofia Klein</c:v>
                </c:pt>
                <c:pt idx="5">
                  <c:v>Ben Wagner</c:v>
                </c:pt>
                <c:pt idx="6">
                  <c:v>Mia Hoffmann</c:v>
                </c:pt>
                <c:pt idx="7">
                  <c:v>Jonas Weber</c:v>
                </c:pt>
              </c:strCache>
            </c:strRef>
          </c:cat>
          <c:val>
            <c:numRef>
              <c:f>Auswertung!$B$11:$B$18</c:f>
              <c:numCache>
                <c:formatCode>0.00</c:formatCode>
                <c:ptCount val="8"/>
                <c:pt idx="0">
                  <c:v>70</c:v>
                </c:pt>
                <c:pt idx="1">
                  <c:v>95</c:v>
                </c:pt>
                <c:pt idx="2">
                  <c:v>69.25</c:v>
                </c:pt>
                <c:pt idx="3">
                  <c:v>67.25</c:v>
                </c:pt>
                <c:pt idx="4">
                  <c:v>97</c:v>
                </c:pt>
                <c:pt idx="5">
                  <c:v>95.75</c:v>
                </c:pt>
                <c:pt idx="6">
                  <c:v>43.5</c:v>
                </c:pt>
                <c:pt idx="7">
                  <c:v>79.75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5-4EF9-AB81-23CA4C93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Netto h</c:v>
          </c:tx>
          <c:invertIfNegative val="1"/>
          <c:cat>
            <c:strRef>
              <c:f>Auswertung!$A$24:$A$35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Auswertung!$B$24:$B$35</c:f>
              <c:numCache>
                <c:formatCode>0.00</c:formatCode>
                <c:ptCount val="12"/>
                <c:pt idx="0">
                  <c:v>617.5</c:v>
                </c:pt>
                <c:pt idx="1">
                  <c:v>274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1-4197-A10A-2E3933E41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19</xdr:row>
      <xdr:rowOff>0</xdr:rowOff>
    </xdr:from>
    <xdr:to>
      <xdr:col>16</xdr:col>
      <xdr:colOff>0</xdr:colOff>
      <xdr:row>36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ZeiterfassungTabelle" displayName="ZeiterfassungTabelle" ref="A5:Z305">
  <tableColumns count="26">
    <tableColumn id="1" xr3:uid="{00000000-0010-0000-0000-000001000000}" name="Datum"/>
    <tableColumn id="2" xr3:uid="{00000000-0010-0000-0000-000002000000}" name="KW"/>
    <tableColumn id="3" xr3:uid="{00000000-0010-0000-0000-000003000000}" name="Tag"/>
    <tableColumn id="4" xr3:uid="{00000000-0010-0000-0000-000004000000}" name="Mitarbeiter"/>
    <tableColumn id="5" xr3:uid="{00000000-0010-0000-0000-000005000000}" name="Bereich"/>
    <tableColumn id="6" xr3:uid="{00000000-0010-0000-0000-000006000000}" name="Schichtart"/>
    <tableColumn id="7" xr3:uid="{00000000-0010-0000-0000-000007000000}" name="Beginn"/>
    <tableColumn id="8" xr3:uid="{00000000-0010-0000-0000-000008000000}" name="Ende"/>
    <tableColumn id="9" xr3:uid="{00000000-0010-0000-0000-000009000000}" name="Pause min"/>
    <tableColumn id="10" xr3:uid="{00000000-0010-0000-0000-00000A000000}" name="Brutto h"/>
    <tableColumn id="11" xr3:uid="{00000000-0010-0000-0000-00000B000000}" name="Netto h"/>
    <tableColumn id="12" xr3:uid="{00000000-0010-0000-0000-00000C000000}" name="Soll h"/>
    <tableColumn id="13" xr3:uid="{00000000-0010-0000-0000-00000D000000}" name="Saldo h"/>
    <tableColumn id="14" xr3:uid="{00000000-0010-0000-0000-00000E000000}" name="Nacht h"/>
    <tableColumn id="15" xr3:uid="{00000000-0010-0000-0000-00000F000000}" name="Sonntag h"/>
    <tableColumn id="16" xr3:uid="{00000000-0010-0000-0000-000010000000}" name="Feiertag?"/>
    <tableColumn id="17" xr3:uid="{00000000-0010-0000-0000-000011000000}" name="Zuschlag h"/>
    <tableColumn id="18" xr3:uid="{00000000-0010-0000-0000-000012000000}" name="Stundenlohn"/>
    <tableColumn id="19" xr3:uid="{00000000-0010-0000-0000-000013000000}" name="Lohn brutto"/>
    <tableColumn id="20" xr3:uid="{00000000-0010-0000-0000-000014000000}" name="Zuschlag €"/>
    <tableColumn id="21" xr3:uid="{00000000-0010-0000-0000-000015000000}" name="Gesamt €"/>
    <tableColumn id="22" xr3:uid="{00000000-0010-0000-0000-000016000000}" name="Abwesenheit"/>
    <tableColumn id="23" xr3:uid="{00000000-0010-0000-0000-000017000000}" name="Status"/>
    <tableColumn id="24" xr3:uid="{00000000-0010-0000-0000-000018000000}" name="Prüfung"/>
    <tableColumn id="25" xr3:uid="{00000000-0010-0000-0000-000019000000}" name="Notiz"/>
    <tableColumn id="26" xr3:uid="{00000000-0010-0000-0000-00001A000000}" name="Freigab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5"/>
  <sheetViews>
    <sheetView tabSelected="1" workbookViewId="0">
      <selection sqref="A1:XFD1"/>
    </sheetView>
  </sheetViews>
  <sheetFormatPr baseColWidth="10" defaultColWidth="9" defaultRowHeight="15" x14ac:dyDescent="0.25"/>
  <cols>
    <col min="1" max="1" width="12" customWidth="1"/>
    <col min="2" max="2" width="6" customWidth="1"/>
    <col min="3" max="3" width="7" customWidth="1"/>
    <col min="4" max="4" width="18" customWidth="1"/>
    <col min="5" max="5" width="14" customWidth="1"/>
    <col min="6" max="6" width="15" customWidth="1"/>
    <col min="7" max="16" width="10" customWidth="1"/>
    <col min="17" max="17" width="11" customWidth="1"/>
    <col min="18" max="21" width="12" customWidth="1"/>
    <col min="22" max="23" width="14" customWidth="1"/>
    <col min="24" max="24" width="22" customWidth="1"/>
    <col min="25" max="25" width="24" customWidth="1"/>
    <col min="26" max="26" width="14" customWidth="1"/>
  </cols>
  <sheetData>
    <row r="1" spans="1:26" ht="32.25" x14ac:dyDescent="0.5">
      <c r="A1" s="38" t="s">
        <v>124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x14ac:dyDescent="0.25">
      <c r="A2" s="34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5" spans="1:26" ht="36" customHeight="1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</row>
    <row r="6" spans="1:26" ht="18" customHeight="1" x14ac:dyDescent="0.25">
      <c r="A6" s="30">
        <v>46023</v>
      </c>
      <c r="B6" s="12">
        <f t="shared" ref="B6:B69" si="0">IF(A6="","",WEEKNUM(A6,21))</f>
        <v>1</v>
      </c>
      <c r="C6" s="12" t="str">
        <f t="shared" ref="C6:C69" si="1">IF(A6="","",CHOOSE(WEEKDAY(A6,2),"Mo","Di","Mi","Do","Fr","Sa","So"))</f>
        <v>Do</v>
      </c>
      <c r="D6" s="13" t="s">
        <v>27</v>
      </c>
      <c r="E6" s="13" t="s">
        <v>28</v>
      </c>
      <c r="F6" s="13" t="s">
        <v>29</v>
      </c>
      <c r="G6" s="14">
        <v>0.25</v>
      </c>
      <c r="H6" s="14">
        <v>0.57291666666666663</v>
      </c>
      <c r="I6" s="15">
        <v>30</v>
      </c>
      <c r="J6" s="16">
        <f t="shared" ref="J6:J69" si="2">IF(OR(G6="",H6=""),0,(H6+(H6&lt;G6)-G6)*24)</f>
        <v>7.7499999999999991</v>
      </c>
      <c r="K6" s="16">
        <f t="shared" ref="K6:K69" si="3">IF(J6=0,0,MAX(0,J6-I6/60))</f>
        <v>7.2499999999999991</v>
      </c>
      <c r="L6" s="16">
        <f>IF(D6="","",IF(V6&lt;&gt;"",0,IFERROR(INDEX(Stammdaten!$F$8:$F$17,MATCH(D6,Stammdaten!$A$8:$A$17,0)),0)))</f>
        <v>5</v>
      </c>
      <c r="M6" s="16">
        <f t="shared" ref="M6:M69" si="4">IF(A6="","",K6-L6)</f>
        <v>2.2499999999999991</v>
      </c>
      <c r="N6" s="16">
        <f t="shared" ref="N6:N69" si="5">IF(OR(A6="",G6="",H6=""),0,(MAX(0,MIN(A6+H6+(H6&lt;G6),A6+TIME(6,0,0))-MAX(A6+G6,A6))+MAX(0,MIN(A6+H6+(H6&lt;G6),A6+1)-MAX(A6+G6,A6+TIME(22,0,0)))+MAX(0,MIN(A6+H6+(H6&lt;G6),A6+1+TIME(6,0,0))-MAX(A6+G6,A6+1)))*24)</f>
        <v>0</v>
      </c>
      <c r="O6" s="16">
        <f t="shared" ref="O6:O69" si="6">IF(A6="","",IF(WEEKDAY(A6,2)=7,K6,0))</f>
        <v>0</v>
      </c>
      <c r="P6" s="13" t="s">
        <v>30</v>
      </c>
      <c r="Q6" s="16">
        <f t="shared" ref="Q6:Q69" si="7">IF(A6="","",N6+O6+IF(P6="Ja",K6,0))</f>
        <v>7.2499999999999991</v>
      </c>
      <c r="R6" s="17">
        <f>IF(D6="","",IFERROR(INDEX(Stammdaten!$E$8:$E$17,MATCH(D6,Stammdaten!$A$8:$A$17,0)),0))</f>
        <v>14.2</v>
      </c>
      <c r="S6" s="17">
        <f t="shared" ref="S6:S69" si="8">IF(A6="","",K6*R6)</f>
        <v>102.94999999999999</v>
      </c>
      <c r="T6" s="17">
        <f>IF(A6="","",N6*R6*Stammdaten!$B$5+O6*R6*Stammdaten!$B$6+IF(P6="Ja",K6*R6*Stammdaten!$B$7,0))</f>
        <v>51.474999999999994</v>
      </c>
      <c r="U6" s="17">
        <f t="shared" ref="U6:U69" si="9">IF(A6="","",S6+T6)</f>
        <v>154.42499999999998</v>
      </c>
      <c r="V6" s="13"/>
      <c r="W6" s="13" t="s">
        <v>31</v>
      </c>
      <c r="X6" s="12" t="str">
        <f>IF(A6="","",IF(AND(J6&gt;9,I6&lt;45),"Pause &lt;45 min prüfen",IF(AND(J6&gt;6,I6&lt;30),"Pause &lt;30 min prüfen",IF(K6&gt;10,"Arbeitszeit &gt;10h prüfen",IF(R6&lt;Stammdaten!$B$4,"Stundenlohn prüfen","OK")))))</f>
        <v>OK</v>
      </c>
      <c r="Y6" s="13"/>
      <c r="Z6" s="13"/>
    </row>
    <row r="7" spans="1:26" ht="18" customHeight="1" x14ac:dyDescent="0.25">
      <c r="A7" s="30">
        <v>46023</v>
      </c>
      <c r="B7" s="12">
        <f t="shared" si="0"/>
        <v>1</v>
      </c>
      <c r="C7" s="12" t="str">
        <f t="shared" si="1"/>
        <v>Do</v>
      </c>
      <c r="D7" s="13" t="s">
        <v>32</v>
      </c>
      <c r="E7" s="13" t="s">
        <v>33</v>
      </c>
      <c r="F7" s="13" t="s">
        <v>34</v>
      </c>
      <c r="G7" s="14">
        <v>0.6875</v>
      </c>
      <c r="H7" s="14">
        <v>0.97916666666666663</v>
      </c>
      <c r="I7" s="15">
        <v>30</v>
      </c>
      <c r="J7" s="16">
        <f t="shared" si="2"/>
        <v>6.9999999999999991</v>
      </c>
      <c r="K7" s="16">
        <f t="shared" si="3"/>
        <v>6.4999999999999991</v>
      </c>
      <c r="L7" s="16">
        <f>IF(D7="","",IF(V7&lt;&gt;"",0,IFERROR(INDEX(Stammdaten!$F$8:$F$17,MATCH(D7,Stammdaten!$A$8:$A$17,0)),0)))</f>
        <v>8</v>
      </c>
      <c r="M7" s="16">
        <f t="shared" si="4"/>
        <v>-1.5000000000000009</v>
      </c>
      <c r="N7" s="16">
        <f t="shared" si="5"/>
        <v>1.5</v>
      </c>
      <c r="O7" s="16">
        <f t="shared" si="6"/>
        <v>0</v>
      </c>
      <c r="P7" s="13" t="s">
        <v>30</v>
      </c>
      <c r="Q7" s="16">
        <f t="shared" si="7"/>
        <v>7.9999999999999991</v>
      </c>
      <c r="R7" s="17">
        <f>IF(D7="","",IFERROR(INDEX(Stammdaten!$E$8:$E$17,MATCH(D7,Stammdaten!$A$8:$A$17,0)),0))</f>
        <v>17.2</v>
      </c>
      <c r="S7" s="17">
        <f t="shared" si="8"/>
        <v>111.79999999999998</v>
      </c>
      <c r="T7" s="17">
        <f>IF(A7="","",N7*R7*Stammdaten!$B$5+O7*R7*Stammdaten!$B$6+IF(P7="Ja",K7*R7*Stammdaten!$B$7,0))</f>
        <v>62.349999999999994</v>
      </c>
      <c r="U7" s="17">
        <f t="shared" si="9"/>
        <v>174.14999999999998</v>
      </c>
      <c r="V7" s="13"/>
      <c r="W7" s="13" t="s">
        <v>35</v>
      </c>
      <c r="X7" s="12" t="str">
        <f>IF(A7="","",IF(AND(J7&gt;9,I7&lt;45),"Pause &lt;45 min prüfen",IF(AND(J7&gt;6,I7&lt;30),"Pause &lt;30 min prüfen",IF(K7&gt;10,"Arbeitszeit &gt;10h prüfen",IF(R7&lt;Stammdaten!$B$4,"Stundenlohn prüfen","OK")))))</f>
        <v>OK</v>
      </c>
      <c r="Y7" s="13"/>
      <c r="Z7" s="13"/>
    </row>
    <row r="8" spans="1:26" ht="18" customHeight="1" x14ac:dyDescent="0.25">
      <c r="A8" s="30">
        <v>46023</v>
      </c>
      <c r="B8" s="12">
        <f t="shared" si="0"/>
        <v>1</v>
      </c>
      <c r="C8" s="12" t="str">
        <f t="shared" si="1"/>
        <v>Do</v>
      </c>
      <c r="D8" s="13" t="s">
        <v>36</v>
      </c>
      <c r="E8" s="13" t="s">
        <v>37</v>
      </c>
      <c r="F8" s="13" t="s">
        <v>34</v>
      </c>
      <c r="G8" s="14">
        <v>0.69791666666666663</v>
      </c>
      <c r="H8" s="14">
        <v>0.98958333333333337</v>
      </c>
      <c r="I8" s="15">
        <v>30</v>
      </c>
      <c r="J8" s="16">
        <f t="shared" si="2"/>
        <v>7.0000000000000018</v>
      </c>
      <c r="K8" s="16">
        <f t="shared" si="3"/>
        <v>6.5000000000000018</v>
      </c>
      <c r="L8" s="16">
        <f>IF(D8="","",IF(V8&lt;&gt;"",0,IFERROR(INDEX(Stammdaten!$F$8:$F$17,MATCH(D8,Stammdaten!$A$8:$A$17,0)),0)))</f>
        <v>6</v>
      </c>
      <c r="M8" s="16">
        <f t="shared" si="4"/>
        <v>0.50000000000000178</v>
      </c>
      <c r="N8" s="16">
        <f t="shared" si="5"/>
        <v>1.7500000001164153</v>
      </c>
      <c r="O8" s="16">
        <f t="shared" si="6"/>
        <v>0</v>
      </c>
      <c r="P8" s="13" t="s">
        <v>30</v>
      </c>
      <c r="Q8" s="16">
        <f t="shared" si="7"/>
        <v>8.2500000001164171</v>
      </c>
      <c r="R8" s="17">
        <f>IF(D8="","",IFERROR(INDEX(Stammdaten!$E$8:$E$17,MATCH(D8,Stammdaten!$A$8:$A$17,0)),0))</f>
        <v>14.5</v>
      </c>
      <c r="S8" s="17">
        <f t="shared" si="8"/>
        <v>94.250000000000028</v>
      </c>
      <c r="T8" s="17">
        <f>IF(A8="","",N8*R8*Stammdaten!$B$5+O8*R8*Stammdaten!$B$6+IF(P8="Ja",K8*R8*Stammdaten!$B$7,0))</f>
        <v>53.46875000042202</v>
      </c>
      <c r="U8" s="17">
        <f t="shared" si="9"/>
        <v>147.71875000042206</v>
      </c>
      <c r="V8" s="13"/>
      <c r="W8" s="13" t="s">
        <v>38</v>
      </c>
      <c r="X8" s="12" t="str">
        <f>IF(A8="","",IF(AND(J8&gt;9,I8&lt;45),"Pause &lt;45 min prüfen",IF(AND(J8&gt;6,I8&lt;30),"Pause &lt;30 min prüfen",IF(K8&gt;10,"Arbeitszeit &gt;10h prüfen",IF(R8&lt;Stammdaten!$B$4,"Stundenlohn prüfen","OK")))))</f>
        <v>OK</v>
      </c>
      <c r="Y8" s="13"/>
      <c r="Z8" s="13"/>
    </row>
    <row r="9" spans="1:26" ht="18" customHeight="1" x14ac:dyDescent="0.25">
      <c r="A9" s="30">
        <v>46024</v>
      </c>
      <c r="B9" s="12">
        <f t="shared" si="0"/>
        <v>1</v>
      </c>
      <c r="C9" s="12" t="str">
        <f t="shared" si="1"/>
        <v>Fr</v>
      </c>
      <c r="D9" s="13" t="s">
        <v>39</v>
      </c>
      <c r="E9" s="13" t="s">
        <v>33</v>
      </c>
      <c r="F9" s="13" t="s">
        <v>40</v>
      </c>
      <c r="G9" s="14">
        <v>0.41666666666666669</v>
      </c>
      <c r="H9" s="14">
        <v>0.76041666666666663</v>
      </c>
      <c r="I9" s="15">
        <v>45</v>
      </c>
      <c r="J9" s="16">
        <f t="shared" si="2"/>
        <v>8.2499999999999982</v>
      </c>
      <c r="K9" s="16">
        <f t="shared" si="3"/>
        <v>7.4999999999999982</v>
      </c>
      <c r="L9" s="16">
        <f>IF(D9="","",IF(V9&lt;&gt;"",0,IFERROR(INDEX(Stammdaten!$F$8:$F$17,MATCH(D9,Stammdaten!$A$8:$A$17,0)),0)))</f>
        <v>8</v>
      </c>
      <c r="M9" s="16">
        <f t="shared" si="4"/>
        <v>-0.50000000000000178</v>
      </c>
      <c r="N9" s="16">
        <f t="shared" si="5"/>
        <v>0</v>
      </c>
      <c r="O9" s="16">
        <f t="shared" si="6"/>
        <v>0</v>
      </c>
      <c r="P9" s="13" t="s">
        <v>41</v>
      </c>
      <c r="Q9" s="16">
        <f t="shared" si="7"/>
        <v>0</v>
      </c>
      <c r="R9" s="17">
        <f>IF(D9="","",IFERROR(INDEX(Stammdaten!$E$8:$E$17,MATCH(D9,Stammdaten!$A$8:$A$17,0)),0))</f>
        <v>16.8</v>
      </c>
      <c r="S9" s="17">
        <f t="shared" si="8"/>
        <v>125.99999999999997</v>
      </c>
      <c r="T9" s="17">
        <f>IF(A9="","",N9*R9*Stammdaten!$B$5+O9*R9*Stammdaten!$B$6+IF(P9="Ja",K9*R9*Stammdaten!$B$7,0))</f>
        <v>0</v>
      </c>
      <c r="U9" s="17">
        <f t="shared" si="9"/>
        <v>125.99999999999997</v>
      </c>
      <c r="V9" s="13"/>
      <c r="W9" s="13" t="s">
        <v>42</v>
      </c>
      <c r="X9" s="12" t="str">
        <f>IF(A9="","",IF(AND(J9&gt;9,I9&lt;45),"Pause &lt;45 min prüfen",IF(AND(J9&gt;6,I9&lt;30),"Pause &lt;30 min prüfen",IF(K9&gt;10,"Arbeitszeit &gt;10h prüfen",IF(R9&lt;Stammdaten!$B$4,"Stundenlohn prüfen","OK")))))</f>
        <v>OK</v>
      </c>
      <c r="Y9" s="13"/>
      <c r="Z9" s="13"/>
    </row>
    <row r="10" spans="1:26" ht="18" customHeight="1" x14ac:dyDescent="0.25">
      <c r="A10" s="30">
        <v>46024</v>
      </c>
      <c r="B10" s="12">
        <f t="shared" si="0"/>
        <v>1</v>
      </c>
      <c r="C10" s="12" t="str">
        <f t="shared" si="1"/>
        <v>Fr</v>
      </c>
      <c r="D10" s="13" t="s">
        <v>43</v>
      </c>
      <c r="E10" s="13" t="s">
        <v>37</v>
      </c>
      <c r="F10" s="13" t="s">
        <v>34</v>
      </c>
      <c r="G10" s="14">
        <v>0.6875</v>
      </c>
      <c r="H10" s="14">
        <v>0.98958333333333337</v>
      </c>
      <c r="I10" s="15">
        <v>30</v>
      </c>
      <c r="J10" s="16">
        <f t="shared" si="2"/>
        <v>7.2500000000000009</v>
      </c>
      <c r="K10" s="16">
        <f t="shared" si="3"/>
        <v>6.7500000000000009</v>
      </c>
      <c r="L10" s="16">
        <f>IF(D10="","",IF(V10&lt;&gt;"",0,IFERROR(INDEX(Stammdaten!$F$8:$F$17,MATCH(D10,Stammdaten!$A$8:$A$17,0)),0)))</f>
        <v>4</v>
      </c>
      <c r="M10" s="16">
        <f t="shared" si="4"/>
        <v>2.7500000000000009</v>
      </c>
      <c r="N10" s="16">
        <f t="shared" si="5"/>
        <v>1.7500000001164153</v>
      </c>
      <c r="O10" s="16">
        <f t="shared" si="6"/>
        <v>0</v>
      </c>
      <c r="P10" s="13" t="s">
        <v>41</v>
      </c>
      <c r="Q10" s="16">
        <f t="shared" si="7"/>
        <v>1.7500000001164153</v>
      </c>
      <c r="R10" s="17">
        <f>IF(D10="","",IFERROR(INDEX(Stammdaten!$E$8:$E$17,MATCH(D10,Stammdaten!$A$8:$A$17,0)),0))</f>
        <v>13.9</v>
      </c>
      <c r="S10" s="17">
        <f t="shared" si="8"/>
        <v>93.825000000000017</v>
      </c>
      <c r="T10" s="17">
        <f>IF(A10="","",N10*R10*Stammdaten!$B$5+O10*R10*Stammdaten!$B$6+IF(P10="Ja",K10*R10*Stammdaten!$B$7,0))</f>
        <v>6.0812500004045438</v>
      </c>
      <c r="U10" s="17">
        <f t="shared" si="9"/>
        <v>99.906250000404555</v>
      </c>
      <c r="V10" s="13"/>
      <c r="W10" s="13" t="s">
        <v>31</v>
      </c>
      <c r="X10" s="12" t="str">
        <f>IF(A10="","",IF(AND(J10&gt;9,I10&lt;45),"Pause &lt;45 min prüfen",IF(AND(J10&gt;6,I10&lt;30),"Pause &lt;30 min prüfen",IF(K10&gt;10,"Arbeitszeit &gt;10h prüfen",IF(R10&lt;Stammdaten!$B$4,"Stundenlohn prüfen","OK")))))</f>
        <v>OK</v>
      </c>
      <c r="Y10" s="13"/>
      <c r="Z10" s="13"/>
    </row>
    <row r="11" spans="1:26" ht="18" customHeight="1" x14ac:dyDescent="0.25">
      <c r="A11" s="30">
        <v>46024</v>
      </c>
      <c r="B11" s="12">
        <f t="shared" si="0"/>
        <v>1</v>
      </c>
      <c r="C11" s="12" t="str">
        <f t="shared" si="1"/>
        <v>Fr</v>
      </c>
      <c r="D11" s="13" t="s">
        <v>44</v>
      </c>
      <c r="E11" s="13" t="s">
        <v>45</v>
      </c>
      <c r="F11" s="13" t="s">
        <v>46</v>
      </c>
      <c r="G11" s="14">
        <v>0.51041666666666663</v>
      </c>
      <c r="H11" s="14">
        <v>0.65625</v>
      </c>
      <c r="I11" s="15">
        <v>0</v>
      </c>
      <c r="J11" s="16">
        <f t="shared" si="2"/>
        <v>3.5000000000000009</v>
      </c>
      <c r="K11" s="16">
        <f t="shared" si="3"/>
        <v>3.5000000000000009</v>
      </c>
      <c r="L11" s="16">
        <f>IF(D11="","",IF(V11&lt;&gt;"",0,IFERROR(INDEX(Stammdaten!$F$8:$F$17,MATCH(D11,Stammdaten!$A$8:$A$17,0)),0)))</f>
        <v>3.5</v>
      </c>
      <c r="M11" s="16">
        <f t="shared" si="4"/>
        <v>8.8817841970012523E-16</v>
      </c>
      <c r="N11" s="16">
        <f t="shared" si="5"/>
        <v>0</v>
      </c>
      <c r="O11" s="16">
        <f t="shared" si="6"/>
        <v>0</v>
      </c>
      <c r="P11" s="13" t="s">
        <v>41</v>
      </c>
      <c r="Q11" s="16">
        <f t="shared" si="7"/>
        <v>0</v>
      </c>
      <c r="R11" s="17">
        <f>IF(D11="","",IFERROR(INDEX(Stammdaten!$E$8:$E$17,MATCH(D11,Stammdaten!$A$8:$A$17,0)),0))</f>
        <v>13.9</v>
      </c>
      <c r="S11" s="17">
        <f t="shared" si="8"/>
        <v>48.650000000000013</v>
      </c>
      <c r="T11" s="17">
        <f>IF(A11="","",N11*R11*Stammdaten!$B$5+O11*R11*Stammdaten!$B$6+IF(P11="Ja",K11*R11*Stammdaten!$B$7,0))</f>
        <v>0</v>
      </c>
      <c r="U11" s="17">
        <f t="shared" si="9"/>
        <v>48.650000000000013</v>
      </c>
      <c r="V11" s="13"/>
      <c r="W11" s="13" t="s">
        <v>35</v>
      </c>
      <c r="X11" s="12" t="str">
        <f>IF(A11="","",IF(AND(J11&gt;9,I11&lt;45),"Pause &lt;45 min prüfen",IF(AND(J11&gt;6,I11&lt;30),"Pause &lt;30 min prüfen",IF(K11&gt;10,"Arbeitszeit &gt;10h prüfen",IF(R11&lt;Stammdaten!$B$4,"Stundenlohn prüfen","OK")))))</f>
        <v>OK</v>
      </c>
      <c r="Y11" s="13"/>
      <c r="Z11" s="13"/>
    </row>
    <row r="12" spans="1:26" ht="18" customHeight="1" x14ac:dyDescent="0.25">
      <c r="A12" s="30">
        <v>46024</v>
      </c>
      <c r="B12" s="12">
        <f t="shared" si="0"/>
        <v>1</v>
      </c>
      <c r="C12" s="12" t="str">
        <f t="shared" si="1"/>
        <v>Fr</v>
      </c>
      <c r="D12" s="13" t="s">
        <v>47</v>
      </c>
      <c r="E12" s="13" t="s">
        <v>48</v>
      </c>
      <c r="F12" s="13" t="s">
        <v>49</v>
      </c>
      <c r="G12" s="14">
        <v>0.76041666666666663</v>
      </c>
      <c r="H12" s="14">
        <v>7.2916666666666671E-2</v>
      </c>
      <c r="I12" s="15">
        <v>45</v>
      </c>
      <c r="J12" s="16">
        <f t="shared" si="2"/>
        <v>7.5000000000000027</v>
      </c>
      <c r="K12" s="16">
        <f t="shared" si="3"/>
        <v>6.7500000000000027</v>
      </c>
      <c r="L12" s="16">
        <f>IF(D12="","",IF(V12&lt;&gt;"",0,IFERROR(INDEX(Stammdaten!$F$8:$F$17,MATCH(D12,Stammdaten!$A$8:$A$17,0)),0)))</f>
        <v>5.5</v>
      </c>
      <c r="M12" s="16">
        <f t="shared" si="4"/>
        <v>1.2500000000000027</v>
      </c>
      <c r="N12" s="16">
        <f t="shared" si="5"/>
        <v>3.75</v>
      </c>
      <c r="O12" s="16">
        <f t="shared" si="6"/>
        <v>0</v>
      </c>
      <c r="P12" s="13" t="s">
        <v>41</v>
      </c>
      <c r="Q12" s="16">
        <f t="shared" si="7"/>
        <v>3.75</v>
      </c>
      <c r="R12" s="17">
        <f>IF(D12="","",IFERROR(INDEX(Stammdaten!$E$8:$E$17,MATCH(D12,Stammdaten!$A$8:$A$17,0)),0))</f>
        <v>15</v>
      </c>
      <c r="S12" s="17">
        <f t="shared" si="8"/>
        <v>101.25000000000004</v>
      </c>
      <c r="T12" s="17">
        <f>IF(A12="","",N12*R12*Stammdaten!$B$5+O12*R12*Stammdaten!$B$6+IF(P12="Ja",K12*R12*Stammdaten!$B$7,0))</f>
        <v>14.0625</v>
      </c>
      <c r="U12" s="17">
        <f t="shared" si="9"/>
        <v>115.31250000000004</v>
      </c>
      <c r="V12" s="13"/>
      <c r="W12" s="13" t="s">
        <v>42</v>
      </c>
      <c r="X12" s="12" t="str">
        <f>IF(A12="","",IF(AND(J12&gt;9,I12&lt;45),"Pause &lt;45 min prüfen",IF(AND(J12&gt;6,I12&lt;30),"Pause &lt;30 min prüfen",IF(K12&gt;10,"Arbeitszeit &gt;10h prüfen",IF(R12&lt;Stammdaten!$B$4,"Stundenlohn prüfen","OK")))))</f>
        <v>OK</v>
      </c>
      <c r="Y12" s="13"/>
      <c r="Z12" s="13"/>
    </row>
    <row r="13" spans="1:26" ht="18" customHeight="1" x14ac:dyDescent="0.25">
      <c r="A13" s="30">
        <v>46025</v>
      </c>
      <c r="B13" s="12">
        <f t="shared" si="0"/>
        <v>1</v>
      </c>
      <c r="C13" s="12" t="str">
        <f t="shared" si="1"/>
        <v>Sa</v>
      </c>
      <c r="D13" s="13" t="s">
        <v>39</v>
      </c>
      <c r="E13" s="13" t="s">
        <v>33</v>
      </c>
      <c r="F13" s="13" t="s">
        <v>40</v>
      </c>
      <c r="G13" s="14">
        <v>0.41666666666666669</v>
      </c>
      <c r="H13" s="14">
        <v>0.78125</v>
      </c>
      <c r="I13" s="15">
        <v>45</v>
      </c>
      <c r="J13" s="16">
        <f t="shared" si="2"/>
        <v>8.75</v>
      </c>
      <c r="K13" s="16">
        <f t="shared" si="3"/>
        <v>8</v>
      </c>
      <c r="L13" s="16">
        <f>IF(D13="","",IF(V13&lt;&gt;"",0,IFERROR(INDEX(Stammdaten!$F$8:$F$17,MATCH(D13,Stammdaten!$A$8:$A$17,0)),0)))</f>
        <v>8</v>
      </c>
      <c r="M13" s="16">
        <f t="shared" si="4"/>
        <v>0</v>
      </c>
      <c r="N13" s="16">
        <f t="shared" si="5"/>
        <v>0</v>
      </c>
      <c r="O13" s="16">
        <f t="shared" si="6"/>
        <v>0</v>
      </c>
      <c r="P13" s="13" t="s">
        <v>41</v>
      </c>
      <c r="Q13" s="16">
        <f t="shared" si="7"/>
        <v>0</v>
      </c>
      <c r="R13" s="17">
        <f>IF(D13="","",IFERROR(INDEX(Stammdaten!$E$8:$E$17,MATCH(D13,Stammdaten!$A$8:$A$17,0)),0))</f>
        <v>16.8</v>
      </c>
      <c r="S13" s="17">
        <f t="shared" si="8"/>
        <v>134.4</v>
      </c>
      <c r="T13" s="17">
        <f>IF(A13="","",N13*R13*Stammdaten!$B$5+O13*R13*Stammdaten!$B$6+IF(P13="Ja",K13*R13*Stammdaten!$B$7,0))</f>
        <v>0</v>
      </c>
      <c r="U13" s="17">
        <f t="shared" si="9"/>
        <v>134.4</v>
      </c>
      <c r="V13" s="13"/>
      <c r="W13" s="13" t="s">
        <v>38</v>
      </c>
      <c r="X13" s="12" t="str">
        <f>IF(A13="","",IF(AND(J13&gt;9,I13&lt;45),"Pause &lt;45 min prüfen",IF(AND(J13&gt;6,I13&lt;30),"Pause &lt;30 min prüfen",IF(K13&gt;10,"Arbeitszeit &gt;10h prüfen",IF(R13&lt;Stammdaten!$B$4,"Stundenlohn prüfen","OK")))))</f>
        <v>OK</v>
      </c>
      <c r="Y13" s="13"/>
      <c r="Z13" s="13"/>
    </row>
    <row r="14" spans="1:26" ht="18" customHeight="1" x14ac:dyDescent="0.25">
      <c r="A14" s="30">
        <v>46025</v>
      </c>
      <c r="B14" s="12">
        <f t="shared" si="0"/>
        <v>1</v>
      </c>
      <c r="C14" s="12" t="str">
        <f t="shared" si="1"/>
        <v>Sa</v>
      </c>
      <c r="D14" s="13" t="s">
        <v>43</v>
      </c>
      <c r="E14" s="13" t="s">
        <v>37</v>
      </c>
      <c r="F14" s="13" t="s">
        <v>49</v>
      </c>
      <c r="G14" s="14">
        <v>0.75</v>
      </c>
      <c r="H14" s="14">
        <v>9.375E-2</v>
      </c>
      <c r="I14" s="15">
        <v>0</v>
      </c>
      <c r="J14" s="16">
        <f t="shared" si="2"/>
        <v>8.25</v>
      </c>
      <c r="K14" s="16">
        <f t="shared" si="3"/>
        <v>8.25</v>
      </c>
      <c r="L14" s="16">
        <f>IF(D14="","",IF(V14&lt;&gt;"",0,IFERROR(INDEX(Stammdaten!$F$8:$F$17,MATCH(D14,Stammdaten!$A$8:$A$17,0)),0)))</f>
        <v>4</v>
      </c>
      <c r="M14" s="16">
        <f t="shared" si="4"/>
        <v>4.25</v>
      </c>
      <c r="N14" s="16">
        <f t="shared" si="5"/>
        <v>4.2500000000582077</v>
      </c>
      <c r="O14" s="16">
        <f t="shared" si="6"/>
        <v>0</v>
      </c>
      <c r="P14" s="13" t="s">
        <v>41</v>
      </c>
      <c r="Q14" s="16">
        <f t="shared" si="7"/>
        <v>4.2500000000582077</v>
      </c>
      <c r="R14" s="17">
        <f>IF(D14="","",IFERROR(INDEX(Stammdaten!$E$8:$E$17,MATCH(D14,Stammdaten!$A$8:$A$17,0)),0))</f>
        <v>13.9</v>
      </c>
      <c r="S14" s="17">
        <f t="shared" si="8"/>
        <v>114.675</v>
      </c>
      <c r="T14" s="17">
        <f>IF(A14="","",N14*R14*Stammdaten!$B$5+O14*R14*Stammdaten!$B$6+IF(P14="Ja",K14*R14*Stammdaten!$B$7,0))</f>
        <v>14.768750000202273</v>
      </c>
      <c r="U14" s="17">
        <f t="shared" si="9"/>
        <v>129.44375000020227</v>
      </c>
      <c r="V14" s="13"/>
      <c r="W14" s="13" t="s">
        <v>31</v>
      </c>
      <c r="X14" s="12" t="str">
        <f>IF(A14="","",IF(AND(J14&gt;9,I14&lt;45),"Pause &lt;45 min prüfen",IF(AND(J14&gt;6,I14&lt;30),"Pause &lt;30 min prüfen",IF(K14&gt;10,"Arbeitszeit &gt;10h prüfen",IF(R14&lt;Stammdaten!$B$4,"Stundenlohn prüfen","OK")))))</f>
        <v>Pause &lt;30 min prüfen</v>
      </c>
      <c r="Y14" s="13" t="s">
        <v>50</v>
      </c>
      <c r="Z14" s="13"/>
    </row>
    <row r="15" spans="1:26" ht="18" customHeight="1" x14ac:dyDescent="0.25">
      <c r="A15" s="30">
        <v>46025</v>
      </c>
      <c r="B15" s="12">
        <f t="shared" si="0"/>
        <v>1</v>
      </c>
      <c r="C15" s="12" t="str">
        <f t="shared" si="1"/>
        <v>Sa</v>
      </c>
      <c r="D15" s="13" t="s">
        <v>32</v>
      </c>
      <c r="E15" s="13" t="s">
        <v>33</v>
      </c>
      <c r="F15" s="13" t="s">
        <v>40</v>
      </c>
      <c r="G15" s="14">
        <v>0.42708333333333331</v>
      </c>
      <c r="H15" s="14">
        <v>0.76041666666666663</v>
      </c>
      <c r="I15" s="15">
        <v>45</v>
      </c>
      <c r="J15" s="16">
        <f t="shared" si="2"/>
        <v>8</v>
      </c>
      <c r="K15" s="16">
        <f t="shared" si="3"/>
        <v>7.25</v>
      </c>
      <c r="L15" s="16">
        <f>IF(D15="","",IF(V15&lt;&gt;"",0,IFERROR(INDEX(Stammdaten!$F$8:$F$17,MATCH(D15,Stammdaten!$A$8:$A$17,0)),0)))</f>
        <v>8</v>
      </c>
      <c r="M15" s="16">
        <f t="shared" si="4"/>
        <v>-0.75</v>
      </c>
      <c r="N15" s="16">
        <f t="shared" si="5"/>
        <v>0</v>
      </c>
      <c r="O15" s="16">
        <f t="shared" si="6"/>
        <v>0</v>
      </c>
      <c r="P15" s="13" t="s">
        <v>41</v>
      </c>
      <c r="Q15" s="16">
        <f t="shared" si="7"/>
        <v>0</v>
      </c>
      <c r="R15" s="17">
        <f>IF(D15="","",IFERROR(INDEX(Stammdaten!$E$8:$E$17,MATCH(D15,Stammdaten!$A$8:$A$17,0)),0))</f>
        <v>17.2</v>
      </c>
      <c r="S15" s="17">
        <f t="shared" si="8"/>
        <v>124.69999999999999</v>
      </c>
      <c r="T15" s="17">
        <f>IF(A15="","",N15*R15*Stammdaten!$B$5+O15*R15*Stammdaten!$B$6+IF(P15="Ja",K15*R15*Stammdaten!$B$7,0))</f>
        <v>0</v>
      </c>
      <c r="U15" s="17">
        <f t="shared" si="9"/>
        <v>124.69999999999999</v>
      </c>
      <c r="V15" s="13"/>
      <c r="W15" s="13" t="s">
        <v>42</v>
      </c>
      <c r="X15" s="12" t="str">
        <f>IF(A15="","",IF(AND(J15&gt;9,I15&lt;45),"Pause &lt;45 min prüfen",IF(AND(J15&gt;6,I15&lt;30),"Pause &lt;30 min prüfen",IF(K15&gt;10,"Arbeitszeit &gt;10h prüfen",IF(R15&lt;Stammdaten!$B$4,"Stundenlohn prüfen","OK")))))</f>
        <v>OK</v>
      </c>
      <c r="Y15" s="13"/>
      <c r="Z15" s="13"/>
    </row>
    <row r="16" spans="1:26" ht="18" customHeight="1" x14ac:dyDescent="0.25">
      <c r="A16" s="30">
        <v>46025</v>
      </c>
      <c r="B16" s="12">
        <f t="shared" si="0"/>
        <v>1</v>
      </c>
      <c r="C16" s="12" t="str">
        <f t="shared" si="1"/>
        <v>Sa</v>
      </c>
      <c r="D16" s="13" t="s">
        <v>36</v>
      </c>
      <c r="E16" s="13" t="s">
        <v>37</v>
      </c>
      <c r="F16" s="13" t="s">
        <v>29</v>
      </c>
      <c r="G16" s="14">
        <v>0.25</v>
      </c>
      <c r="H16" s="14">
        <v>0.57291666666666663</v>
      </c>
      <c r="I16" s="15">
        <v>30</v>
      </c>
      <c r="J16" s="16">
        <f t="shared" si="2"/>
        <v>7.7499999999999991</v>
      </c>
      <c r="K16" s="16">
        <f t="shared" si="3"/>
        <v>7.2499999999999991</v>
      </c>
      <c r="L16" s="16">
        <f>IF(D16="","",IF(V16&lt;&gt;"",0,IFERROR(INDEX(Stammdaten!$F$8:$F$17,MATCH(D16,Stammdaten!$A$8:$A$17,0)),0)))</f>
        <v>6</v>
      </c>
      <c r="M16" s="16">
        <f t="shared" si="4"/>
        <v>1.2499999999999991</v>
      </c>
      <c r="N16" s="16">
        <f t="shared" si="5"/>
        <v>0</v>
      </c>
      <c r="O16" s="16">
        <f t="shared" si="6"/>
        <v>0</v>
      </c>
      <c r="P16" s="13" t="s">
        <v>41</v>
      </c>
      <c r="Q16" s="16">
        <f t="shared" si="7"/>
        <v>0</v>
      </c>
      <c r="R16" s="17">
        <f>IF(D16="","",IFERROR(INDEX(Stammdaten!$E$8:$E$17,MATCH(D16,Stammdaten!$A$8:$A$17,0)),0))</f>
        <v>14.5</v>
      </c>
      <c r="S16" s="17">
        <f t="shared" si="8"/>
        <v>105.12499999999999</v>
      </c>
      <c r="T16" s="17">
        <f>IF(A16="","",N16*R16*Stammdaten!$B$5+O16*R16*Stammdaten!$B$6+IF(P16="Ja",K16*R16*Stammdaten!$B$7,0))</f>
        <v>0</v>
      </c>
      <c r="U16" s="17">
        <f t="shared" si="9"/>
        <v>105.12499999999999</v>
      </c>
      <c r="V16" s="13"/>
      <c r="W16" s="13" t="s">
        <v>35</v>
      </c>
      <c r="X16" s="12" t="str">
        <f>IF(A16="","",IF(AND(J16&gt;9,I16&lt;45),"Pause &lt;45 min prüfen",IF(AND(J16&gt;6,I16&lt;30),"Pause &lt;30 min prüfen",IF(K16&gt;10,"Arbeitszeit &gt;10h prüfen",IF(R16&lt;Stammdaten!$B$4,"Stundenlohn prüfen","OK")))))</f>
        <v>OK</v>
      </c>
      <c r="Y16" s="13"/>
      <c r="Z16" s="13"/>
    </row>
    <row r="17" spans="1:26" ht="18" customHeight="1" x14ac:dyDescent="0.25">
      <c r="A17" s="30">
        <v>46026</v>
      </c>
      <c r="B17" s="12">
        <f t="shared" si="0"/>
        <v>1</v>
      </c>
      <c r="C17" s="12" t="str">
        <f t="shared" si="1"/>
        <v>So</v>
      </c>
      <c r="D17" s="13" t="s">
        <v>32</v>
      </c>
      <c r="E17" s="13" t="s">
        <v>33</v>
      </c>
      <c r="F17" s="13" t="s">
        <v>40</v>
      </c>
      <c r="G17" s="14">
        <v>0.40625</v>
      </c>
      <c r="H17" s="14">
        <v>0.77083333333333337</v>
      </c>
      <c r="I17" s="15">
        <v>45</v>
      </c>
      <c r="J17" s="16">
        <f t="shared" si="2"/>
        <v>8.75</v>
      </c>
      <c r="K17" s="16">
        <f t="shared" si="3"/>
        <v>8</v>
      </c>
      <c r="L17" s="16">
        <f>IF(D17="","",IF(V17&lt;&gt;"",0,IFERROR(INDEX(Stammdaten!$F$8:$F$17,MATCH(D17,Stammdaten!$A$8:$A$17,0)),0)))</f>
        <v>8</v>
      </c>
      <c r="M17" s="16">
        <f t="shared" si="4"/>
        <v>0</v>
      </c>
      <c r="N17" s="16">
        <f t="shared" si="5"/>
        <v>0</v>
      </c>
      <c r="O17" s="16">
        <f t="shared" si="6"/>
        <v>8</v>
      </c>
      <c r="P17" s="13" t="s">
        <v>41</v>
      </c>
      <c r="Q17" s="16">
        <f t="shared" si="7"/>
        <v>8</v>
      </c>
      <c r="R17" s="17">
        <f>IF(D17="","",IFERROR(INDEX(Stammdaten!$E$8:$E$17,MATCH(D17,Stammdaten!$A$8:$A$17,0)),0))</f>
        <v>17.2</v>
      </c>
      <c r="S17" s="17">
        <f t="shared" si="8"/>
        <v>137.6</v>
      </c>
      <c r="T17" s="17">
        <f>IF(A17="","",N17*R17*Stammdaten!$B$5+O17*R17*Stammdaten!$B$6+IF(P17="Ja",K17*R17*Stammdaten!$B$7,0))</f>
        <v>68.8</v>
      </c>
      <c r="U17" s="17">
        <f t="shared" si="9"/>
        <v>206.39999999999998</v>
      </c>
      <c r="V17" s="13"/>
      <c r="W17" s="13" t="s">
        <v>42</v>
      </c>
      <c r="X17" s="12" t="str">
        <f>IF(A17="","",IF(AND(J17&gt;9,I17&lt;45),"Pause &lt;45 min prüfen",IF(AND(J17&gt;6,I17&lt;30),"Pause &lt;30 min prüfen",IF(K17&gt;10,"Arbeitszeit &gt;10h prüfen",IF(R17&lt;Stammdaten!$B$4,"Stundenlohn prüfen","OK")))))</f>
        <v>OK</v>
      </c>
      <c r="Y17" s="13"/>
      <c r="Z17" s="13"/>
    </row>
    <row r="18" spans="1:26" ht="18" customHeight="1" x14ac:dyDescent="0.25">
      <c r="A18" s="30">
        <v>46026</v>
      </c>
      <c r="B18" s="12">
        <f t="shared" si="0"/>
        <v>1</v>
      </c>
      <c r="C18" s="12" t="str">
        <f t="shared" si="1"/>
        <v>So</v>
      </c>
      <c r="D18" s="13" t="s">
        <v>27</v>
      </c>
      <c r="E18" s="13" t="s">
        <v>28</v>
      </c>
      <c r="F18" s="13" t="s">
        <v>29</v>
      </c>
      <c r="G18" s="14">
        <v>0.25</v>
      </c>
      <c r="H18" s="14">
        <v>0.58333333333333337</v>
      </c>
      <c r="I18" s="15">
        <v>30</v>
      </c>
      <c r="J18" s="16">
        <f t="shared" si="2"/>
        <v>8</v>
      </c>
      <c r="K18" s="16">
        <f t="shared" si="3"/>
        <v>7.5</v>
      </c>
      <c r="L18" s="16">
        <f>IF(D18="","",IF(V18&lt;&gt;"",0,IFERROR(INDEX(Stammdaten!$F$8:$F$17,MATCH(D18,Stammdaten!$A$8:$A$17,0)),0)))</f>
        <v>5</v>
      </c>
      <c r="M18" s="16">
        <f t="shared" si="4"/>
        <v>2.5</v>
      </c>
      <c r="N18" s="16">
        <f t="shared" si="5"/>
        <v>0</v>
      </c>
      <c r="O18" s="16">
        <f t="shared" si="6"/>
        <v>7.5</v>
      </c>
      <c r="P18" s="13" t="s">
        <v>41</v>
      </c>
      <c r="Q18" s="16">
        <f t="shared" si="7"/>
        <v>7.5</v>
      </c>
      <c r="R18" s="17">
        <f>IF(D18="","",IFERROR(INDEX(Stammdaten!$E$8:$E$17,MATCH(D18,Stammdaten!$A$8:$A$17,0)),0))</f>
        <v>14.2</v>
      </c>
      <c r="S18" s="17">
        <f t="shared" si="8"/>
        <v>106.5</v>
      </c>
      <c r="T18" s="17">
        <f>IF(A18="","",N18*R18*Stammdaten!$B$5+O18*R18*Stammdaten!$B$6+IF(P18="Ja",K18*R18*Stammdaten!$B$7,0))</f>
        <v>53.25</v>
      </c>
      <c r="U18" s="17">
        <f t="shared" si="9"/>
        <v>159.75</v>
      </c>
      <c r="V18" s="13"/>
      <c r="W18" s="13" t="s">
        <v>38</v>
      </c>
      <c r="X18" s="12" t="str">
        <f>IF(A18="","",IF(AND(J18&gt;9,I18&lt;45),"Pause &lt;45 min prüfen",IF(AND(J18&gt;6,I18&lt;30),"Pause &lt;30 min prüfen",IF(K18&gt;10,"Arbeitszeit &gt;10h prüfen",IF(R18&lt;Stammdaten!$B$4,"Stundenlohn prüfen","OK")))))</f>
        <v>OK</v>
      </c>
      <c r="Y18" s="13"/>
      <c r="Z18" s="13"/>
    </row>
    <row r="19" spans="1:26" ht="18" customHeight="1" x14ac:dyDescent="0.25">
      <c r="A19" s="30">
        <v>46026</v>
      </c>
      <c r="B19" s="12">
        <f t="shared" si="0"/>
        <v>1</v>
      </c>
      <c r="C19" s="12" t="str">
        <f t="shared" si="1"/>
        <v>So</v>
      </c>
      <c r="D19" s="13" t="s">
        <v>47</v>
      </c>
      <c r="E19" s="13" t="s">
        <v>48</v>
      </c>
      <c r="F19" s="13" t="s">
        <v>34</v>
      </c>
      <c r="G19" s="14">
        <v>0.67708333333333337</v>
      </c>
      <c r="H19" s="14">
        <v>0.98958333333333337</v>
      </c>
      <c r="I19" s="15">
        <v>30</v>
      </c>
      <c r="J19" s="16">
        <f t="shared" si="2"/>
        <v>7.5</v>
      </c>
      <c r="K19" s="16">
        <f t="shared" si="3"/>
        <v>7</v>
      </c>
      <c r="L19" s="16">
        <f>IF(D19="","",IF(V19&lt;&gt;"",0,IFERROR(INDEX(Stammdaten!$F$8:$F$17,MATCH(D19,Stammdaten!$A$8:$A$17,0)),0)))</f>
        <v>5.5</v>
      </c>
      <c r="M19" s="16">
        <f t="shared" si="4"/>
        <v>1.5</v>
      </c>
      <c r="N19" s="16">
        <f t="shared" si="5"/>
        <v>1.7500000001164153</v>
      </c>
      <c r="O19" s="16">
        <f t="shared" si="6"/>
        <v>7</v>
      </c>
      <c r="P19" s="13" t="s">
        <v>41</v>
      </c>
      <c r="Q19" s="16">
        <f t="shared" si="7"/>
        <v>8.7500000001164153</v>
      </c>
      <c r="R19" s="17">
        <f>IF(D19="","",IFERROR(INDEX(Stammdaten!$E$8:$E$17,MATCH(D19,Stammdaten!$A$8:$A$17,0)),0))</f>
        <v>15</v>
      </c>
      <c r="S19" s="17">
        <f t="shared" si="8"/>
        <v>105</v>
      </c>
      <c r="T19" s="17">
        <f>IF(A19="","",N19*R19*Stammdaten!$B$5+O19*R19*Stammdaten!$B$6+IF(P19="Ja",K19*R19*Stammdaten!$B$7,0))</f>
        <v>59.062500000436557</v>
      </c>
      <c r="U19" s="17">
        <f t="shared" si="9"/>
        <v>164.06250000043656</v>
      </c>
      <c r="V19" s="13"/>
      <c r="W19" s="13" t="s">
        <v>35</v>
      </c>
      <c r="X19" s="12" t="str">
        <f>IF(A19="","",IF(AND(J19&gt;9,I19&lt;45),"Pause &lt;45 min prüfen",IF(AND(J19&gt;6,I19&lt;30),"Pause &lt;30 min prüfen",IF(K19&gt;10,"Arbeitszeit &gt;10h prüfen",IF(R19&lt;Stammdaten!$B$4,"Stundenlohn prüfen","OK")))))</f>
        <v>OK</v>
      </c>
      <c r="Y19" s="13"/>
      <c r="Z19" s="13"/>
    </row>
    <row r="20" spans="1:26" ht="18" customHeight="1" x14ac:dyDescent="0.25">
      <c r="A20" s="30">
        <v>46027</v>
      </c>
      <c r="B20" s="12">
        <f t="shared" si="0"/>
        <v>2</v>
      </c>
      <c r="C20" s="12" t="str">
        <f t="shared" si="1"/>
        <v>Mo</v>
      </c>
      <c r="D20" s="13" t="s">
        <v>27</v>
      </c>
      <c r="E20" s="13" t="s">
        <v>28</v>
      </c>
      <c r="F20" s="13" t="s">
        <v>29</v>
      </c>
      <c r="G20" s="14">
        <v>0.25</v>
      </c>
      <c r="H20" s="14">
        <v>0.59375</v>
      </c>
      <c r="I20" s="15">
        <v>30</v>
      </c>
      <c r="J20" s="16">
        <f t="shared" si="2"/>
        <v>8.25</v>
      </c>
      <c r="K20" s="16">
        <f t="shared" si="3"/>
        <v>7.75</v>
      </c>
      <c r="L20" s="16">
        <f>IF(D20="","",IF(V20&lt;&gt;"",0,IFERROR(INDEX(Stammdaten!$F$8:$F$17,MATCH(D20,Stammdaten!$A$8:$A$17,0)),0)))</f>
        <v>5</v>
      </c>
      <c r="M20" s="16">
        <f t="shared" si="4"/>
        <v>2.75</v>
      </c>
      <c r="N20" s="16">
        <f t="shared" si="5"/>
        <v>0</v>
      </c>
      <c r="O20" s="16">
        <f t="shared" si="6"/>
        <v>0</v>
      </c>
      <c r="P20" s="13" t="s">
        <v>41</v>
      </c>
      <c r="Q20" s="16">
        <f t="shared" si="7"/>
        <v>0</v>
      </c>
      <c r="R20" s="17">
        <f>IF(D20="","",IFERROR(INDEX(Stammdaten!$E$8:$E$17,MATCH(D20,Stammdaten!$A$8:$A$17,0)),0))</f>
        <v>14.2</v>
      </c>
      <c r="S20" s="17">
        <f t="shared" si="8"/>
        <v>110.05</v>
      </c>
      <c r="T20" s="17">
        <f>IF(A20="","",N20*R20*Stammdaten!$B$5+O20*R20*Stammdaten!$B$6+IF(P20="Ja",K20*R20*Stammdaten!$B$7,0))</f>
        <v>0</v>
      </c>
      <c r="U20" s="17">
        <f t="shared" si="9"/>
        <v>110.05</v>
      </c>
      <c r="V20" s="13"/>
      <c r="W20" s="13" t="s">
        <v>35</v>
      </c>
      <c r="X20" s="12" t="str">
        <f>IF(A20="","",IF(AND(J20&gt;9,I20&lt;45),"Pause &lt;45 min prüfen",IF(AND(J20&gt;6,I20&lt;30),"Pause &lt;30 min prüfen",IF(K20&gt;10,"Arbeitszeit &gt;10h prüfen",IF(R20&lt;Stammdaten!$B$4,"Stundenlohn prüfen","OK")))))</f>
        <v>OK</v>
      </c>
      <c r="Y20" s="13"/>
      <c r="Z20" s="13"/>
    </row>
    <row r="21" spans="1:26" ht="18" customHeight="1" x14ac:dyDescent="0.25">
      <c r="A21" s="30">
        <v>46027</v>
      </c>
      <c r="B21" s="12">
        <f t="shared" si="0"/>
        <v>2</v>
      </c>
      <c r="C21" s="12" t="str">
        <f t="shared" si="1"/>
        <v>Mo</v>
      </c>
      <c r="D21" s="13" t="s">
        <v>51</v>
      </c>
      <c r="E21" s="13" t="s">
        <v>52</v>
      </c>
      <c r="F21" s="13" t="s">
        <v>34</v>
      </c>
      <c r="G21" s="14">
        <v>0.6875</v>
      </c>
      <c r="H21" s="14">
        <v>0.97916666666666663</v>
      </c>
      <c r="I21" s="15">
        <v>30</v>
      </c>
      <c r="J21" s="16">
        <f t="shared" si="2"/>
        <v>6.9999999999999991</v>
      </c>
      <c r="K21" s="16">
        <f t="shared" si="3"/>
        <v>6.4999999999999991</v>
      </c>
      <c r="L21" s="16">
        <f>IF(D21="","",IF(V21&lt;&gt;"",0,IFERROR(INDEX(Stammdaten!$F$8:$F$17,MATCH(D21,Stammdaten!$A$8:$A$17,0)),0)))</f>
        <v>8</v>
      </c>
      <c r="M21" s="16">
        <f t="shared" si="4"/>
        <v>-1.5000000000000009</v>
      </c>
      <c r="N21" s="16">
        <f t="shared" si="5"/>
        <v>1.5</v>
      </c>
      <c r="O21" s="16">
        <f t="shared" si="6"/>
        <v>0</v>
      </c>
      <c r="P21" s="13" t="s">
        <v>41</v>
      </c>
      <c r="Q21" s="16">
        <f t="shared" si="7"/>
        <v>1.5</v>
      </c>
      <c r="R21" s="17">
        <f>IF(D21="","",IFERROR(INDEX(Stammdaten!$E$8:$E$17,MATCH(D21,Stammdaten!$A$8:$A$17,0)),0))</f>
        <v>18.5</v>
      </c>
      <c r="S21" s="17">
        <f t="shared" si="8"/>
        <v>120.24999999999999</v>
      </c>
      <c r="T21" s="17">
        <f>IF(A21="","",N21*R21*Stammdaten!$B$5+O21*R21*Stammdaten!$B$6+IF(P21="Ja",K21*R21*Stammdaten!$B$7,0))</f>
        <v>6.9375</v>
      </c>
      <c r="U21" s="17">
        <f t="shared" si="9"/>
        <v>127.18749999999999</v>
      </c>
      <c r="V21" s="13"/>
      <c r="W21" s="13" t="s">
        <v>38</v>
      </c>
      <c r="X21" s="12" t="str">
        <f>IF(A21="","",IF(AND(J21&gt;9,I21&lt;45),"Pause &lt;45 min prüfen",IF(AND(J21&gt;6,I21&lt;30),"Pause &lt;30 min prüfen",IF(K21&gt;10,"Arbeitszeit &gt;10h prüfen",IF(R21&lt;Stammdaten!$B$4,"Stundenlohn prüfen","OK")))))</f>
        <v>OK</v>
      </c>
      <c r="Y21" s="13"/>
      <c r="Z21" s="13"/>
    </row>
    <row r="22" spans="1:26" ht="18" customHeight="1" x14ac:dyDescent="0.25">
      <c r="A22" s="30">
        <v>46028</v>
      </c>
      <c r="B22" s="12">
        <f t="shared" si="0"/>
        <v>2</v>
      </c>
      <c r="C22" s="12" t="str">
        <f t="shared" si="1"/>
        <v>Di</v>
      </c>
      <c r="D22" s="13" t="s">
        <v>32</v>
      </c>
      <c r="E22" s="13" t="s">
        <v>33</v>
      </c>
      <c r="F22" s="13" t="s">
        <v>40</v>
      </c>
      <c r="G22" s="14">
        <v>0.40625</v>
      </c>
      <c r="H22" s="14">
        <v>0.77083333333333337</v>
      </c>
      <c r="I22" s="15">
        <v>45</v>
      </c>
      <c r="J22" s="16">
        <f t="shared" si="2"/>
        <v>8.75</v>
      </c>
      <c r="K22" s="16">
        <f t="shared" si="3"/>
        <v>8</v>
      </c>
      <c r="L22" s="16">
        <f>IF(D22="","",IF(V22&lt;&gt;"",0,IFERROR(INDEX(Stammdaten!$F$8:$F$17,MATCH(D22,Stammdaten!$A$8:$A$17,0)),0)))</f>
        <v>8</v>
      </c>
      <c r="M22" s="16">
        <f t="shared" si="4"/>
        <v>0</v>
      </c>
      <c r="N22" s="16">
        <f t="shared" si="5"/>
        <v>0</v>
      </c>
      <c r="O22" s="16">
        <f t="shared" si="6"/>
        <v>0</v>
      </c>
      <c r="P22" s="13" t="s">
        <v>41</v>
      </c>
      <c r="Q22" s="16">
        <f t="shared" si="7"/>
        <v>0</v>
      </c>
      <c r="R22" s="17">
        <f>IF(D22="","",IFERROR(INDEX(Stammdaten!$E$8:$E$17,MATCH(D22,Stammdaten!$A$8:$A$17,0)),0))</f>
        <v>17.2</v>
      </c>
      <c r="S22" s="17">
        <f t="shared" si="8"/>
        <v>137.6</v>
      </c>
      <c r="T22" s="17">
        <f>IF(A22="","",N22*R22*Stammdaten!$B$5+O22*R22*Stammdaten!$B$6+IF(P22="Ja",K22*R22*Stammdaten!$B$7,0))</f>
        <v>0</v>
      </c>
      <c r="U22" s="17">
        <f t="shared" si="9"/>
        <v>137.6</v>
      </c>
      <c r="V22" s="13"/>
      <c r="W22" s="13" t="s">
        <v>31</v>
      </c>
      <c r="X22" s="12" t="str">
        <f>IF(A22="","",IF(AND(J22&gt;9,I22&lt;45),"Pause &lt;45 min prüfen",IF(AND(J22&gt;6,I22&lt;30),"Pause &lt;30 min prüfen",IF(K22&gt;10,"Arbeitszeit &gt;10h prüfen",IF(R22&lt;Stammdaten!$B$4,"Stundenlohn prüfen","OK")))))</f>
        <v>OK</v>
      </c>
      <c r="Y22" s="13"/>
      <c r="Z22" s="13"/>
    </row>
    <row r="23" spans="1:26" ht="18" customHeight="1" x14ac:dyDescent="0.25">
      <c r="A23" s="30">
        <v>46028</v>
      </c>
      <c r="B23" s="12">
        <f t="shared" si="0"/>
        <v>2</v>
      </c>
      <c r="C23" s="12" t="str">
        <f t="shared" si="1"/>
        <v>Di</v>
      </c>
      <c r="D23" s="13" t="s">
        <v>44</v>
      </c>
      <c r="E23" s="13" t="s">
        <v>45</v>
      </c>
      <c r="F23" s="13" t="s">
        <v>46</v>
      </c>
      <c r="G23" s="14">
        <v>0.5</v>
      </c>
      <c r="H23" s="14">
        <v>0.66666666666666663</v>
      </c>
      <c r="I23" s="15">
        <v>0</v>
      </c>
      <c r="J23" s="16">
        <f t="shared" si="2"/>
        <v>3.9999999999999991</v>
      </c>
      <c r="K23" s="16">
        <f t="shared" si="3"/>
        <v>3.9999999999999991</v>
      </c>
      <c r="L23" s="16">
        <f>IF(D23="","",IF(V23&lt;&gt;"",0,IFERROR(INDEX(Stammdaten!$F$8:$F$17,MATCH(D23,Stammdaten!$A$8:$A$17,0)),0)))</f>
        <v>3.5</v>
      </c>
      <c r="M23" s="16">
        <f t="shared" si="4"/>
        <v>0.49999999999999911</v>
      </c>
      <c r="N23" s="16">
        <f t="shared" si="5"/>
        <v>0</v>
      </c>
      <c r="O23" s="16">
        <f t="shared" si="6"/>
        <v>0</v>
      </c>
      <c r="P23" s="13" t="s">
        <v>41</v>
      </c>
      <c r="Q23" s="16">
        <f t="shared" si="7"/>
        <v>0</v>
      </c>
      <c r="R23" s="17">
        <f>IF(D23="","",IFERROR(INDEX(Stammdaten!$E$8:$E$17,MATCH(D23,Stammdaten!$A$8:$A$17,0)),0))</f>
        <v>13.9</v>
      </c>
      <c r="S23" s="17">
        <f t="shared" si="8"/>
        <v>55.599999999999987</v>
      </c>
      <c r="T23" s="17">
        <f>IF(A23="","",N23*R23*Stammdaten!$B$5+O23*R23*Stammdaten!$B$6+IF(P23="Ja",K23*R23*Stammdaten!$B$7,0))</f>
        <v>0</v>
      </c>
      <c r="U23" s="17">
        <f t="shared" si="9"/>
        <v>55.599999999999987</v>
      </c>
      <c r="V23" s="13"/>
      <c r="W23" s="13" t="s">
        <v>35</v>
      </c>
      <c r="X23" s="12" t="str">
        <f>IF(A23="","",IF(AND(J23&gt;9,I23&lt;45),"Pause &lt;45 min prüfen",IF(AND(J23&gt;6,I23&lt;30),"Pause &lt;30 min prüfen",IF(K23&gt;10,"Arbeitszeit &gt;10h prüfen",IF(R23&lt;Stammdaten!$B$4,"Stundenlohn prüfen","OK")))))</f>
        <v>OK</v>
      </c>
      <c r="Y23" s="13"/>
      <c r="Z23" s="13"/>
    </row>
    <row r="24" spans="1:26" ht="18" customHeight="1" x14ac:dyDescent="0.25">
      <c r="A24" s="30">
        <v>46029</v>
      </c>
      <c r="B24" s="12">
        <f t="shared" si="0"/>
        <v>2</v>
      </c>
      <c r="C24" s="12" t="str">
        <f t="shared" si="1"/>
        <v>Mi</v>
      </c>
      <c r="D24" s="13" t="s">
        <v>39</v>
      </c>
      <c r="E24" s="13" t="s">
        <v>33</v>
      </c>
      <c r="F24" s="13" t="s">
        <v>40</v>
      </c>
      <c r="G24" s="14">
        <v>0.42708333333333331</v>
      </c>
      <c r="H24" s="14">
        <v>0.76041666666666663</v>
      </c>
      <c r="I24" s="15">
        <v>45</v>
      </c>
      <c r="J24" s="16">
        <f t="shared" si="2"/>
        <v>8</v>
      </c>
      <c r="K24" s="16">
        <f t="shared" si="3"/>
        <v>7.25</v>
      </c>
      <c r="L24" s="16">
        <f>IF(D24="","",IF(V24&lt;&gt;"",0,IFERROR(INDEX(Stammdaten!$F$8:$F$17,MATCH(D24,Stammdaten!$A$8:$A$17,0)),0)))</f>
        <v>8</v>
      </c>
      <c r="M24" s="16">
        <f t="shared" si="4"/>
        <v>-0.75</v>
      </c>
      <c r="N24" s="16">
        <f t="shared" si="5"/>
        <v>0</v>
      </c>
      <c r="O24" s="16">
        <f t="shared" si="6"/>
        <v>0</v>
      </c>
      <c r="P24" s="13" t="s">
        <v>41</v>
      </c>
      <c r="Q24" s="16">
        <f t="shared" si="7"/>
        <v>0</v>
      </c>
      <c r="R24" s="17">
        <f>IF(D24="","",IFERROR(INDEX(Stammdaten!$E$8:$E$17,MATCH(D24,Stammdaten!$A$8:$A$17,0)),0))</f>
        <v>16.8</v>
      </c>
      <c r="S24" s="17">
        <f t="shared" si="8"/>
        <v>121.80000000000001</v>
      </c>
      <c r="T24" s="17">
        <f>IF(A24="","",N24*R24*Stammdaten!$B$5+O24*R24*Stammdaten!$B$6+IF(P24="Ja",K24*R24*Stammdaten!$B$7,0))</f>
        <v>0</v>
      </c>
      <c r="U24" s="17">
        <f t="shared" si="9"/>
        <v>121.80000000000001</v>
      </c>
      <c r="V24" s="13"/>
      <c r="W24" s="13" t="s">
        <v>42</v>
      </c>
      <c r="X24" s="12" t="str">
        <f>IF(A24="","",IF(AND(J24&gt;9,I24&lt;45),"Pause &lt;45 min prüfen",IF(AND(J24&gt;6,I24&lt;30),"Pause &lt;30 min prüfen",IF(K24&gt;10,"Arbeitszeit &gt;10h prüfen",IF(R24&lt;Stammdaten!$B$4,"Stundenlohn prüfen","OK")))))</f>
        <v>OK</v>
      </c>
      <c r="Y24" s="13"/>
      <c r="Z24" s="13"/>
    </row>
    <row r="25" spans="1:26" ht="18" customHeight="1" x14ac:dyDescent="0.25">
      <c r="A25" s="30">
        <v>46029</v>
      </c>
      <c r="B25" s="12">
        <f t="shared" si="0"/>
        <v>2</v>
      </c>
      <c r="C25" s="12" t="str">
        <f t="shared" si="1"/>
        <v>Mi</v>
      </c>
      <c r="D25" s="13" t="s">
        <v>51</v>
      </c>
      <c r="E25" s="13" t="s">
        <v>52</v>
      </c>
      <c r="F25" s="13" t="s">
        <v>34</v>
      </c>
      <c r="G25" s="14">
        <v>0.6875</v>
      </c>
      <c r="H25" s="14">
        <v>0.96875</v>
      </c>
      <c r="I25" s="15">
        <v>30</v>
      </c>
      <c r="J25" s="16">
        <f t="shared" si="2"/>
        <v>6.75</v>
      </c>
      <c r="K25" s="16">
        <f t="shared" si="3"/>
        <v>6.25</v>
      </c>
      <c r="L25" s="16">
        <f>IF(D25="","",IF(V25&lt;&gt;"",0,IFERROR(INDEX(Stammdaten!$F$8:$F$17,MATCH(D25,Stammdaten!$A$8:$A$17,0)),0)))</f>
        <v>8</v>
      </c>
      <c r="M25" s="16">
        <f t="shared" si="4"/>
        <v>-1.75</v>
      </c>
      <c r="N25" s="16">
        <f t="shared" si="5"/>
        <v>1.2500000000582077</v>
      </c>
      <c r="O25" s="16">
        <f t="shared" si="6"/>
        <v>0</v>
      </c>
      <c r="P25" s="13" t="s">
        <v>41</v>
      </c>
      <c r="Q25" s="16">
        <f t="shared" si="7"/>
        <v>1.2500000000582077</v>
      </c>
      <c r="R25" s="17">
        <f>IF(D25="","",IFERROR(INDEX(Stammdaten!$E$8:$E$17,MATCH(D25,Stammdaten!$A$8:$A$17,0)),0))</f>
        <v>18.5</v>
      </c>
      <c r="S25" s="17">
        <f t="shared" si="8"/>
        <v>115.625</v>
      </c>
      <c r="T25" s="17">
        <f>IF(A25="","",N25*R25*Stammdaten!$B$5+O25*R25*Stammdaten!$B$6+IF(P25="Ja",K25*R25*Stammdaten!$B$7,0))</f>
        <v>5.7812500002692104</v>
      </c>
      <c r="U25" s="17">
        <f t="shared" si="9"/>
        <v>121.40625000026921</v>
      </c>
      <c r="V25" s="13"/>
      <c r="W25" s="13" t="s">
        <v>42</v>
      </c>
      <c r="X25" s="12" t="str">
        <f>IF(A25="","",IF(AND(J25&gt;9,I25&lt;45),"Pause &lt;45 min prüfen",IF(AND(J25&gt;6,I25&lt;30),"Pause &lt;30 min prüfen",IF(K25&gt;10,"Arbeitszeit &gt;10h prüfen",IF(R25&lt;Stammdaten!$B$4,"Stundenlohn prüfen","OK")))))</f>
        <v>OK</v>
      </c>
      <c r="Y25" s="13"/>
      <c r="Z25" s="13"/>
    </row>
    <row r="26" spans="1:26" ht="18" customHeight="1" x14ac:dyDescent="0.25">
      <c r="A26" s="30">
        <v>46030</v>
      </c>
      <c r="B26" s="12">
        <f t="shared" si="0"/>
        <v>2</v>
      </c>
      <c r="C26" s="12" t="str">
        <f t="shared" si="1"/>
        <v>Do</v>
      </c>
      <c r="D26" s="13" t="s">
        <v>32</v>
      </c>
      <c r="E26" s="13" t="s">
        <v>33</v>
      </c>
      <c r="F26" s="13" t="s">
        <v>40</v>
      </c>
      <c r="G26" s="14">
        <v>0.40625</v>
      </c>
      <c r="H26" s="14">
        <v>0.78125</v>
      </c>
      <c r="I26" s="15">
        <v>45</v>
      </c>
      <c r="J26" s="16">
        <f t="shared" si="2"/>
        <v>9</v>
      </c>
      <c r="K26" s="16">
        <f t="shared" si="3"/>
        <v>8.25</v>
      </c>
      <c r="L26" s="16">
        <f>IF(D26="","",IF(V26&lt;&gt;"",0,IFERROR(INDEX(Stammdaten!$F$8:$F$17,MATCH(D26,Stammdaten!$A$8:$A$17,0)),0)))</f>
        <v>8</v>
      </c>
      <c r="M26" s="16">
        <f t="shared" si="4"/>
        <v>0.25</v>
      </c>
      <c r="N26" s="16">
        <f t="shared" si="5"/>
        <v>0</v>
      </c>
      <c r="O26" s="16">
        <f t="shared" si="6"/>
        <v>0</v>
      </c>
      <c r="P26" s="13" t="s">
        <v>41</v>
      </c>
      <c r="Q26" s="16">
        <f t="shared" si="7"/>
        <v>0</v>
      </c>
      <c r="R26" s="17">
        <f>IF(D26="","",IFERROR(INDEX(Stammdaten!$E$8:$E$17,MATCH(D26,Stammdaten!$A$8:$A$17,0)),0))</f>
        <v>17.2</v>
      </c>
      <c r="S26" s="17">
        <f t="shared" si="8"/>
        <v>141.9</v>
      </c>
      <c r="T26" s="17">
        <f>IF(A26="","",N26*R26*Stammdaten!$B$5+O26*R26*Stammdaten!$B$6+IF(P26="Ja",K26*R26*Stammdaten!$B$7,0))</f>
        <v>0</v>
      </c>
      <c r="U26" s="17">
        <f t="shared" si="9"/>
        <v>141.9</v>
      </c>
      <c r="V26" s="13"/>
      <c r="W26" s="13" t="s">
        <v>42</v>
      </c>
      <c r="X26" s="12" t="str">
        <f>IF(A26="","",IF(AND(J26&gt;9,I26&lt;45),"Pause &lt;45 min prüfen",IF(AND(J26&gt;6,I26&lt;30),"Pause &lt;30 min prüfen",IF(K26&gt;10,"Arbeitszeit &gt;10h prüfen",IF(R26&lt;Stammdaten!$B$4,"Stundenlohn prüfen","OK")))))</f>
        <v>OK</v>
      </c>
      <c r="Y26" s="13"/>
      <c r="Z26" s="13"/>
    </row>
    <row r="27" spans="1:26" ht="18" customHeight="1" x14ac:dyDescent="0.25">
      <c r="A27" s="30">
        <v>46030</v>
      </c>
      <c r="B27" s="12">
        <f t="shared" si="0"/>
        <v>2</v>
      </c>
      <c r="C27" s="12" t="str">
        <f t="shared" si="1"/>
        <v>Do</v>
      </c>
      <c r="D27" s="13" t="s">
        <v>39</v>
      </c>
      <c r="E27" s="13" t="s">
        <v>33</v>
      </c>
      <c r="F27" s="13" t="s">
        <v>34</v>
      </c>
      <c r="G27" s="14">
        <v>0.6875</v>
      </c>
      <c r="H27" s="14">
        <v>0.97916666666666663</v>
      </c>
      <c r="I27" s="15">
        <v>30</v>
      </c>
      <c r="J27" s="16">
        <f t="shared" si="2"/>
        <v>6.9999999999999991</v>
      </c>
      <c r="K27" s="16">
        <f t="shared" si="3"/>
        <v>6.4999999999999991</v>
      </c>
      <c r="L27" s="16">
        <f>IF(D27="","",IF(V27&lt;&gt;"",0,IFERROR(INDEX(Stammdaten!$F$8:$F$17,MATCH(D27,Stammdaten!$A$8:$A$17,0)),0)))</f>
        <v>8</v>
      </c>
      <c r="M27" s="16">
        <f t="shared" si="4"/>
        <v>-1.5000000000000009</v>
      </c>
      <c r="N27" s="16">
        <f t="shared" si="5"/>
        <v>1.5</v>
      </c>
      <c r="O27" s="16">
        <f t="shared" si="6"/>
        <v>0</v>
      </c>
      <c r="P27" s="13" t="s">
        <v>41</v>
      </c>
      <c r="Q27" s="16">
        <f t="shared" si="7"/>
        <v>1.5</v>
      </c>
      <c r="R27" s="17">
        <f>IF(D27="","",IFERROR(INDEX(Stammdaten!$E$8:$E$17,MATCH(D27,Stammdaten!$A$8:$A$17,0)),0))</f>
        <v>16.8</v>
      </c>
      <c r="S27" s="17">
        <f t="shared" si="8"/>
        <v>109.19999999999999</v>
      </c>
      <c r="T27" s="17">
        <f>IF(A27="","",N27*R27*Stammdaten!$B$5+O27*R27*Stammdaten!$B$6+IF(P27="Ja",K27*R27*Stammdaten!$B$7,0))</f>
        <v>6.3000000000000007</v>
      </c>
      <c r="U27" s="17">
        <f t="shared" si="9"/>
        <v>115.49999999999999</v>
      </c>
      <c r="V27" s="13"/>
      <c r="W27" s="13" t="s">
        <v>35</v>
      </c>
      <c r="X27" s="12" t="str">
        <f>IF(A27="","",IF(AND(J27&gt;9,I27&lt;45),"Pause &lt;45 min prüfen",IF(AND(J27&gt;6,I27&lt;30),"Pause &lt;30 min prüfen",IF(K27&gt;10,"Arbeitszeit &gt;10h prüfen",IF(R27&lt;Stammdaten!$B$4,"Stundenlohn prüfen","OK")))))</f>
        <v>OK</v>
      </c>
      <c r="Y27" s="13"/>
      <c r="Z27" s="13"/>
    </row>
    <row r="28" spans="1:26" ht="18" customHeight="1" x14ac:dyDescent="0.25">
      <c r="A28" s="30">
        <v>46030</v>
      </c>
      <c r="B28" s="12">
        <f t="shared" si="0"/>
        <v>2</v>
      </c>
      <c r="C28" s="12" t="str">
        <f t="shared" si="1"/>
        <v>Do</v>
      </c>
      <c r="D28" s="13" t="s">
        <v>44</v>
      </c>
      <c r="E28" s="13" t="s">
        <v>45</v>
      </c>
      <c r="F28" s="13" t="s">
        <v>46</v>
      </c>
      <c r="G28" s="14">
        <v>0.48958333333333331</v>
      </c>
      <c r="H28" s="14">
        <v>0.66666666666666663</v>
      </c>
      <c r="I28" s="15">
        <v>0</v>
      </c>
      <c r="J28" s="16">
        <f t="shared" si="2"/>
        <v>4.25</v>
      </c>
      <c r="K28" s="16">
        <f t="shared" si="3"/>
        <v>4.25</v>
      </c>
      <c r="L28" s="16">
        <f>IF(D28="","",IF(V28&lt;&gt;"",0,IFERROR(INDEX(Stammdaten!$F$8:$F$17,MATCH(D28,Stammdaten!$A$8:$A$17,0)),0)))</f>
        <v>3.5</v>
      </c>
      <c r="M28" s="16">
        <f t="shared" si="4"/>
        <v>0.75</v>
      </c>
      <c r="N28" s="16">
        <f t="shared" si="5"/>
        <v>0</v>
      </c>
      <c r="O28" s="16">
        <f t="shared" si="6"/>
        <v>0</v>
      </c>
      <c r="P28" s="13" t="s">
        <v>41</v>
      </c>
      <c r="Q28" s="16">
        <f t="shared" si="7"/>
        <v>0</v>
      </c>
      <c r="R28" s="17">
        <f>IF(D28="","",IFERROR(INDEX(Stammdaten!$E$8:$E$17,MATCH(D28,Stammdaten!$A$8:$A$17,0)),0))</f>
        <v>13.9</v>
      </c>
      <c r="S28" s="17">
        <f t="shared" si="8"/>
        <v>59.075000000000003</v>
      </c>
      <c r="T28" s="17">
        <f>IF(A28="","",N28*R28*Stammdaten!$B$5+O28*R28*Stammdaten!$B$6+IF(P28="Ja",K28*R28*Stammdaten!$B$7,0))</f>
        <v>0</v>
      </c>
      <c r="U28" s="17">
        <f t="shared" si="9"/>
        <v>59.075000000000003</v>
      </c>
      <c r="V28" s="13"/>
      <c r="W28" s="13" t="s">
        <v>31</v>
      </c>
      <c r="X28" s="12" t="str">
        <f>IF(A28="","",IF(AND(J28&gt;9,I28&lt;45),"Pause &lt;45 min prüfen",IF(AND(J28&gt;6,I28&lt;30),"Pause &lt;30 min prüfen",IF(K28&gt;10,"Arbeitszeit &gt;10h prüfen",IF(R28&lt;Stammdaten!$B$4,"Stundenlohn prüfen","OK")))))</f>
        <v>OK</v>
      </c>
      <c r="Y28" s="13"/>
      <c r="Z28" s="13"/>
    </row>
    <row r="29" spans="1:26" ht="18" customHeight="1" x14ac:dyDescent="0.25">
      <c r="A29" s="30">
        <v>46031</v>
      </c>
      <c r="B29" s="12">
        <f t="shared" si="0"/>
        <v>2</v>
      </c>
      <c r="C29" s="12" t="str">
        <f t="shared" si="1"/>
        <v>Fr</v>
      </c>
      <c r="D29" s="13" t="s">
        <v>27</v>
      </c>
      <c r="E29" s="13" t="s">
        <v>28</v>
      </c>
      <c r="F29" s="13" t="s">
        <v>29</v>
      </c>
      <c r="G29" s="14">
        <v>0.25</v>
      </c>
      <c r="H29" s="14">
        <v>0.57291666666666663</v>
      </c>
      <c r="I29" s="15">
        <v>30</v>
      </c>
      <c r="J29" s="16">
        <f t="shared" si="2"/>
        <v>7.7499999999999991</v>
      </c>
      <c r="K29" s="16">
        <f t="shared" si="3"/>
        <v>7.2499999999999991</v>
      </c>
      <c r="L29" s="16">
        <f>IF(D29="","",IF(V29&lt;&gt;"",0,IFERROR(INDEX(Stammdaten!$F$8:$F$17,MATCH(D29,Stammdaten!$A$8:$A$17,0)),0)))</f>
        <v>5</v>
      </c>
      <c r="M29" s="16">
        <f t="shared" si="4"/>
        <v>2.2499999999999991</v>
      </c>
      <c r="N29" s="16">
        <f t="shared" si="5"/>
        <v>0</v>
      </c>
      <c r="O29" s="16">
        <f t="shared" si="6"/>
        <v>0</v>
      </c>
      <c r="P29" s="13" t="s">
        <v>41</v>
      </c>
      <c r="Q29" s="16">
        <f t="shared" si="7"/>
        <v>0</v>
      </c>
      <c r="R29" s="17">
        <f>IF(D29="","",IFERROR(INDEX(Stammdaten!$E$8:$E$17,MATCH(D29,Stammdaten!$A$8:$A$17,0)),0))</f>
        <v>14.2</v>
      </c>
      <c r="S29" s="17">
        <f t="shared" si="8"/>
        <v>102.94999999999999</v>
      </c>
      <c r="T29" s="17">
        <f>IF(A29="","",N29*R29*Stammdaten!$B$5+O29*R29*Stammdaten!$B$6+IF(P29="Ja",K29*R29*Stammdaten!$B$7,0))</f>
        <v>0</v>
      </c>
      <c r="U29" s="17">
        <f t="shared" si="9"/>
        <v>102.94999999999999</v>
      </c>
      <c r="V29" s="13"/>
      <c r="W29" s="13" t="s">
        <v>42</v>
      </c>
      <c r="X29" s="12" t="str">
        <f>IF(A29="","",IF(AND(J29&gt;9,I29&lt;45),"Pause &lt;45 min prüfen",IF(AND(J29&gt;6,I29&lt;30),"Pause &lt;30 min prüfen",IF(K29&gt;10,"Arbeitszeit &gt;10h prüfen",IF(R29&lt;Stammdaten!$B$4,"Stundenlohn prüfen","OK")))))</f>
        <v>OK</v>
      </c>
      <c r="Y29" s="13"/>
      <c r="Z29" s="13"/>
    </row>
    <row r="30" spans="1:26" ht="18" customHeight="1" x14ac:dyDescent="0.25">
      <c r="A30" s="30">
        <v>46031</v>
      </c>
      <c r="B30" s="12">
        <f t="shared" si="0"/>
        <v>2</v>
      </c>
      <c r="C30" s="12" t="str">
        <f t="shared" si="1"/>
        <v>Fr</v>
      </c>
      <c r="D30" s="13" t="s">
        <v>47</v>
      </c>
      <c r="E30" s="13" t="s">
        <v>48</v>
      </c>
      <c r="F30" s="13" t="s">
        <v>49</v>
      </c>
      <c r="G30" s="14">
        <v>0.75</v>
      </c>
      <c r="H30" s="14">
        <v>7.2916666666666671E-2</v>
      </c>
      <c r="I30" s="15">
        <v>45</v>
      </c>
      <c r="J30" s="16">
        <f t="shared" si="2"/>
        <v>7.7500000000000018</v>
      </c>
      <c r="K30" s="16">
        <f t="shared" si="3"/>
        <v>7.0000000000000018</v>
      </c>
      <c r="L30" s="16">
        <f>IF(D30="","",IF(V30&lt;&gt;"",0,IFERROR(INDEX(Stammdaten!$F$8:$F$17,MATCH(D30,Stammdaten!$A$8:$A$17,0)),0)))</f>
        <v>5.5</v>
      </c>
      <c r="M30" s="16">
        <f t="shared" si="4"/>
        <v>1.5000000000000018</v>
      </c>
      <c r="N30" s="16">
        <f t="shared" si="5"/>
        <v>3.75</v>
      </c>
      <c r="O30" s="16">
        <f t="shared" si="6"/>
        <v>0</v>
      </c>
      <c r="P30" s="13" t="s">
        <v>41</v>
      </c>
      <c r="Q30" s="16">
        <f t="shared" si="7"/>
        <v>3.75</v>
      </c>
      <c r="R30" s="17">
        <f>IF(D30="","",IFERROR(INDEX(Stammdaten!$E$8:$E$17,MATCH(D30,Stammdaten!$A$8:$A$17,0)),0))</f>
        <v>15</v>
      </c>
      <c r="S30" s="17">
        <f t="shared" si="8"/>
        <v>105.00000000000003</v>
      </c>
      <c r="T30" s="17">
        <f>IF(A30="","",N30*R30*Stammdaten!$B$5+O30*R30*Stammdaten!$B$6+IF(P30="Ja",K30*R30*Stammdaten!$B$7,0))</f>
        <v>14.0625</v>
      </c>
      <c r="U30" s="17">
        <f t="shared" si="9"/>
        <v>119.06250000000003</v>
      </c>
      <c r="V30" s="13"/>
      <c r="W30" s="13" t="s">
        <v>38</v>
      </c>
      <c r="X30" s="12" t="str">
        <f>IF(A30="","",IF(AND(J30&gt;9,I30&lt;45),"Pause &lt;45 min prüfen",IF(AND(J30&gt;6,I30&lt;30),"Pause &lt;30 min prüfen",IF(K30&gt;10,"Arbeitszeit &gt;10h prüfen",IF(R30&lt;Stammdaten!$B$4,"Stundenlohn prüfen","OK")))))</f>
        <v>OK</v>
      </c>
      <c r="Y30" s="13"/>
      <c r="Z30" s="13"/>
    </row>
    <row r="31" spans="1:26" ht="18" customHeight="1" x14ac:dyDescent="0.25">
      <c r="A31" s="30">
        <v>46031</v>
      </c>
      <c r="B31" s="12">
        <f t="shared" si="0"/>
        <v>2</v>
      </c>
      <c r="C31" s="12" t="str">
        <f t="shared" si="1"/>
        <v>Fr</v>
      </c>
      <c r="D31" s="13" t="s">
        <v>36</v>
      </c>
      <c r="E31" s="13" t="s">
        <v>37</v>
      </c>
      <c r="F31" s="13" t="s">
        <v>34</v>
      </c>
      <c r="G31" s="14">
        <v>0.67708333333333337</v>
      </c>
      <c r="H31" s="14">
        <v>0.97916666666666663</v>
      </c>
      <c r="I31" s="15">
        <v>30</v>
      </c>
      <c r="J31" s="16">
        <f t="shared" si="2"/>
        <v>7.2499999999999982</v>
      </c>
      <c r="K31" s="16">
        <f t="shared" si="3"/>
        <v>6.7499999999999982</v>
      </c>
      <c r="L31" s="16">
        <f>IF(D31="","",IF(V31&lt;&gt;"",0,IFERROR(INDEX(Stammdaten!$F$8:$F$17,MATCH(D31,Stammdaten!$A$8:$A$17,0)),0)))</f>
        <v>6</v>
      </c>
      <c r="M31" s="16">
        <f t="shared" si="4"/>
        <v>0.74999999999999822</v>
      </c>
      <c r="N31" s="16">
        <f t="shared" si="5"/>
        <v>1.5</v>
      </c>
      <c r="O31" s="16">
        <f t="shared" si="6"/>
        <v>0</v>
      </c>
      <c r="P31" s="13" t="s">
        <v>41</v>
      </c>
      <c r="Q31" s="16">
        <f t="shared" si="7"/>
        <v>1.5</v>
      </c>
      <c r="R31" s="17">
        <f>IF(D31="","",IFERROR(INDEX(Stammdaten!$E$8:$E$17,MATCH(D31,Stammdaten!$A$8:$A$17,0)),0))</f>
        <v>14.5</v>
      </c>
      <c r="S31" s="17">
        <f t="shared" si="8"/>
        <v>97.874999999999972</v>
      </c>
      <c r="T31" s="17">
        <f>IF(A31="","",N31*R31*Stammdaten!$B$5+O31*R31*Stammdaten!$B$6+IF(P31="Ja",K31*R31*Stammdaten!$B$7,0))</f>
        <v>5.4375</v>
      </c>
      <c r="U31" s="17">
        <f t="shared" si="9"/>
        <v>103.31249999999997</v>
      </c>
      <c r="V31" s="13"/>
      <c r="W31" s="13" t="s">
        <v>42</v>
      </c>
      <c r="X31" s="12" t="str">
        <f>IF(A31="","",IF(AND(J31&gt;9,I31&lt;45),"Pause &lt;45 min prüfen",IF(AND(J31&gt;6,I31&lt;30),"Pause &lt;30 min prüfen",IF(K31&gt;10,"Arbeitszeit &gt;10h prüfen",IF(R31&lt;Stammdaten!$B$4,"Stundenlohn prüfen","OK")))))</f>
        <v>OK</v>
      </c>
      <c r="Y31" s="13"/>
      <c r="Z31" s="13"/>
    </row>
    <row r="32" spans="1:26" ht="18" customHeight="1" x14ac:dyDescent="0.25">
      <c r="A32" s="30">
        <v>46031</v>
      </c>
      <c r="B32" s="12">
        <f t="shared" si="0"/>
        <v>2</v>
      </c>
      <c r="C32" s="12" t="str">
        <f t="shared" si="1"/>
        <v>Fr</v>
      </c>
      <c r="D32" s="13" t="s">
        <v>39</v>
      </c>
      <c r="E32" s="13" t="s">
        <v>33</v>
      </c>
      <c r="F32" s="13" t="s">
        <v>34</v>
      </c>
      <c r="G32" s="14">
        <v>0.6875</v>
      </c>
      <c r="H32" s="14">
        <v>0.96875</v>
      </c>
      <c r="I32" s="15">
        <v>30</v>
      </c>
      <c r="J32" s="16">
        <f t="shared" si="2"/>
        <v>6.75</v>
      </c>
      <c r="K32" s="16">
        <f t="shared" si="3"/>
        <v>6.25</v>
      </c>
      <c r="L32" s="16">
        <f>IF(D32="","",IF(V32&lt;&gt;"",0,IFERROR(INDEX(Stammdaten!$F$8:$F$17,MATCH(D32,Stammdaten!$A$8:$A$17,0)),0)))</f>
        <v>8</v>
      </c>
      <c r="M32" s="16">
        <f t="shared" si="4"/>
        <v>-1.75</v>
      </c>
      <c r="N32" s="16">
        <f t="shared" si="5"/>
        <v>1.2500000000582077</v>
      </c>
      <c r="O32" s="16">
        <f t="shared" si="6"/>
        <v>0</v>
      </c>
      <c r="P32" s="13" t="s">
        <v>41</v>
      </c>
      <c r="Q32" s="16">
        <f t="shared" si="7"/>
        <v>1.2500000000582077</v>
      </c>
      <c r="R32" s="17">
        <f>IF(D32="","",IFERROR(INDEX(Stammdaten!$E$8:$E$17,MATCH(D32,Stammdaten!$A$8:$A$17,0)),0))</f>
        <v>16.8</v>
      </c>
      <c r="S32" s="17">
        <f t="shared" si="8"/>
        <v>105</v>
      </c>
      <c r="T32" s="17">
        <f>IF(A32="","",N32*R32*Stammdaten!$B$5+O32*R32*Stammdaten!$B$6+IF(P32="Ja",K32*R32*Stammdaten!$B$7,0))</f>
        <v>5.250000000244472</v>
      </c>
      <c r="U32" s="17">
        <f t="shared" si="9"/>
        <v>110.25000000024447</v>
      </c>
      <c r="V32" s="13"/>
      <c r="W32" s="13" t="s">
        <v>35</v>
      </c>
      <c r="X32" s="12" t="str">
        <f>IF(A32="","",IF(AND(J32&gt;9,I32&lt;45),"Pause &lt;45 min prüfen",IF(AND(J32&gt;6,I32&lt;30),"Pause &lt;30 min prüfen",IF(K32&gt;10,"Arbeitszeit &gt;10h prüfen",IF(R32&lt;Stammdaten!$B$4,"Stundenlohn prüfen","OK")))))</f>
        <v>OK</v>
      </c>
      <c r="Y32" s="13"/>
      <c r="Z32" s="13"/>
    </row>
    <row r="33" spans="1:26" ht="18" customHeight="1" x14ac:dyDescent="0.25">
      <c r="A33" s="30">
        <v>46032</v>
      </c>
      <c r="B33" s="12">
        <f t="shared" si="0"/>
        <v>2</v>
      </c>
      <c r="C33" s="12" t="str">
        <f t="shared" si="1"/>
        <v>Sa</v>
      </c>
      <c r="D33" s="13" t="s">
        <v>39</v>
      </c>
      <c r="E33" s="13" t="s">
        <v>33</v>
      </c>
      <c r="F33" s="13" t="s">
        <v>40</v>
      </c>
      <c r="G33" s="14">
        <v>0.40625</v>
      </c>
      <c r="H33" s="14">
        <v>0.77083333333333337</v>
      </c>
      <c r="I33" s="15">
        <v>45</v>
      </c>
      <c r="J33" s="16">
        <f t="shared" si="2"/>
        <v>8.75</v>
      </c>
      <c r="K33" s="16">
        <f t="shared" si="3"/>
        <v>8</v>
      </c>
      <c r="L33" s="16">
        <f>IF(D33="","",IF(V33&lt;&gt;"",0,IFERROR(INDEX(Stammdaten!$F$8:$F$17,MATCH(D33,Stammdaten!$A$8:$A$17,0)),0)))</f>
        <v>8</v>
      </c>
      <c r="M33" s="16">
        <f t="shared" si="4"/>
        <v>0</v>
      </c>
      <c r="N33" s="16">
        <f t="shared" si="5"/>
        <v>0</v>
      </c>
      <c r="O33" s="16">
        <f t="shared" si="6"/>
        <v>0</v>
      </c>
      <c r="P33" s="13" t="s">
        <v>41</v>
      </c>
      <c r="Q33" s="16">
        <f t="shared" si="7"/>
        <v>0</v>
      </c>
      <c r="R33" s="17">
        <f>IF(D33="","",IFERROR(INDEX(Stammdaten!$E$8:$E$17,MATCH(D33,Stammdaten!$A$8:$A$17,0)),0))</f>
        <v>16.8</v>
      </c>
      <c r="S33" s="17">
        <f t="shared" si="8"/>
        <v>134.4</v>
      </c>
      <c r="T33" s="17">
        <f>IF(A33="","",N33*R33*Stammdaten!$B$5+O33*R33*Stammdaten!$B$6+IF(P33="Ja",K33*R33*Stammdaten!$B$7,0))</f>
        <v>0</v>
      </c>
      <c r="U33" s="17">
        <f t="shared" si="9"/>
        <v>134.4</v>
      </c>
      <c r="V33" s="13"/>
      <c r="W33" s="13" t="s">
        <v>42</v>
      </c>
      <c r="X33" s="12" t="str">
        <f>IF(A33="","",IF(AND(J33&gt;9,I33&lt;45),"Pause &lt;45 min prüfen",IF(AND(J33&gt;6,I33&lt;30),"Pause &lt;30 min prüfen",IF(K33&gt;10,"Arbeitszeit &gt;10h prüfen",IF(R33&lt;Stammdaten!$B$4,"Stundenlohn prüfen","OK")))))</f>
        <v>OK</v>
      </c>
      <c r="Y33" s="13"/>
      <c r="Z33" s="13"/>
    </row>
    <row r="34" spans="1:26" ht="18" customHeight="1" x14ac:dyDescent="0.25">
      <c r="A34" s="30">
        <v>46032</v>
      </c>
      <c r="B34" s="12">
        <f t="shared" si="0"/>
        <v>2</v>
      </c>
      <c r="C34" s="12" t="str">
        <f t="shared" si="1"/>
        <v>Sa</v>
      </c>
      <c r="D34" s="13" t="s">
        <v>32</v>
      </c>
      <c r="E34" s="13" t="s">
        <v>33</v>
      </c>
      <c r="F34" s="13" t="s">
        <v>34</v>
      </c>
      <c r="G34" s="14">
        <v>0.6875</v>
      </c>
      <c r="H34" s="14">
        <v>0.96875</v>
      </c>
      <c r="I34" s="15">
        <v>30</v>
      </c>
      <c r="J34" s="16">
        <f t="shared" si="2"/>
        <v>6.75</v>
      </c>
      <c r="K34" s="16">
        <f t="shared" si="3"/>
        <v>6.25</v>
      </c>
      <c r="L34" s="16">
        <f>IF(D34="","",IF(V34&lt;&gt;"",0,IFERROR(INDEX(Stammdaten!$F$8:$F$17,MATCH(D34,Stammdaten!$A$8:$A$17,0)),0)))</f>
        <v>8</v>
      </c>
      <c r="M34" s="16">
        <f t="shared" si="4"/>
        <v>-1.75</v>
      </c>
      <c r="N34" s="16">
        <f t="shared" si="5"/>
        <v>1.2500000000582077</v>
      </c>
      <c r="O34" s="16">
        <f t="shared" si="6"/>
        <v>0</v>
      </c>
      <c r="P34" s="13" t="s">
        <v>41</v>
      </c>
      <c r="Q34" s="16">
        <f t="shared" si="7"/>
        <v>1.2500000000582077</v>
      </c>
      <c r="R34" s="17">
        <f>IF(D34="","",IFERROR(INDEX(Stammdaten!$E$8:$E$17,MATCH(D34,Stammdaten!$A$8:$A$17,0)),0))</f>
        <v>17.2</v>
      </c>
      <c r="S34" s="17">
        <f t="shared" si="8"/>
        <v>107.5</v>
      </c>
      <c r="T34" s="17">
        <f>IF(A34="","",N34*R34*Stammdaten!$B$5+O34*R34*Stammdaten!$B$6+IF(P34="Ja",K34*R34*Stammdaten!$B$7,0))</f>
        <v>5.3750000002502931</v>
      </c>
      <c r="U34" s="17">
        <f t="shared" si="9"/>
        <v>112.8750000002503</v>
      </c>
      <c r="V34" s="13"/>
      <c r="W34" s="13" t="s">
        <v>38</v>
      </c>
      <c r="X34" s="12" t="str">
        <f>IF(A34="","",IF(AND(J34&gt;9,I34&lt;45),"Pause &lt;45 min prüfen",IF(AND(J34&gt;6,I34&lt;30),"Pause &lt;30 min prüfen",IF(K34&gt;10,"Arbeitszeit &gt;10h prüfen",IF(R34&lt;Stammdaten!$B$4,"Stundenlohn prüfen","OK")))))</f>
        <v>OK</v>
      </c>
      <c r="Y34" s="13" t="s">
        <v>53</v>
      </c>
      <c r="Z34" s="13"/>
    </row>
    <row r="35" spans="1:26" ht="18" customHeight="1" x14ac:dyDescent="0.25">
      <c r="A35" s="30">
        <v>46032</v>
      </c>
      <c r="B35" s="12">
        <f t="shared" si="0"/>
        <v>2</v>
      </c>
      <c r="C35" s="12" t="str">
        <f t="shared" si="1"/>
        <v>Sa</v>
      </c>
      <c r="D35" s="13" t="s">
        <v>43</v>
      </c>
      <c r="E35" s="13" t="s">
        <v>37</v>
      </c>
      <c r="F35" s="13" t="s">
        <v>49</v>
      </c>
      <c r="G35" s="14">
        <v>0.75</v>
      </c>
      <c r="H35" s="14">
        <v>8.3333333333333329E-2</v>
      </c>
      <c r="I35" s="15">
        <v>45</v>
      </c>
      <c r="J35" s="16">
        <f t="shared" si="2"/>
        <v>7.9999999999999982</v>
      </c>
      <c r="K35" s="16">
        <f t="shared" si="3"/>
        <v>7.2499999999999982</v>
      </c>
      <c r="L35" s="16">
        <f>IF(D35="","",IF(V35&lt;&gt;"",0,IFERROR(INDEX(Stammdaten!$F$8:$F$17,MATCH(D35,Stammdaten!$A$8:$A$17,0)),0)))</f>
        <v>4</v>
      </c>
      <c r="M35" s="16">
        <f t="shared" si="4"/>
        <v>3.2499999999999982</v>
      </c>
      <c r="N35" s="16">
        <f t="shared" si="5"/>
        <v>4.0000000001164153</v>
      </c>
      <c r="O35" s="16">
        <f t="shared" si="6"/>
        <v>0</v>
      </c>
      <c r="P35" s="13" t="s">
        <v>41</v>
      </c>
      <c r="Q35" s="16">
        <f t="shared" si="7"/>
        <v>4.0000000001164153</v>
      </c>
      <c r="R35" s="17">
        <f>IF(D35="","",IFERROR(INDEX(Stammdaten!$E$8:$E$17,MATCH(D35,Stammdaten!$A$8:$A$17,0)),0))</f>
        <v>13.9</v>
      </c>
      <c r="S35" s="17">
        <f t="shared" si="8"/>
        <v>100.77499999999998</v>
      </c>
      <c r="T35" s="17">
        <f>IF(A35="","",N35*R35*Stammdaten!$B$5+O35*R35*Stammdaten!$B$6+IF(P35="Ja",K35*R35*Stammdaten!$B$7,0))</f>
        <v>13.900000000404544</v>
      </c>
      <c r="U35" s="17">
        <f t="shared" si="9"/>
        <v>114.67500000040452</v>
      </c>
      <c r="V35" s="13"/>
      <c r="W35" s="13" t="s">
        <v>31</v>
      </c>
      <c r="X35" s="12" t="str">
        <f>IF(A35="","",IF(AND(J35&gt;9,I35&lt;45),"Pause &lt;45 min prüfen",IF(AND(J35&gt;6,I35&lt;30),"Pause &lt;30 min prüfen",IF(K35&gt;10,"Arbeitszeit &gt;10h prüfen",IF(R35&lt;Stammdaten!$B$4,"Stundenlohn prüfen","OK")))))</f>
        <v>OK</v>
      </c>
      <c r="Y35" s="13"/>
      <c r="Z35" s="13"/>
    </row>
    <row r="36" spans="1:26" ht="18" customHeight="1" x14ac:dyDescent="0.25">
      <c r="A36" s="30">
        <v>46032</v>
      </c>
      <c r="B36" s="12">
        <f t="shared" si="0"/>
        <v>2</v>
      </c>
      <c r="C36" s="12" t="str">
        <f t="shared" si="1"/>
        <v>Sa</v>
      </c>
      <c r="D36" s="13" t="s">
        <v>36</v>
      </c>
      <c r="E36" s="13" t="s">
        <v>37</v>
      </c>
      <c r="F36" s="13" t="s">
        <v>29</v>
      </c>
      <c r="G36" s="14">
        <v>0.23958333333333334</v>
      </c>
      <c r="H36" s="14">
        <v>0.58333333333333337</v>
      </c>
      <c r="I36" s="15">
        <v>30</v>
      </c>
      <c r="J36" s="16">
        <f t="shared" si="2"/>
        <v>8.25</v>
      </c>
      <c r="K36" s="16">
        <f t="shared" si="3"/>
        <v>7.75</v>
      </c>
      <c r="L36" s="16">
        <f>IF(D36="","",IF(V36&lt;&gt;"",0,IFERROR(INDEX(Stammdaten!$F$8:$F$17,MATCH(D36,Stammdaten!$A$8:$A$17,0)),0)))</f>
        <v>6</v>
      </c>
      <c r="M36" s="16">
        <f t="shared" si="4"/>
        <v>1.75</v>
      </c>
      <c r="N36" s="16">
        <f t="shared" si="5"/>
        <v>0.24999999994179234</v>
      </c>
      <c r="O36" s="16">
        <f t="shared" si="6"/>
        <v>0</v>
      </c>
      <c r="P36" s="13" t="s">
        <v>41</v>
      </c>
      <c r="Q36" s="16">
        <f t="shared" si="7"/>
        <v>0.24999999994179234</v>
      </c>
      <c r="R36" s="17">
        <f>IF(D36="","",IFERROR(INDEX(Stammdaten!$E$8:$E$17,MATCH(D36,Stammdaten!$A$8:$A$17,0)),0))</f>
        <v>14.5</v>
      </c>
      <c r="S36" s="17">
        <f t="shared" si="8"/>
        <v>112.375</v>
      </c>
      <c r="T36" s="17">
        <f>IF(A36="","",N36*R36*Stammdaten!$B$5+O36*R36*Stammdaten!$B$6+IF(P36="Ja",K36*R36*Stammdaten!$B$7,0))</f>
        <v>0.90624999978899723</v>
      </c>
      <c r="U36" s="17">
        <f t="shared" si="9"/>
        <v>113.281249999789</v>
      </c>
      <c r="V36" s="13"/>
      <c r="W36" s="13" t="s">
        <v>42</v>
      </c>
      <c r="X36" s="12" t="str">
        <f>IF(A36="","",IF(AND(J36&gt;9,I36&lt;45),"Pause &lt;45 min prüfen",IF(AND(J36&gt;6,I36&lt;30),"Pause &lt;30 min prüfen",IF(K36&gt;10,"Arbeitszeit &gt;10h prüfen",IF(R36&lt;Stammdaten!$B$4,"Stundenlohn prüfen","OK")))))</f>
        <v>OK</v>
      </c>
      <c r="Y36" s="13"/>
      <c r="Z36" s="13"/>
    </row>
    <row r="37" spans="1:26" ht="18" customHeight="1" x14ac:dyDescent="0.25">
      <c r="A37" s="30">
        <v>46033</v>
      </c>
      <c r="B37" s="12">
        <f t="shared" si="0"/>
        <v>2</v>
      </c>
      <c r="C37" s="12" t="str">
        <f t="shared" si="1"/>
        <v>So</v>
      </c>
      <c r="D37" s="13" t="s">
        <v>39</v>
      </c>
      <c r="E37" s="13" t="s">
        <v>33</v>
      </c>
      <c r="F37" s="13" t="s">
        <v>40</v>
      </c>
      <c r="G37" s="14">
        <v>0.40625</v>
      </c>
      <c r="H37" s="14">
        <v>0.78125</v>
      </c>
      <c r="I37" s="15">
        <v>45</v>
      </c>
      <c r="J37" s="16">
        <f t="shared" si="2"/>
        <v>9</v>
      </c>
      <c r="K37" s="16">
        <f t="shared" si="3"/>
        <v>8.25</v>
      </c>
      <c r="L37" s="16">
        <f>IF(D37="","",IF(V37&lt;&gt;"",0,IFERROR(INDEX(Stammdaten!$F$8:$F$17,MATCH(D37,Stammdaten!$A$8:$A$17,0)),0)))</f>
        <v>8</v>
      </c>
      <c r="M37" s="16">
        <f t="shared" si="4"/>
        <v>0.25</v>
      </c>
      <c r="N37" s="16">
        <f t="shared" si="5"/>
        <v>0</v>
      </c>
      <c r="O37" s="16">
        <f t="shared" si="6"/>
        <v>8.25</v>
      </c>
      <c r="P37" s="13" t="s">
        <v>41</v>
      </c>
      <c r="Q37" s="16">
        <f t="shared" si="7"/>
        <v>8.25</v>
      </c>
      <c r="R37" s="17">
        <f>IF(D37="","",IFERROR(INDEX(Stammdaten!$E$8:$E$17,MATCH(D37,Stammdaten!$A$8:$A$17,0)),0))</f>
        <v>16.8</v>
      </c>
      <c r="S37" s="17">
        <f t="shared" si="8"/>
        <v>138.6</v>
      </c>
      <c r="T37" s="17">
        <f>IF(A37="","",N37*R37*Stammdaten!$B$5+O37*R37*Stammdaten!$B$6+IF(P37="Ja",K37*R37*Stammdaten!$B$7,0))</f>
        <v>69.3</v>
      </c>
      <c r="U37" s="17">
        <f t="shared" si="9"/>
        <v>207.89999999999998</v>
      </c>
      <c r="V37" s="13"/>
      <c r="W37" s="13" t="s">
        <v>42</v>
      </c>
      <c r="X37" s="12" t="str">
        <f>IF(A37="","",IF(AND(J37&gt;9,I37&lt;45),"Pause &lt;45 min prüfen",IF(AND(J37&gt;6,I37&lt;30),"Pause &lt;30 min prüfen",IF(K37&gt;10,"Arbeitszeit &gt;10h prüfen",IF(R37&lt;Stammdaten!$B$4,"Stundenlohn prüfen","OK")))))</f>
        <v>OK</v>
      </c>
      <c r="Y37" s="13"/>
      <c r="Z37" s="13"/>
    </row>
    <row r="38" spans="1:26" ht="18" customHeight="1" x14ac:dyDescent="0.25">
      <c r="A38" s="30">
        <v>46033</v>
      </c>
      <c r="B38" s="12">
        <f t="shared" si="0"/>
        <v>2</v>
      </c>
      <c r="C38" s="12" t="str">
        <f t="shared" si="1"/>
        <v>So</v>
      </c>
      <c r="D38" s="13" t="s">
        <v>43</v>
      </c>
      <c r="E38" s="13" t="s">
        <v>37</v>
      </c>
      <c r="F38" s="13" t="s">
        <v>29</v>
      </c>
      <c r="G38" s="14">
        <v>0.25</v>
      </c>
      <c r="H38" s="14">
        <v>0.58333333333333337</v>
      </c>
      <c r="I38" s="15">
        <v>30</v>
      </c>
      <c r="J38" s="16">
        <f t="shared" si="2"/>
        <v>8</v>
      </c>
      <c r="K38" s="16">
        <f t="shared" si="3"/>
        <v>7.5</v>
      </c>
      <c r="L38" s="16">
        <f>IF(D38="","",IF(V38&lt;&gt;"",0,IFERROR(INDEX(Stammdaten!$F$8:$F$17,MATCH(D38,Stammdaten!$A$8:$A$17,0)),0)))</f>
        <v>4</v>
      </c>
      <c r="M38" s="16">
        <f t="shared" si="4"/>
        <v>3.5</v>
      </c>
      <c r="N38" s="16">
        <f t="shared" si="5"/>
        <v>0</v>
      </c>
      <c r="O38" s="16">
        <f t="shared" si="6"/>
        <v>7.5</v>
      </c>
      <c r="P38" s="13" t="s">
        <v>41</v>
      </c>
      <c r="Q38" s="16">
        <f t="shared" si="7"/>
        <v>7.5</v>
      </c>
      <c r="R38" s="17">
        <f>IF(D38="","",IFERROR(INDEX(Stammdaten!$E$8:$E$17,MATCH(D38,Stammdaten!$A$8:$A$17,0)),0))</f>
        <v>13.9</v>
      </c>
      <c r="S38" s="17">
        <f t="shared" si="8"/>
        <v>104.25</v>
      </c>
      <c r="T38" s="17">
        <f>IF(A38="","",N38*R38*Stammdaten!$B$5+O38*R38*Stammdaten!$B$6+IF(P38="Ja",K38*R38*Stammdaten!$B$7,0))</f>
        <v>52.125</v>
      </c>
      <c r="U38" s="17">
        <f t="shared" si="9"/>
        <v>156.375</v>
      </c>
      <c r="V38" s="13"/>
      <c r="W38" s="13" t="s">
        <v>42</v>
      </c>
      <c r="X38" s="12" t="str">
        <f>IF(A38="","",IF(AND(J38&gt;9,I38&lt;45),"Pause &lt;45 min prüfen",IF(AND(J38&gt;6,I38&lt;30),"Pause &lt;30 min prüfen",IF(K38&gt;10,"Arbeitszeit &gt;10h prüfen",IF(R38&lt;Stammdaten!$B$4,"Stundenlohn prüfen","OK")))))</f>
        <v>OK</v>
      </c>
      <c r="Y38" s="13"/>
      <c r="Z38" s="13"/>
    </row>
    <row r="39" spans="1:26" ht="18" customHeight="1" x14ac:dyDescent="0.25">
      <c r="A39" s="30">
        <v>46033</v>
      </c>
      <c r="B39" s="12">
        <f t="shared" si="0"/>
        <v>2</v>
      </c>
      <c r="C39" s="12" t="str">
        <f t="shared" si="1"/>
        <v>So</v>
      </c>
      <c r="D39" s="13" t="s">
        <v>51</v>
      </c>
      <c r="E39" s="13" t="s">
        <v>52</v>
      </c>
      <c r="F39" s="13" t="s">
        <v>34</v>
      </c>
      <c r="G39" s="14">
        <v>0.6875</v>
      </c>
      <c r="H39" s="14">
        <v>0.97916666666666663</v>
      </c>
      <c r="I39" s="15">
        <v>30</v>
      </c>
      <c r="J39" s="16">
        <f t="shared" si="2"/>
        <v>6.9999999999999991</v>
      </c>
      <c r="K39" s="16">
        <f t="shared" si="3"/>
        <v>6.4999999999999991</v>
      </c>
      <c r="L39" s="16">
        <f>IF(D39="","",IF(V39&lt;&gt;"",0,IFERROR(INDEX(Stammdaten!$F$8:$F$17,MATCH(D39,Stammdaten!$A$8:$A$17,0)),0)))</f>
        <v>8</v>
      </c>
      <c r="M39" s="16">
        <f t="shared" si="4"/>
        <v>-1.5000000000000009</v>
      </c>
      <c r="N39" s="16">
        <f t="shared" si="5"/>
        <v>1.5</v>
      </c>
      <c r="O39" s="16">
        <f t="shared" si="6"/>
        <v>6.4999999999999991</v>
      </c>
      <c r="P39" s="13" t="s">
        <v>41</v>
      </c>
      <c r="Q39" s="16">
        <f t="shared" si="7"/>
        <v>7.9999999999999991</v>
      </c>
      <c r="R39" s="17">
        <f>IF(D39="","",IFERROR(INDEX(Stammdaten!$E$8:$E$17,MATCH(D39,Stammdaten!$A$8:$A$17,0)),0))</f>
        <v>18.5</v>
      </c>
      <c r="S39" s="17">
        <f t="shared" si="8"/>
        <v>120.24999999999999</v>
      </c>
      <c r="T39" s="17">
        <f>IF(A39="","",N39*R39*Stammdaten!$B$5+O39*R39*Stammdaten!$B$6+IF(P39="Ja",K39*R39*Stammdaten!$B$7,0))</f>
        <v>67.0625</v>
      </c>
      <c r="U39" s="17">
        <f t="shared" si="9"/>
        <v>187.3125</v>
      </c>
      <c r="V39" s="13"/>
      <c r="W39" s="13" t="s">
        <v>35</v>
      </c>
      <c r="X39" s="12" t="str">
        <f>IF(A39="","",IF(AND(J39&gt;9,I39&lt;45),"Pause &lt;45 min prüfen",IF(AND(J39&gt;6,I39&lt;30),"Pause &lt;30 min prüfen",IF(K39&gt;10,"Arbeitszeit &gt;10h prüfen",IF(R39&lt;Stammdaten!$B$4,"Stundenlohn prüfen","OK")))))</f>
        <v>OK</v>
      </c>
      <c r="Y39" s="13"/>
      <c r="Z39" s="13"/>
    </row>
    <row r="40" spans="1:26" ht="18" customHeight="1" x14ac:dyDescent="0.25">
      <c r="A40" s="30">
        <v>46034</v>
      </c>
      <c r="B40" s="12">
        <f t="shared" si="0"/>
        <v>3</v>
      </c>
      <c r="C40" s="12" t="str">
        <f t="shared" si="1"/>
        <v>Mo</v>
      </c>
      <c r="D40" s="13" t="s">
        <v>44</v>
      </c>
      <c r="E40" s="13" t="s">
        <v>45</v>
      </c>
      <c r="F40" s="13" t="s">
        <v>46</v>
      </c>
      <c r="G40" s="14">
        <v>0.5</v>
      </c>
      <c r="H40" s="14">
        <v>0.65625</v>
      </c>
      <c r="I40" s="15">
        <v>0</v>
      </c>
      <c r="J40" s="16">
        <f t="shared" si="2"/>
        <v>3.75</v>
      </c>
      <c r="K40" s="16">
        <f t="shared" si="3"/>
        <v>3.75</v>
      </c>
      <c r="L40" s="16">
        <f>IF(D40="","",IF(V40&lt;&gt;"",0,IFERROR(INDEX(Stammdaten!$F$8:$F$17,MATCH(D40,Stammdaten!$A$8:$A$17,0)),0)))</f>
        <v>3.5</v>
      </c>
      <c r="M40" s="16">
        <f t="shared" si="4"/>
        <v>0.25</v>
      </c>
      <c r="N40" s="16">
        <f t="shared" si="5"/>
        <v>0</v>
      </c>
      <c r="O40" s="16">
        <f t="shared" si="6"/>
        <v>0</v>
      </c>
      <c r="P40" s="13" t="s">
        <v>41</v>
      </c>
      <c r="Q40" s="16">
        <f t="shared" si="7"/>
        <v>0</v>
      </c>
      <c r="R40" s="17">
        <f>IF(D40="","",IFERROR(INDEX(Stammdaten!$E$8:$E$17,MATCH(D40,Stammdaten!$A$8:$A$17,0)),0))</f>
        <v>13.9</v>
      </c>
      <c r="S40" s="17">
        <f t="shared" si="8"/>
        <v>52.125</v>
      </c>
      <c r="T40" s="17">
        <f>IF(A40="","",N40*R40*Stammdaten!$B$5+O40*R40*Stammdaten!$B$6+IF(P40="Ja",K40*R40*Stammdaten!$B$7,0))</f>
        <v>0</v>
      </c>
      <c r="U40" s="17">
        <f t="shared" si="9"/>
        <v>52.125</v>
      </c>
      <c r="V40" s="13"/>
      <c r="W40" s="13" t="s">
        <v>35</v>
      </c>
      <c r="X40" s="12" t="str">
        <f>IF(A40="","",IF(AND(J40&gt;9,I40&lt;45),"Pause &lt;45 min prüfen",IF(AND(J40&gt;6,I40&lt;30),"Pause &lt;30 min prüfen",IF(K40&gt;10,"Arbeitszeit &gt;10h prüfen",IF(R40&lt;Stammdaten!$B$4,"Stundenlohn prüfen","OK")))))</f>
        <v>OK</v>
      </c>
      <c r="Y40" s="13"/>
      <c r="Z40" s="13"/>
    </row>
    <row r="41" spans="1:26" ht="18" customHeight="1" x14ac:dyDescent="0.25">
      <c r="A41" s="30">
        <v>46034</v>
      </c>
      <c r="B41" s="12">
        <f t="shared" si="0"/>
        <v>3</v>
      </c>
      <c r="C41" s="12" t="str">
        <f t="shared" si="1"/>
        <v>Mo</v>
      </c>
      <c r="D41" s="13" t="s">
        <v>39</v>
      </c>
      <c r="E41" s="13" t="s">
        <v>33</v>
      </c>
      <c r="F41" s="13" t="s">
        <v>34</v>
      </c>
      <c r="G41" s="14">
        <v>0.6875</v>
      </c>
      <c r="H41" s="14">
        <v>0.97916666666666663</v>
      </c>
      <c r="I41" s="15">
        <v>30</v>
      </c>
      <c r="J41" s="16">
        <f t="shared" si="2"/>
        <v>6.9999999999999991</v>
      </c>
      <c r="K41" s="16">
        <f t="shared" si="3"/>
        <v>6.4999999999999991</v>
      </c>
      <c r="L41" s="16">
        <f>IF(D41="","",IF(V41&lt;&gt;"",0,IFERROR(INDEX(Stammdaten!$F$8:$F$17,MATCH(D41,Stammdaten!$A$8:$A$17,0)),0)))</f>
        <v>8</v>
      </c>
      <c r="M41" s="16">
        <f t="shared" si="4"/>
        <v>-1.5000000000000009</v>
      </c>
      <c r="N41" s="16">
        <f t="shared" si="5"/>
        <v>1.5</v>
      </c>
      <c r="O41" s="16">
        <f t="shared" si="6"/>
        <v>0</v>
      </c>
      <c r="P41" s="13" t="s">
        <v>41</v>
      </c>
      <c r="Q41" s="16">
        <f t="shared" si="7"/>
        <v>1.5</v>
      </c>
      <c r="R41" s="17">
        <f>IF(D41="","",IFERROR(INDEX(Stammdaten!$E$8:$E$17,MATCH(D41,Stammdaten!$A$8:$A$17,0)),0))</f>
        <v>16.8</v>
      </c>
      <c r="S41" s="17">
        <f t="shared" si="8"/>
        <v>109.19999999999999</v>
      </c>
      <c r="T41" s="17">
        <f>IF(A41="","",N41*R41*Stammdaten!$B$5+O41*R41*Stammdaten!$B$6+IF(P41="Ja",K41*R41*Stammdaten!$B$7,0))</f>
        <v>6.3000000000000007</v>
      </c>
      <c r="U41" s="17">
        <f t="shared" si="9"/>
        <v>115.49999999999999</v>
      </c>
      <c r="V41" s="13"/>
      <c r="W41" s="13" t="s">
        <v>38</v>
      </c>
      <c r="X41" s="12" t="str">
        <f>IF(A41="","",IF(AND(J41&gt;9,I41&lt;45),"Pause &lt;45 min prüfen",IF(AND(J41&gt;6,I41&lt;30),"Pause &lt;30 min prüfen",IF(K41&gt;10,"Arbeitszeit &gt;10h prüfen",IF(R41&lt;Stammdaten!$B$4,"Stundenlohn prüfen","OK")))))</f>
        <v>OK</v>
      </c>
      <c r="Y41" s="13"/>
      <c r="Z41" s="13"/>
    </row>
    <row r="42" spans="1:26" ht="18" customHeight="1" x14ac:dyDescent="0.25">
      <c r="A42" s="30">
        <v>46035</v>
      </c>
      <c r="B42" s="12">
        <f t="shared" si="0"/>
        <v>3</v>
      </c>
      <c r="C42" s="12" t="str">
        <f t="shared" si="1"/>
        <v>Di</v>
      </c>
      <c r="D42" s="13" t="s">
        <v>39</v>
      </c>
      <c r="E42" s="13" t="s">
        <v>33</v>
      </c>
      <c r="F42" s="13" t="s">
        <v>40</v>
      </c>
      <c r="G42" s="14">
        <v>0.42708333333333331</v>
      </c>
      <c r="H42" s="14">
        <v>0.77083333333333337</v>
      </c>
      <c r="I42" s="15">
        <v>45</v>
      </c>
      <c r="J42" s="16">
        <f t="shared" si="2"/>
        <v>8.2500000000000018</v>
      </c>
      <c r="K42" s="16">
        <f t="shared" si="3"/>
        <v>7.5000000000000018</v>
      </c>
      <c r="L42" s="16">
        <f>IF(D42="","",IF(V42&lt;&gt;"",0,IFERROR(INDEX(Stammdaten!$F$8:$F$17,MATCH(D42,Stammdaten!$A$8:$A$17,0)),0)))</f>
        <v>8</v>
      </c>
      <c r="M42" s="16">
        <f t="shared" si="4"/>
        <v>-0.49999999999999822</v>
      </c>
      <c r="N42" s="16">
        <f t="shared" si="5"/>
        <v>0</v>
      </c>
      <c r="O42" s="16">
        <f t="shared" si="6"/>
        <v>0</v>
      </c>
      <c r="P42" s="13" t="s">
        <v>41</v>
      </c>
      <c r="Q42" s="16">
        <f t="shared" si="7"/>
        <v>0</v>
      </c>
      <c r="R42" s="17">
        <f>IF(D42="","",IFERROR(INDEX(Stammdaten!$E$8:$E$17,MATCH(D42,Stammdaten!$A$8:$A$17,0)),0))</f>
        <v>16.8</v>
      </c>
      <c r="S42" s="17">
        <f t="shared" si="8"/>
        <v>126.00000000000003</v>
      </c>
      <c r="T42" s="17">
        <f>IF(A42="","",N42*R42*Stammdaten!$B$5+O42*R42*Stammdaten!$B$6+IF(P42="Ja",K42*R42*Stammdaten!$B$7,0))</f>
        <v>0</v>
      </c>
      <c r="U42" s="17">
        <f t="shared" si="9"/>
        <v>126.00000000000003</v>
      </c>
      <c r="V42" s="13"/>
      <c r="W42" s="13" t="s">
        <v>42</v>
      </c>
      <c r="X42" s="12" t="str">
        <f>IF(A42="","",IF(AND(J42&gt;9,I42&lt;45),"Pause &lt;45 min prüfen",IF(AND(J42&gt;6,I42&lt;30),"Pause &lt;30 min prüfen",IF(K42&gt;10,"Arbeitszeit &gt;10h prüfen",IF(R42&lt;Stammdaten!$B$4,"Stundenlohn prüfen","OK")))))</f>
        <v>OK</v>
      </c>
      <c r="Y42" s="13"/>
      <c r="Z42" s="13"/>
    </row>
    <row r="43" spans="1:26" ht="18" customHeight="1" x14ac:dyDescent="0.25">
      <c r="A43" s="30">
        <v>46035</v>
      </c>
      <c r="B43" s="12">
        <f t="shared" si="0"/>
        <v>3</v>
      </c>
      <c r="C43" s="12" t="str">
        <f t="shared" si="1"/>
        <v>Di</v>
      </c>
      <c r="D43" s="13" t="s">
        <v>47</v>
      </c>
      <c r="E43" s="13" t="s">
        <v>48</v>
      </c>
      <c r="F43" s="13" t="s">
        <v>34</v>
      </c>
      <c r="G43" s="14">
        <v>0.6875</v>
      </c>
      <c r="H43" s="14">
        <v>0.97916666666666663</v>
      </c>
      <c r="I43" s="15">
        <v>30</v>
      </c>
      <c r="J43" s="16">
        <f t="shared" si="2"/>
        <v>6.9999999999999991</v>
      </c>
      <c r="K43" s="16">
        <f t="shared" si="3"/>
        <v>6.4999999999999991</v>
      </c>
      <c r="L43" s="16">
        <f>IF(D43="","",IF(V43&lt;&gt;"",0,IFERROR(INDEX(Stammdaten!$F$8:$F$17,MATCH(D43,Stammdaten!$A$8:$A$17,0)),0)))</f>
        <v>5.5</v>
      </c>
      <c r="M43" s="16">
        <f t="shared" si="4"/>
        <v>0.99999999999999911</v>
      </c>
      <c r="N43" s="16">
        <f t="shared" si="5"/>
        <v>1.5</v>
      </c>
      <c r="O43" s="16">
        <f t="shared" si="6"/>
        <v>0</v>
      </c>
      <c r="P43" s="13" t="s">
        <v>41</v>
      </c>
      <c r="Q43" s="16">
        <f t="shared" si="7"/>
        <v>1.5</v>
      </c>
      <c r="R43" s="17">
        <f>IF(D43="","",IFERROR(INDEX(Stammdaten!$E$8:$E$17,MATCH(D43,Stammdaten!$A$8:$A$17,0)),0))</f>
        <v>15</v>
      </c>
      <c r="S43" s="17">
        <f t="shared" si="8"/>
        <v>97.499999999999986</v>
      </c>
      <c r="T43" s="17">
        <f>IF(A43="","",N43*R43*Stammdaten!$B$5+O43*R43*Stammdaten!$B$6+IF(P43="Ja",K43*R43*Stammdaten!$B$7,0))</f>
        <v>5.625</v>
      </c>
      <c r="U43" s="17">
        <f t="shared" si="9"/>
        <v>103.12499999999999</v>
      </c>
      <c r="V43" s="13"/>
      <c r="W43" s="13" t="s">
        <v>38</v>
      </c>
      <c r="X43" s="12" t="str">
        <f>IF(A43="","",IF(AND(J43&gt;9,I43&lt;45),"Pause &lt;45 min prüfen",IF(AND(J43&gt;6,I43&lt;30),"Pause &lt;30 min prüfen",IF(K43&gt;10,"Arbeitszeit &gt;10h prüfen",IF(R43&lt;Stammdaten!$B$4,"Stundenlohn prüfen","OK")))))</f>
        <v>OK</v>
      </c>
      <c r="Y43" s="13"/>
      <c r="Z43" s="13"/>
    </row>
    <row r="44" spans="1:26" ht="18" customHeight="1" x14ac:dyDescent="0.25">
      <c r="A44" s="30">
        <v>46036</v>
      </c>
      <c r="B44" s="12">
        <f t="shared" si="0"/>
        <v>3</v>
      </c>
      <c r="C44" s="12" t="str">
        <f t="shared" si="1"/>
        <v>Mi</v>
      </c>
      <c r="D44" s="13" t="s">
        <v>32</v>
      </c>
      <c r="E44" s="13" t="s">
        <v>33</v>
      </c>
      <c r="F44" s="13" t="s">
        <v>40</v>
      </c>
      <c r="G44" s="14">
        <v>0.41666666666666669</v>
      </c>
      <c r="H44" s="14">
        <v>0.77083333333333337</v>
      </c>
      <c r="I44" s="15">
        <v>45</v>
      </c>
      <c r="J44" s="16">
        <f t="shared" si="2"/>
        <v>8.5</v>
      </c>
      <c r="K44" s="16">
        <f t="shared" si="3"/>
        <v>7.75</v>
      </c>
      <c r="L44" s="16">
        <f>IF(D44="","",IF(V44&lt;&gt;"",0,IFERROR(INDEX(Stammdaten!$F$8:$F$17,MATCH(D44,Stammdaten!$A$8:$A$17,0)),0)))</f>
        <v>8</v>
      </c>
      <c r="M44" s="16">
        <f t="shared" si="4"/>
        <v>-0.25</v>
      </c>
      <c r="N44" s="16">
        <f t="shared" si="5"/>
        <v>0</v>
      </c>
      <c r="O44" s="16">
        <f t="shared" si="6"/>
        <v>0</v>
      </c>
      <c r="P44" s="13" t="s">
        <v>41</v>
      </c>
      <c r="Q44" s="16">
        <f t="shared" si="7"/>
        <v>0</v>
      </c>
      <c r="R44" s="17">
        <f>IF(D44="","",IFERROR(INDEX(Stammdaten!$E$8:$E$17,MATCH(D44,Stammdaten!$A$8:$A$17,0)),0))</f>
        <v>17.2</v>
      </c>
      <c r="S44" s="17">
        <f t="shared" si="8"/>
        <v>133.29999999999998</v>
      </c>
      <c r="T44" s="17">
        <f>IF(A44="","",N44*R44*Stammdaten!$B$5+O44*R44*Stammdaten!$B$6+IF(P44="Ja",K44*R44*Stammdaten!$B$7,0))</f>
        <v>0</v>
      </c>
      <c r="U44" s="17">
        <f t="shared" si="9"/>
        <v>133.29999999999998</v>
      </c>
      <c r="V44" s="13"/>
      <c r="W44" s="13" t="s">
        <v>38</v>
      </c>
      <c r="X44" s="12" t="str">
        <f>IF(A44="","",IF(AND(J44&gt;9,I44&lt;45),"Pause &lt;45 min prüfen",IF(AND(J44&gt;6,I44&lt;30),"Pause &lt;30 min prüfen",IF(K44&gt;10,"Arbeitszeit &gt;10h prüfen",IF(R44&lt;Stammdaten!$B$4,"Stundenlohn prüfen","OK")))))</f>
        <v>OK</v>
      </c>
      <c r="Y44" s="13"/>
      <c r="Z44" s="13"/>
    </row>
    <row r="45" spans="1:26" ht="18" customHeight="1" x14ac:dyDescent="0.25">
      <c r="A45" s="30">
        <v>46036</v>
      </c>
      <c r="B45" s="12">
        <f t="shared" si="0"/>
        <v>3</v>
      </c>
      <c r="C45" s="12" t="str">
        <f t="shared" si="1"/>
        <v>Mi</v>
      </c>
      <c r="D45" s="13" t="s">
        <v>27</v>
      </c>
      <c r="E45" s="13" t="s">
        <v>28</v>
      </c>
      <c r="F45" s="13" t="s">
        <v>29</v>
      </c>
      <c r="G45" s="14">
        <v>0.26041666666666669</v>
      </c>
      <c r="H45" s="14">
        <v>0.58333333333333337</v>
      </c>
      <c r="I45" s="15">
        <v>30</v>
      </c>
      <c r="J45" s="16">
        <f t="shared" si="2"/>
        <v>7.75</v>
      </c>
      <c r="K45" s="16">
        <f t="shared" si="3"/>
        <v>7.25</v>
      </c>
      <c r="L45" s="16">
        <f>IF(D45="","",IF(V45&lt;&gt;"",0,IFERROR(INDEX(Stammdaten!$F$8:$F$17,MATCH(D45,Stammdaten!$A$8:$A$17,0)),0)))</f>
        <v>5</v>
      </c>
      <c r="M45" s="16">
        <f t="shared" si="4"/>
        <v>2.25</v>
      </c>
      <c r="N45" s="16">
        <f t="shared" si="5"/>
        <v>0</v>
      </c>
      <c r="O45" s="16">
        <f t="shared" si="6"/>
        <v>0</v>
      </c>
      <c r="P45" s="13" t="s">
        <v>41</v>
      </c>
      <c r="Q45" s="16">
        <f t="shared" si="7"/>
        <v>0</v>
      </c>
      <c r="R45" s="17">
        <f>IF(D45="","",IFERROR(INDEX(Stammdaten!$E$8:$E$17,MATCH(D45,Stammdaten!$A$8:$A$17,0)),0))</f>
        <v>14.2</v>
      </c>
      <c r="S45" s="17">
        <f t="shared" si="8"/>
        <v>102.94999999999999</v>
      </c>
      <c r="T45" s="17">
        <f>IF(A45="","",N45*R45*Stammdaten!$B$5+O45*R45*Stammdaten!$B$6+IF(P45="Ja",K45*R45*Stammdaten!$B$7,0))</f>
        <v>0</v>
      </c>
      <c r="U45" s="17">
        <f t="shared" si="9"/>
        <v>102.94999999999999</v>
      </c>
      <c r="V45" s="13"/>
      <c r="W45" s="13" t="s">
        <v>42</v>
      </c>
      <c r="X45" s="12" t="str">
        <f>IF(A45="","",IF(AND(J45&gt;9,I45&lt;45),"Pause &lt;45 min prüfen",IF(AND(J45&gt;6,I45&lt;30),"Pause &lt;30 min prüfen",IF(K45&gt;10,"Arbeitszeit &gt;10h prüfen",IF(R45&lt;Stammdaten!$B$4,"Stundenlohn prüfen","OK")))))</f>
        <v>OK</v>
      </c>
      <c r="Y45" s="13"/>
      <c r="Z45" s="13"/>
    </row>
    <row r="46" spans="1:26" ht="18" customHeight="1" x14ac:dyDescent="0.25">
      <c r="A46" s="30">
        <v>46037</v>
      </c>
      <c r="B46" s="12">
        <f t="shared" si="0"/>
        <v>3</v>
      </c>
      <c r="C46" s="12" t="str">
        <f t="shared" si="1"/>
        <v>Do</v>
      </c>
      <c r="D46" s="13" t="s">
        <v>44</v>
      </c>
      <c r="E46" s="13" t="s">
        <v>45</v>
      </c>
      <c r="F46" s="13" t="s">
        <v>46</v>
      </c>
      <c r="G46" s="14">
        <v>0.5</v>
      </c>
      <c r="H46" s="14">
        <v>0.66666666666666663</v>
      </c>
      <c r="I46" s="15">
        <v>0</v>
      </c>
      <c r="J46" s="16">
        <f t="shared" si="2"/>
        <v>3.9999999999999991</v>
      </c>
      <c r="K46" s="16">
        <f t="shared" si="3"/>
        <v>3.9999999999999991</v>
      </c>
      <c r="L46" s="16">
        <f>IF(D46="","",IF(V46&lt;&gt;"",0,IFERROR(INDEX(Stammdaten!$F$8:$F$17,MATCH(D46,Stammdaten!$A$8:$A$17,0)),0)))</f>
        <v>3.5</v>
      </c>
      <c r="M46" s="16">
        <f t="shared" si="4"/>
        <v>0.49999999999999911</v>
      </c>
      <c r="N46" s="16">
        <f t="shared" si="5"/>
        <v>0</v>
      </c>
      <c r="O46" s="16">
        <f t="shared" si="6"/>
        <v>0</v>
      </c>
      <c r="P46" s="13" t="s">
        <v>41</v>
      </c>
      <c r="Q46" s="16">
        <f t="shared" si="7"/>
        <v>0</v>
      </c>
      <c r="R46" s="17">
        <f>IF(D46="","",IFERROR(INDEX(Stammdaten!$E$8:$E$17,MATCH(D46,Stammdaten!$A$8:$A$17,0)),0))</f>
        <v>13.9</v>
      </c>
      <c r="S46" s="17">
        <f t="shared" si="8"/>
        <v>55.599999999999987</v>
      </c>
      <c r="T46" s="17">
        <f>IF(A46="","",N46*R46*Stammdaten!$B$5+O46*R46*Stammdaten!$B$6+IF(P46="Ja",K46*R46*Stammdaten!$B$7,0))</f>
        <v>0</v>
      </c>
      <c r="U46" s="17">
        <f t="shared" si="9"/>
        <v>55.599999999999987</v>
      </c>
      <c r="V46" s="13"/>
      <c r="W46" s="13" t="s">
        <v>38</v>
      </c>
      <c r="X46" s="12" t="str">
        <f>IF(A46="","",IF(AND(J46&gt;9,I46&lt;45),"Pause &lt;45 min prüfen",IF(AND(J46&gt;6,I46&lt;30),"Pause &lt;30 min prüfen",IF(K46&gt;10,"Arbeitszeit &gt;10h prüfen",IF(R46&lt;Stammdaten!$B$4,"Stundenlohn prüfen","OK")))))</f>
        <v>OK</v>
      </c>
      <c r="Y46" s="13"/>
      <c r="Z46" s="13"/>
    </row>
    <row r="47" spans="1:26" ht="18" customHeight="1" x14ac:dyDescent="0.25">
      <c r="A47" s="30">
        <v>46037</v>
      </c>
      <c r="B47" s="12">
        <f t="shared" si="0"/>
        <v>3</v>
      </c>
      <c r="C47" s="12" t="str">
        <f t="shared" si="1"/>
        <v>Do</v>
      </c>
      <c r="D47" s="13" t="s">
        <v>47</v>
      </c>
      <c r="E47" s="13" t="s">
        <v>48</v>
      </c>
      <c r="F47" s="13" t="s">
        <v>34</v>
      </c>
      <c r="G47" s="14">
        <v>0.67708333333333337</v>
      </c>
      <c r="H47" s="14">
        <v>0.97916666666666663</v>
      </c>
      <c r="I47" s="15">
        <v>30</v>
      </c>
      <c r="J47" s="16">
        <f t="shared" si="2"/>
        <v>7.2499999999999982</v>
      </c>
      <c r="K47" s="16">
        <f t="shared" si="3"/>
        <v>6.7499999999999982</v>
      </c>
      <c r="L47" s="16">
        <f>IF(D47="","",IF(V47&lt;&gt;"",0,IFERROR(INDEX(Stammdaten!$F$8:$F$17,MATCH(D47,Stammdaten!$A$8:$A$17,0)),0)))</f>
        <v>5.5</v>
      </c>
      <c r="M47" s="16">
        <f t="shared" si="4"/>
        <v>1.2499999999999982</v>
      </c>
      <c r="N47" s="16">
        <f t="shared" si="5"/>
        <v>1.5</v>
      </c>
      <c r="O47" s="16">
        <f t="shared" si="6"/>
        <v>0</v>
      </c>
      <c r="P47" s="13" t="s">
        <v>41</v>
      </c>
      <c r="Q47" s="16">
        <f t="shared" si="7"/>
        <v>1.5</v>
      </c>
      <c r="R47" s="17">
        <f>IF(D47="","",IFERROR(INDEX(Stammdaten!$E$8:$E$17,MATCH(D47,Stammdaten!$A$8:$A$17,0)),0))</f>
        <v>15</v>
      </c>
      <c r="S47" s="17">
        <f t="shared" si="8"/>
        <v>101.24999999999997</v>
      </c>
      <c r="T47" s="17">
        <f>IF(A47="","",N47*R47*Stammdaten!$B$5+O47*R47*Stammdaten!$B$6+IF(P47="Ja",K47*R47*Stammdaten!$B$7,0))</f>
        <v>5.625</v>
      </c>
      <c r="U47" s="17">
        <f t="shared" si="9"/>
        <v>106.87499999999997</v>
      </c>
      <c r="V47" s="13"/>
      <c r="W47" s="13" t="s">
        <v>31</v>
      </c>
      <c r="X47" s="12" t="str">
        <f>IF(A47="","",IF(AND(J47&gt;9,I47&lt;45),"Pause &lt;45 min prüfen",IF(AND(J47&gt;6,I47&lt;30),"Pause &lt;30 min prüfen",IF(K47&gt;10,"Arbeitszeit &gt;10h prüfen",IF(R47&lt;Stammdaten!$B$4,"Stundenlohn prüfen","OK")))))</f>
        <v>OK</v>
      </c>
      <c r="Y47" s="13"/>
      <c r="Z47" s="13"/>
    </row>
    <row r="48" spans="1:26" ht="18" customHeight="1" x14ac:dyDescent="0.25">
      <c r="A48" s="30">
        <v>46037</v>
      </c>
      <c r="B48" s="12">
        <f t="shared" si="0"/>
        <v>3</v>
      </c>
      <c r="C48" s="12" t="str">
        <f t="shared" si="1"/>
        <v>Do</v>
      </c>
      <c r="D48" s="13" t="s">
        <v>27</v>
      </c>
      <c r="E48" s="13" t="s">
        <v>28</v>
      </c>
      <c r="F48" s="13" t="s">
        <v>29</v>
      </c>
      <c r="G48" s="14">
        <v>0.25</v>
      </c>
      <c r="H48" s="14">
        <v>0.57291666666666663</v>
      </c>
      <c r="I48" s="15">
        <v>30</v>
      </c>
      <c r="J48" s="16">
        <f t="shared" si="2"/>
        <v>7.7499999999999991</v>
      </c>
      <c r="K48" s="16">
        <f t="shared" si="3"/>
        <v>7.2499999999999991</v>
      </c>
      <c r="L48" s="16">
        <f>IF(D48="","",IF(V48&lt;&gt;"",0,IFERROR(INDEX(Stammdaten!$F$8:$F$17,MATCH(D48,Stammdaten!$A$8:$A$17,0)),0)))</f>
        <v>5</v>
      </c>
      <c r="M48" s="16">
        <f t="shared" si="4"/>
        <v>2.2499999999999991</v>
      </c>
      <c r="N48" s="16">
        <f t="shared" si="5"/>
        <v>0</v>
      </c>
      <c r="O48" s="16">
        <f t="shared" si="6"/>
        <v>0</v>
      </c>
      <c r="P48" s="13" t="s">
        <v>41</v>
      </c>
      <c r="Q48" s="16">
        <f t="shared" si="7"/>
        <v>0</v>
      </c>
      <c r="R48" s="17">
        <f>IF(D48="","",IFERROR(INDEX(Stammdaten!$E$8:$E$17,MATCH(D48,Stammdaten!$A$8:$A$17,0)),0))</f>
        <v>14.2</v>
      </c>
      <c r="S48" s="17">
        <f t="shared" si="8"/>
        <v>102.94999999999999</v>
      </c>
      <c r="T48" s="17">
        <f>IF(A48="","",N48*R48*Stammdaten!$B$5+O48*R48*Stammdaten!$B$6+IF(P48="Ja",K48*R48*Stammdaten!$B$7,0))</f>
        <v>0</v>
      </c>
      <c r="U48" s="17">
        <f t="shared" si="9"/>
        <v>102.94999999999999</v>
      </c>
      <c r="V48" s="13"/>
      <c r="W48" s="13" t="s">
        <v>42</v>
      </c>
      <c r="X48" s="12" t="str">
        <f>IF(A48="","",IF(AND(J48&gt;9,I48&lt;45),"Pause &lt;45 min prüfen",IF(AND(J48&gt;6,I48&lt;30),"Pause &lt;30 min prüfen",IF(K48&gt;10,"Arbeitszeit &gt;10h prüfen",IF(R48&lt;Stammdaten!$B$4,"Stundenlohn prüfen","OK")))))</f>
        <v>OK</v>
      </c>
      <c r="Y48" s="13"/>
      <c r="Z48" s="13"/>
    </row>
    <row r="49" spans="1:26" ht="18" customHeight="1" x14ac:dyDescent="0.25">
      <c r="A49" s="30">
        <v>46038</v>
      </c>
      <c r="B49" s="12">
        <f t="shared" si="0"/>
        <v>3</v>
      </c>
      <c r="C49" s="12" t="str">
        <f t="shared" si="1"/>
        <v>Fr</v>
      </c>
      <c r="D49" s="13" t="s">
        <v>44</v>
      </c>
      <c r="E49" s="13" t="s">
        <v>45</v>
      </c>
      <c r="F49" s="13" t="s">
        <v>46</v>
      </c>
      <c r="G49" s="14">
        <v>0.51041666666666663</v>
      </c>
      <c r="H49" s="14">
        <v>0.65625</v>
      </c>
      <c r="I49" s="15">
        <v>0</v>
      </c>
      <c r="J49" s="16">
        <f t="shared" si="2"/>
        <v>3.5000000000000009</v>
      </c>
      <c r="K49" s="16">
        <f t="shared" si="3"/>
        <v>3.5000000000000009</v>
      </c>
      <c r="L49" s="16">
        <f>IF(D49="","",IF(V49&lt;&gt;"",0,IFERROR(INDEX(Stammdaten!$F$8:$F$17,MATCH(D49,Stammdaten!$A$8:$A$17,0)),0)))</f>
        <v>3.5</v>
      </c>
      <c r="M49" s="16">
        <f t="shared" si="4"/>
        <v>8.8817841970012523E-16</v>
      </c>
      <c r="N49" s="16">
        <f t="shared" si="5"/>
        <v>0</v>
      </c>
      <c r="O49" s="16">
        <f t="shared" si="6"/>
        <v>0</v>
      </c>
      <c r="P49" s="13" t="s">
        <v>41</v>
      </c>
      <c r="Q49" s="16">
        <f t="shared" si="7"/>
        <v>0</v>
      </c>
      <c r="R49" s="17">
        <f>IF(D49="","",IFERROR(INDEX(Stammdaten!$E$8:$E$17,MATCH(D49,Stammdaten!$A$8:$A$17,0)),0))</f>
        <v>13.9</v>
      </c>
      <c r="S49" s="17">
        <f t="shared" si="8"/>
        <v>48.650000000000013</v>
      </c>
      <c r="T49" s="17">
        <f>IF(A49="","",N49*R49*Stammdaten!$B$5+O49*R49*Stammdaten!$B$6+IF(P49="Ja",K49*R49*Stammdaten!$B$7,0))</f>
        <v>0</v>
      </c>
      <c r="U49" s="17">
        <f t="shared" si="9"/>
        <v>48.650000000000013</v>
      </c>
      <c r="V49" s="13"/>
      <c r="W49" s="13" t="s">
        <v>35</v>
      </c>
      <c r="X49" s="12" t="str">
        <f>IF(A49="","",IF(AND(J49&gt;9,I49&lt;45),"Pause &lt;45 min prüfen",IF(AND(J49&gt;6,I49&lt;30),"Pause &lt;30 min prüfen",IF(K49&gt;10,"Arbeitszeit &gt;10h prüfen",IF(R49&lt;Stammdaten!$B$4,"Stundenlohn prüfen","OK")))))</f>
        <v>OK</v>
      </c>
      <c r="Y49" s="13"/>
      <c r="Z49" s="13"/>
    </row>
    <row r="50" spans="1:26" ht="18" customHeight="1" x14ac:dyDescent="0.25">
      <c r="A50" s="30">
        <v>46038</v>
      </c>
      <c r="B50" s="12">
        <f t="shared" si="0"/>
        <v>3</v>
      </c>
      <c r="C50" s="12" t="str">
        <f t="shared" si="1"/>
        <v>Fr</v>
      </c>
      <c r="D50" s="13" t="s">
        <v>47</v>
      </c>
      <c r="E50" s="13" t="s">
        <v>48</v>
      </c>
      <c r="F50" s="13" t="s">
        <v>49</v>
      </c>
      <c r="G50" s="14">
        <v>0.76041666666666663</v>
      </c>
      <c r="H50" s="14">
        <v>8.3333333333333329E-2</v>
      </c>
      <c r="I50" s="15">
        <v>45</v>
      </c>
      <c r="J50" s="16">
        <f t="shared" si="2"/>
        <v>7.7499999999999991</v>
      </c>
      <c r="K50" s="16">
        <f t="shared" si="3"/>
        <v>6.9999999999999991</v>
      </c>
      <c r="L50" s="16">
        <f>IF(D50="","",IF(V50&lt;&gt;"",0,IFERROR(INDEX(Stammdaten!$F$8:$F$17,MATCH(D50,Stammdaten!$A$8:$A$17,0)),0)))</f>
        <v>5.5</v>
      </c>
      <c r="M50" s="16">
        <f t="shared" si="4"/>
        <v>1.4999999999999991</v>
      </c>
      <c r="N50" s="16">
        <f t="shared" si="5"/>
        <v>4.0000000001164153</v>
      </c>
      <c r="O50" s="16">
        <f t="shared" si="6"/>
        <v>0</v>
      </c>
      <c r="P50" s="13" t="s">
        <v>41</v>
      </c>
      <c r="Q50" s="16">
        <f t="shared" si="7"/>
        <v>4.0000000001164153</v>
      </c>
      <c r="R50" s="17">
        <f>IF(D50="","",IFERROR(INDEX(Stammdaten!$E$8:$E$17,MATCH(D50,Stammdaten!$A$8:$A$17,0)),0))</f>
        <v>15</v>
      </c>
      <c r="S50" s="17">
        <f t="shared" si="8"/>
        <v>104.99999999999999</v>
      </c>
      <c r="T50" s="17">
        <f>IF(A50="","",N50*R50*Stammdaten!$B$5+O50*R50*Stammdaten!$B$6+IF(P50="Ja",K50*R50*Stammdaten!$B$7,0))</f>
        <v>15.000000000436557</v>
      </c>
      <c r="U50" s="17">
        <f t="shared" si="9"/>
        <v>120.00000000043654</v>
      </c>
      <c r="V50" s="13"/>
      <c r="W50" s="13" t="s">
        <v>35</v>
      </c>
      <c r="X50" s="12" t="str">
        <f>IF(A50="","",IF(AND(J50&gt;9,I50&lt;45),"Pause &lt;45 min prüfen",IF(AND(J50&gt;6,I50&lt;30),"Pause &lt;30 min prüfen",IF(K50&gt;10,"Arbeitszeit &gt;10h prüfen",IF(R50&lt;Stammdaten!$B$4,"Stundenlohn prüfen","OK")))))</f>
        <v>OK</v>
      </c>
      <c r="Y50" s="13"/>
      <c r="Z50" s="13"/>
    </row>
    <row r="51" spans="1:26" ht="18" customHeight="1" x14ac:dyDescent="0.25">
      <c r="A51" s="30">
        <v>46038</v>
      </c>
      <c r="B51" s="12">
        <f t="shared" si="0"/>
        <v>3</v>
      </c>
      <c r="C51" s="12" t="str">
        <f t="shared" si="1"/>
        <v>Fr</v>
      </c>
      <c r="D51" s="13" t="s">
        <v>39</v>
      </c>
      <c r="E51" s="13" t="s">
        <v>33</v>
      </c>
      <c r="F51" s="13" t="s">
        <v>40</v>
      </c>
      <c r="G51" s="14">
        <v>0.41666666666666669</v>
      </c>
      <c r="H51" s="14">
        <v>0.76041666666666663</v>
      </c>
      <c r="I51" s="15">
        <v>45</v>
      </c>
      <c r="J51" s="16">
        <f t="shared" si="2"/>
        <v>8.2499999999999982</v>
      </c>
      <c r="K51" s="16">
        <f t="shared" si="3"/>
        <v>7.4999999999999982</v>
      </c>
      <c r="L51" s="16">
        <f>IF(D51="","",IF(V51&lt;&gt;"",0,IFERROR(INDEX(Stammdaten!$F$8:$F$17,MATCH(D51,Stammdaten!$A$8:$A$17,0)),0)))</f>
        <v>8</v>
      </c>
      <c r="M51" s="16">
        <f t="shared" si="4"/>
        <v>-0.50000000000000178</v>
      </c>
      <c r="N51" s="16">
        <f t="shared" si="5"/>
        <v>0</v>
      </c>
      <c r="O51" s="16">
        <f t="shared" si="6"/>
        <v>0</v>
      </c>
      <c r="P51" s="13" t="s">
        <v>41</v>
      </c>
      <c r="Q51" s="16">
        <f t="shared" si="7"/>
        <v>0</v>
      </c>
      <c r="R51" s="17">
        <f>IF(D51="","",IFERROR(INDEX(Stammdaten!$E$8:$E$17,MATCH(D51,Stammdaten!$A$8:$A$17,0)),0))</f>
        <v>16.8</v>
      </c>
      <c r="S51" s="17">
        <f t="shared" si="8"/>
        <v>125.99999999999997</v>
      </c>
      <c r="T51" s="17">
        <f>IF(A51="","",N51*R51*Stammdaten!$B$5+O51*R51*Stammdaten!$B$6+IF(P51="Ja",K51*R51*Stammdaten!$B$7,0))</f>
        <v>0</v>
      </c>
      <c r="U51" s="17">
        <f t="shared" si="9"/>
        <v>125.99999999999997</v>
      </c>
      <c r="V51" s="13"/>
      <c r="W51" s="13" t="s">
        <v>42</v>
      </c>
      <c r="X51" s="12" t="str">
        <f>IF(A51="","",IF(AND(J51&gt;9,I51&lt;45),"Pause &lt;45 min prüfen",IF(AND(J51&gt;6,I51&lt;30),"Pause &lt;30 min prüfen",IF(K51&gt;10,"Arbeitszeit &gt;10h prüfen",IF(R51&lt;Stammdaten!$B$4,"Stundenlohn prüfen","OK")))))</f>
        <v>OK</v>
      </c>
      <c r="Y51" s="13"/>
      <c r="Z51" s="13"/>
    </row>
    <row r="52" spans="1:26" ht="18" customHeight="1" x14ac:dyDescent="0.25">
      <c r="A52" s="30">
        <v>46038</v>
      </c>
      <c r="B52" s="12">
        <f t="shared" si="0"/>
        <v>3</v>
      </c>
      <c r="C52" s="12" t="str">
        <f t="shared" si="1"/>
        <v>Fr</v>
      </c>
      <c r="D52" s="13" t="s">
        <v>32</v>
      </c>
      <c r="E52" s="13" t="s">
        <v>33</v>
      </c>
      <c r="F52" s="13" t="s">
        <v>34</v>
      </c>
      <c r="G52" s="14">
        <v>0.6875</v>
      </c>
      <c r="H52" s="14">
        <v>0.97916666666666663</v>
      </c>
      <c r="I52" s="15">
        <v>30</v>
      </c>
      <c r="J52" s="16">
        <f t="shared" si="2"/>
        <v>6.9999999999999991</v>
      </c>
      <c r="K52" s="16">
        <f t="shared" si="3"/>
        <v>6.4999999999999991</v>
      </c>
      <c r="L52" s="16">
        <f>IF(D52="","",IF(V52&lt;&gt;"",0,IFERROR(INDEX(Stammdaten!$F$8:$F$17,MATCH(D52,Stammdaten!$A$8:$A$17,0)),0)))</f>
        <v>8</v>
      </c>
      <c r="M52" s="16">
        <f t="shared" si="4"/>
        <v>-1.5000000000000009</v>
      </c>
      <c r="N52" s="16">
        <f t="shared" si="5"/>
        <v>1.5</v>
      </c>
      <c r="O52" s="16">
        <f t="shared" si="6"/>
        <v>0</v>
      </c>
      <c r="P52" s="13" t="s">
        <v>41</v>
      </c>
      <c r="Q52" s="16">
        <f t="shared" si="7"/>
        <v>1.5</v>
      </c>
      <c r="R52" s="17">
        <f>IF(D52="","",IFERROR(INDEX(Stammdaten!$E$8:$E$17,MATCH(D52,Stammdaten!$A$8:$A$17,0)),0))</f>
        <v>17.2</v>
      </c>
      <c r="S52" s="17">
        <f t="shared" si="8"/>
        <v>111.79999999999998</v>
      </c>
      <c r="T52" s="17">
        <f>IF(A52="","",N52*R52*Stammdaten!$B$5+O52*R52*Stammdaten!$B$6+IF(P52="Ja",K52*R52*Stammdaten!$B$7,0))</f>
        <v>6.4499999999999993</v>
      </c>
      <c r="U52" s="17">
        <f t="shared" si="9"/>
        <v>118.24999999999999</v>
      </c>
      <c r="V52" s="13"/>
      <c r="W52" s="13" t="s">
        <v>42</v>
      </c>
      <c r="X52" s="12" t="str">
        <f>IF(A52="","",IF(AND(J52&gt;9,I52&lt;45),"Pause &lt;45 min prüfen",IF(AND(J52&gt;6,I52&lt;30),"Pause &lt;30 min prüfen",IF(K52&gt;10,"Arbeitszeit &gt;10h prüfen",IF(R52&lt;Stammdaten!$B$4,"Stundenlohn prüfen","OK")))))</f>
        <v>OK</v>
      </c>
      <c r="Y52" s="13"/>
      <c r="Z52" s="13"/>
    </row>
    <row r="53" spans="1:26" ht="18" customHeight="1" x14ac:dyDescent="0.25">
      <c r="A53" s="30">
        <v>46039</v>
      </c>
      <c r="B53" s="12">
        <f t="shared" si="0"/>
        <v>3</v>
      </c>
      <c r="C53" s="12" t="str">
        <f t="shared" si="1"/>
        <v>Sa</v>
      </c>
      <c r="D53" s="13" t="s">
        <v>32</v>
      </c>
      <c r="E53" s="13" t="s">
        <v>33</v>
      </c>
      <c r="F53" s="13" t="s">
        <v>40</v>
      </c>
      <c r="G53" s="14">
        <v>0.40625</v>
      </c>
      <c r="H53" s="14">
        <v>0.77083333333333337</v>
      </c>
      <c r="I53" s="15">
        <v>45</v>
      </c>
      <c r="J53" s="16">
        <f t="shared" si="2"/>
        <v>8.75</v>
      </c>
      <c r="K53" s="16">
        <f t="shared" si="3"/>
        <v>8</v>
      </c>
      <c r="L53" s="16">
        <f>IF(D53="","",IF(V53&lt;&gt;"",0,IFERROR(INDEX(Stammdaten!$F$8:$F$17,MATCH(D53,Stammdaten!$A$8:$A$17,0)),0)))</f>
        <v>8</v>
      </c>
      <c r="M53" s="16">
        <f t="shared" si="4"/>
        <v>0</v>
      </c>
      <c r="N53" s="16">
        <f t="shared" si="5"/>
        <v>0</v>
      </c>
      <c r="O53" s="16">
        <f t="shared" si="6"/>
        <v>0</v>
      </c>
      <c r="P53" s="13" t="s">
        <v>41</v>
      </c>
      <c r="Q53" s="16">
        <f t="shared" si="7"/>
        <v>0</v>
      </c>
      <c r="R53" s="17">
        <f>IF(D53="","",IFERROR(INDEX(Stammdaten!$E$8:$E$17,MATCH(D53,Stammdaten!$A$8:$A$17,0)),0))</f>
        <v>17.2</v>
      </c>
      <c r="S53" s="17">
        <f t="shared" si="8"/>
        <v>137.6</v>
      </c>
      <c r="T53" s="17">
        <f>IF(A53="","",N53*R53*Stammdaten!$B$5+O53*R53*Stammdaten!$B$6+IF(P53="Ja",K53*R53*Stammdaten!$B$7,0))</f>
        <v>0</v>
      </c>
      <c r="U53" s="17">
        <f t="shared" si="9"/>
        <v>137.6</v>
      </c>
      <c r="V53" s="13"/>
      <c r="W53" s="13" t="s">
        <v>31</v>
      </c>
      <c r="X53" s="12" t="str">
        <f>IF(A53="","",IF(AND(J53&gt;9,I53&lt;45),"Pause &lt;45 min prüfen",IF(AND(J53&gt;6,I53&lt;30),"Pause &lt;30 min prüfen",IF(K53&gt;10,"Arbeitszeit &gt;10h prüfen",IF(R53&lt;Stammdaten!$B$4,"Stundenlohn prüfen","OK")))))</f>
        <v>OK</v>
      </c>
      <c r="Y53" s="13"/>
      <c r="Z53" s="13"/>
    </row>
    <row r="54" spans="1:26" ht="18" customHeight="1" x14ac:dyDescent="0.25">
      <c r="A54" s="30">
        <v>46039</v>
      </c>
      <c r="B54" s="12">
        <f t="shared" si="0"/>
        <v>3</v>
      </c>
      <c r="C54" s="12" t="str">
        <f t="shared" si="1"/>
        <v>Sa</v>
      </c>
      <c r="D54" s="13" t="s">
        <v>51</v>
      </c>
      <c r="E54" s="13" t="s">
        <v>52</v>
      </c>
      <c r="F54" s="13" t="s">
        <v>54</v>
      </c>
      <c r="G54" s="14">
        <v>0.70833333333333337</v>
      </c>
      <c r="H54" s="14">
        <v>3.125E-2</v>
      </c>
      <c r="I54" s="15">
        <v>45</v>
      </c>
      <c r="J54" s="16">
        <f t="shared" si="2"/>
        <v>7.7499999999999991</v>
      </c>
      <c r="K54" s="16">
        <f t="shared" si="3"/>
        <v>6.9999999999999991</v>
      </c>
      <c r="L54" s="16">
        <f>IF(D54="","",IF(V54&lt;&gt;"",0,IFERROR(INDEX(Stammdaten!$F$8:$F$17,MATCH(D54,Stammdaten!$A$8:$A$17,0)),0)))</f>
        <v>8</v>
      </c>
      <c r="M54" s="16">
        <f t="shared" si="4"/>
        <v>-1.0000000000000009</v>
      </c>
      <c r="N54" s="16">
        <f t="shared" si="5"/>
        <v>2.7500000000582077</v>
      </c>
      <c r="O54" s="16">
        <f t="shared" si="6"/>
        <v>0</v>
      </c>
      <c r="P54" s="13" t="s">
        <v>41</v>
      </c>
      <c r="Q54" s="16">
        <f t="shared" si="7"/>
        <v>2.7500000000582077</v>
      </c>
      <c r="R54" s="17">
        <f>IF(D54="","",IFERROR(INDEX(Stammdaten!$E$8:$E$17,MATCH(D54,Stammdaten!$A$8:$A$17,0)),0))</f>
        <v>18.5</v>
      </c>
      <c r="S54" s="17">
        <f t="shared" si="8"/>
        <v>129.49999999999997</v>
      </c>
      <c r="T54" s="17">
        <f>IF(A54="","",N54*R54*Stammdaten!$B$5+O54*R54*Stammdaten!$B$6+IF(P54="Ja",K54*R54*Stammdaten!$B$7,0))</f>
        <v>12.71875000026921</v>
      </c>
      <c r="U54" s="17">
        <f t="shared" si="9"/>
        <v>142.21875000026918</v>
      </c>
      <c r="V54" s="13"/>
      <c r="W54" s="13" t="s">
        <v>35</v>
      </c>
      <c r="X54" s="12" t="str">
        <f>IF(A54="","",IF(AND(J54&gt;9,I54&lt;45),"Pause &lt;45 min prüfen",IF(AND(J54&gt;6,I54&lt;30),"Pause &lt;30 min prüfen",IF(K54&gt;10,"Arbeitszeit &gt;10h prüfen",IF(R54&lt;Stammdaten!$B$4,"Stundenlohn prüfen","OK")))))</f>
        <v>OK</v>
      </c>
      <c r="Y54" s="13"/>
      <c r="Z54" s="13"/>
    </row>
    <row r="55" spans="1:26" ht="18" customHeight="1" x14ac:dyDescent="0.25">
      <c r="A55" s="30">
        <v>46039</v>
      </c>
      <c r="B55" s="12">
        <f t="shared" si="0"/>
        <v>3</v>
      </c>
      <c r="C55" s="12" t="str">
        <f t="shared" si="1"/>
        <v>Sa</v>
      </c>
      <c r="D55" s="13" t="s">
        <v>44</v>
      </c>
      <c r="E55" s="13" t="s">
        <v>45</v>
      </c>
      <c r="F55" s="13" t="s">
        <v>46</v>
      </c>
      <c r="G55" s="14">
        <v>0.48958333333333331</v>
      </c>
      <c r="H55" s="14">
        <v>0.66666666666666663</v>
      </c>
      <c r="I55" s="15">
        <v>0</v>
      </c>
      <c r="J55" s="16">
        <f t="shared" si="2"/>
        <v>4.25</v>
      </c>
      <c r="K55" s="16">
        <f t="shared" si="3"/>
        <v>4.25</v>
      </c>
      <c r="L55" s="16">
        <f>IF(D55="","",IF(V55&lt;&gt;"",0,IFERROR(INDEX(Stammdaten!$F$8:$F$17,MATCH(D55,Stammdaten!$A$8:$A$17,0)),0)))</f>
        <v>3.5</v>
      </c>
      <c r="M55" s="16">
        <f t="shared" si="4"/>
        <v>0.75</v>
      </c>
      <c r="N55" s="16">
        <f t="shared" si="5"/>
        <v>0</v>
      </c>
      <c r="O55" s="16">
        <f t="shared" si="6"/>
        <v>0</v>
      </c>
      <c r="P55" s="13" t="s">
        <v>41</v>
      </c>
      <c r="Q55" s="16">
        <f t="shared" si="7"/>
        <v>0</v>
      </c>
      <c r="R55" s="17">
        <f>IF(D55="","",IFERROR(INDEX(Stammdaten!$E$8:$E$17,MATCH(D55,Stammdaten!$A$8:$A$17,0)),0))</f>
        <v>13.9</v>
      </c>
      <c r="S55" s="17">
        <f t="shared" si="8"/>
        <v>59.075000000000003</v>
      </c>
      <c r="T55" s="17">
        <f>IF(A55="","",N55*R55*Stammdaten!$B$5+O55*R55*Stammdaten!$B$6+IF(P55="Ja",K55*R55*Stammdaten!$B$7,0))</f>
        <v>0</v>
      </c>
      <c r="U55" s="17">
        <f t="shared" si="9"/>
        <v>59.075000000000003</v>
      </c>
      <c r="V55" s="13"/>
      <c r="W55" s="13" t="s">
        <v>42</v>
      </c>
      <c r="X55" s="12" t="str">
        <f>IF(A55="","",IF(AND(J55&gt;9,I55&lt;45),"Pause &lt;45 min prüfen",IF(AND(J55&gt;6,I55&lt;30),"Pause &lt;30 min prüfen",IF(K55&gt;10,"Arbeitszeit &gt;10h prüfen",IF(R55&lt;Stammdaten!$B$4,"Stundenlohn prüfen","OK")))))</f>
        <v>OK</v>
      </c>
      <c r="Y55" s="13"/>
      <c r="Z55" s="13"/>
    </row>
    <row r="56" spans="1:26" ht="18" customHeight="1" x14ac:dyDescent="0.25">
      <c r="A56" s="30">
        <v>46039</v>
      </c>
      <c r="B56" s="12">
        <f t="shared" si="0"/>
        <v>3</v>
      </c>
      <c r="C56" s="12" t="str">
        <f t="shared" si="1"/>
        <v>Sa</v>
      </c>
      <c r="D56" s="13" t="s">
        <v>47</v>
      </c>
      <c r="E56" s="13" t="s">
        <v>48</v>
      </c>
      <c r="F56" s="13" t="s">
        <v>49</v>
      </c>
      <c r="G56" s="14">
        <v>0.73958333333333337</v>
      </c>
      <c r="H56" s="14">
        <v>8.3333333333333329E-2</v>
      </c>
      <c r="I56" s="15">
        <v>45</v>
      </c>
      <c r="J56" s="16">
        <f t="shared" si="2"/>
        <v>8.2499999999999964</v>
      </c>
      <c r="K56" s="16">
        <f t="shared" si="3"/>
        <v>7.4999999999999964</v>
      </c>
      <c r="L56" s="16">
        <f>IF(D56="","",IF(V56&lt;&gt;"",0,IFERROR(INDEX(Stammdaten!$F$8:$F$17,MATCH(D56,Stammdaten!$A$8:$A$17,0)),0)))</f>
        <v>5.5</v>
      </c>
      <c r="M56" s="16">
        <f t="shared" si="4"/>
        <v>1.9999999999999964</v>
      </c>
      <c r="N56" s="16">
        <f t="shared" si="5"/>
        <v>4.0000000001164153</v>
      </c>
      <c r="O56" s="16">
        <f t="shared" si="6"/>
        <v>0</v>
      </c>
      <c r="P56" s="13" t="s">
        <v>41</v>
      </c>
      <c r="Q56" s="16">
        <f t="shared" si="7"/>
        <v>4.0000000001164153</v>
      </c>
      <c r="R56" s="17">
        <f>IF(D56="","",IFERROR(INDEX(Stammdaten!$E$8:$E$17,MATCH(D56,Stammdaten!$A$8:$A$17,0)),0))</f>
        <v>15</v>
      </c>
      <c r="S56" s="17">
        <f t="shared" si="8"/>
        <v>112.49999999999994</v>
      </c>
      <c r="T56" s="17">
        <f>IF(A56="","",N56*R56*Stammdaten!$B$5+O56*R56*Stammdaten!$B$6+IF(P56="Ja",K56*R56*Stammdaten!$B$7,0))</f>
        <v>15.000000000436557</v>
      </c>
      <c r="U56" s="17">
        <f t="shared" si="9"/>
        <v>127.5000000004365</v>
      </c>
      <c r="V56" s="13"/>
      <c r="W56" s="13" t="s">
        <v>38</v>
      </c>
      <c r="X56" s="12" t="str">
        <f>IF(A56="","",IF(AND(J56&gt;9,I56&lt;45),"Pause &lt;45 min prüfen",IF(AND(J56&gt;6,I56&lt;30),"Pause &lt;30 min prüfen",IF(K56&gt;10,"Arbeitszeit &gt;10h prüfen",IF(R56&lt;Stammdaten!$B$4,"Stundenlohn prüfen","OK")))))</f>
        <v>OK</v>
      </c>
      <c r="Y56" s="13"/>
      <c r="Z56" s="13"/>
    </row>
    <row r="57" spans="1:26" ht="18" customHeight="1" x14ac:dyDescent="0.25">
      <c r="A57" s="30">
        <v>46040</v>
      </c>
      <c r="B57" s="12">
        <f t="shared" si="0"/>
        <v>3</v>
      </c>
      <c r="C57" s="12" t="str">
        <f t="shared" si="1"/>
        <v>So</v>
      </c>
      <c r="D57" s="13" t="s">
        <v>51</v>
      </c>
      <c r="E57" s="13" t="s">
        <v>52</v>
      </c>
      <c r="F57" s="13" t="s">
        <v>34</v>
      </c>
      <c r="G57" s="14">
        <v>0.6875</v>
      </c>
      <c r="H57" s="14">
        <v>0.97916666666666663</v>
      </c>
      <c r="I57" s="15">
        <v>30</v>
      </c>
      <c r="J57" s="16">
        <f t="shared" si="2"/>
        <v>6.9999999999999991</v>
      </c>
      <c r="K57" s="16">
        <f t="shared" si="3"/>
        <v>6.4999999999999991</v>
      </c>
      <c r="L57" s="16">
        <f>IF(D57="","",IF(V57&lt;&gt;"",0,IFERROR(INDEX(Stammdaten!$F$8:$F$17,MATCH(D57,Stammdaten!$A$8:$A$17,0)),0)))</f>
        <v>8</v>
      </c>
      <c r="M57" s="16">
        <f t="shared" si="4"/>
        <v>-1.5000000000000009</v>
      </c>
      <c r="N57" s="16">
        <f t="shared" si="5"/>
        <v>1.5</v>
      </c>
      <c r="O57" s="16">
        <f t="shared" si="6"/>
        <v>6.4999999999999991</v>
      </c>
      <c r="P57" s="13" t="s">
        <v>41</v>
      </c>
      <c r="Q57" s="16">
        <f t="shared" si="7"/>
        <v>7.9999999999999991</v>
      </c>
      <c r="R57" s="17">
        <f>IF(D57="","",IFERROR(INDEX(Stammdaten!$E$8:$E$17,MATCH(D57,Stammdaten!$A$8:$A$17,0)),0))</f>
        <v>18.5</v>
      </c>
      <c r="S57" s="17">
        <f t="shared" si="8"/>
        <v>120.24999999999999</v>
      </c>
      <c r="T57" s="17">
        <f>IF(A57="","",N57*R57*Stammdaten!$B$5+O57*R57*Stammdaten!$B$6+IF(P57="Ja",K57*R57*Stammdaten!$B$7,0))</f>
        <v>67.0625</v>
      </c>
      <c r="U57" s="17">
        <f t="shared" si="9"/>
        <v>187.3125</v>
      </c>
      <c r="V57" s="13"/>
      <c r="W57" s="13" t="s">
        <v>35</v>
      </c>
      <c r="X57" s="12" t="str">
        <f>IF(A57="","",IF(AND(J57&gt;9,I57&lt;45),"Pause &lt;45 min prüfen",IF(AND(J57&gt;6,I57&lt;30),"Pause &lt;30 min prüfen",IF(K57&gt;10,"Arbeitszeit &gt;10h prüfen",IF(R57&lt;Stammdaten!$B$4,"Stundenlohn prüfen","OK")))))</f>
        <v>OK</v>
      </c>
      <c r="Y57" s="13"/>
      <c r="Z57" s="13"/>
    </row>
    <row r="58" spans="1:26" ht="18" customHeight="1" x14ac:dyDescent="0.25">
      <c r="A58" s="30">
        <v>46040</v>
      </c>
      <c r="B58" s="12">
        <f t="shared" si="0"/>
        <v>3</v>
      </c>
      <c r="C58" s="12" t="str">
        <f t="shared" si="1"/>
        <v>So</v>
      </c>
      <c r="D58" s="13" t="s">
        <v>27</v>
      </c>
      <c r="E58" s="13" t="s">
        <v>28</v>
      </c>
      <c r="F58" s="13" t="s">
        <v>29</v>
      </c>
      <c r="G58" s="14">
        <v>0.25</v>
      </c>
      <c r="H58" s="14">
        <v>0.58333333333333337</v>
      </c>
      <c r="I58" s="15">
        <v>30</v>
      </c>
      <c r="J58" s="16">
        <f t="shared" si="2"/>
        <v>8</v>
      </c>
      <c r="K58" s="16">
        <f t="shared" si="3"/>
        <v>7.5</v>
      </c>
      <c r="L58" s="16">
        <f>IF(D58="","",IF(V58&lt;&gt;"",0,IFERROR(INDEX(Stammdaten!$F$8:$F$17,MATCH(D58,Stammdaten!$A$8:$A$17,0)),0)))</f>
        <v>5</v>
      </c>
      <c r="M58" s="16">
        <f t="shared" si="4"/>
        <v>2.5</v>
      </c>
      <c r="N58" s="16">
        <f t="shared" si="5"/>
        <v>0</v>
      </c>
      <c r="O58" s="16">
        <f t="shared" si="6"/>
        <v>7.5</v>
      </c>
      <c r="P58" s="13" t="s">
        <v>41</v>
      </c>
      <c r="Q58" s="16">
        <f t="shared" si="7"/>
        <v>7.5</v>
      </c>
      <c r="R58" s="17">
        <f>IF(D58="","",IFERROR(INDEX(Stammdaten!$E$8:$E$17,MATCH(D58,Stammdaten!$A$8:$A$17,0)),0))</f>
        <v>14.2</v>
      </c>
      <c r="S58" s="17">
        <f t="shared" si="8"/>
        <v>106.5</v>
      </c>
      <c r="T58" s="17">
        <f>IF(A58="","",N58*R58*Stammdaten!$B$5+O58*R58*Stammdaten!$B$6+IF(P58="Ja",K58*R58*Stammdaten!$B$7,0))</f>
        <v>53.25</v>
      </c>
      <c r="U58" s="17">
        <f t="shared" si="9"/>
        <v>159.75</v>
      </c>
      <c r="V58" s="13"/>
      <c r="W58" s="13" t="s">
        <v>31</v>
      </c>
      <c r="X58" s="12" t="str">
        <f>IF(A58="","",IF(AND(J58&gt;9,I58&lt;45),"Pause &lt;45 min prüfen",IF(AND(J58&gt;6,I58&lt;30),"Pause &lt;30 min prüfen",IF(K58&gt;10,"Arbeitszeit &gt;10h prüfen",IF(R58&lt;Stammdaten!$B$4,"Stundenlohn prüfen","OK")))))</f>
        <v>OK</v>
      </c>
      <c r="Y58" s="13"/>
      <c r="Z58" s="13"/>
    </row>
    <row r="59" spans="1:26" ht="18" customHeight="1" x14ac:dyDescent="0.25">
      <c r="A59" s="30">
        <v>46040</v>
      </c>
      <c r="B59" s="12">
        <f t="shared" si="0"/>
        <v>3</v>
      </c>
      <c r="C59" s="12" t="str">
        <f t="shared" si="1"/>
        <v>So</v>
      </c>
      <c r="D59" s="13" t="s">
        <v>43</v>
      </c>
      <c r="E59" s="13" t="s">
        <v>37</v>
      </c>
      <c r="F59" s="13" t="s">
        <v>29</v>
      </c>
      <c r="G59" s="14">
        <v>0.26041666666666669</v>
      </c>
      <c r="H59" s="14">
        <v>0.57291666666666663</v>
      </c>
      <c r="I59" s="15">
        <v>30</v>
      </c>
      <c r="J59" s="16">
        <f t="shared" si="2"/>
        <v>7.4999999999999982</v>
      </c>
      <c r="K59" s="16">
        <f t="shared" si="3"/>
        <v>6.9999999999999982</v>
      </c>
      <c r="L59" s="16">
        <f>IF(D59="","",IF(V59&lt;&gt;"",0,IFERROR(INDEX(Stammdaten!$F$8:$F$17,MATCH(D59,Stammdaten!$A$8:$A$17,0)),0)))</f>
        <v>4</v>
      </c>
      <c r="M59" s="16">
        <f t="shared" si="4"/>
        <v>2.9999999999999982</v>
      </c>
      <c r="N59" s="16">
        <f t="shared" si="5"/>
        <v>0</v>
      </c>
      <c r="O59" s="16">
        <f t="shared" si="6"/>
        <v>6.9999999999999982</v>
      </c>
      <c r="P59" s="13" t="s">
        <v>41</v>
      </c>
      <c r="Q59" s="16">
        <f t="shared" si="7"/>
        <v>6.9999999999999982</v>
      </c>
      <c r="R59" s="17">
        <f>IF(D59="","",IFERROR(INDEX(Stammdaten!$E$8:$E$17,MATCH(D59,Stammdaten!$A$8:$A$17,0)),0))</f>
        <v>13.9</v>
      </c>
      <c r="S59" s="17">
        <f t="shared" si="8"/>
        <v>97.299999999999983</v>
      </c>
      <c r="T59" s="17">
        <f>IF(A59="","",N59*R59*Stammdaten!$B$5+O59*R59*Stammdaten!$B$6+IF(P59="Ja",K59*R59*Stammdaten!$B$7,0))</f>
        <v>48.649999999999991</v>
      </c>
      <c r="U59" s="17">
        <f t="shared" si="9"/>
        <v>145.94999999999999</v>
      </c>
      <c r="V59" s="13"/>
      <c r="W59" s="13" t="s">
        <v>38</v>
      </c>
      <c r="X59" s="12" t="str">
        <f>IF(A59="","",IF(AND(J59&gt;9,I59&lt;45),"Pause &lt;45 min prüfen",IF(AND(J59&gt;6,I59&lt;30),"Pause &lt;30 min prüfen",IF(K59&gt;10,"Arbeitszeit &gt;10h prüfen",IF(R59&lt;Stammdaten!$B$4,"Stundenlohn prüfen","OK")))))</f>
        <v>OK</v>
      </c>
      <c r="Y59" s="13"/>
      <c r="Z59" s="13"/>
    </row>
    <row r="60" spans="1:26" ht="18" customHeight="1" x14ac:dyDescent="0.25">
      <c r="A60" s="30">
        <v>46041</v>
      </c>
      <c r="B60" s="12">
        <f t="shared" si="0"/>
        <v>4</v>
      </c>
      <c r="C60" s="12" t="str">
        <f t="shared" si="1"/>
        <v>Mo</v>
      </c>
      <c r="D60" s="13" t="s">
        <v>32</v>
      </c>
      <c r="E60" s="13" t="s">
        <v>33</v>
      </c>
      <c r="F60" s="13" t="s">
        <v>40</v>
      </c>
      <c r="G60" s="14">
        <v>0.41666666666666669</v>
      </c>
      <c r="H60" s="14">
        <v>0.77083333333333337</v>
      </c>
      <c r="I60" s="15">
        <v>45</v>
      </c>
      <c r="J60" s="16">
        <f t="shared" si="2"/>
        <v>8.5</v>
      </c>
      <c r="K60" s="16">
        <f t="shared" si="3"/>
        <v>7.75</v>
      </c>
      <c r="L60" s="16">
        <f>IF(D60="","",IF(V60&lt;&gt;"",0,IFERROR(INDEX(Stammdaten!$F$8:$F$17,MATCH(D60,Stammdaten!$A$8:$A$17,0)),0)))</f>
        <v>8</v>
      </c>
      <c r="M60" s="16">
        <f t="shared" si="4"/>
        <v>-0.25</v>
      </c>
      <c r="N60" s="16">
        <f t="shared" si="5"/>
        <v>0</v>
      </c>
      <c r="O60" s="16">
        <f t="shared" si="6"/>
        <v>0</v>
      </c>
      <c r="P60" s="13" t="s">
        <v>41</v>
      </c>
      <c r="Q60" s="16">
        <f t="shared" si="7"/>
        <v>0</v>
      </c>
      <c r="R60" s="17">
        <f>IF(D60="","",IFERROR(INDEX(Stammdaten!$E$8:$E$17,MATCH(D60,Stammdaten!$A$8:$A$17,0)),0))</f>
        <v>17.2</v>
      </c>
      <c r="S60" s="17">
        <f t="shared" si="8"/>
        <v>133.29999999999998</v>
      </c>
      <c r="T60" s="17">
        <f>IF(A60="","",N60*R60*Stammdaten!$B$5+O60*R60*Stammdaten!$B$6+IF(P60="Ja",K60*R60*Stammdaten!$B$7,0))</f>
        <v>0</v>
      </c>
      <c r="U60" s="17">
        <f t="shared" si="9"/>
        <v>133.29999999999998</v>
      </c>
      <c r="V60" s="13"/>
      <c r="W60" s="13" t="s">
        <v>31</v>
      </c>
      <c r="X60" s="12" t="str">
        <f>IF(A60="","",IF(AND(J60&gt;9,I60&lt;45),"Pause &lt;45 min prüfen",IF(AND(J60&gt;6,I60&lt;30),"Pause &lt;30 min prüfen",IF(K60&gt;10,"Arbeitszeit &gt;10h prüfen",IF(R60&lt;Stammdaten!$B$4,"Stundenlohn prüfen","OK")))))</f>
        <v>OK</v>
      </c>
      <c r="Y60" s="13"/>
      <c r="Z60" s="13"/>
    </row>
    <row r="61" spans="1:26" ht="18" customHeight="1" x14ac:dyDescent="0.25">
      <c r="A61" s="30">
        <v>46041</v>
      </c>
      <c r="B61" s="12">
        <f t="shared" si="0"/>
        <v>4</v>
      </c>
      <c r="C61" s="12" t="str">
        <f t="shared" si="1"/>
        <v>Mo</v>
      </c>
      <c r="D61" s="13" t="s">
        <v>36</v>
      </c>
      <c r="E61" s="13" t="s">
        <v>37</v>
      </c>
      <c r="F61" s="13" t="s">
        <v>34</v>
      </c>
      <c r="G61" s="14">
        <v>0.69791666666666663</v>
      </c>
      <c r="H61" s="14">
        <v>0.96875</v>
      </c>
      <c r="I61" s="15">
        <v>30</v>
      </c>
      <c r="J61" s="16">
        <f t="shared" si="2"/>
        <v>6.5000000000000009</v>
      </c>
      <c r="K61" s="16">
        <f t="shared" si="3"/>
        <v>6.0000000000000009</v>
      </c>
      <c r="L61" s="16">
        <f>IF(D61="","",IF(V61&lt;&gt;"",0,IFERROR(INDEX(Stammdaten!$F$8:$F$17,MATCH(D61,Stammdaten!$A$8:$A$17,0)),0)))</f>
        <v>6</v>
      </c>
      <c r="M61" s="16">
        <f t="shared" si="4"/>
        <v>8.8817841970012523E-16</v>
      </c>
      <c r="N61" s="16">
        <f t="shared" si="5"/>
        <v>1.2500000000582077</v>
      </c>
      <c r="O61" s="16">
        <f t="shared" si="6"/>
        <v>0</v>
      </c>
      <c r="P61" s="13" t="s">
        <v>41</v>
      </c>
      <c r="Q61" s="16">
        <f t="shared" si="7"/>
        <v>1.2500000000582077</v>
      </c>
      <c r="R61" s="17">
        <f>IF(D61="","",IFERROR(INDEX(Stammdaten!$E$8:$E$17,MATCH(D61,Stammdaten!$A$8:$A$17,0)),0))</f>
        <v>14.5</v>
      </c>
      <c r="S61" s="17">
        <f t="shared" si="8"/>
        <v>87.000000000000014</v>
      </c>
      <c r="T61" s="17">
        <f>IF(A61="","",N61*R61*Stammdaten!$B$5+O61*R61*Stammdaten!$B$6+IF(P61="Ja",K61*R61*Stammdaten!$B$7,0))</f>
        <v>4.5312500002110028</v>
      </c>
      <c r="U61" s="17">
        <f t="shared" si="9"/>
        <v>91.531250000211017</v>
      </c>
      <c r="V61" s="13"/>
      <c r="W61" s="13" t="s">
        <v>31</v>
      </c>
      <c r="X61" s="12" t="str">
        <f>IF(A61="","",IF(AND(J61&gt;9,I61&lt;45),"Pause &lt;45 min prüfen",IF(AND(J61&gt;6,I61&lt;30),"Pause &lt;30 min prüfen",IF(K61&gt;10,"Arbeitszeit &gt;10h prüfen",IF(R61&lt;Stammdaten!$B$4,"Stundenlohn prüfen","OK")))))</f>
        <v>OK</v>
      </c>
      <c r="Y61" s="13"/>
      <c r="Z61" s="13"/>
    </row>
    <row r="62" spans="1:26" ht="18" customHeight="1" x14ac:dyDescent="0.25">
      <c r="A62" s="30">
        <v>46042</v>
      </c>
      <c r="B62" s="12">
        <f t="shared" si="0"/>
        <v>4</v>
      </c>
      <c r="C62" s="12" t="str">
        <f t="shared" si="1"/>
        <v>Di</v>
      </c>
      <c r="D62" s="13" t="s">
        <v>36</v>
      </c>
      <c r="E62" s="13" t="s">
        <v>37</v>
      </c>
      <c r="F62" s="13" t="s">
        <v>29</v>
      </c>
      <c r="G62" s="14">
        <v>0.25</v>
      </c>
      <c r="H62" s="14">
        <v>0.58333333333333337</v>
      </c>
      <c r="I62" s="15">
        <v>30</v>
      </c>
      <c r="J62" s="16">
        <f t="shared" si="2"/>
        <v>8</v>
      </c>
      <c r="K62" s="16">
        <f t="shared" si="3"/>
        <v>7.5</v>
      </c>
      <c r="L62" s="16">
        <f>IF(D62="","",IF(V62&lt;&gt;"",0,IFERROR(INDEX(Stammdaten!$F$8:$F$17,MATCH(D62,Stammdaten!$A$8:$A$17,0)),0)))</f>
        <v>6</v>
      </c>
      <c r="M62" s="16">
        <f t="shared" si="4"/>
        <v>1.5</v>
      </c>
      <c r="N62" s="16">
        <f t="shared" si="5"/>
        <v>0</v>
      </c>
      <c r="O62" s="16">
        <f t="shared" si="6"/>
        <v>0</v>
      </c>
      <c r="P62" s="13" t="s">
        <v>41</v>
      </c>
      <c r="Q62" s="16">
        <f t="shared" si="7"/>
        <v>0</v>
      </c>
      <c r="R62" s="17">
        <f>IF(D62="","",IFERROR(INDEX(Stammdaten!$E$8:$E$17,MATCH(D62,Stammdaten!$A$8:$A$17,0)),0))</f>
        <v>14.5</v>
      </c>
      <c r="S62" s="17">
        <f t="shared" si="8"/>
        <v>108.75</v>
      </c>
      <c r="T62" s="17">
        <f>IF(A62="","",N62*R62*Stammdaten!$B$5+O62*R62*Stammdaten!$B$6+IF(P62="Ja",K62*R62*Stammdaten!$B$7,0))</f>
        <v>0</v>
      </c>
      <c r="U62" s="17">
        <f t="shared" si="9"/>
        <v>108.75</v>
      </c>
      <c r="V62" s="13"/>
      <c r="W62" s="13" t="s">
        <v>31</v>
      </c>
      <c r="X62" s="12" t="str">
        <f>IF(A62="","",IF(AND(J62&gt;9,I62&lt;45),"Pause &lt;45 min prüfen",IF(AND(J62&gt;6,I62&lt;30),"Pause &lt;30 min prüfen",IF(K62&gt;10,"Arbeitszeit &gt;10h prüfen",IF(R62&lt;Stammdaten!$B$4,"Stundenlohn prüfen","OK")))))</f>
        <v>OK</v>
      </c>
      <c r="Y62" s="13"/>
      <c r="Z62" s="13"/>
    </row>
    <row r="63" spans="1:26" ht="18" customHeight="1" x14ac:dyDescent="0.25">
      <c r="A63" s="30">
        <v>46042</v>
      </c>
      <c r="B63" s="12">
        <f t="shared" si="0"/>
        <v>4</v>
      </c>
      <c r="C63" s="12" t="str">
        <f t="shared" si="1"/>
        <v>Di</v>
      </c>
      <c r="D63" s="13" t="s">
        <v>27</v>
      </c>
      <c r="E63" s="13" t="s">
        <v>28</v>
      </c>
      <c r="F63" s="13" t="s">
        <v>29</v>
      </c>
      <c r="G63" s="14">
        <v>0.23958333333333334</v>
      </c>
      <c r="H63" s="14">
        <v>0.59375</v>
      </c>
      <c r="I63" s="15">
        <v>30</v>
      </c>
      <c r="J63" s="16">
        <f t="shared" si="2"/>
        <v>8.5</v>
      </c>
      <c r="K63" s="16">
        <f t="shared" si="3"/>
        <v>8</v>
      </c>
      <c r="L63" s="16">
        <f>IF(D63="","",IF(V63&lt;&gt;"",0,IFERROR(INDEX(Stammdaten!$F$8:$F$17,MATCH(D63,Stammdaten!$A$8:$A$17,0)),0)))</f>
        <v>5</v>
      </c>
      <c r="M63" s="16">
        <f t="shared" si="4"/>
        <v>3</v>
      </c>
      <c r="N63" s="16">
        <f t="shared" si="5"/>
        <v>0.24999999994179234</v>
      </c>
      <c r="O63" s="16">
        <f t="shared" si="6"/>
        <v>0</v>
      </c>
      <c r="P63" s="13" t="s">
        <v>41</v>
      </c>
      <c r="Q63" s="16">
        <f t="shared" si="7"/>
        <v>0.24999999994179234</v>
      </c>
      <c r="R63" s="17">
        <f>IF(D63="","",IFERROR(INDEX(Stammdaten!$E$8:$E$17,MATCH(D63,Stammdaten!$A$8:$A$17,0)),0))</f>
        <v>14.2</v>
      </c>
      <c r="S63" s="17">
        <f t="shared" si="8"/>
        <v>113.6</v>
      </c>
      <c r="T63" s="17">
        <f>IF(A63="","",N63*R63*Stammdaten!$B$5+O63*R63*Stammdaten!$B$6+IF(P63="Ja",K63*R63*Stammdaten!$B$7,0))</f>
        <v>0.8874999997933628</v>
      </c>
      <c r="U63" s="17">
        <f t="shared" si="9"/>
        <v>114.48749999979336</v>
      </c>
      <c r="V63" s="13"/>
      <c r="W63" s="13" t="s">
        <v>42</v>
      </c>
      <c r="X63" s="12" t="str">
        <f>IF(A63="","",IF(AND(J63&gt;9,I63&lt;45),"Pause &lt;45 min prüfen",IF(AND(J63&gt;6,I63&lt;30),"Pause &lt;30 min prüfen",IF(K63&gt;10,"Arbeitszeit &gt;10h prüfen",IF(R63&lt;Stammdaten!$B$4,"Stundenlohn prüfen","OK")))))</f>
        <v>OK</v>
      </c>
      <c r="Y63" s="13"/>
      <c r="Z63" s="13"/>
    </row>
    <row r="64" spans="1:26" ht="18" customHeight="1" x14ac:dyDescent="0.25">
      <c r="A64" s="30">
        <v>46043</v>
      </c>
      <c r="B64" s="12">
        <f t="shared" si="0"/>
        <v>4</v>
      </c>
      <c r="C64" s="12" t="str">
        <f t="shared" si="1"/>
        <v>Mi</v>
      </c>
      <c r="D64" s="13" t="s">
        <v>51</v>
      </c>
      <c r="E64" s="13" t="s">
        <v>52</v>
      </c>
      <c r="F64" s="13" t="s">
        <v>34</v>
      </c>
      <c r="G64" s="14">
        <v>0.6875</v>
      </c>
      <c r="H64" s="14">
        <v>0.97916666666666663</v>
      </c>
      <c r="I64" s="15">
        <v>30</v>
      </c>
      <c r="J64" s="16">
        <f t="shared" si="2"/>
        <v>6.9999999999999991</v>
      </c>
      <c r="K64" s="16">
        <f t="shared" si="3"/>
        <v>6.4999999999999991</v>
      </c>
      <c r="L64" s="16">
        <f>IF(D64="","",IF(V64&lt;&gt;"",0,IFERROR(INDEX(Stammdaten!$F$8:$F$17,MATCH(D64,Stammdaten!$A$8:$A$17,0)),0)))</f>
        <v>8</v>
      </c>
      <c r="M64" s="16">
        <f t="shared" si="4"/>
        <v>-1.5000000000000009</v>
      </c>
      <c r="N64" s="16">
        <f t="shared" si="5"/>
        <v>1.5</v>
      </c>
      <c r="O64" s="16">
        <f t="shared" si="6"/>
        <v>0</v>
      </c>
      <c r="P64" s="13" t="s">
        <v>41</v>
      </c>
      <c r="Q64" s="16">
        <f t="shared" si="7"/>
        <v>1.5</v>
      </c>
      <c r="R64" s="17">
        <f>IF(D64="","",IFERROR(INDEX(Stammdaten!$E$8:$E$17,MATCH(D64,Stammdaten!$A$8:$A$17,0)),0))</f>
        <v>18.5</v>
      </c>
      <c r="S64" s="17">
        <f t="shared" si="8"/>
        <v>120.24999999999999</v>
      </c>
      <c r="T64" s="17">
        <f>IF(A64="","",N64*R64*Stammdaten!$B$5+O64*R64*Stammdaten!$B$6+IF(P64="Ja",K64*R64*Stammdaten!$B$7,0))</f>
        <v>6.9375</v>
      </c>
      <c r="U64" s="17">
        <f t="shared" si="9"/>
        <v>127.18749999999999</v>
      </c>
      <c r="V64" s="13"/>
      <c r="W64" s="13" t="s">
        <v>42</v>
      </c>
      <c r="X64" s="12" t="str">
        <f>IF(A64="","",IF(AND(J64&gt;9,I64&lt;45),"Pause &lt;45 min prüfen",IF(AND(J64&gt;6,I64&lt;30),"Pause &lt;30 min prüfen",IF(K64&gt;10,"Arbeitszeit &gt;10h prüfen",IF(R64&lt;Stammdaten!$B$4,"Stundenlohn prüfen","OK")))))</f>
        <v>OK</v>
      </c>
      <c r="Y64" s="13"/>
      <c r="Z64" s="13"/>
    </row>
    <row r="65" spans="1:26" ht="18" customHeight="1" x14ac:dyDescent="0.25">
      <c r="A65" s="30">
        <v>46043</v>
      </c>
      <c r="B65" s="12">
        <f t="shared" si="0"/>
        <v>4</v>
      </c>
      <c r="C65" s="12" t="str">
        <f t="shared" si="1"/>
        <v>Mi</v>
      </c>
      <c r="D65" s="13" t="s">
        <v>43</v>
      </c>
      <c r="E65" s="13" t="s">
        <v>37</v>
      </c>
      <c r="F65" s="13" t="s">
        <v>40</v>
      </c>
      <c r="G65" s="14">
        <v>0.41666666666666669</v>
      </c>
      <c r="H65" s="14">
        <v>0.78125</v>
      </c>
      <c r="I65" s="15">
        <v>45</v>
      </c>
      <c r="J65" s="16">
        <f t="shared" si="2"/>
        <v>8.75</v>
      </c>
      <c r="K65" s="16">
        <f t="shared" si="3"/>
        <v>8</v>
      </c>
      <c r="L65" s="16">
        <f>IF(D65="","",IF(V65&lt;&gt;"",0,IFERROR(INDEX(Stammdaten!$F$8:$F$17,MATCH(D65,Stammdaten!$A$8:$A$17,0)),0)))</f>
        <v>4</v>
      </c>
      <c r="M65" s="16">
        <f t="shared" si="4"/>
        <v>4</v>
      </c>
      <c r="N65" s="16">
        <f t="shared" si="5"/>
        <v>0</v>
      </c>
      <c r="O65" s="16">
        <f t="shared" si="6"/>
        <v>0</v>
      </c>
      <c r="P65" s="13" t="s">
        <v>41</v>
      </c>
      <c r="Q65" s="16">
        <f t="shared" si="7"/>
        <v>0</v>
      </c>
      <c r="R65" s="17">
        <f>IF(D65="","",IFERROR(INDEX(Stammdaten!$E$8:$E$17,MATCH(D65,Stammdaten!$A$8:$A$17,0)),0))</f>
        <v>13.9</v>
      </c>
      <c r="S65" s="17">
        <f t="shared" si="8"/>
        <v>111.2</v>
      </c>
      <c r="T65" s="17">
        <f>IF(A65="","",N65*R65*Stammdaten!$B$5+O65*R65*Stammdaten!$B$6+IF(P65="Ja",K65*R65*Stammdaten!$B$7,0))</f>
        <v>0</v>
      </c>
      <c r="U65" s="17">
        <f t="shared" si="9"/>
        <v>111.2</v>
      </c>
      <c r="V65" s="13"/>
      <c r="W65" s="13" t="s">
        <v>42</v>
      </c>
      <c r="X65" s="12" t="str">
        <f>IF(A65="","",IF(AND(J65&gt;9,I65&lt;45),"Pause &lt;45 min prüfen",IF(AND(J65&gt;6,I65&lt;30),"Pause &lt;30 min prüfen",IF(K65&gt;10,"Arbeitszeit &gt;10h prüfen",IF(R65&lt;Stammdaten!$B$4,"Stundenlohn prüfen","OK")))))</f>
        <v>OK</v>
      </c>
      <c r="Y65" s="13"/>
      <c r="Z65" s="13"/>
    </row>
    <row r="66" spans="1:26" ht="18" customHeight="1" x14ac:dyDescent="0.25">
      <c r="A66" s="30">
        <v>46044</v>
      </c>
      <c r="B66" s="12">
        <f t="shared" si="0"/>
        <v>4</v>
      </c>
      <c r="C66" s="12" t="str">
        <f t="shared" si="1"/>
        <v>Do</v>
      </c>
      <c r="D66" s="13" t="s">
        <v>43</v>
      </c>
      <c r="E66" s="13" t="s">
        <v>37</v>
      </c>
      <c r="F66" s="13" t="s">
        <v>49</v>
      </c>
      <c r="G66" s="14">
        <v>0.76041666666666663</v>
      </c>
      <c r="H66" s="14">
        <v>9.375E-2</v>
      </c>
      <c r="I66" s="15">
        <v>45</v>
      </c>
      <c r="J66" s="16">
        <f t="shared" si="2"/>
        <v>8</v>
      </c>
      <c r="K66" s="16">
        <f t="shared" si="3"/>
        <v>7.25</v>
      </c>
      <c r="L66" s="16">
        <f>IF(D66="","",IF(V66&lt;&gt;"",0,IFERROR(INDEX(Stammdaten!$F$8:$F$17,MATCH(D66,Stammdaten!$A$8:$A$17,0)),0)))</f>
        <v>4</v>
      </c>
      <c r="M66" s="16">
        <f t="shared" si="4"/>
        <v>3.25</v>
      </c>
      <c r="N66" s="16">
        <f t="shared" si="5"/>
        <v>4.2500000000582077</v>
      </c>
      <c r="O66" s="16">
        <f t="shared" si="6"/>
        <v>0</v>
      </c>
      <c r="P66" s="13" t="s">
        <v>41</v>
      </c>
      <c r="Q66" s="16">
        <f t="shared" si="7"/>
        <v>4.2500000000582077</v>
      </c>
      <c r="R66" s="17">
        <f>IF(D66="","",IFERROR(INDEX(Stammdaten!$E$8:$E$17,MATCH(D66,Stammdaten!$A$8:$A$17,0)),0))</f>
        <v>13.9</v>
      </c>
      <c r="S66" s="17">
        <f t="shared" si="8"/>
        <v>100.77500000000001</v>
      </c>
      <c r="T66" s="17">
        <f>IF(A66="","",N66*R66*Stammdaten!$B$5+O66*R66*Stammdaten!$B$6+IF(P66="Ja",K66*R66*Stammdaten!$B$7,0))</f>
        <v>14.768750000202273</v>
      </c>
      <c r="U66" s="17">
        <f t="shared" si="9"/>
        <v>115.54375000020228</v>
      </c>
      <c r="V66" s="13"/>
      <c r="W66" s="13" t="s">
        <v>38</v>
      </c>
      <c r="X66" s="12" t="str">
        <f>IF(A66="","",IF(AND(J66&gt;9,I66&lt;45),"Pause &lt;45 min prüfen",IF(AND(J66&gt;6,I66&lt;30),"Pause &lt;30 min prüfen",IF(K66&gt;10,"Arbeitszeit &gt;10h prüfen",IF(R66&lt;Stammdaten!$B$4,"Stundenlohn prüfen","OK")))))</f>
        <v>OK</v>
      </c>
      <c r="Y66" s="13"/>
      <c r="Z66" s="13"/>
    </row>
    <row r="67" spans="1:26" ht="18" customHeight="1" x14ac:dyDescent="0.25">
      <c r="A67" s="30">
        <v>46044</v>
      </c>
      <c r="B67" s="12">
        <f t="shared" si="0"/>
        <v>4</v>
      </c>
      <c r="C67" s="12" t="str">
        <f t="shared" si="1"/>
        <v>Do</v>
      </c>
      <c r="D67" s="13" t="s">
        <v>51</v>
      </c>
      <c r="E67" s="13" t="s">
        <v>52</v>
      </c>
      <c r="F67" s="13" t="s">
        <v>34</v>
      </c>
      <c r="G67" s="14">
        <v>0.6875</v>
      </c>
      <c r="H67" s="14">
        <v>0.97916666666666663</v>
      </c>
      <c r="I67" s="15">
        <v>30</v>
      </c>
      <c r="J67" s="16">
        <f t="shared" si="2"/>
        <v>6.9999999999999991</v>
      </c>
      <c r="K67" s="16">
        <f t="shared" si="3"/>
        <v>6.4999999999999991</v>
      </c>
      <c r="L67" s="16">
        <f>IF(D67="","",IF(V67&lt;&gt;"",0,IFERROR(INDEX(Stammdaten!$F$8:$F$17,MATCH(D67,Stammdaten!$A$8:$A$17,0)),0)))</f>
        <v>8</v>
      </c>
      <c r="M67" s="16">
        <f t="shared" si="4"/>
        <v>-1.5000000000000009</v>
      </c>
      <c r="N67" s="16">
        <f t="shared" si="5"/>
        <v>1.5</v>
      </c>
      <c r="O67" s="16">
        <f t="shared" si="6"/>
        <v>0</v>
      </c>
      <c r="P67" s="13" t="s">
        <v>41</v>
      </c>
      <c r="Q67" s="16">
        <f t="shared" si="7"/>
        <v>1.5</v>
      </c>
      <c r="R67" s="17">
        <f>IF(D67="","",IFERROR(INDEX(Stammdaten!$E$8:$E$17,MATCH(D67,Stammdaten!$A$8:$A$17,0)),0))</f>
        <v>18.5</v>
      </c>
      <c r="S67" s="17">
        <f t="shared" si="8"/>
        <v>120.24999999999999</v>
      </c>
      <c r="T67" s="17">
        <f>IF(A67="","",N67*R67*Stammdaten!$B$5+O67*R67*Stammdaten!$B$6+IF(P67="Ja",K67*R67*Stammdaten!$B$7,0))</f>
        <v>6.9375</v>
      </c>
      <c r="U67" s="17">
        <f t="shared" si="9"/>
        <v>127.18749999999999</v>
      </c>
      <c r="V67" s="13"/>
      <c r="W67" s="13" t="s">
        <v>35</v>
      </c>
      <c r="X67" s="12" t="str">
        <f>IF(A67="","",IF(AND(J67&gt;9,I67&lt;45),"Pause &lt;45 min prüfen",IF(AND(J67&gt;6,I67&lt;30),"Pause &lt;30 min prüfen",IF(K67&gt;10,"Arbeitszeit &gt;10h prüfen",IF(R67&lt;Stammdaten!$B$4,"Stundenlohn prüfen","OK")))))</f>
        <v>OK</v>
      </c>
      <c r="Y67" s="13"/>
      <c r="Z67" s="13"/>
    </row>
    <row r="68" spans="1:26" ht="18" customHeight="1" x14ac:dyDescent="0.25">
      <c r="A68" s="30">
        <v>46044</v>
      </c>
      <c r="B68" s="12">
        <f t="shared" si="0"/>
        <v>4</v>
      </c>
      <c r="C68" s="12" t="str">
        <f t="shared" si="1"/>
        <v>Do</v>
      </c>
      <c r="D68" s="13" t="s">
        <v>27</v>
      </c>
      <c r="E68" s="13" t="s">
        <v>28</v>
      </c>
      <c r="F68" s="13" t="s">
        <v>29</v>
      </c>
      <c r="G68" s="14">
        <v>0.25</v>
      </c>
      <c r="H68" s="14">
        <v>0.59375</v>
      </c>
      <c r="I68" s="15">
        <v>30</v>
      </c>
      <c r="J68" s="16">
        <f t="shared" si="2"/>
        <v>8.25</v>
      </c>
      <c r="K68" s="16">
        <f t="shared" si="3"/>
        <v>7.75</v>
      </c>
      <c r="L68" s="16">
        <f>IF(D68="","",IF(V68&lt;&gt;"",0,IFERROR(INDEX(Stammdaten!$F$8:$F$17,MATCH(D68,Stammdaten!$A$8:$A$17,0)),0)))</f>
        <v>5</v>
      </c>
      <c r="M68" s="16">
        <f t="shared" si="4"/>
        <v>2.75</v>
      </c>
      <c r="N68" s="16">
        <f t="shared" si="5"/>
        <v>0</v>
      </c>
      <c r="O68" s="16">
        <f t="shared" si="6"/>
        <v>0</v>
      </c>
      <c r="P68" s="13" t="s">
        <v>41</v>
      </c>
      <c r="Q68" s="16">
        <f t="shared" si="7"/>
        <v>0</v>
      </c>
      <c r="R68" s="17">
        <f>IF(D68="","",IFERROR(INDEX(Stammdaten!$E$8:$E$17,MATCH(D68,Stammdaten!$A$8:$A$17,0)),0))</f>
        <v>14.2</v>
      </c>
      <c r="S68" s="17">
        <f t="shared" si="8"/>
        <v>110.05</v>
      </c>
      <c r="T68" s="17">
        <f>IF(A68="","",N68*R68*Stammdaten!$B$5+O68*R68*Stammdaten!$B$6+IF(P68="Ja",K68*R68*Stammdaten!$B$7,0))</f>
        <v>0</v>
      </c>
      <c r="U68" s="17">
        <f t="shared" si="9"/>
        <v>110.05</v>
      </c>
      <c r="V68" s="13"/>
      <c r="W68" s="13" t="s">
        <v>35</v>
      </c>
      <c r="X68" s="12" t="str">
        <f>IF(A68="","",IF(AND(J68&gt;9,I68&lt;45),"Pause &lt;45 min prüfen",IF(AND(J68&gt;6,I68&lt;30),"Pause &lt;30 min prüfen",IF(K68&gt;10,"Arbeitszeit &gt;10h prüfen",IF(R68&lt;Stammdaten!$B$4,"Stundenlohn prüfen","OK")))))</f>
        <v>OK</v>
      </c>
      <c r="Y68" s="13"/>
      <c r="Z68" s="13"/>
    </row>
    <row r="69" spans="1:26" ht="18" customHeight="1" x14ac:dyDescent="0.25">
      <c r="A69" s="30">
        <v>46045</v>
      </c>
      <c r="B69" s="12">
        <f t="shared" si="0"/>
        <v>4</v>
      </c>
      <c r="C69" s="12" t="str">
        <f t="shared" si="1"/>
        <v>Fr</v>
      </c>
      <c r="D69" s="13" t="s">
        <v>43</v>
      </c>
      <c r="E69" s="13" t="s">
        <v>37</v>
      </c>
      <c r="F69" s="13" t="s">
        <v>49</v>
      </c>
      <c r="G69" s="14">
        <v>0.73958333333333337</v>
      </c>
      <c r="H69" s="14">
        <v>9.375E-2</v>
      </c>
      <c r="I69" s="15">
        <v>45</v>
      </c>
      <c r="J69" s="16">
        <f t="shared" si="2"/>
        <v>8.5</v>
      </c>
      <c r="K69" s="16">
        <f t="shared" si="3"/>
        <v>7.75</v>
      </c>
      <c r="L69" s="16">
        <f>IF(D69="","",IF(V69&lt;&gt;"",0,IFERROR(INDEX(Stammdaten!$F$8:$F$17,MATCH(D69,Stammdaten!$A$8:$A$17,0)),0)))</f>
        <v>4</v>
      </c>
      <c r="M69" s="16">
        <f t="shared" si="4"/>
        <v>3.75</v>
      </c>
      <c r="N69" s="16">
        <f t="shared" si="5"/>
        <v>4.2500000000582077</v>
      </c>
      <c r="O69" s="16">
        <f t="shared" si="6"/>
        <v>0</v>
      </c>
      <c r="P69" s="13" t="s">
        <v>41</v>
      </c>
      <c r="Q69" s="16">
        <f t="shared" si="7"/>
        <v>4.2500000000582077</v>
      </c>
      <c r="R69" s="17">
        <f>IF(D69="","",IFERROR(INDEX(Stammdaten!$E$8:$E$17,MATCH(D69,Stammdaten!$A$8:$A$17,0)),0))</f>
        <v>13.9</v>
      </c>
      <c r="S69" s="17">
        <f t="shared" si="8"/>
        <v>107.72500000000001</v>
      </c>
      <c r="T69" s="17">
        <f>IF(A69="","",N69*R69*Stammdaten!$B$5+O69*R69*Stammdaten!$B$6+IF(P69="Ja",K69*R69*Stammdaten!$B$7,0))</f>
        <v>14.768750000202273</v>
      </c>
      <c r="U69" s="17">
        <f t="shared" si="9"/>
        <v>122.49375000020228</v>
      </c>
      <c r="V69" s="13"/>
      <c r="W69" s="13" t="s">
        <v>35</v>
      </c>
      <c r="X69" s="12" t="str">
        <f>IF(A69="","",IF(AND(J69&gt;9,I69&lt;45),"Pause &lt;45 min prüfen",IF(AND(J69&gt;6,I69&lt;30),"Pause &lt;30 min prüfen",IF(K69&gt;10,"Arbeitszeit &gt;10h prüfen",IF(R69&lt;Stammdaten!$B$4,"Stundenlohn prüfen","OK")))))</f>
        <v>OK</v>
      </c>
      <c r="Y69" s="13"/>
      <c r="Z69" s="13"/>
    </row>
    <row r="70" spans="1:26" ht="18" customHeight="1" x14ac:dyDescent="0.25">
      <c r="A70" s="30">
        <v>46045</v>
      </c>
      <c r="B70" s="12">
        <f t="shared" ref="B70:B133" si="10">IF(A70="","",WEEKNUM(A70,21))</f>
        <v>4</v>
      </c>
      <c r="C70" s="12" t="str">
        <f t="shared" ref="C70:C133" si="11">IF(A70="","",CHOOSE(WEEKDAY(A70,2),"Mo","Di","Mi","Do","Fr","Sa","So"))</f>
        <v>Fr</v>
      </c>
      <c r="D70" s="13" t="s">
        <v>44</v>
      </c>
      <c r="E70" s="13" t="s">
        <v>45</v>
      </c>
      <c r="F70" s="13" t="s">
        <v>46</v>
      </c>
      <c r="G70" s="14">
        <v>0.5</v>
      </c>
      <c r="H70" s="14">
        <v>0.66666666666666663</v>
      </c>
      <c r="I70" s="15">
        <v>0</v>
      </c>
      <c r="J70" s="16">
        <f t="shared" ref="J70:J133" si="12">IF(OR(G70="",H70=""),0,(H70+(H70&lt;G70)-G70)*24)</f>
        <v>3.9999999999999991</v>
      </c>
      <c r="K70" s="16">
        <f t="shared" ref="K70:K133" si="13">IF(J70=0,0,MAX(0,J70-I70/60))</f>
        <v>3.9999999999999991</v>
      </c>
      <c r="L70" s="16">
        <f>IF(D70="","",IF(V70&lt;&gt;"",0,IFERROR(INDEX(Stammdaten!$F$8:$F$17,MATCH(D70,Stammdaten!$A$8:$A$17,0)),0)))</f>
        <v>3.5</v>
      </c>
      <c r="M70" s="16">
        <f t="shared" ref="M70:M133" si="14">IF(A70="","",K70-L70)</f>
        <v>0.49999999999999911</v>
      </c>
      <c r="N70" s="16">
        <f t="shared" ref="N70:N133" si="15">IF(OR(A70="",G70="",H70=""),0,(MAX(0,MIN(A70+H70+(H70&lt;G70),A70+TIME(6,0,0))-MAX(A70+G70,A70))+MAX(0,MIN(A70+H70+(H70&lt;G70),A70+1)-MAX(A70+G70,A70+TIME(22,0,0)))+MAX(0,MIN(A70+H70+(H70&lt;G70),A70+1+TIME(6,0,0))-MAX(A70+G70,A70+1)))*24)</f>
        <v>0</v>
      </c>
      <c r="O70" s="16">
        <f t="shared" ref="O70:O133" si="16">IF(A70="","",IF(WEEKDAY(A70,2)=7,K70,0))</f>
        <v>0</v>
      </c>
      <c r="P70" s="13" t="s">
        <v>41</v>
      </c>
      <c r="Q70" s="16">
        <f t="shared" ref="Q70:Q133" si="17">IF(A70="","",N70+O70+IF(P70="Ja",K70,0))</f>
        <v>0</v>
      </c>
      <c r="R70" s="17">
        <f>IF(D70="","",IFERROR(INDEX(Stammdaten!$E$8:$E$17,MATCH(D70,Stammdaten!$A$8:$A$17,0)),0))</f>
        <v>13.9</v>
      </c>
      <c r="S70" s="17">
        <f t="shared" ref="S70:S133" si="18">IF(A70="","",K70*R70)</f>
        <v>55.599999999999987</v>
      </c>
      <c r="T70" s="17">
        <f>IF(A70="","",N70*R70*Stammdaten!$B$5+O70*R70*Stammdaten!$B$6+IF(P70="Ja",K70*R70*Stammdaten!$B$7,0))</f>
        <v>0</v>
      </c>
      <c r="U70" s="17">
        <f t="shared" ref="U70:U133" si="19">IF(A70="","",S70+T70)</f>
        <v>55.599999999999987</v>
      </c>
      <c r="V70" s="13"/>
      <c r="W70" s="13" t="s">
        <v>31</v>
      </c>
      <c r="X70" s="12" t="str">
        <f>IF(A70="","",IF(AND(J70&gt;9,I70&lt;45),"Pause &lt;45 min prüfen",IF(AND(J70&gt;6,I70&lt;30),"Pause &lt;30 min prüfen",IF(K70&gt;10,"Arbeitszeit &gt;10h prüfen",IF(R70&lt;Stammdaten!$B$4,"Stundenlohn prüfen","OK")))))</f>
        <v>OK</v>
      </c>
      <c r="Y70" s="13"/>
      <c r="Z70" s="13"/>
    </row>
    <row r="71" spans="1:26" ht="18" customHeight="1" x14ac:dyDescent="0.25">
      <c r="A71" s="30">
        <v>46045</v>
      </c>
      <c r="B71" s="12">
        <f t="shared" si="10"/>
        <v>4</v>
      </c>
      <c r="C71" s="12" t="str">
        <f t="shared" si="11"/>
        <v>Fr</v>
      </c>
      <c r="D71" s="13" t="s">
        <v>39</v>
      </c>
      <c r="E71" s="13" t="s">
        <v>33</v>
      </c>
      <c r="F71" s="13" t="s">
        <v>40</v>
      </c>
      <c r="G71" s="14">
        <v>0.40625</v>
      </c>
      <c r="H71" s="14">
        <v>0.77083333333333337</v>
      </c>
      <c r="I71" s="15">
        <v>45</v>
      </c>
      <c r="J71" s="16">
        <f t="shared" si="12"/>
        <v>8.75</v>
      </c>
      <c r="K71" s="16">
        <f t="shared" si="13"/>
        <v>8</v>
      </c>
      <c r="L71" s="16">
        <f>IF(D71="","",IF(V71&lt;&gt;"",0,IFERROR(INDEX(Stammdaten!$F$8:$F$17,MATCH(D71,Stammdaten!$A$8:$A$17,0)),0)))</f>
        <v>8</v>
      </c>
      <c r="M71" s="16">
        <f t="shared" si="14"/>
        <v>0</v>
      </c>
      <c r="N71" s="16">
        <f t="shared" si="15"/>
        <v>0</v>
      </c>
      <c r="O71" s="16">
        <f t="shared" si="16"/>
        <v>0</v>
      </c>
      <c r="P71" s="13" t="s">
        <v>41</v>
      </c>
      <c r="Q71" s="16">
        <f t="shared" si="17"/>
        <v>0</v>
      </c>
      <c r="R71" s="17">
        <f>IF(D71="","",IFERROR(INDEX(Stammdaten!$E$8:$E$17,MATCH(D71,Stammdaten!$A$8:$A$17,0)),0))</f>
        <v>16.8</v>
      </c>
      <c r="S71" s="17">
        <f t="shared" si="18"/>
        <v>134.4</v>
      </c>
      <c r="T71" s="17">
        <f>IF(A71="","",N71*R71*Stammdaten!$B$5+O71*R71*Stammdaten!$B$6+IF(P71="Ja",K71*R71*Stammdaten!$B$7,0))</f>
        <v>0</v>
      </c>
      <c r="U71" s="17">
        <f t="shared" si="19"/>
        <v>134.4</v>
      </c>
      <c r="V71" s="13"/>
      <c r="W71" s="13" t="s">
        <v>31</v>
      </c>
      <c r="X71" s="12" t="str">
        <f>IF(A71="","",IF(AND(J71&gt;9,I71&lt;45),"Pause &lt;45 min prüfen",IF(AND(J71&gt;6,I71&lt;30),"Pause &lt;30 min prüfen",IF(K71&gt;10,"Arbeitszeit &gt;10h prüfen",IF(R71&lt;Stammdaten!$B$4,"Stundenlohn prüfen","OK")))))</f>
        <v>OK</v>
      </c>
      <c r="Y71" s="13"/>
      <c r="Z71" s="13"/>
    </row>
    <row r="72" spans="1:26" ht="18" customHeight="1" x14ac:dyDescent="0.25">
      <c r="A72" s="30">
        <v>46045</v>
      </c>
      <c r="B72" s="12">
        <f t="shared" si="10"/>
        <v>4</v>
      </c>
      <c r="C72" s="12" t="str">
        <f t="shared" si="11"/>
        <v>Fr</v>
      </c>
      <c r="D72" s="13" t="s">
        <v>32</v>
      </c>
      <c r="E72" s="13" t="s">
        <v>33</v>
      </c>
      <c r="F72" s="13" t="s">
        <v>34</v>
      </c>
      <c r="G72" s="14">
        <v>0.67708333333333337</v>
      </c>
      <c r="H72" s="14">
        <v>0.96875</v>
      </c>
      <c r="I72" s="15">
        <v>30</v>
      </c>
      <c r="J72" s="16">
        <f t="shared" si="12"/>
        <v>6.9999999999999991</v>
      </c>
      <c r="K72" s="16">
        <f t="shared" si="13"/>
        <v>6.4999999999999991</v>
      </c>
      <c r="L72" s="16">
        <f>IF(D72="","",IF(V72&lt;&gt;"",0,IFERROR(INDEX(Stammdaten!$F$8:$F$17,MATCH(D72,Stammdaten!$A$8:$A$17,0)),0)))</f>
        <v>8</v>
      </c>
      <c r="M72" s="16">
        <f t="shared" si="14"/>
        <v>-1.5000000000000009</v>
      </c>
      <c r="N72" s="16">
        <f t="shared" si="15"/>
        <v>1.2500000000582077</v>
      </c>
      <c r="O72" s="16">
        <f t="shared" si="16"/>
        <v>0</v>
      </c>
      <c r="P72" s="13" t="s">
        <v>41</v>
      </c>
      <c r="Q72" s="16">
        <f t="shared" si="17"/>
        <v>1.2500000000582077</v>
      </c>
      <c r="R72" s="17">
        <f>IF(D72="","",IFERROR(INDEX(Stammdaten!$E$8:$E$17,MATCH(D72,Stammdaten!$A$8:$A$17,0)),0))</f>
        <v>17.2</v>
      </c>
      <c r="S72" s="17">
        <f t="shared" si="18"/>
        <v>111.79999999999998</v>
      </c>
      <c r="T72" s="17">
        <f>IF(A72="","",N72*R72*Stammdaten!$B$5+O72*R72*Stammdaten!$B$6+IF(P72="Ja",K72*R72*Stammdaten!$B$7,0))</f>
        <v>5.3750000002502931</v>
      </c>
      <c r="U72" s="17">
        <f t="shared" si="19"/>
        <v>117.17500000025028</v>
      </c>
      <c r="V72" s="13"/>
      <c r="W72" s="13" t="s">
        <v>42</v>
      </c>
      <c r="X72" s="12" t="str">
        <f>IF(A72="","",IF(AND(J72&gt;9,I72&lt;45),"Pause &lt;45 min prüfen",IF(AND(J72&gt;6,I72&lt;30),"Pause &lt;30 min prüfen",IF(K72&gt;10,"Arbeitszeit &gt;10h prüfen",IF(R72&lt;Stammdaten!$B$4,"Stundenlohn prüfen","OK")))))</f>
        <v>OK</v>
      </c>
      <c r="Y72" s="13"/>
      <c r="Z72" s="13"/>
    </row>
    <row r="73" spans="1:26" ht="18" customHeight="1" x14ac:dyDescent="0.25">
      <c r="A73" s="30">
        <v>46046</v>
      </c>
      <c r="B73" s="12">
        <f t="shared" si="10"/>
        <v>4</v>
      </c>
      <c r="C73" s="12" t="str">
        <f t="shared" si="11"/>
        <v>Sa</v>
      </c>
      <c r="D73" s="13" t="s">
        <v>51</v>
      </c>
      <c r="E73" s="13" t="s">
        <v>52</v>
      </c>
      <c r="F73" s="13" t="s">
        <v>54</v>
      </c>
      <c r="G73" s="14">
        <v>0.70833333333333337</v>
      </c>
      <c r="H73" s="14">
        <v>3.125E-2</v>
      </c>
      <c r="I73" s="15">
        <v>45</v>
      </c>
      <c r="J73" s="16">
        <f t="shared" si="12"/>
        <v>7.7499999999999991</v>
      </c>
      <c r="K73" s="16">
        <f t="shared" si="13"/>
        <v>6.9999999999999991</v>
      </c>
      <c r="L73" s="16">
        <f>IF(D73="","",IF(V73&lt;&gt;"",0,IFERROR(INDEX(Stammdaten!$F$8:$F$17,MATCH(D73,Stammdaten!$A$8:$A$17,0)),0)))</f>
        <v>8</v>
      </c>
      <c r="M73" s="16">
        <f t="shared" si="14"/>
        <v>-1.0000000000000009</v>
      </c>
      <c r="N73" s="16">
        <f t="shared" si="15"/>
        <v>2.7500000000582077</v>
      </c>
      <c r="O73" s="16">
        <f t="shared" si="16"/>
        <v>0</v>
      </c>
      <c r="P73" s="13" t="s">
        <v>41</v>
      </c>
      <c r="Q73" s="16">
        <f t="shared" si="17"/>
        <v>2.7500000000582077</v>
      </c>
      <c r="R73" s="17">
        <f>IF(D73="","",IFERROR(INDEX(Stammdaten!$E$8:$E$17,MATCH(D73,Stammdaten!$A$8:$A$17,0)),0))</f>
        <v>18.5</v>
      </c>
      <c r="S73" s="17">
        <f t="shared" si="18"/>
        <v>129.49999999999997</v>
      </c>
      <c r="T73" s="17">
        <f>IF(A73="","",N73*R73*Stammdaten!$B$5+O73*R73*Stammdaten!$B$6+IF(P73="Ja",K73*R73*Stammdaten!$B$7,0))</f>
        <v>12.71875000026921</v>
      </c>
      <c r="U73" s="17">
        <f t="shared" si="19"/>
        <v>142.21875000026918</v>
      </c>
      <c r="V73" s="13"/>
      <c r="W73" s="13" t="s">
        <v>31</v>
      </c>
      <c r="X73" s="12" t="str">
        <f>IF(A73="","",IF(AND(J73&gt;9,I73&lt;45),"Pause &lt;45 min prüfen",IF(AND(J73&gt;6,I73&lt;30),"Pause &lt;30 min prüfen",IF(K73&gt;10,"Arbeitszeit &gt;10h prüfen",IF(R73&lt;Stammdaten!$B$4,"Stundenlohn prüfen","OK")))))</f>
        <v>OK</v>
      </c>
      <c r="Y73" s="13"/>
      <c r="Z73" s="13"/>
    </row>
    <row r="74" spans="1:26" ht="18" customHeight="1" x14ac:dyDescent="0.25">
      <c r="A74" s="30">
        <v>46046</v>
      </c>
      <c r="B74" s="12">
        <f t="shared" si="10"/>
        <v>4</v>
      </c>
      <c r="C74" s="12" t="str">
        <f t="shared" si="11"/>
        <v>Sa</v>
      </c>
      <c r="D74" s="13" t="s">
        <v>44</v>
      </c>
      <c r="E74" s="13" t="s">
        <v>45</v>
      </c>
      <c r="F74" s="13" t="s">
        <v>46</v>
      </c>
      <c r="G74" s="14">
        <v>0.5</v>
      </c>
      <c r="H74" s="14">
        <v>0.66666666666666663</v>
      </c>
      <c r="I74" s="15">
        <v>0</v>
      </c>
      <c r="J74" s="16">
        <f t="shared" si="12"/>
        <v>3.9999999999999991</v>
      </c>
      <c r="K74" s="16">
        <f t="shared" si="13"/>
        <v>3.9999999999999991</v>
      </c>
      <c r="L74" s="16">
        <f>IF(D74="","",IF(V74&lt;&gt;"",0,IFERROR(INDEX(Stammdaten!$F$8:$F$17,MATCH(D74,Stammdaten!$A$8:$A$17,0)),0)))</f>
        <v>3.5</v>
      </c>
      <c r="M74" s="16">
        <f t="shared" si="14"/>
        <v>0.49999999999999911</v>
      </c>
      <c r="N74" s="16">
        <f t="shared" si="15"/>
        <v>0</v>
      </c>
      <c r="O74" s="16">
        <f t="shared" si="16"/>
        <v>0</v>
      </c>
      <c r="P74" s="13" t="s">
        <v>41</v>
      </c>
      <c r="Q74" s="16">
        <f t="shared" si="17"/>
        <v>0</v>
      </c>
      <c r="R74" s="17">
        <f>IF(D74="","",IFERROR(INDEX(Stammdaten!$E$8:$E$17,MATCH(D74,Stammdaten!$A$8:$A$17,0)),0))</f>
        <v>13.9</v>
      </c>
      <c r="S74" s="17">
        <f t="shared" si="18"/>
        <v>55.599999999999987</v>
      </c>
      <c r="T74" s="17">
        <f>IF(A74="","",N74*R74*Stammdaten!$B$5+O74*R74*Stammdaten!$B$6+IF(P74="Ja",K74*R74*Stammdaten!$B$7,0))</f>
        <v>0</v>
      </c>
      <c r="U74" s="17">
        <f t="shared" si="19"/>
        <v>55.599999999999987</v>
      </c>
      <c r="V74" s="13"/>
      <c r="W74" s="13" t="s">
        <v>35</v>
      </c>
      <c r="X74" s="12" t="str">
        <f>IF(A74="","",IF(AND(J74&gt;9,I74&lt;45),"Pause &lt;45 min prüfen",IF(AND(J74&gt;6,I74&lt;30),"Pause &lt;30 min prüfen",IF(K74&gt;10,"Arbeitszeit &gt;10h prüfen",IF(R74&lt;Stammdaten!$B$4,"Stundenlohn prüfen","OK")))))</f>
        <v>OK</v>
      </c>
      <c r="Y74" s="13"/>
      <c r="Z74" s="13"/>
    </row>
    <row r="75" spans="1:26" ht="18" customHeight="1" x14ac:dyDescent="0.25">
      <c r="A75" s="30">
        <v>46046</v>
      </c>
      <c r="B75" s="12">
        <f t="shared" si="10"/>
        <v>4</v>
      </c>
      <c r="C75" s="12" t="str">
        <f t="shared" si="11"/>
        <v>Sa</v>
      </c>
      <c r="D75" s="13" t="s">
        <v>36</v>
      </c>
      <c r="E75" s="13" t="s">
        <v>37</v>
      </c>
      <c r="F75" s="13" t="s">
        <v>40</v>
      </c>
      <c r="G75" s="14">
        <v>0.41666666666666669</v>
      </c>
      <c r="H75" s="14">
        <v>0.76041666666666663</v>
      </c>
      <c r="I75" s="15">
        <v>45</v>
      </c>
      <c r="J75" s="16">
        <f t="shared" si="12"/>
        <v>8.2499999999999982</v>
      </c>
      <c r="K75" s="16">
        <f t="shared" si="13"/>
        <v>7.4999999999999982</v>
      </c>
      <c r="L75" s="16">
        <f>IF(D75="","",IF(V75&lt;&gt;"",0,IFERROR(INDEX(Stammdaten!$F$8:$F$17,MATCH(D75,Stammdaten!$A$8:$A$17,0)),0)))</f>
        <v>6</v>
      </c>
      <c r="M75" s="16">
        <f t="shared" si="14"/>
        <v>1.4999999999999982</v>
      </c>
      <c r="N75" s="16">
        <f t="shared" si="15"/>
        <v>0</v>
      </c>
      <c r="O75" s="16">
        <f t="shared" si="16"/>
        <v>0</v>
      </c>
      <c r="P75" s="13" t="s">
        <v>41</v>
      </c>
      <c r="Q75" s="16">
        <f t="shared" si="17"/>
        <v>0</v>
      </c>
      <c r="R75" s="17">
        <f>IF(D75="","",IFERROR(INDEX(Stammdaten!$E$8:$E$17,MATCH(D75,Stammdaten!$A$8:$A$17,0)),0))</f>
        <v>14.5</v>
      </c>
      <c r="S75" s="17">
        <f t="shared" si="18"/>
        <v>108.74999999999997</v>
      </c>
      <c r="T75" s="17">
        <f>IF(A75="","",N75*R75*Stammdaten!$B$5+O75*R75*Stammdaten!$B$6+IF(P75="Ja",K75*R75*Stammdaten!$B$7,0))</f>
        <v>0</v>
      </c>
      <c r="U75" s="17">
        <f t="shared" si="19"/>
        <v>108.74999999999997</v>
      </c>
      <c r="V75" s="13"/>
      <c r="W75" s="13" t="s">
        <v>35</v>
      </c>
      <c r="X75" s="12" t="str">
        <f>IF(A75="","",IF(AND(J75&gt;9,I75&lt;45),"Pause &lt;45 min prüfen",IF(AND(J75&gt;6,I75&lt;30),"Pause &lt;30 min prüfen",IF(K75&gt;10,"Arbeitszeit &gt;10h prüfen",IF(R75&lt;Stammdaten!$B$4,"Stundenlohn prüfen","OK")))))</f>
        <v>OK</v>
      </c>
      <c r="Y75" s="13"/>
      <c r="Z75" s="13"/>
    </row>
    <row r="76" spans="1:26" ht="18" customHeight="1" x14ac:dyDescent="0.25">
      <c r="A76" s="30">
        <v>46046</v>
      </c>
      <c r="B76" s="12">
        <f t="shared" si="10"/>
        <v>4</v>
      </c>
      <c r="C76" s="12" t="str">
        <f t="shared" si="11"/>
        <v>Sa</v>
      </c>
      <c r="D76" s="13" t="s">
        <v>39</v>
      </c>
      <c r="E76" s="13" t="s">
        <v>33</v>
      </c>
      <c r="F76" s="13" t="s">
        <v>34</v>
      </c>
      <c r="G76" s="14">
        <v>0.69791666666666663</v>
      </c>
      <c r="H76" s="14">
        <v>0.98958333333333337</v>
      </c>
      <c r="I76" s="15">
        <v>30</v>
      </c>
      <c r="J76" s="16">
        <f t="shared" si="12"/>
        <v>7.0000000000000018</v>
      </c>
      <c r="K76" s="16">
        <f t="shared" si="13"/>
        <v>6.5000000000000018</v>
      </c>
      <c r="L76" s="16">
        <f>IF(D76="","",IF(V76&lt;&gt;"",0,IFERROR(INDEX(Stammdaten!$F$8:$F$17,MATCH(D76,Stammdaten!$A$8:$A$17,0)),0)))</f>
        <v>8</v>
      </c>
      <c r="M76" s="16">
        <f t="shared" si="14"/>
        <v>-1.4999999999999982</v>
      </c>
      <c r="N76" s="16">
        <f t="shared" si="15"/>
        <v>1.7500000001164153</v>
      </c>
      <c r="O76" s="16">
        <f t="shared" si="16"/>
        <v>0</v>
      </c>
      <c r="P76" s="13" t="s">
        <v>41</v>
      </c>
      <c r="Q76" s="16">
        <f t="shared" si="17"/>
        <v>1.7500000001164153</v>
      </c>
      <c r="R76" s="17">
        <f>IF(D76="","",IFERROR(INDEX(Stammdaten!$E$8:$E$17,MATCH(D76,Stammdaten!$A$8:$A$17,0)),0))</f>
        <v>16.8</v>
      </c>
      <c r="S76" s="17">
        <f t="shared" si="18"/>
        <v>109.20000000000003</v>
      </c>
      <c r="T76" s="17">
        <f>IF(A76="","",N76*R76*Stammdaten!$B$5+O76*R76*Stammdaten!$B$6+IF(P76="Ja",K76*R76*Stammdaten!$B$7,0))</f>
        <v>7.3500000004889445</v>
      </c>
      <c r="U76" s="17">
        <f t="shared" si="19"/>
        <v>116.55000000048898</v>
      </c>
      <c r="V76" s="13"/>
      <c r="W76" s="13" t="s">
        <v>42</v>
      </c>
      <c r="X76" s="12" t="str">
        <f>IF(A76="","",IF(AND(J76&gt;9,I76&lt;45),"Pause &lt;45 min prüfen",IF(AND(J76&gt;6,I76&lt;30),"Pause &lt;30 min prüfen",IF(K76&gt;10,"Arbeitszeit &gt;10h prüfen",IF(R76&lt;Stammdaten!$B$4,"Stundenlohn prüfen","OK")))))</f>
        <v>OK</v>
      </c>
      <c r="Y76" s="13"/>
      <c r="Z76" s="13"/>
    </row>
    <row r="77" spans="1:26" ht="18" customHeight="1" x14ac:dyDescent="0.25">
      <c r="A77" s="30">
        <v>46047</v>
      </c>
      <c r="B77" s="12">
        <f t="shared" si="10"/>
        <v>4</v>
      </c>
      <c r="C77" s="12" t="str">
        <f t="shared" si="11"/>
        <v>So</v>
      </c>
      <c r="D77" s="13" t="s">
        <v>44</v>
      </c>
      <c r="E77" s="13" t="s">
        <v>45</v>
      </c>
      <c r="F77" s="13" t="s">
        <v>46</v>
      </c>
      <c r="G77" s="14">
        <v>0.48958333333333331</v>
      </c>
      <c r="H77" s="14">
        <v>0.66666666666666663</v>
      </c>
      <c r="I77" s="15">
        <v>0</v>
      </c>
      <c r="J77" s="16">
        <f t="shared" si="12"/>
        <v>4.25</v>
      </c>
      <c r="K77" s="16">
        <f t="shared" si="13"/>
        <v>4.25</v>
      </c>
      <c r="L77" s="16">
        <f>IF(D77="","",IF(V77&lt;&gt;"",0,IFERROR(INDEX(Stammdaten!$F$8:$F$17,MATCH(D77,Stammdaten!$A$8:$A$17,0)),0)))</f>
        <v>3.5</v>
      </c>
      <c r="M77" s="16">
        <f t="shared" si="14"/>
        <v>0.75</v>
      </c>
      <c r="N77" s="16">
        <f t="shared" si="15"/>
        <v>0</v>
      </c>
      <c r="O77" s="16">
        <f t="shared" si="16"/>
        <v>4.25</v>
      </c>
      <c r="P77" s="13" t="s">
        <v>41</v>
      </c>
      <c r="Q77" s="16">
        <f t="shared" si="17"/>
        <v>4.25</v>
      </c>
      <c r="R77" s="17">
        <f>IF(D77="","",IFERROR(INDEX(Stammdaten!$E$8:$E$17,MATCH(D77,Stammdaten!$A$8:$A$17,0)),0))</f>
        <v>13.9</v>
      </c>
      <c r="S77" s="17">
        <f t="shared" si="18"/>
        <v>59.075000000000003</v>
      </c>
      <c r="T77" s="17">
        <f>IF(A77="","",N77*R77*Stammdaten!$B$5+O77*R77*Stammdaten!$B$6+IF(P77="Ja",K77*R77*Stammdaten!$B$7,0))</f>
        <v>29.537500000000001</v>
      </c>
      <c r="U77" s="17">
        <f t="shared" si="19"/>
        <v>88.612500000000011</v>
      </c>
      <c r="V77" s="13"/>
      <c r="W77" s="13" t="s">
        <v>35</v>
      </c>
      <c r="X77" s="12" t="str">
        <f>IF(A77="","",IF(AND(J77&gt;9,I77&lt;45),"Pause &lt;45 min prüfen",IF(AND(J77&gt;6,I77&lt;30),"Pause &lt;30 min prüfen",IF(K77&gt;10,"Arbeitszeit &gt;10h prüfen",IF(R77&lt;Stammdaten!$B$4,"Stundenlohn prüfen","OK")))))</f>
        <v>OK</v>
      </c>
      <c r="Y77" s="13"/>
      <c r="Z77" s="13"/>
    </row>
    <row r="78" spans="1:26" ht="18" customHeight="1" x14ac:dyDescent="0.25">
      <c r="A78" s="30">
        <v>46047</v>
      </c>
      <c r="B78" s="12">
        <f t="shared" si="10"/>
        <v>4</v>
      </c>
      <c r="C78" s="12" t="str">
        <f t="shared" si="11"/>
        <v>So</v>
      </c>
      <c r="D78" s="13" t="s">
        <v>36</v>
      </c>
      <c r="E78" s="13" t="s">
        <v>37</v>
      </c>
      <c r="F78" s="13" t="s">
        <v>34</v>
      </c>
      <c r="G78" s="14">
        <v>0.6875</v>
      </c>
      <c r="H78" s="14">
        <v>0.96875</v>
      </c>
      <c r="I78" s="15">
        <v>30</v>
      </c>
      <c r="J78" s="16">
        <f t="shared" si="12"/>
        <v>6.75</v>
      </c>
      <c r="K78" s="16">
        <f t="shared" si="13"/>
        <v>6.25</v>
      </c>
      <c r="L78" s="16">
        <f>IF(D78="","",IF(V78&lt;&gt;"",0,IFERROR(INDEX(Stammdaten!$F$8:$F$17,MATCH(D78,Stammdaten!$A$8:$A$17,0)),0)))</f>
        <v>6</v>
      </c>
      <c r="M78" s="16">
        <f t="shared" si="14"/>
        <v>0.25</v>
      </c>
      <c r="N78" s="16">
        <f t="shared" si="15"/>
        <v>1.2500000000582077</v>
      </c>
      <c r="O78" s="16">
        <f t="shared" si="16"/>
        <v>6.25</v>
      </c>
      <c r="P78" s="13" t="s">
        <v>41</v>
      </c>
      <c r="Q78" s="16">
        <f t="shared" si="17"/>
        <v>7.5000000000582077</v>
      </c>
      <c r="R78" s="17">
        <f>IF(D78="","",IFERROR(INDEX(Stammdaten!$E$8:$E$17,MATCH(D78,Stammdaten!$A$8:$A$17,0)),0))</f>
        <v>14.5</v>
      </c>
      <c r="S78" s="17">
        <f t="shared" si="18"/>
        <v>90.625</v>
      </c>
      <c r="T78" s="17">
        <f>IF(A78="","",N78*R78*Stammdaten!$B$5+O78*R78*Stammdaten!$B$6+IF(P78="Ja",K78*R78*Stammdaten!$B$7,0))</f>
        <v>49.843750000211003</v>
      </c>
      <c r="U78" s="17">
        <f t="shared" si="19"/>
        <v>140.468750000211</v>
      </c>
      <c r="V78" s="13"/>
      <c r="W78" s="13" t="s">
        <v>42</v>
      </c>
      <c r="X78" s="12" t="str">
        <f>IF(A78="","",IF(AND(J78&gt;9,I78&lt;45),"Pause &lt;45 min prüfen",IF(AND(J78&gt;6,I78&lt;30),"Pause &lt;30 min prüfen",IF(K78&gt;10,"Arbeitszeit &gt;10h prüfen",IF(R78&lt;Stammdaten!$B$4,"Stundenlohn prüfen","OK")))))</f>
        <v>OK</v>
      </c>
      <c r="Y78" s="13"/>
      <c r="Z78" s="13"/>
    </row>
    <row r="79" spans="1:26" ht="18" customHeight="1" x14ac:dyDescent="0.25">
      <c r="A79" s="30">
        <v>46047</v>
      </c>
      <c r="B79" s="12">
        <f t="shared" si="10"/>
        <v>4</v>
      </c>
      <c r="C79" s="12" t="str">
        <f t="shared" si="11"/>
        <v>So</v>
      </c>
      <c r="D79" s="13" t="s">
        <v>27</v>
      </c>
      <c r="E79" s="13" t="s">
        <v>28</v>
      </c>
      <c r="F79" s="13" t="s">
        <v>29</v>
      </c>
      <c r="G79" s="14">
        <v>0.23958333333333334</v>
      </c>
      <c r="H79" s="14">
        <v>0.58333333333333337</v>
      </c>
      <c r="I79" s="15">
        <v>30</v>
      </c>
      <c r="J79" s="16">
        <f t="shared" si="12"/>
        <v>8.25</v>
      </c>
      <c r="K79" s="16">
        <f t="shared" si="13"/>
        <v>7.75</v>
      </c>
      <c r="L79" s="16">
        <f>IF(D79="","",IF(V79&lt;&gt;"",0,IFERROR(INDEX(Stammdaten!$F$8:$F$17,MATCH(D79,Stammdaten!$A$8:$A$17,0)),0)))</f>
        <v>5</v>
      </c>
      <c r="M79" s="16">
        <f t="shared" si="14"/>
        <v>2.75</v>
      </c>
      <c r="N79" s="16">
        <f t="shared" si="15"/>
        <v>0.24999999994179234</v>
      </c>
      <c r="O79" s="16">
        <f t="shared" si="16"/>
        <v>7.75</v>
      </c>
      <c r="P79" s="13" t="s">
        <v>41</v>
      </c>
      <c r="Q79" s="16">
        <f t="shared" si="17"/>
        <v>7.9999999999417923</v>
      </c>
      <c r="R79" s="17">
        <f>IF(D79="","",IFERROR(INDEX(Stammdaten!$E$8:$E$17,MATCH(D79,Stammdaten!$A$8:$A$17,0)),0))</f>
        <v>14.2</v>
      </c>
      <c r="S79" s="17">
        <f t="shared" si="18"/>
        <v>110.05</v>
      </c>
      <c r="T79" s="17">
        <f>IF(A79="","",N79*R79*Stammdaten!$B$5+O79*R79*Stammdaten!$B$6+IF(P79="Ja",K79*R79*Stammdaten!$B$7,0))</f>
        <v>55.912499999793361</v>
      </c>
      <c r="U79" s="17">
        <f t="shared" si="19"/>
        <v>165.96249999979335</v>
      </c>
      <c r="V79" s="13"/>
      <c r="W79" s="13" t="s">
        <v>38</v>
      </c>
      <c r="X79" s="12" t="str">
        <f>IF(A79="","",IF(AND(J79&gt;9,I79&lt;45),"Pause &lt;45 min prüfen",IF(AND(J79&gt;6,I79&lt;30),"Pause &lt;30 min prüfen",IF(K79&gt;10,"Arbeitszeit &gt;10h prüfen",IF(R79&lt;Stammdaten!$B$4,"Stundenlohn prüfen","OK")))))</f>
        <v>OK</v>
      </c>
      <c r="Y79" s="13"/>
      <c r="Z79" s="13"/>
    </row>
    <row r="80" spans="1:26" ht="18" customHeight="1" x14ac:dyDescent="0.25">
      <c r="A80" s="30">
        <v>46048</v>
      </c>
      <c r="B80" s="12">
        <f t="shared" si="10"/>
        <v>5</v>
      </c>
      <c r="C80" s="12" t="str">
        <f t="shared" si="11"/>
        <v>Mo</v>
      </c>
      <c r="D80" s="13" t="s">
        <v>51</v>
      </c>
      <c r="E80" s="13" t="s">
        <v>52</v>
      </c>
      <c r="F80" s="13" t="s">
        <v>34</v>
      </c>
      <c r="G80" s="14">
        <v>0.69791666666666663</v>
      </c>
      <c r="H80" s="14">
        <v>0.97916666666666663</v>
      </c>
      <c r="I80" s="15">
        <v>30</v>
      </c>
      <c r="J80" s="16">
        <f t="shared" si="12"/>
        <v>6.75</v>
      </c>
      <c r="K80" s="16">
        <f t="shared" si="13"/>
        <v>6.25</v>
      </c>
      <c r="L80" s="16">
        <f>IF(D80="","",IF(V80&lt;&gt;"",0,IFERROR(INDEX(Stammdaten!$F$8:$F$17,MATCH(D80,Stammdaten!$A$8:$A$17,0)),0)))</f>
        <v>8</v>
      </c>
      <c r="M80" s="16">
        <f t="shared" si="14"/>
        <v>-1.75</v>
      </c>
      <c r="N80" s="16">
        <f t="shared" si="15"/>
        <v>1.5</v>
      </c>
      <c r="O80" s="16">
        <f t="shared" si="16"/>
        <v>0</v>
      </c>
      <c r="P80" s="13" t="s">
        <v>41</v>
      </c>
      <c r="Q80" s="16">
        <f t="shared" si="17"/>
        <v>1.5</v>
      </c>
      <c r="R80" s="17">
        <f>IF(D80="","",IFERROR(INDEX(Stammdaten!$E$8:$E$17,MATCH(D80,Stammdaten!$A$8:$A$17,0)),0))</f>
        <v>18.5</v>
      </c>
      <c r="S80" s="17">
        <f t="shared" si="18"/>
        <v>115.625</v>
      </c>
      <c r="T80" s="17">
        <f>IF(A80="","",N80*R80*Stammdaten!$B$5+O80*R80*Stammdaten!$B$6+IF(P80="Ja",K80*R80*Stammdaten!$B$7,0))</f>
        <v>6.9375</v>
      </c>
      <c r="U80" s="17">
        <f t="shared" si="19"/>
        <v>122.5625</v>
      </c>
      <c r="V80" s="13"/>
      <c r="W80" s="13" t="s">
        <v>31</v>
      </c>
      <c r="X80" s="12" t="str">
        <f>IF(A80="","",IF(AND(J80&gt;9,I80&lt;45),"Pause &lt;45 min prüfen",IF(AND(J80&gt;6,I80&lt;30),"Pause &lt;30 min prüfen",IF(K80&gt;10,"Arbeitszeit &gt;10h prüfen",IF(R80&lt;Stammdaten!$B$4,"Stundenlohn prüfen","OK")))))</f>
        <v>OK</v>
      </c>
      <c r="Y80" s="13"/>
      <c r="Z80" s="13"/>
    </row>
    <row r="81" spans="1:26" ht="18" customHeight="1" x14ac:dyDescent="0.25">
      <c r="A81" s="30">
        <v>46048</v>
      </c>
      <c r="B81" s="12">
        <f t="shared" si="10"/>
        <v>5</v>
      </c>
      <c r="C81" s="12" t="str">
        <f t="shared" si="11"/>
        <v>Mo</v>
      </c>
      <c r="D81" s="13" t="s">
        <v>47</v>
      </c>
      <c r="E81" s="13" t="s">
        <v>48</v>
      </c>
      <c r="F81" s="13" t="s">
        <v>34</v>
      </c>
      <c r="G81" s="14">
        <v>0.67708333333333337</v>
      </c>
      <c r="H81" s="14">
        <v>0.97916666666666663</v>
      </c>
      <c r="I81" s="15">
        <v>30</v>
      </c>
      <c r="J81" s="16">
        <f t="shared" si="12"/>
        <v>7.2499999999999982</v>
      </c>
      <c r="K81" s="16">
        <f t="shared" si="13"/>
        <v>6.7499999999999982</v>
      </c>
      <c r="L81" s="16">
        <f>IF(D81="","",IF(V81&lt;&gt;"",0,IFERROR(INDEX(Stammdaten!$F$8:$F$17,MATCH(D81,Stammdaten!$A$8:$A$17,0)),0)))</f>
        <v>5.5</v>
      </c>
      <c r="M81" s="16">
        <f t="shared" si="14"/>
        <v>1.2499999999999982</v>
      </c>
      <c r="N81" s="16">
        <f t="shared" si="15"/>
        <v>1.5</v>
      </c>
      <c r="O81" s="16">
        <f t="shared" si="16"/>
        <v>0</v>
      </c>
      <c r="P81" s="13" t="s">
        <v>41</v>
      </c>
      <c r="Q81" s="16">
        <f t="shared" si="17"/>
        <v>1.5</v>
      </c>
      <c r="R81" s="17">
        <f>IF(D81="","",IFERROR(INDEX(Stammdaten!$E$8:$E$17,MATCH(D81,Stammdaten!$A$8:$A$17,0)),0))</f>
        <v>15</v>
      </c>
      <c r="S81" s="17">
        <f t="shared" si="18"/>
        <v>101.24999999999997</v>
      </c>
      <c r="T81" s="17">
        <f>IF(A81="","",N81*R81*Stammdaten!$B$5+O81*R81*Stammdaten!$B$6+IF(P81="Ja",K81*R81*Stammdaten!$B$7,0))</f>
        <v>5.625</v>
      </c>
      <c r="U81" s="17">
        <f t="shared" si="19"/>
        <v>106.87499999999997</v>
      </c>
      <c r="V81" s="13"/>
      <c r="W81" s="13" t="s">
        <v>42</v>
      </c>
      <c r="X81" s="12" t="str">
        <f>IF(A81="","",IF(AND(J81&gt;9,I81&lt;45),"Pause &lt;45 min prüfen",IF(AND(J81&gt;6,I81&lt;30),"Pause &lt;30 min prüfen",IF(K81&gt;10,"Arbeitszeit &gt;10h prüfen",IF(R81&lt;Stammdaten!$B$4,"Stundenlohn prüfen","OK")))))</f>
        <v>OK</v>
      </c>
      <c r="Y81" s="13"/>
      <c r="Z81" s="13"/>
    </row>
    <row r="82" spans="1:26" ht="18" customHeight="1" x14ac:dyDescent="0.25">
      <c r="A82" s="30">
        <v>46049</v>
      </c>
      <c r="B82" s="12">
        <f t="shared" si="10"/>
        <v>5</v>
      </c>
      <c r="C82" s="12" t="str">
        <f t="shared" si="11"/>
        <v>Di</v>
      </c>
      <c r="D82" s="13" t="s">
        <v>36</v>
      </c>
      <c r="E82" s="13" t="s">
        <v>37</v>
      </c>
      <c r="F82" s="13" t="s">
        <v>34</v>
      </c>
      <c r="G82" s="14">
        <v>0.6875</v>
      </c>
      <c r="H82" s="14">
        <v>0.98958333333333337</v>
      </c>
      <c r="I82" s="15">
        <v>30</v>
      </c>
      <c r="J82" s="16">
        <f t="shared" si="12"/>
        <v>7.2500000000000009</v>
      </c>
      <c r="K82" s="16">
        <f t="shared" si="13"/>
        <v>6.7500000000000009</v>
      </c>
      <c r="L82" s="16">
        <f>IF(D82="","",IF(V82&lt;&gt;"",0,IFERROR(INDEX(Stammdaten!$F$8:$F$17,MATCH(D82,Stammdaten!$A$8:$A$17,0)),0)))</f>
        <v>6</v>
      </c>
      <c r="M82" s="16">
        <f t="shared" si="14"/>
        <v>0.75000000000000089</v>
      </c>
      <c r="N82" s="16">
        <f t="shared" si="15"/>
        <v>1.7500000001164153</v>
      </c>
      <c r="O82" s="16">
        <f t="shared" si="16"/>
        <v>0</v>
      </c>
      <c r="P82" s="13" t="s">
        <v>41</v>
      </c>
      <c r="Q82" s="16">
        <f t="shared" si="17"/>
        <v>1.7500000001164153</v>
      </c>
      <c r="R82" s="17">
        <f>IF(D82="","",IFERROR(INDEX(Stammdaten!$E$8:$E$17,MATCH(D82,Stammdaten!$A$8:$A$17,0)),0))</f>
        <v>14.5</v>
      </c>
      <c r="S82" s="17">
        <f t="shared" si="18"/>
        <v>97.875000000000014</v>
      </c>
      <c r="T82" s="17">
        <f>IF(A82="","",N82*R82*Stammdaten!$B$5+O82*R82*Stammdaten!$B$6+IF(P82="Ja",K82*R82*Stammdaten!$B$7,0))</f>
        <v>6.3437500004220055</v>
      </c>
      <c r="U82" s="17">
        <f t="shared" si="19"/>
        <v>104.21875000042202</v>
      </c>
      <c r="V82" s="13"/>
      <c r="W82" s="13" t="s">
        <v>42</v>
      </c>
      <c r="X82" s="12" t="str">
        <f>IF(A82="","",IF(AND(J82&gt;9,I82&lt;45),"Pause &lt;45 min prüfen",IF(AND(J82&gt;6,I82&lt;30),"Pause &lt;30 min prüfen",IF(K82&gt;10,"Arbeitszeit &gt;10h prüfen",IF(R82&lt;Stammdaten!$B$4,"Stundenlohn prüfen","OK")))))</f>
        <v>OK</v>
      </c>
      <c r="Y82" s="13"/>
      <c r="Z82" s="13"/>
    </row>
    <row r="83" spans="1:26" ht="18" customHeight="1" x14ac:dyDescent="0.25">
      <c r="A83" s="30">
        <v>46049</v>
      </c>
      <c r="B83" s="12">
        <f t="shared" si="10"/>
        <v>5</v>
      </c>
      <c r="C83" s="12" t="str">
        <f t="shared" si="11"/>
        <v>Di</v>
      </c>
      <c r="D83" s="13" t="s">
        <v>27</v>
      </c>
      <c r="E83" s="13" t="s">
        <v>28</v>
      </c>
      <c r="F83" s="13" t="s">
        <v>29</v>
      </c>
      <c r="G83" s="14">
        <v>0.25</v>
      </c>
      <c r="H83" s="14">
        <v>0.57291666666666663</v>
      </c>
      <c r="I83" s="15">
        <v>30</v>
      </c>
      <c r="J83" s="16">
        <f t="shared" si="12"/>
        <v>7.7499999999999991</v>
      </c>
      <c r="K83" s="16">
        <f t="shared" si="13"/>
        <v>7.2499999999999991</v>
      </c>
      <c r="L83" s="16">
        <f>IF(D83="","",IF(V83&lt;&gt;"",0,IFERROR(INDEX(Stammdaten!$F$8:$F$17,MATCH(D83,Stammdaten!$A$8:$A$17,0)),0)))</f>
        <v>5</v>
      </c>
      <c r="M83" s="16">
        <f t="shared" si="14"/>
        <v>2.2499999999999991</v>
      </c>
      <c r="N83" s="16">
        <f t="shared" si="15"/>
        <v>0</v>
      </c>
      <c r="O83" s="16">
        <f t="shared" si="16"/>
        <v>0</v>
      </c>
      <c r="P83" s="13" t="s">
        <v>41</v>
      </c>
      <c r="Q83" s="16">
        <f t="shared" si="17"/>
        <v>0</v>
      </c>
      <c r="R83" s="17">
        <f>IF(D83="","",IFERROR(INDEX(Stammdaten!$E$8:$E$17,MATCH(D83,Stammdaten!$A$8:$A$17,0)),0))</f>
        <v>14.2</v>
      </c>
      <c r="S83" s="17">
        <f t="shared" si="18"/>
        <v>102.94999999999999</v>
      </c>
      <c r="T83" s="17">
        <f>IF(A83="","",N83*R83*Stammdaten!$B$5+O83*R83*Stammdaten!$B$6+IF(P83="Ja",K83*R83*Stammdaten!$B$7,0))</f>
        <v>0</v>
      </c>
      <c r="U83" s="17">
        <f t="shared" si="19"/>
        <v>102.94999999999999</v>
      </c>
      <c r="V83" s="13"/>
      <c r="W83" s="13" t="s">
        <v>35</v>
      </c>
      <c r="X83" s="12" t="str">
        <f>IF(A83="","",IF(AND(J83&gt;9,I83&lt;45),"Pause &lt;45 min prüfen",IF(AND(J83&gt;6,I83&lt;30),"Pause &lt;30 min prüfen",IF(K83&gt;10,"Arbeitszeit &gt;10h prüfen",IF(R83&lt;Stammdaten!$B$4,"Stundenlohn prüfen","OK")))))</f>
        <v>OK</v>
      </c>
      <c r="Y83" s="13"/>
      <c r="Z83" s="13"/>
    </row>
    <row r="84" spans="1:26" ht="18" customHeight="1" x14ac:dyDescent="0.25">
      <c r="A84" s="30">
        <v>46050</v>
      </c>
      <c r="B84" s="12">
        <f t="shared" si="10"/>
        <v>5</v>
      </c>
      <c r="C84" s="12" t="str">
        <f t="shared" si="11"/>
        <v>Mi</v>
      </c>
      <c r="D84" s="13" t="s">
        <v>27</v>
      </c>
      <c r="E84" s="13" t="s">
        <v>28</v>
      </c>
      <c r="F84" s="13" t="s">
        <v>29</v>
      </c>
      <c r="G84" s="14">
        <v>0.25</v>
      </c>
      <c r="H84" s="14">
        <v>0.58333333333333337</v>
      </c>
      <c r="I84" s="15">
        <v>30</v>
      </c>
      <c r="J84" s="16">
        <f t="shared" si="12"/>
        <v>8</v>
      </c>
      <c r="K84" s="16">
        <f t="shared" si="13"/>
        <v>7.5</v>
      </c>
      <c r="L84" s="16">
        <f>IF(D84="","",IF(V84&lt;&gt;"",0,IFERROR(INDEX(Stammdaten!$F$8:$F$17,MATCH(D84,Stammdaten!$A$8:$A$17,0)),0)))</f>
        <v>5</v>
      </c>
      <c r="M84" s="16">
        <f t="shared" si="14"/>
        <v>2.5</v>
      </c>
      <c r="N84" s="16">
        <f t="shared" si="15"/>
        <v>0</v>
      </c>
      <c r="O84" s="16">
        <f t="shared" si="16"/>
        <v>0</v>
      </c>
      <c r="P84" s="13" t="s">
        <v>41</v>
      </c>
      <c r="Q84" s="16">
        <f t="shared" si="17"/>
        <v>0</v>
      </c>
      <c r="R84" s="17">
        <f>IF(D84="","",IFERROR(INDEX(Stammdaten!$E$8:$E$17,MATCH(D84,Stammdaten!$A$8:$A$17,0)),0))</f>
        <v>14.2</v>
      </c>
      <c r="S84" s="17">
        <f t="shared" si="18"/>
        <v>106.5</v>
      </c>
      <c r="T84" s="17">
        <f>IF(A84="","",N84*R84*Stammdaten!$B$5+O84*R84*Stammdaten!$B$6+IF(P84="Ja",K84*R84*Stammdaten!$B$7,0))</f>
        <v>0</v>
      </c>
      <c r="U84" s="17">
        <f t="shared" si="19"/>
        <v>106.5</v>
      </c>
      <c r="V84" s="13"/>
      <c r="W84" s="13" t="s">
        <v>35</v>
      </c>
      <c r="X84" s="12" t="str">
        <f>IF(A84="","",IF(AND(J84&gt;9,I84&lt;45),"Pause &lt;45 min prüfen",IF(AND(J84&gt;6,I84&lt;30),"Pause &lt;30 min prüfen",IF(K84&gt;10,"Arbeitszeit &gt;10h prüfen",IF(R84&lt;Stammdaten!$B$4,"Stundenlohn prüfen","OK")))))</f>
        <v>OK</v>
      </c>
      <c r="Y84" s="13"/>
      <c r="Z84" s="13"/>
    </row>
    <row r="85" spans="1:26" ht="18" customHeight="1" x14ac:dyDescent="0.25">
      <c r="A85" s="30">
        <v>46050</v>
      </c>
      <c r="B85" s="12">
        <f t="shared" si="10"/>
        <v>5</v>
      </c>
      <c r="C85" s="12" t="str">
        <f t="shared" si="11"/>
        <v>Mi</v>
      </c>
      <c r="D85" s="13" t="s">
        <v>47</v>
      </c>
      <c r="E85" s="13" t="s">
        <v>48</v>
      </c>
      <c r="F85" s="13" t="s">
        <v>34</v>
      </c>
      <c r="G85" s="14">
        <v>0.6875</v>
      </c>
      <c r="H85" s="14">
        <v>0.97916666666666663</v>
      </c>
      <c r="I85" s="15">
        <v>30</v>
      </c>
      <c r="J85" s="16">
        <f t="shared" si="12"/>
        <v>6.9999999999999991</v>
      </c>
      <c r="K85" s="16">
        <f t="shared" si="13"/>
        <v>6.4999999999999991</v>
      </c>
      <c r="L85" s="16">
        <f>IF(D85="","",IF(V85&lt;&gt;"",0,IFERROR(INDEX(Stammdaten!$F$8:$F$17,MATCH(D85,Stammdaten!$A$8:$A$17,0)),0)))</f>
        <v>5.5</v>
      </c>
      <c r="M85" s="16">
        <f t="shared" si="14"/>
        <v>0.99999999999999911</v>
      </c>
      <c r="N85" s="16">
        <f t="shared" si="15"/>
        <v>1.5</v>
      </c>
      <c r="O85" s="16">
        <f t="shared" si="16"/>
        <v>0</v>
      </c>
      <c r="P85" s="13" t="s">
        <v>41</v>
      </c>
      <c r="Q85" s="16">
        <f t="shared" si="17"/>
        <v>1.5</v>
      </c>
      <c r="R85" s="17">
        <f>IF(D85="","",IFERROR(INDEX(Stammdaten!$E$8:$E$17,MATCH(D85,Stammdaten!$A$8:$A$17,0)),0))</f>
        <v>15</v>
      </c>
      <c r="S85" s="17">
        <f t="shared" si="18"/>
        <v>97.499999999999986</v>
      </c>
      <c r="T85" s="17">
        <f>IF(A85="","",N85*R85*Stammdaten!$B$5+O85*R85*Stammdaten!$B$6+IF(P85="Ja",K85*R85*Stammdaten!$B$7,0))</f>
        <v>5.625</v>
      </c>
      <c r="U85" s="17">
        <f t="shared" si="19"/>
        <v>103.12499999999999</v>
      </c>
      <c r="V85" s="13"/>
      <c r="W85" s="13" t="s">
        <v>42</v>
      </c>
      <c r="X85" s="12" t="str">
        <f>IF(A85="","",IF(AND(J85&gt;9,I85&lt;45),"Pause &lt;45 min prüfen",IF(AND(J85&gt;6,I85&lt;30),"Pause &lt;30 min prüfen",IF(K85&gt;10,"Arbeitszeit &gt;10h prüfen",IF(R85&lt;Stammdaten!$B$4,"Stundenlohn prüfen","OK")))))</f>
        <v>OK</v>
      </c>
      <c r="Y85" s="13"/>
      <c r="Z85" s="13"/>
    </row>
    <row r="86" spans="1:26" ht="18" customHeight="1" x14ac:dyDescent="0.25">
      <c r="A86" s="30">
        <v>46051</v>
      </c>
      <c r="B86" s="12">
        <f t="shared" si="10"/>
        <v>5</v>
      </c>
      <c r="C86" s="12" t="str">
        <f t="shared" si="11"/>
        <v>Do</v>
      </c>
      <c r="D86" s="13" t="s">
        <v>51</v>
      </c>
      <c r="E86" s="13" t="s">
        <v>52</v>
      </c>
      <c r="F86" s="13" t="s">
        <v>34</v>
      </c>
      <c r="G86" s="14">
        <v>0.69791666666666663</v>
      </c>
      <c r="H86" s="14">
        <v>0.98958333333333337</v>
      </c>
      <c r="I86" s="15">
        <v>30</v>
      </c>
      <c r="J86" s="16">
        <f t="shared" si="12"/>
        <v>7.0000000000000018</v>
      </c>
      <c r="K86" s="16">
        <f t="shared" si="13"/>
        <v>6.5000000000000018</v>
      </c>
      <c r="L86" s="16">
        <f>IF(D86="","",IF(V86&lt;&gt;"",0,IFERROR(INDEX(Stammdaten!$F$8:$F$17,MATCH(D86,Stammdaten!$A$8:$A$17,0)),0)))</f>
        <v>8</v>
      </c>
      <c r="M86" s="16">
        <f t="shared" si="14"/>
        <v>-1.4999999999999982</v>
      </c>
      <c r="N86" s="16">
        <f t="shared" si="15"/>
        <v>1.7500000001164153</v>
      </c>
      <c r="O86" s="16">
        <f t="shared" si="16"/>
        <v>0</v>
      </c>
      <c r="P86" s="13" t="s">
        <v>41</v>
      </c>
      <c r="Q86" s="16">
        <f t="shared" si="17"/>
        <v>1.7500000001164153</v>
      </c>
      <c r="R86" s="17">
        <f>IF(D86="","",IFERROR(INDEX(Stammdaten!$E$8:$E$17,MATCH(D86,Stammdaten!$A$8:$A$17,0)),0))</f>
        <v>18.5</v>
      </c>
      <c r="S86" s="17">
        <f t="shared" si="18"/>
        <v>120.25000000000003</v>
      </c>
      <c r="T86" s="17">
        <f>IF(A86="","",N86*R86*Stammdaten!$B$5+O86*R86*Stammdaten!$B$6+IF(P86="Ja",K86*R86*Stammdaten!$B$7,0))</f>
        <v>8.0937500005384209</v>
      </c>
      <c r="U86" s="17">
        <f t="shared" si="19"/>
        <v>128.34375000053845</v>
      </c>
      <c r="V86" s="13"/>
      <c r="W86" s="13" t="s">
        <v>38</v>
      </c>
      <c r="X86" s="12" t="str">
        <f>IF(A86="","",IF(AND(J86&gt;9,I86&lt;45),"Pause &lt;45 min prüfen",IF(AND(J86&gt;6,I86&lt;30),"Pause &lt;30 min prüfen",IF(K86&gt;10,"Arbeitszeit &gt;10h prüfen",IF(R86&lt;Stammdaten!$B$4,"Stundenlohn prüfen","OK")))))</f>
        <v>OK</v>
      </c>
      <c r="Y86" s="13"/>
      <c r="Z86" s="13"/>
    </row>
    <row r="87" spans="1:26" ht="18" customHeight="1" x14ac:dyDescent="0.25">
      <c r="A87" s="30">
        <v>46051</v>
      </c>
      <c r="B87" s="12">
        <f t="shared" si="10"/>
        <v>5</v>
      </c>
      <c r="C87" s="12" t="str">
        <f t="shared" si="11"/>
        <v>Do</v>
      </c>
      <c r="D87" s="13" t="s">
        <v>32</v>
      </c>
      <c r="E87" s="13" t="s">
        <v>33</v>
      </c>
      <c r="F87" s="13" t="s">
        <v>34</v>
      </c>
      <c r="G87" s="14">
        <v>0.6875</v>
      </c>
      <c r="H87" s="14">
        <v>0.97916666666666663</v>
      </c>
      <c r="I87" s="15">
        <v>30</v>
      </c>
      <c r="J87" s="16">
        <f t="shared" si="12"/>
        <v>6.9999999999999991</v>
      </c>
      <c r="K87" s="16">
        <f t="shared" si="13"/>
        <v>6.4999999999999991</v>
      </c>
      <c r="L87" s="16">
        <f>IF(D87="","",IF(V87&lt;&gt;"",0,IFERROR(INDEX(Stammdaten!$F$8:$F$17,MATCH(D87,Stammdaten!$A$8:$A$17,0)),0)))</f>
        <v>8</v>
      </c>
      <c r="M87" s="16">
        <f t="shared" si="14"/>
        <v>-1.5000000000000009</v>
      </c>
      <c r="N87" s="16">
        <f t="shared" si="15"/>
        <v>1.5</v>
      </c>
      <c r="O87" s="16">
        <f t="shared" si="16"/>
        <v>0</v>
      </c>
      <c r="P87" s="13" t="s">
        <v>41</v>
      </c>
      <c r="Q87" s="16">
        <f t="shared" si="17"/>
        <v>1.5</v>
      </c>
      <c r="R87" s="17">
        <f>IF(D87="","",IFERROR(INDEX(Stammdaten!$E$8:$E$17,MATCH(D87,Stammdaten!$A$8:$A$17,0)),0))</f>
        <v>17.2</v>
      </c>
      <c r="S87" s="17">
        <f t="shared" si="18"/>
        <v>111.79999999999998</v>
      </c>
      <c r="T87" s="17">
        <f>IF(A87="","",N87*R87*Stammdaten!$B$5+O87*R87*Stammdaten!$B$6+IF(P87="Ja",K87*R87*Stammdaten!$B$7,0))</f>
        <v>6.4499999999999993</v>
      </c>
      <c r="U87" s="17">
        <f t="shared" si="19"/>
        <v>118.24999999999999</v>
      </c>
      <c r="V87" s="13"/>
      <c r="W87" s="13" t="s">
        <v>31</v>
      </c>
      <c r="X87" s="12" t="str">
        <f>IF(A87="","",IF(AND(J87&gt;9,I87&lt;45),"Pause &lt;45 min prüfen",IF(AND(J87&gt;6,I87&lt;30),"Pause &lt;30 min prüfen",IF(K87&gt;10,"Arbeitszeit &gt;10h prüfen",IF(R87&lt;Stammdaten!$B$4,"Stundenlohn prüfen","OK")))))</f>
        <v>OK</v>
      </c>
      <c r="Y87" s="13"/>
      <c r="Z87" s="13"/>
    </row>
    <row r="88" spans="1:26" ht="18" customHeight="1" x14ac:dyDescent="0.25">
      <c r="A88" s="30">
        <v>46051</v>
      </c>
      <c r="B88" s="12">
        <f t="shared" si="10"/>
        <v>5</v>
      </c>
      <c r="C88" s="12" t="str">
        <f t="shared" si="11"/>
        <v>Do</v>
      </c>
      <c r="D88" s="13" t="s">
        <v>39</v>
      </c>
      <c r="E88" s="13" t="s">
        <v>33</v>
      </c>
      <c r="F88" s="13" t="s">
        <v>40</v>
      </c>
      <c r="G88" s="14">
        <v>0.41666666666666669</v>
      </c>
      <c r="H88" s="14">
        <v>0.78125</v>
      </c>
      <c r="I88" s="15">
        <v>45</v>
      </c>
      <c r="J88" s="16">
        <f t="shared" si="12"/>
        <v>8.75</v>
      </c>
      <c r="K88" s="16">
        <f t="shared" si="13"/>
        <v>8</v>
      </c>
      <c r="L88" s="16">
        <f>IF(D88="","",IF(V88&lt;&gt;"",0,IFERROR(INDEX(Stammdaten!$F$8:$F$17,MATCH(D88,Stammdaten!$A$8:$A$17,0)),0)))</f>
        <v>8</v>
      </c>
      <c r="M88" s="16">
        <f t="shared" si="14"/>
        <v>0</v>
      </c>
      <c r="N88" s="16">
        <f t="shared" si="15"/>
        <v>0</v>
      </c>
      <c r="O88" s="16">
        <f t="shared" si="16"/>
        <v>0</v>
      </c>
      <c r="P88" s="13" t="s">
        <v>41</v>
      </c>
      <c r="Q88" s="16">
        <f t="shared" si="17"/>
        <v>0</v>
      </c>
      <c r="R88" s="17">
        <f>IF(D88="","",IFERROR(INDEX(Stammdaten!$E$8:$E$17,MATCH(D88,Stammdaten!$A$8:$A$17,0)),0))</f>
        <v>16.8</v>
      </c>
      <c r="S88" s="17">
        <f t="shared" si="18"/>
        <v>134.4</v>
      </c>
      <c r="T88" s="17">
        <f>IF(A88="","",N88*R88*Stammdaten!$B$5+O88*R88*Stammdaten!$B$6+IF(P88="Ja",K88*R88*Stammdaten!$B$7,0))</f>
        <v>0</v>
      </c>
      <c r="U88" s="17">
        <f t="shared" si="19"/>
        <v>134.4</v>
      </c>
      <c r="V88" s="13"/>
      <c r="W88" s="13" t="s">
        <v>31</v>
      </c>
      <c r="X88" s="12" t="str">
        <f>IF(A88="","",IF(AND(J88&gt;9,I88&lt;45),"Pause &lt;45 min prüfen",IF(AND(J88&gt;6,I88&lt;30),"Pause &lt;30 min prüfen",IF(K88&gt;10,"Arbeitszeit &gt;10h prüfen",IF(R88&lt;Stammdaten!$B$4,"Stundenlohn prüfen","OK")))))</f>
        <v>OK</v>
      </c>
      <c r="Y88" s="13"/>
      <c r="Z88" s="13"/>
    </row>
    <row r="89" spans="1:26" ht="18" customHeight="1" x14ac:dyDescent="0.25">
      <c r="A89" s="30">
        <v>46052</v>
      </c>
      <c r="B89" s="12">
        <f t="shared" si="10"/>
        <v>5</v>
      </c>
      <c r="C89" s="12" t="str">
        <f t="shared" si="11"/>
        <v>Fr</v>
      </c>
      <c r="D89" s="13" t="s">
        <v>47</v>
      </c>
      <c r="E89" s="13" t="s">
        <v>48</v>
      </c>
      <c r="F89" s="13" t="s">
        <v>49</v>
      </c>
      <c r="G89" s="14">
        <v>0.75</v>
      </c>
      <c r="H89" s="14">
        <v>9.375E-2</v>
      </c>
      <c r="I89" s="15">
        <v>45</v>
      </c>
      <c r="J89" s="16">
        <f t="shared" si="12"/>
        <v>8.25</v>
      </c>
      <c r="K89" s="16">
        <f t="shared" si="13"/>
        <v>7.5</v>
      </c>
      <c r="L89" s="16">
        <f>IF(D89="","",IF(V89&lt;&gt;"",0,IFERROR(INDEX(Stammdaten!$F$8:$F$17,MATCH(D89,Stammdaten!$A$8:$A$17,0)),0)))</f>
        <v>5.5</v>
      </c>
      <c r="M89" s="16">
        <f t="shared" si="14"/>
        <v>2</v>
      </c>
      <c r="N89" s="16">
        <f t="shared" si="15"/>
        <v>4.2500000000582077</v>
      </c>
      <c r="O89" s="16">
        <f t="shared" si="16"/>
        <v>0</v>
      </c>
      <c r="P89" s="13" t="s">
        <v>41</v>
      </c>
      <c r="Q89" s="16">
        <f t="shared" si="17"/>
        <v>4.2500000000582077</v>
      </c>
      <c r="R89" s="17">
        <f>IF(D89="","",IFERROR(INDEX(Stammdaten!$E$8:$E$17,MATCH(D89,Stammdaten!$A$8:$A$17,0)),0))</f>
        <v>15</v>
      </c>
      <c r="S89" s="17">
        <f t="shared" si="18"/>
        <v>112.5</v>
      </c>
      <c r="T89" s="17">
        <f>IF(A89="","",N89*R89*Stammdaten!$B$5+O89*R89*Stammdaten!$B$6+IF(P89="Ja",K89*R89*Stammdaten!$B$7,0))</f>
        <v>15.937500000218279</v>
      </c>
      <c r="U89" s="17">
        <f t="shared" si="19"/>
        <v>128.43750000021828</v>
      </c>
      <c r="V89" s="13"/>
      <c r="W89" s="13" t="s">
        <v>42</v>
      </c>
      <c r="X89" s="12" t="str">
        <f>IF(A89="","",IF(AND(J89&gt;9,I89&lt;45),"Pause &lt;45 min prüfen",IF(AND(J89&gt;6,I89&lt;30),"Pause &lt;30 min prüfen",IF(K89&gt;10,"Arbeitszeit &gt;10h prüfen",IF(R89&lt;Stammdaten!$B$4,"Stundenlohn prüfen","OK")))))</f>
        <v>OK</v>
      </c>
      <c r="Y89" s="13"/>
      <c r="Z89" s="13"/>
    </row>
    <row r="90" spans="1:26" ht="18" customHeight="1" x14ac:dyDescent="0.25">
      <c r="A90" s="30">
        <v>46052</v>
      </c>
      <c r="B90" s="12">
        <f t="shared" si="10"/>
        <v>5</v>
      </c>
      <c r="C90" s="12" t="str">
        <f t="shared" si="11"/>
        <v>Fr</v>
      </c>
      <c r="D90" s="13" t="s">
        <v>51</v>
      </c>
      <c r="E90" s="13" t="s">
        <v>52</v>
      </c>
      <c r="F90" s="13" t="s">
        <v>34</v>
      </c>
      <c r="G90" s="14">
        <v>0.6875</v>
      </c>
      <c r="H90" s="14">
        <v>0.98958333333333337</v>
      </c>
      <c r="I90" s="15">
        <v>30</v>
      </c>
      <c r="J90" s="16">
        <f t="shared" si="12"/>
        <v>7.2500000000000009</v>
      </c>
      <c r="K90" s="16">
        <f t="shared" si="13"/>
        <v>6.7500000000000009</v>
      </c>
      <c r="L90" s="16">
        <f>IF(D90="","",IF(V90&lt;&gt;"",0,IFERROR(INDEX(Stammdaten!$F$8:$F$17,MATCH(D90,Stammdaten!$A$8:$A$17,0)),0)))</f>
        <v>8</v>
      </c>
      <c r="M90" s="16">
        <f t="shared" si="14"/>
        <v>-1.2499999999999991</v>
      </c>
      <c r="N90" s="16">
        <f t="shared" si="15"/>
        <v>1.7500000001164153</v>
      </c>
      <c r="O90" s="16">
        <f t="shared" si="16"/>
        <v>0</v>
      </c>
      <c r="P90" s="13" t="s">
        <v>41</v>
      </c>
      <c r="Q90" s="16">
        <f t="shared" si="17"/>
        <v>1.7500000001164153</v>
      </c>
      <c r="R90" s="17">
        <f>IF(D90="","",IFERROR(INDEX(Stammdaten!$E$8:$E$17,MATCH(D90,Stammdaten!$A$8:$A$17,0)),0))</f>
        <v>18.5</v>
      </c>
      <c r="S90" s="17">
        <f t="shared" si="18"/>
        <v>124.87500000000001</v>
      </c>
      <c r="T90" s="17">
        <f>IF(A90="","",N90*R90*Stammdaten!$B$5+O90*R90*Stammdaten!$B$6+IF(P90="Ja",K90*R90*Stammdaten!$B$7,0))</f>
        <v>8.0937500005384209</v>
      </c>
      <c r="U90" s="17">
        <f t="shared" si="19"/>
        <v>132.96875000053842</v>
      </c>
      <c r="V90" s="13"/>
      <c r="W90" s="13" t="s">
        <v>35</v>
      </c>
      <c r="X90" s="12" t="str">
        <f>IF(A90="","",IF(AND(J90&gt;9,I90&lt;45),"Pause &lt;45 min prüfen",IF(AND(J90&gt;6,I90&lt;30),"Pause &lt;30 min prüfen",IF(K90&gt;10,"Arbeitszeit &gt;10h prüfen",IF(R90&lt;Stammdaten!$B$4,"Stundenlohn prüfen","OK")))))</f>
        <v>OK</v>
      </c>
      <c r="Y90" s="13"/>
      <c r="Z90" s="13"/>
    </row>
    <row r="91" spans="1:26" ht="18" customHeight="1" x14ac:dyDescent="0.25">
      <c r="A91" s="30">
        <v>46052</v>
      </c>
      <c r="B91" s="12">
        <f t="shared" si="10"/>
        <v>5</v>
      </c>
      <c r="C91" s="12" t="str">
        <f t="shared" si="11"/>
        <v>Fr</v>
      </c>
      <c r="D91" s="13" t="s">
        <v>27</v>
      </c>
      <c r="E91" s="13" t="s">
        <v>28</v>
      </c>
      <c r="F91" s="13" t="s">
        <v>29</v>
      </c>
      <c r="G91" s="14">
        <v>0.26041666666666669</v>
      </c>
      <c r="H91" s="14">
        <v>0.57291666666666663</v>
      </c>
      <c r="I91" s="15">
        <v>30</v>
      </c>
      <c r="J91" s="16">
        <f t="shared" si="12"/>
        <v>7.4999999999999982</v>
      </c>
      <c r="K91" s="16">
        <f t="shared" si="13"/>
        <v>6.9999999999999982</v>
      </c>
      <c r="L91" s="16">
        <f>IF(D91="","",IF(V91&lt;&gt;"",0,IFERROR(INDEX(Stammdaten!$F$8:$F$17,MATCH(D91,Stammdaten!$A$8:$A$17,0)),0)))</f>
        <v>5</v>
      </c>
      <c r="M91" s="16">
        <f t="shared" si="14"/>
        <v>1.9999999999999982</v>
      </c>
      <c r="N91" s="16">
        <f t="shared" si="15"/>
        <v>0</v>
      </c>
      <c r="O91" s="16">
        <f t="shared" si="16"/>
        <v>0</v>
      </c>
      <c r="P91" s="13" t="s">
        <v>41</v>
      </c>
      <c r="Q91" s="16">
        <f t="shared" si="17"/>
        <v>0</v>
      </c>
      <c r="R91" s="17">
        <f>IF(D91="","",IFERROR(INDEX(Stammdaten!$E$8:$E$17,MATCH(D91,Stammdaten!$A$8:$A$17,0)),0))</f>
        <v>14.2</v>
      </c>
      <c r="S91" s="17">
        <f t="shared" si="18"/>
        <v>99.399999999999963</v>
      </c>
      <c r="T91" s="17">
        <f>IF(A91="","",N91*R91*Stammdaten!$B$5+O91*R91*Stammdaten!$B$6+IF(P91="Ja",K91*R91*Stammdaten!$B$7,0))</f>
        <v>0</v>
      </c>
      <c r="U91" s="17">
        <f t="shared" si="19"/>
        <v>99.399999999999963</v>
      </c>
      <c r="V91" s="13"/>
      <c r="W91" s="13" t="s">
        <v>35</v>
      </c>
      <c r="X91" s="12" t="str">
        <f>IF(A91="","",IF(AND(J91&gt;9,I91&lt;45),"Pause &lt;45 min prüfen",IF(AND(J91&gt;6,I91&lt;30),"Pause &lt;30 min prüfen",IF(K91&gt;10,"Arbeitszeit &gt;10h prüfen",IF(R91&lt;Stammdaten!$B$4,"Stundenlohn prüfen","OK")))))</f>
        <v>OK</v>
      </c>
      <c r="Y91" s="13"/>
      <c r="Z91" s="13"/>
    </row>
    <row r="92" spans="1:26" ht="18" customHeight="1" x14ac:dyDescent="0.25">
      <c r="A92" s="30">
        <v>46052</v>
      </c>
      <c r="B92" s="12">
        <f t="shared" si="10"/>
        <v>5</v>
      </c>
      <c r="C92" s="12" t="str">
        <f t="shared" si="11"/>
        <v>Fr</v>
      </c>
      <c r="D92" s="13" t="s">
        <v>43</v>
      </c>
      <c r="E92" s="13" t="s">
        <v>37</v>
      </c>
      <c r="F92" s="13" t="s">
        <v>40</v>
      </c>
      <c r="G92" s="14">
        <v>0.42708333333333331</v>
      </c>
      <c r="H92" s="14">
        <v>0.77083333333333337</v>
      </c>
      <c r="I92" s="15">
        <v>45</v>
      </c>
      <c r="J92" s="16">
        <f t="shared" si="12"/>
        <v>8.2500000000000018</v>
      </c>
      <c r="K92" s="16">
        <f t="shared" si="13"/>
        <v>7.5000000000000018</v>
      </c>
      <c r="L92" s="16">
        <f>IF(D92="","",IF(V92&lt;&gt;"",0,IFERROR(INDEX(Stammdaten!$F$8:$F$17,MATCH(D92,Stammdaten!$A$8:$A$17,0)),0)))</f>
        <v>4</v>
      </c>
      <c r="M92" s="16">
        <f t="shared" si="14"/>
        <v>3.5000000000000018</v>
      </c>
      <c r="N92" s="16">
        <f t="shared" si="15"/>
        <v>0</v>
      </c>
      <c r="O92" s="16">
        <f t="shared" si="16"/>
        <v>0</v>
      </c>
      <c r="P92" s="13" t="s">
        <v>41</v>
      </c>
      <c r="Q92" s="16">
        <f t="shared" si="17"/>
        <v>0</v>
      </c>
      <c r="R92" s="17">
        <f>IF(D92="","",IFERROR(INDEX(Stammdaten!$E$8:$E$17,MATCH(D92,Stammdaten!$A$8:$A$17,0)),0))</f>
        <v>13.9</v>
      </c>
      <c r="S92" s="17">
        <f t="shared" si="18"/>
        <v>104.25000000000003</v>
      </c>
      <c r="T92" s="17">
        <f>IF(A92="","",N92*R92*Stammdaten!$B$5+O92*R92*Stammdaten!$B$6+IF(P92="Ja",K92*R92*Stammdaten!$B$7,0))</f>
        <v>0</v>
      </c>
      <c r="U92" s="17">
        <f t="shared" si="19"/>
        <v>104.25000000000003</v>
      </c>
      <c r="V92" s="13"/>
      <c r="W92" s="13" t="s">
        <v>31</v>
      </c>
      <c r="X92" s="12" t="str">
        <f>IF(A92="","",IF(AND(J92&gt;9,I92&lt;45),"Pause &lt;45 min prüfen",IF(AND(J92&gt;6,I92&lt;30),"Pause &lt;30 min prüfen",IF(K92&gt;10,"Arbeitszeit &gt;10h prüfen",IF(R92&lt;Stammdaten!$B$4,"Stundenlohn prüfen","OK")))))</f>
        <v>OK</v>
      </c>
      <c r="Y92" s="13"/>
      <c r="Z92" s="13"/>
    </row>
    <row r="93" spans="1:26" ht="18" customHeight="1" x14ac:dyDescent="0.25">
      <c r="A93" s="30">
        <v>46053</v>
      </c>
      <c r="B93" s="12">
        <f t="shared" si="10"/>
        <v>5</v>
      </c>
      <c r="C93" s="12" t="str">
        <f t="shared" si="11"/>
        <v>Sa</v>
      </c>
      <c r="D93" s="13" t="s">
        <v>32</v>
      </c>
      <c r="E93" s="13" t="s">
        <v>33</v>
      </c>
      <c r="F93" s="13" t="s">
        <v>40</v>
      </c>
      <c r="G93" s="14">
        <v>0.41666666666666669</v>
      </c>
      <c r="H93" s="14">
        <v>0.77083333333333337</v>
      </c>
      <c r="I93" s="15">
        <v>45</v>
      </c>
      <c r="J93" s="16">
        <f t="shared" si="12"/>
        <v>8.5</v>
      </c>
      <c r="K93" s="16">
        <f t="shared" si="13"/>
        <v>7.75</v>
      </c>
      <c r="L93" s="16">
        <f>IF(D93="","",IF(V93&lt;&gt;"",0,IFERROR(INDEX(Stammdaten!$F$8:$F$17,MATCH(D93,Stammdaten!$A$8:$A$17,0)),0)))</f>
        <v>8</v>
      </c>
      <c r="M93" s="16">
        <f t="shared" si="14"/>
        <v>-0.25</v>
      </c>
      <c r="N93" s="16">
        <f t="shared" si="15"/>
        <v>0</v>
      </c>
      <c r="O93" s="16">
        <f t="shared" si="16"/>
        <v>0</v>
      </c>
      <c r="P93" s="13" t="s">
        <v>41</v>
      </c>
      <c r="Q93" s="16">
        <f t="shared" si="17"/>
        <v>0</v>
      </c>
      <c r="R93" s="17">
        <f>IF(D93="","",IFERROR(INDEX(Stammdaten!$E$8:$E$17,MATCH(D93,Stammdaten!$A$8:$A$17,0)),0))</f>
        <v>17.2</v>
      </c>
      <c r="S93" s="17">
        <f t="shared" si="18"/>
        <v>133.29999999999998</v>
      </c>
      <c r="T93" s="17">
        <f>IF(A93="","",N93*R93*Stammdaten!$B$5+O93*R93*Stammdaten!$B$6+IF(P93="Ja",K93*R93*Stammdaten!$B$7,0))</f>
        <v>0</v>
      </c>
      <c r="U93" s="17">
        <f t="shared" si="19"/>
        <v>133.29999999999998</v>
      </c>
      <c r="V93" s="13"/>
      <c r="W93" s="13" t="s">
        <v>38</v>
      </c>
      <c r="X93" s="12" t="str">
        <f>IF(A93="","",IF(AND(J93&gt;9,I93&lt;45),"Pause &lt;45 min prüfen",IF(AND(J93&gt;6,I93&lt;30),"Pause &lt;30 min prüfen",IF(K93&gt;10,"Arbeitszeit &gt;10h prüfen",IF(R93&lt;Stammdaten!$B$4,"Stundenlohn prüfen","OK")))))</f>
        <v>OK</v>
      </c>
      <c r="Y93" s="13"/>
      <c r="Z93" s="13"/>
    </row>
    <row r="94" spans="1:26" ht="18" customHeight="1" x14ac:dyDescent="0.25">
      <c r="A94" s="30">
        <v>46053</v>
      </c>
      <c r="B94" s="12">
        <f t="shared" si="10"/>
        <v>5</v>
      </c>
      <c r="C94" s="12" t="str">
        <f t="shared" si="11"/>
        <v>Sa</v>
      </c>
      <c r="D94" s="13" t="s">
        <v>51</v>
      </c>
      <c r="E94" s="13" t="s">
        <v>52</v>
      </c>
      <c r="F94" s="13" t="s">
        <v>54</v>
      </c>
      <c r="G94" s="14">
        <v>0.69791666666666663</v>
      </c>
      <c r="H94" s="14">
        <v>4.1666666666666664E-2</v>
      </c>
      <c r="I94" s="15">
        <v>45</v>
      </c>
      <c r="J94" s="16">
        <f t="shared" si="12"/>
        <v>8.2500000000000036</v>
      </c>
      <c r="K94" s="16">
        <f t="shared" si="13"/>
        <v>7.5000000000000036</v>
      </c>
      <c r="L94" s="16">
        <f>IF(D94="","",IF(V94&lt;&gt;"",0,IFERROR(INDEX(Stammdaten!$F$8:$F$17,MATCH(D94,Stammdaten!$A$8:$A$17,0)),0)))</f>
        <v>8</v>
      </c>
      <c r="M94" s="16">
        <f t="shared" si="14"/>
        <v>-0.49999999999999645</v>
      </c>
      <c r="N94" s="16">
        <f t="shared" si="15"/>
        <v>3</v>
      </c>
      <c r="O94" s="16">
        <f t="shared" si="16"/>
        <v>0</v>
      </c>
      <c r="P94" s="13" t="s">
        <v>41</v>
      </c>
      <c r="Q94" s="16">
        <f t="shared" si="17"/>
        <v>3</v>
      </c>
      <c r="R94" s="17">
        <f>IF(D94="","",IFERROR(INDEX(Stammdaten!$E$8:$E$17,MATCH(D94,Stammdaten!$A$8:$A$17,0)),0))</f>
        <v>18.5</v>
      </c>
      <c r="S94" s="17">
        <f t="shared" si="18"/>
        <v>138.75000000000006</v>
      </c>
      <c r="T94" s="17">
        <f>IF(A94="","",N94*R94*Stammdaten!$B$5+O94*R94*Stammdaten!$B$6+IF(P94="Ja",K94*R94*Stammdaten!$B$7,0))</f>
        <v>13.875</v>
      </c>
      <c r="U94" s="17">
        <f t="shared" si="19"/>
        <v>152.62500000000006</v>
      </c>
      <c r="V94" s="13"/>
      <c r="W94" s="13" t="s">
        <v>38</v>
      </c>
      <c r="X94" s="12" t="str">
        <f>IF(A94="","",IF(AND(J94&gt;9,I94&lt;45),"Pause &lt;45 min prüfen",IF(AND(J94&gt;6,I94&lt;30),"Pause &lt;30 min prüfen",IF(K94&gt;10,"Arbeitszeit &gt;10h prüfen",IF(R94&lt;Stammdaten!$B$4,"Stundenlohn prüfen","OK")))))</f>
        <v>OK</v>
      </c>
      <c r="Y94" s="13"/>
      <c r="Z94" s="13"/>
    </row>
    <row r="95" spans="1:26" ht="18" customHeight="1" x14ac:dyDescent="0.25">
      <c r="A95" s="30">
        <v>46053</v>
      </c>
      <c r="B95" s="12">
        <f t="shared" si="10"/>
        <v>5</v>
      </c>
      <c r="C95" s="12" t="str">
        <f t="shared" si="11"/>
        <v>Sa</v>
      </c>
      <c r="D95" s="13" t="s">
        <v>36</v>
      </c>
      <c r="E95" s="13" t="s">
        <v>37</v>
      </c>
      <c r="F95" s="13" t="s">
        <v>40</v>
      </c>
      <c r="G95" s="14">
        <v>0.41666666666666669</v>
      </c>
      <c r="H95" s="14">
        <v>0.77083333333333337</v>
      </c>
      <c r="I95" s="15">
        <v>45</v>
      </c>
      <c r="J95" s="16">
        <f t="shared" si="12"/>
        <v>8.5</v>
      </c>
      <c r="K95" s="16">
        <f t="shared" si="13"/>
        <v>7.75</v>
      </c>
      <c r="L95" s="16">
        <f>IF(D95="","",IF(V95&lt;&gt;"",0,IFERROR(INDEX(Stammdaten!$F$8:$F$17,MATCH(D95,Stammdaten!$A$8:$A$17,0)),0)))</f>
        <v>6</v>
      </c>
      <c r="M95" s="16">
        <f t="shared" si="14"/>
        <v>1.75</v>
      </c>
      <c r="N95" s="16">
        <f t="shared" si="15"/>
        <v>0</v>
      </c>
      <c r="O95" s="16">
        <f t="shared" si="16"/>
        <v>0</v>
      </c>
      <c r="P95" s="13" t="s">
        <v>41</v>
      </c>
      <c r="Q95" s="16">
        <f t="shared" si="17"/>
        <v>0</v>
      </c>
      <c r="R95" s="17">
        <f>IF(D95="","",IFERROR(INDEX(Stammdaten!$E$8:$E$17,MATCH(D95,Stammdaten!$A$8:$A$17,0)),0))</f>
        <v>14.5</v>
      </c>
      <c r="S95" s="17">
        <f t="shared" si="18"/>
        <v>112.375</v>
      </c>
      <c r="T95" s="17">
        <f>IF(A95="","",N95*R95*Stammdaten!$B$5+O95*R95*Stammdaten!$B$6+IF(P95="Ja",K95*R95*Stammdaten!$B$7,0))</f>
        <v>0</v>
      </c>
      <c r="U95" s="17">
        <f t="shared" si="19"/>
        <v>112.375</v>
      </c>
      <c r="V95" s="13"/>
      <c r="W95" s="13" t="s">
        <v>42</v>
      </c>
      <c r="X95" s="12" t="str">
        <f>IF(A95="","",IF(AND(J95&gt;9,I95&lt;45),"Pause &lt;45 min prüfen",IF(AND(J95&gt;6,I95&lt;30),"Pause &lt;30 min prüfen",IF(K95&gt;10,"Arbeitszeit &gt;10h prüfen",IF(R95&lt;Stammdaten!$B$4,"Stundenlohn prüfen","OK")))))</f>
        <v>OK</v>
      </c>
      <c r="Y95" s="13"/>
      <c r="Z95" s="13"/>
    </row>
    <row r="96" spans="1:26" ht="18" customHeight="1" x14ac:dyDescent="0.25">
      <c r="A96" s="30">
        <v>46053</v>
      </c>
      <c r="B96" s="12">
        <f t="shared" si="10"/>
        <v>5</v>
      </c>
      <c r="C96" s="12" t="str">
        <f t="shared" si="11"/>
        <v>Sa</v>
      </c>
      <c r="D96" s="13" t="s">
        <v>44</v>
      </c>
      <c r="E96" s="13" t="s">
        <v>45</v>
      </c>
      <c r="F96" s="13" t="s">
        <v>46</v>
      </c>
      <c r="G96" s="14">
        <v>0.5</v>
      </c>
      <c r="H96" s="14">
        <v>0.66666666666666663</v>
      </c>
      <c r="I96" s="15">
        <v>0</v>
      </c>
      <c r="J96" s="16">
        <f t="shared" si="12"/>
        <v>3.9999999999999991</v>
      </c>
      <c r="K96" s="16">
        <f t="shared" si="13"/>
        <v>3.9999999999999991</v>
      </c>
      <c r="L96" s="16">
        <f>IF(D96="","",IF(V96&lt;&gt;"",0,IFERROR(INDEX(Stammdaten!$F$8:$F$17,MATCH(D96,Stammdaten!$A$8:$A$17,0)),0)))</f>
        <v>3.5</v>
      </c>
      <c r="M96" s="16">
        <f t="shared" si="14"/>
        <v>0.49999999999999911</v>
      </c>
      <c r="N96" s="16">
        <f t="shared" si="15"/>
        <v>0</v>
      </c>
      <c r="O96" s="16">
        <f t="shared" si="16"/>
        <v>0</v>
      </c>
      <c r="P96" s="13" t="s">
        <v>41</v>
      </c>
      <c r="Q96" s="16">
        <f t="shared" si="17"/>
        <v>0</v>
      </c>
      <c r="R96" s="17">
        <f>IF(D96="","",IFERROR(INDEX(Stammdaten!$E$8:$E$17,MATCH(D96,Stammdaten!$A$8:$A$17,0)),0))</f>
        <v>13.9</v>
      </c>
      <c r="S96" s="17">
        <f t="shared" si="18"/>
        <v>55.599999999999987</v>
      </c>
      <c r="T96" s="17">
        <f>IF(A96="","",N96*R96*Stammdaten!$B$5+O96*R96*Stammdaten!$B$6+IF(P96="Ja",K96*R96*Stammdaten!$B$7,0))</f>
        <v>0</v>
      </c>
      <c r="U96" s="17">
        <f t="shared" si="19"/>
        <v>55.599999999999987</v>
      </c>
      <c r="V96" s="13"/>
      <c r="W96" s="13" t="s">
        <v>38</v>
      </c>
      <c r="X96" s="12" t="str">
        <f>IF(A96="","",IF(AND(J96&gt;9,I96&lt;45),"Pause &lt;45 min prüfen",IF(AND(J96&gt;6,I96&lt;30),"Pause &lt;30 min prüfen",IF(K96&gt;10,"Arbeitszeit &gt;10h prüfen",IF(R96&lt;Stammdaten!$B$4,"Stundenlohn prüfen","OK")))))</f>
        <v>OK</v>
      </c>
      <c r="Y96" s="13"/>
      <c r="Z96" s="13"/>
    </row>
    <row r="97" spans="1:26" ht="18" customHeight="1" x14ac:dyDescent="0.25">
      <c r="A97" s="30">
        <v>46054</v>
      </c>
      <c r="B97" s="12">
        <f t="shared" si="10"/>
        <v>5</v>
      </c>
      <c r="C97" s="12" t="str">
        <f t="shared" si="11"/>
        <v>So</v>
      </c>
      <c r="D97" s="13" t="s">
        <v>39</v>
      </c>
      <c r="E97" s="13" t="s">
        <v>33</v>
      </c>
      <c r="F97" s="13" t="s">
        <v>40</v>
      </c>
      <c r="G97" s="14">
        <v>0.42708333333333331</v>
      </c>
      <c r="H97" s="14">
        <v>0.77083333333333337</v>
      </c>
      <c r="I97" s="15">
        <v>45</v>
      </c>
      <c r="J97" s="16">
        <f t="shared" si="12"/>
        <v>8.2500000000000018</v>
      </c>
      <c r="K97" s="16">
        <f t="shared" si="13"/>
        <v>7.5000000000000018</v>
      </c>
      <c r="L97" s="16">
        <f>IF(D97="","",IF(V97&lt;&gt;"",0,IFERROR(INDEX(Stammdaten!$F$8:$F$17,MATCH(D97,Stammdaten!$A$8:$A$17,0)),0)))</f>
        <v>8</v>
      </c>
      <c r="M97" s="16">
        <f t="shared" si="14"/>
        <v>-0.49999999999999822</v>
      </c>
      <c r="N97" s="16">
        <f t="shared" si="15"/>
        <v>0</v>
      </c>
      <c r="O97" s="16">
        <f t="shared" si="16"/>
        <v>7.5000000000000018</v>
      </c>
      <c r="P97" s="13" t="s">
        <v>41</v>
      </c>
      <c r="Q97" s="16">
        <f t="shared" si="17"/>
        <v>7.5000000000000018</v>
      </c>
      <c r="R97" s="17">
        <f>IF(D97="","",IFERROR(INDEX(Stammdaten!$E$8:$E$17,MATCH(D97,Stammdaten!$A$8:$A$17,0)),0))</f>
        <v>16.8</v>
      </c>
      <c r="S97" s="17">
        <f t="shared" si="18"/>
        <v>126.00000000000003</v>
      </c>
      <c r="T97" s="17">
        <f>IF(A97="","",N97*R97*Stammdaten!$B$5+O97*R97*Stammdaten!$B$6+IF(P97="Ja",K97*R97*Stammdaten!$B$7,0))</f>
        <v>63.000000000000014</v>
      </c>
      <c r="U97" s="17">
        <f t="shared" si="19"/>
        <v>189.00000000000006</v>
      </c>
      <c r="V97" s="13"/>
      <c r="W97" s="13" t="s">
        <v>35</v>
      </c>
      <c r="X97" s="12" t="str">
        <f>IF(A97="","",IF(AND(J97&gt;9,I97&lt;45),"Pause &lt;45 min prüfen",IF(AND(J97&gt;6,I97&lt;30),"Pause &lt;30 min prüfen",IF(K97&gt;10,"Arbeitszeit &gt;10h prüfen",IF(R97&lt;Stammdaten!$B$4,"Stundenlohn prüfen","OK")))))</f>
        <v>OK</v>
      </c>
      <c r="Y97" s="13"/>
      <c r="Z97" s="13"/>
    </row>
    <row r="98" spans="1:26" ht="18" customHeight="1" x14ac:dyDescent="0.25">
      <c r="A98" s="30">
        <v>46054</v>
      </c>
      <c r="B98" s="12">
        <f t="shared" si="10"/>
        <v>5</v>
      </c>
      <c r="C98" s="12" t="str">
        <f t="shared" si="11"/>
        <v>So</v>
      </c>
      <c r="D98" s="13" t="s">
        <v>32</v>
      </c>
      <c r="E98" s="13" t="s">
        <v>33</v>
      </c>
      <c r="F98" s="13" t="s">
        <v>34</v>
      </c>
      <c r="G98" s="14">
        <v>0.6875</v>
      </c>
      <c r="H98" s="14">
        <v>0.97916666666666663</v>
      </c>
      <c r="I98" s="15">
        <v>30</v>
      </c>
      <c r="J98" s="16">
        <f t="shared" si="12"/>
        <v>6.9999999999999991</v>
      </c>
      <c r="K98" s="16">
        <f t="shared" si="13"/>
        <v>6.4999999999999991</v>
      </c>
      <c r="L98" s="16">
        <f>IF(D98="","",IF(V98&lt;&gt;"",0,IFERROR(INDEX(Stammdaten!$F$8:$F$17,MATCH(D98,Stammdaten!$A$8:$A$17,0)),0)))</f>
        <v>8</v>
      </c>
      <c r="M98" s="16">
        <f t="shared" si="14"/>
        <v>-1.5000000000000009</v>
      </c>
      <c r="N98" s="16">
        <f t="shared" si="15"/>
        <v>1.5</v>
      </c>
      <c r="O98" s="16">
        <f t="shared" si="16"/>
        <v>6.4999999999999991</v>
      </c>
      <c r="P98" s="13" t="s">
        <v>41</v>
      </c>
      <c r="Q98" s="16">
        <f t="shared" si="17"/>
        <v>7.9999999999999991</v>
      </c>
      <c r="R98" s="17">
        <f>IF(D98="","",IFERROR(INDEX(Stammdaten!$E$8:$E$17,MATCH(D98,Stammdaten!$A$8:$A$17,0)),0))</f>
        <v>17.2</v>
      </c>
      <c r="S98" s="17">
        <f t="shared" si="18"/>
        <v>111.79999999999998</v>
      </c>
      <c r="T98" s="17">
        <f>IF(A98="","",N98*R98*Stammdaten!$B$5+O98*R98*Stammdaten!$B$6+IF(P98="Ja",K98*R98*Stammdaten!$B$7,0))</f>
        <v>62.349999999999994</v>
      </c>
      <c r="U98" s="17">
        <f t="shared" si="19"/>
        <v>174.14999999999998</v>
      </c>
      <c r="V98" s="13"/>
      <c r="W98" s="13" t="s">
        <v>35</v>
      </c>
      <c r="X98" s="12" t="str">
        <f>IF(A98="","",IF(AND(J98&gt;9,I98&lt;45),"Pause &lt;45 min prüfen",IF(AND(J98&gt;6,I98&lt;30),"Pause &lt;30 min prüfen",IF(K98&gt;10,"Arbeitszeit &gt;10h prüfen",IF(R98&lt;Stammdaten!$B$4,"Stundenlohn prüfen","OK")))))</f>
        <v>OK</v>
      </c>
      <c r="Y98" s="13"/>
      <c r="Z98" s="13"/>
    </row>
    <row r="99" spans="1:26" ht="18" customHeight="1" x14ac:dyDescent="0.25">
      <c r="A99" s="30">
        <v>46054</v>
      </c>
      <c r="B99" s="12">
        <f t="shared" si="10"/>
        <v>5</v>
      </c>
      <c r="C99" s="12" t="str">
        <f t="shared" si="11"/>
        <v>So</v>
      </c>
      <c r="D99" s="13" t="s">
        <v>43</v>
      </c>
      <c r="E99" s="13" t="s">
        <v>37</v>
      </c>
      <c r="F99" s="13" t="s">
        <v>29</v>
      </c>
      <c r="G99" s="14">
        <v>0.25</v>
      </c>
      <c r="H99" s="14">
        <v>0.58333333333333337</v>
      </c>
      <c r="I99" s="15">
        <v>30</v>
      </c>
      <c r="J99" s="16">
        <f t="shared" si="12"/>
        <v>8</v>
      </c>
      <c r="K99" s="16">
        <f t="shared" si="13"/>
        <v>7.5</v>
      </c>
      <c r="L99" s="16">
        <f>IF(D99="","",IF(V99&lt;&gt;"",0,IFERROR(INDEX(Stammdaten!$F$8:$F$17,MATCH(D99,Stammdaten!$A$8:$A$17,0)),0)))</f>
        <v>4</v>
      </c>
      <c r="M99" s="16">
        <f t="shared" si="14"/>
        <v>3.5</v>
      </c>
      <c r="N99" s="16">
        <f t="shared" si="15"/>
        <v>0</v>
      </c>
      <c r="O99" s="16">
        <f t="shared" si="16"/>
        <v>7.5</v>
      </c>
      <c r="P99" s="13" t="s">
        <v>41</v>
      </c>
      <c r="Q99" s="16">
        <f t="shared" si="17"/>
        <v>7.5</v>
      </c>
      <c r="R99" s="17">
        <f>IF(D99="","",IFERROR(INDEX(Stammdaten!$E$8:$E$17,MATCH(D99,Stammdaten!$A$8:$A$17,0)),0))</f>
        <v>13.9</v>
      </c>
      <c r="S99" s="17">
        <f t="shared" si="18"/>
        <v>104.25</v>
      </c>
      <c r="T99" s="17">
        <f>IF(A99="","",N99*R99*Stammdaten!$B$5+O99*R99*Stammdaten!$B$6+IF(P99="Ja",K99*R99*Stammdaten!$B$7,0))</f>
        <v>52.125</v>
      </c>
      <c r="U99" s="17">
        <f t="shared" si="19"/>
        <v>156.375</v>
      </c>
      <c r="V99" s="13"/>
      <c r="W99" s="13" t="s">
        <v>35</v>
      </c>
      <c r="X99" s="12" t="str">
        <f>IF(A99="","",IF(AND(J99&gt;9,I99&lt;45),"Pause &lt;45 min prüfen",IF(AND(J99&gt;6,I99&lt;30),"Pause &lt;30 min prüfen",IF(K99&gt;10,"Arbeitszeit &gt;10h prüfen",IF(R99&lt;Stammdaten!$B$4,"Stundenlohn prüfen","OK")))))</f>
        <v>OK</v>
      </c>
      <c r="Y99" s="13"/>
      <c r="Z99" s="13"/>
    </row>
    <row r="100" spans="1:26" ht="18" customHeight="1" x14ac:dyDescent="0.25">
      <c r="A100" s="30">
        <v>46055</v>
      </c>
      <c r="B100" s="12">
        <f t="shared" si="10"/>
        <v>6</v>
      </c>
      <c r="C100" s="12" t="str">
        <f t="shared" si="11"/>
        <v>Mo</v>
      </c>
      <c r="D100" s="13" t="s">
        <v>51</v>
      </c>
      <c r="E100" s="13" t="s">
        <v>52</v>
      </c>
      <c r="F100" s="13" t="s">
        <v>34</v>
      </c>
      <c r="G100" s="14">
        <v>0.6875</v>
      </c>
      <c r="H100" s="14">
        <v>0.98958333333333337</v>
      </c>
      <c r="I100" s="15">
        <v>30</v>
      </c>
      <c r="J100" s="16">
        <f t="shared" si="12"/>
        <v>7.2500000000000009</v>
      </c>
      <c r="K100" s="16">
        <f t="shared" si="13"/>
        <v>6.7500000000000009</v>
      </c>
      <c r="L100" s="16">
        <f>IF(D100="","",IF(V100&lt;&gt;"",0,IFERROR(INDEX(Stammdaten!$F$8:$F$17,MATCH(D100,Stammdaten!$A$8:$A$17,0)),0)))</f>
        <v>8</v>
      </c>
      <c r="M100" s="16">
        <f t="shared" si="14"/>
        <v>-1.2499999999999991</v>
      </c>
      <c r="N100" s="16">
        <f t="shared" si="15"/>
        <v>1.7500000001164153</v>
      </c>
      <c r="O100" s="16">
        <f t="shared" si="16"/>
        <v>0</v>
      </c>
      <c r="P100" s="13" t="s">
        <v>41</v>
      </c>
      <c r="Q100" s="16">
        <f t="shared" si="17"/>
        <v>1.7500000001164153</v>
      </c>
      <c r="R100" s="17">
        <f>IF(D100="","",IFERROR(INDEX(Stammdaten!$E$8:$E$17,MATCH(D100,Stammdaten!$A$8:$A$17,0)),0))</f>
        <v>18.5</v>
      </c>
      <c r="S100" s="17">
        <f t="shared" si="18"/>
        <v>124.87500000000001</v>
      </c>
      <c r="T100" s="17">
        <f>IF(A100="","",N100*R100*Stammdaten!$B$5+O100*R100*Stammdaten!$B$6+IF(P100="Ja",K100*R100*Stammdaten!$B$7,0))</f>
        <v>8.0937500005384209</v>
      </c>
      <c r="U100" s="17">
        <f t="shared" si="19"/>
        <v>132.96875000053842</v>
      </c>
      <c r="V100" s="13"/>
      <c r="W100" s="13" t="s">
        <v>31</v>
      </c>
      <c r="X100" s="12" t="str">
        <f>IF(A100="","",IF(AND(J100&gt;9,I100&lt;45),"Pause &lt;45 min prüfen",IF(AND(J100&gt;6,I100&lt;30),"Pause &lt;30 min prüfen",IF(K100&gt;10,"Arbeitszeit &gt;10h prüfen",IF(R100&lt;Stammdaten!$B$4,"Stundenlohn prüfen","OK")))))</f>
        <v>OK</v>
      </c>
      <c r="Y100" s="13"/>
      <c r="Z100" s="13"/>
    </row>
    <row r="101" spans="1:26" ht="18" customHeight="1" x14ac:dyDescent="0.25">
      <c r="A101" s="30">
        <v>46055</v>
      </c>
      <c r="B101" s="12">
        <f t="shared" si="10"/>
        <v>6</v>
      </c>
      <c r="C101" s="12" t="str">
        <f t="shared" si="11"/>
        <v>Mo</v>
      </c>
      <c r="D101" s="13" t="s">
        <v>36</v>
      </c>
      <c r="E101" s="13" t="s">
        <v>37</v>
      </c>
      <c r="F101" s="13" t="s">
        <v>49</v>
      </c>
      <c r="G101" s="14">
        <v>0.73958333333333337</v>
      </c>
      <c r="H101" s="14">
        <v>8.3333333333333329E-2</v>
      </c>
      <c r="I101" s="15">
        <v>45</v>
      </c>
      <c r="J101" s="16">
        <f t="shared" si="12"/>
        <v>8.2499999999999964</v>
      </c>
      <c r="K101" s="16">
        <f t="shared" si="13"/>
        <v>7.4999999999999964</v>
      </c>
      <c r="L101" s="16">
        <f>IF(D101="","",IF(V101&lt;&gt;"",0,IFERROR(INDEX(Stammdaten!$F$8:$F$17,MATCH(D101,Stammdaten!$A$8:$A$17,0)),0)))</f>
        <v>6</v>
      </c>
      <c r="M101" s="16">
        <f t="shared" si="14"/>
        <v>1.4999999999999964</v>
      </c>
      <c r="N101" s="16">
        <f t="shared" si="15"/>
        <v>4.0000000001164153</v>
      </c>
      <c r="O101" s="16">
        <f t="shared" si="16"/>
        <v>0</v>
      </c>
      <c r="P101" s="13" t="s">
        <v>41</v>
      </c>
      <c r="Q101" s="16">
        <f t="shared" si="17"/>
        <v>4.0000000001164153</v>
      </c>
      <c r="R101" s="17">
        <f>IF(D101="","",IFERROR(INDEX(Stammdaten!$E$8:$E$17,MATCH(D101,Stammdaten!$A$8:$A$17,0)),0))</f>
        <v>14.5</v>
      </c>
      <c r="S101" s="17">
        <f t="shared" si="18"/>
        <v>108.74999999999994</v>
      </c>
      <c r="T101" s="17">
        <f>IF(A101="","",N101*R101*Stammdaten!$B$5+O101*R101*Stammdaten!$B$6+IF(P101="Ja",K101*R101*Stammdaten!$B$7,0))</f>
        <v>14.500000000422006</v>
      </c>
      <c r="U101" s="17">
        <f t="shared" si="19"/>
        <v>123.25000000042195</v>
      </c>
      <c r="V101" s="13"/>
      <c r="W101" s="13" t="s">
        <v>31</v>
      </c>
      <c r="X101" s="12" t="str">
        <f>IF(A101="","",IF(AND(J101&gt;9,I101&lt;45),"Pause &lt;45 min prüfen",IF(AND(J101&gt;6,I101&lt;30),"Pause &lt;30 min prüfen",IF(K101&gt;10,"Arbeitszeit &gt;10h prüfen",IF(R101&lt;Stammdaten!$B$4,"Stundenlohn prüfen","OK")))))</f>
        <v>OK</v>
      </c>
      <c r="Y101" s="13"/>
      <c r="Z101" s="13"/>
    </row>
    <row r="102" spans="1:26" ht="18" customHeight="1" x14ac:dyDescent="0.25">
      <c r="A102" s="30">
        <v>46056</v>
      </c>
      <c r="B102" s="12">
        <f t="shared" si="10"/>
        <v>6</v>
      </c>
      <c r="C102" s="12" t="str">
        <f t="shared" si="11"/>
        <v>Di</v>
      </c>
      <c r="D102" s="13" t="s">
        <v>43</v>
      </c>
      <c r="E102" s="13" t="s">
        <v>37</v>
      </c>
      <c r="F102" s="13" t="s">
        <v>49</v>
      </c>
      <c r="G102" s="14">
        <v>0.76041666666666663</v>
      </c>
      <c r="H102" s="14">
        <v>8.3333333333333329E-2</v>
      </c>
      <c r="I102" s="15">
        <v>45</v>
      </c>
      <c r="J102" s="16">
        <f t="shared" si="12"/>
        <v>7.7499999999999991</v>
      </c>
      <c r="K102" s="16">
        <f t="shared" si="13"/>
        <v>6.9999999999999991</v>
      </c>
      <c r="L102" s="16">
        <f>IF(D102="","",IF(V102&lt;&gt;"",0,IFERROR(INDEX(Stammdaten!$F$8:$F$17,MATCH(D102,Stammdaten!$A$8:$A$17,0)),0)))</f>
        <v>4</v>
      </c>
      <c r="M102" s="16">
        <f t="shared" si="14"/>
        <v>2.9999999999999991</v>
      </c>
      <c r="N102" s="16">
        <f t="shared" si="15"/>
        <v>4.0000000001164153</v>
      </c>
      <c r="O102" s="16">
        <f t="shared" si="16"/>
        <v>0</v>
      </c>
      <c r="P102" s="13" t="s">
        <v>41</v>
      </c>
      <c r="Q102" s="16">
        <f t="shared" si="17"/>
        <v>4.0000000001164153</v>
      </c>
      <c r="R102" s="17">
        <f>IF(D102="","",IFERROR(INDEX(Stammdaten!$E$8:$E$17,MATCH(D102,Stammdaten!$A$8:$A$17,0)),0))</f>
        <v>13.9</v>
      </c>
      <c r="S102" s="17">
        <f t="shared" si="18"/>
        <v>97.3</v>
      </c>
      <c r="T102" s="17">
        <f>IF(A102="","",N102*R102*Stammdaten!$B$5+O102*R102*Stammdaten!$B$6+IF(P102="Ja",K102*R102*Stammdaten!$B$7,0))</f>
        <v>13.900000000404544</v>
      </c>
      <c r="U102" s="17">
        <f t="shared" si="19"/>
        <v>111.20000000040454</v>
      </c>
      <c r="V102" s="13"/>
      <c r="W102" s="13" t="s">
        <v>42</v>
      </c>
      <c r="X102" s="12" t="str">
        <f>IF(A102="","",IF(AND(J102&gt;9,I102&lt;45),"Pause &lt;45 min prüfen",IF(AND(J102&gt;6,I102&lt;30),"Pause &lt;30 min prüfen",IF(K102&gt;10,"Arbeitszeit &gt;10h prüfen",IF(R102&lt;Stammdaten!$B$4,"Stundenlohn prüfen","OK")))))</f>
        <v>OK</v>
      </c>
      <c r="Y102" s="13"/>
      <c r="Z102" s="13"/>
    </row>
    <row r="103" spans="1:26" ht="18" customHeight="1" x14ac:dyDescent="0.25">
      <c r="A103" s="30">
        <v>46056</v>
      </c>
      <c r="B103" s="12">
        <f t="shared" si="10"/>
        <v>6</v>
      </c>
      <c r="C103" s="12" t="str">
        <f t="shared" si="11"/>
        <v>Di</v>
      </c>
      <c r="D103" s="13" t="s">
        <v>27</v>
      </c>
      <c r="E103" s="13" t="s">
        <v>28</v>
      </c>
      <c r="F103" s="13" t="s">
        <v>29</v>
      </c>
      <c r="G103" s="14">
        <v>0.25</v>
      </c>
      <c r="H103" s="14">
        <v>0.57291666666666663</v>
      </c>
      <c r="I103" s="15">
        <v>30</v>
      </c>
      <c r="J103" s="16">
        <f t="shared" si="12"/>
        <v>7.7499999999999991</v>
      </c>
      <c r="K103" s="16">
        <f t="shared" si="13"/>
        <v>7.2499999999999991</v>
      </c>
      <c r="L103" s="16">
        <f>IF(D103="","",IF(V103&lt;&gt;"",0,IFERROR(INDEX(Stammdaten!$F$8:$F$17,MATCH(D103,Stammdaten!$A$8:$A$17,0)),0)))</f>
        <v>5</v>
      </c>
      <c r="M103" s="16">
        <f t="shared" si="14"/>
        <v>2.2499999999999991</v>
      </c>
      <c r="N103" s="16">
        <f t="shared" si="15"/>
        <v>0</v>
      </c>
      <c r="O103" s="16">
        <f t="shared" si="16"/>
        <v>0</v>
      </c>
      <c r="P103" s="13" t="s">
        <v>41</v>
      </c>
      <c r="Q103" s="16">
        <f t="shared" si="17"/>
        <v>0</v>
      </c>
      <c r="R103" s="17">
        <f>IF(D103="","",IFERROR(INDEX(Stammdaten!$E$8:$E$17,MATCH(D103,Stammdaten!$A$8:$A$17,0)),0))</f>
        <v>14.2</v>
      </c>
      <c r="S103" s="17">
        <f t="shared" si="18"/>
        <v>102.94999999999999</v>
      </c>
      <c r="T103" s="17">
        <f>IF(A103="","",N103*R103*Stammdaten!$B$5+O103*R103*Stammdaten!$B$6+IF(P103="Ja",K103*R103*Stammdaten!$B$7,0))</f>
        <v>0</v>
      </c>
      <c r="U103" s="17">
        <f t="shared" si="19"/>
        <v>102.94999999999999</v>
      </c>
      <c r="V103" s="13"/>
      <c r="W103" s="13" t="s">
        <v>42</v>
      </c>
      <c r="X103" s="12" t="str">
        <f>IF(A103="","",IF(AND(J103&gt;9,I103&lt;45),"Pause &lt;45 min prüfen",IF(AND(J103&gt;6,I103&lt;30),"Pause &lt;30 min prüfen",IF(K103&gt;10,"Arbeitszeit &gt;10h prüfen",IF(R103&lt;Stammdaten!$B$4,"Stundenlohn prüfen","OK")))))</f>
        <v>OK</v>
      </c>
      <c r="Y103" s="13"/>
      <c r="Z103" s="13"/>
    </row>
    <row r="104" spans="1:26" ht="18" customHeight="1" x14ac:dyDescent="0.25">
      <c r="A104" s="30">
        <v>46057</v>
      </c>
      <c r="B104" s="12">
        <f t="shared" si="10"/>
        <v>6</v>
      </c>
      <c r="C104" s="12" t="str">
        <f t="shared" si="11"/>
        <v>Mi</v>
      </c>
      <c r="D104" s="13" t="s">
        <v>39</v>
      </c>
      <c r="E104" s="13" t="s">
        <v>33</v>
      </c>
      <c r="F104" s="13" t="s">
        <v>40</v>
      </c>
      <c r="G104" s="14">
        <v>0.40625</v>
      </c>
      <c r="H104" s="14">
        <v>0.77083333333333337</v>
      </c>
      <c r="I104" s="15">
        <v>45</v>
      </c>
      <c r="J104" s="16">
        <f t="shared" si="12"/>
        <v>8.75</v>
      </c>
      <c r="K104" s="16">
        <f t="shared" si="13"/>
        <v>8</v>
      </c>
      <c r="L104" s="16">
        <f>IF(D104="","",IF(V104&lt;&gt;"",0,IFERROR(INDEX(Stammdaten!$F$8:$F$17,MATCH(D104,Stammdaten!$A$8:$A$17,0)),0)))</f>
        <v>8</v>
      </c>
      <c r="M104" s="16">
        <f t="shared" si="14"/>
        <v>0</v>
      </c>
      <c r="N104" s="16">
        <f t="shared" si="15"/>
        <v>0</v>
      </c>
      <c r="O104" s="16">
        <f t="shared" si="16"/>
        <v>0</v>
      </c>
      <c r="P104" s="13" t="s">
        <v>41</v>
      </c>
      <c r="Q104" s="16">
        <f t="shared" si="17"/>
        <v>0</v>
      </c>
      <c r="R104" s="17">
        <f>IF(D104="","",IFERROR(INDEX(Stammdaten!$E$8:$E$17,MATCH(D104,Stammdaten!$A$8:$A$17,0)),0))</f>
        <v>16.8</v>
      </c>
      <c r="S104" s="17">
        <f t="shared" si="18"/>
        <v>134.4</v>
      </c>
      <c r="T104" s="17">
        <f>IF(A104="","",N104*R104*Stammdaten!$B$5+O104*R104*Stammdaten!$B$6+IF(P104="Ja",K104*R104*Stammdaten!$B$7,0))</f>
        <v>0</v>
      </c>
      <c r="U104" s="17">
        <f t="shared" si="19"/>
        <v>134.4</v>
      </c>
      <c r="V104" s="13"/>
      <c r="W104" s="13" t="s">
        <v>35</v>
      </c>
      <c r="X104" s="12" t="str">
        <f>IF(A104="","",IF(AND(J104&gt;9,I104&lt;45),"Pause &lt;45 min prüfen",IF(AND(J104&gt;6,I104&lt;30),"Pause &lt;30 min prüfen",IF(K104&gt;10,"Arbeitszeit &gt;10h prüfen",IF(R104&lt;Stammdaten!$B$4,"Stundenlohn prüfen","OK")))))</f>
        <v>OK</v>
      </c>
      <c r="Y104" s="13"/>
      <c r="Z104" s="13"/>
    </row>
    <row r="105" spans="1:26" ht="18" customHeight="1" x14ac:dyDescent="0.25">
      <c r="A105" s="30">
        <v>46057</v>
      </c>
      <c r="B105" s="12">
        <f t="shared" si="10"/>
        <v>6</v>
      </c>
      <c r="C105" s="12" t="str">
        <f t="shared" si="11"/>
        <v>Mi</v>
      </c>
      <c r="D105" s="13" t="s">
        <v>44</v>
      </c>
      <c r="E105" s="13" t="s">
        <v>45</v>
      </c>
      <c r="F105" s="13" t="s">
        <v>46</v>
      </c>
      <c r="G105" s="14">
        <v>0.5</v>
      </c>
      <c r="H105" s="14">
        <v>0.65625</v>
      </c>
      <c r="I105" s="15">
        <v>0</v>
      </c>
      <c r="J105" s="16">
        <f t="shared" si="12"/>
        <v>3.75</v>
      </c>
      <c r="K105" s="16">
        <f t="shared" si="13"/>
        <v>3.75</v>
      </c>
      <c r="L105" s="16">
        <f>IF(D105="","",IF(V105&lt;&gt;"",0,IFERROR(INDEX(Stammdaten!$F$8:$F$17,MATCH(D105,Stammdaten!$A$8:$A$17,0)),0)))</f>
        <v>3.5</v>
      </c>
      <c r="M105" s="16">
        <f t="shared" si="14"/>
        <v>0.25</v>
      </c>
      <c r="N105" s="16">
        <f t="shared" si="15"/>
        <v>0</v>
      </c>
      <c r="O105" s="16">
        <f t="shared" si="16"/>
        <v>0</v>
      </c>
      <c r="P105" s="13" t="s">
        <v>41</v>
      </c>
      <c r="Q105" s="16">
        <f t="shared" si="17"/>
        <v>0</v>
      </c>
      <c r="R105" s="17">
        <f>IF(D105="","",IFERROR(INDEX(Stammdaten!$E$8:$E$17,MATCH(D105,Stammdaten!$A$8:$A$17,0)),0))</f>
        <v>13.9</v>
      </c>
      <c r="S105" s="17">
        <f t="shared" si="18"/>
        <v>52.125</v>
      </c>
      <c r="T105" s="17">
        <f>IF(A105="","",N105*R105*Stammdaten!$B$5+O105*R105*Stammdaten!$B$6+IF(P105="Ja",K105*R105*Stammdaten!$B$7,0))</f>
        <v>0</v>
      </c>
      <c r="U105" s="17">
        <f t="shared" si="19"/>
        <v>52.125</v>
      </c>
      <c r="V105" s="13"/>
      <c r="W105" s="13" t="s">
        <v>31</v>
      </c>
      <c r="X105" s="12" t="str">
        <f>IF(A105="","",IF(AND(J105&gt;9,I105&lt;45),"Pause &lt;45 min prüfen",IF(AND(J105&gt;6,I105&lt;30),"Pause &lt;30 min prüfen",IF(K105&gt;10,"Arbeitszeit &gt;10h prüfen",IF(R105&lt;Stammdaten!$B$4,"Stundenlohn prüfen","OK")))))</f>
        <v>OK</v>
      </c>
      <c r="Y105" s="13"/>
      <c r="Z105" s="13"/>
    </row>
    <row r="106" spans="1:26" ht="18" customHeight="1" x14ac:dyDescent="0.25">
      <c r="A106" s="30">
        <v>46058</v>
      </c>
      <c r="B106" s="12">
        <f t="shared" si="10"/>
        <v>6</v>
      </c>
      <c r="C106" s="12" t="str">
        <f t="shared" si="11"/>
        <v>Do</v>
      </c>
      <c r="D106" s="13" t="s">
        <v>47</v>
      </c>
      <c r="E106" s="13" t="s">
        <v>48</v>
      </c>
      <c r="F106" s="13" t="s">
        <v>34</v>
      </c>
      <c r="G106" s="14">
        <v>0.6875</v>
      </c>
      <c r="H106" s="14">
        <v>0.98958333333333337</v>
      </c>
      <c r="I106" s="15">
        <v>30</v>
      </c>
      <c r="J106" s="16">
        <f t="shared" si="12"/>
        <v>7.2500000000000009</v>
      </c>
      <c r="K106" s="16">
        <f t="shared" si="13"/>
        <v>6.7500000000000009</v>
      </c>
      <c r="L106" s="16">
        <f>IF(D106="","",IF(V106&lt;&gt;"",0,IFERROR(INDEX(Stammdaten!$F$8:$F$17,MATCH(D106,Stammdaten!$A$8:$A$17,0)),0)))</f>
        <v>5.5</v>
      </c>
      <c r="M106" s="16">
        <f t="shared" si="14"/>
        <v>1.2500000000000009</v>
      </c>
      <c r="N106" s="16">
        <f t="shared" si="15"/>
        <v>1.7500000001164153</v>
      </c>
      <c r="O106" s="16">
        <f t="shared" si="16"/>
        <v>0</v>
      </c>
      <c r="P106" s="13" t="s">
        <v>41</v>
      </c>
      <c r="Q106" s="16">
        <f t="shared" si="17"/>
        <v>1.7500000001164153</v>
      </c>
      <c r="R106" s="17">
        <f>IF(D106="","",IFERROR(INDEX(Stammdaten!$E$8:$E$17,MATCH(D106,Stammdaten!$A$8:$A$17,0)),0))</f>
        <v>15</v>
      </c>
      <c r="S106" s="17">
        <f t="shared" si="18"/>
        <v>101.25000000000001</v>
      </c>
      <c r="T106" s="17">
        <f>IF(A106="","",N106*R106*Stammdaten!$B$5+O106*R106*Stammdaten!$B$6+IF(P106="Ja",K106*R106*Stammdaten!$B$7,0))</f>
        <v>6.5625000004365575</v>
      </c>
      <c r="U106" s="17">
        <f t="shared" si="19"/>
        <v>107.81250000043657</v>
      </c>
      <c r="V106" s="13"/>
      <c r="W106" s="13" t="s">
        <v>31</v>
      </c>
      <c r="X106" s="12" t="str">
        <f>IF(A106="","",IF(AND(J106&gt;9,I106&lt;45),"Pause &lt;45 min prüfen",IF(AND(J106&gt;6,I106&lt;30),"Pause &lt;30 min prüfen",IF(K106&gt;10,"Arbeitszeit &gt;10h prüfen",IF(R106&lt;Stammdaten!$B$4,"Stundenlohn prüfen","OK")))))</f>
        <v>OK</v>
      </c>
      <c r="Y106" s="13"/>
      <c r="Z106" s="13"/>
    </row>
    <row r="107" spans="1:26" ht="18" customHeight="1" x14ac:dyDescent="0.25">
      <c r="A107" s="30">
        <v>46058</v>
      </c>
      <c r="B107" s="12">
        <f t="shared" si="10"/>
        <v>6</v>
      </c>
      <c r="C107" s="12" t="str">
        <f t="shared" si="11"/>
        <v>Do</v>
      </c>
      <c r="D107" s="13" t="s">
        <v>27</v>
      </c>
      <c r="E107" s="13" t="s">
        <v>28</v>
      </c>
      <c r="F107" s="13" t="s">
        <v>29</v>
      </c>
      <c r="G107" s="14">
        <v>0.26041666666666669</v>
      </c>
      <c r="H107" s="14">
        <v>0.58333333333333337</v>
      </c>
      <c r="I107" s="15">
        <v>30</v>
      </c>
      <c r="J107" s="16">
        <f t="shared" si="12"/>
        <v>7.75</v>
      </c>
      <c r="K107" s="16">
        <f t="shared" si="13"/>
        <v>7.25</v>
      </c>
      <c r="L107" s="16">
        <f>IF(D107="","",IF(V107&lt;&gt;"",0,IFERROR(INDEX(Stammdaten!$F$8:$F$17,MATCH(D107,Stammdaten!$A$8:$A$17,0)),0)))</f>
        <v>5</v>
      </c>
      <c r="M107" s="16">
        <f t="shared" si="14"/>
        <v>2.25</v>
      </c>
      <c r="N107" s="16">
        <f t="shared" si="15"/>
        <v>0</v>
      </c>
      <c r="O107" s="16">
        <f t="shared" si="16"/>
        <v>0</v>
      </c>
      <c r="P107" s="13" t="s">
        <v>41</v>
      </c>
      <c r="Q107" s="16">
        <f t="shared" si="17"/>
        <v>0</v>
      </c>
      <c r="R107" s="17">
        <f>IF(D107="","",IFERROR(INDEX(Stammdaten!$E$8:$E$17,MATCH(D107,Stammdaten!$A$8:$A$17,0)),0))</f>
        <v>14.2</v>
      </c>
      <c r="S107" s="17">
        <f t="shared" si="18"/>
        <v>102.94999999999999</v>
      </c>
      <c r="T107" s="17">
        <f>IF(A107="","",N107*R107*Stammdaten!$B$5+O107*R107*Stammdaten!$B$6+IF(P107="Ja",K107*R107*Stammdaten!$B$7,0))</f>
        <v>0</v>
      </c>
      <c r="U107" s="17">
        <f t="shared" si="19"/>
        <v>102.94999999999999</v>
      </c>
      <c r="V107" s="13"/>
      <c r="W107" s="13" t="s">
        <v>38</v>
      </c>
      <c r="X107" s="12" t="str">
        <f>IF(A107="","",IF(AND(J107&gt;9,I107&lt;45),"Pause &lt;45 min prüfen",IF(AND(J107&gt;6,I107&lt;30),"Pause &lt;30 min prüfen",IF(K107&gt;10,"Arbeitszeit &gt;10h prüfen",IF(R107&lt;Stammdaten!$B$4,"Stundenlohn prüfen","OK")))))</f>
        <v>OK</v>
      </c>
      <c r="Y107" s="13"/>
      <c r="Z107" s="13"/>
    </row>
    <row r="108" spans="1:26" ht="18" customHeight="1" x14ac:dyDescent="0.25">
      <c r="A108" s="30">
        <v>46058</v>
      </c>
      <c r="B108" s="12">
        <f t="shared" si="10"/>
        <v>6</v>
      </c>
      <c r="C108" s="12" t="str">
        <f t="shared" si="11"/>
        <v>Do</v>
      </c>
      <c r="D108" s="13" t="s">
        <v>51</v>
      </c>
      <c r="E108" s="13" t="s">
        <v>52</v>
      </c>
      <c r="F108" s="13" t="s">
        <v>34</v>
      </c>
      <c r="G108" s="14">
        <v>0.67708333333333337</v>
      </c>
      <c r="H108" s="14">
        <v>0.97916666666666663</v>
      </c>
      <c r="I108" s="15">
        <v>30</v>
      </c>
      <c r="J108" s="16">
        <f t="shared" si="12"/>
        <v>7.2499999999999982</v>
      </c>
      <c r="K108" s="16">
        <f t="shared" si="13"/>
        <v>6.7499999999999982</v>
      </c>
      <c r="L108" s="16">
        <f>IF(D108="","",IF(V108&lt;&gt;"",0,IFERROR(INDEX(Stammdaten!$F$8:$F$17,MATCH(D108,Stammdaten!$A$8:$A$17,0)),0)))</f>
        <v>8</v>
      </c>
      <c r="M108" s="16">
        <f t="shared" si="14"/>
        <v>-1.2500000000000018</v>
      </c>
      <c r="N108" s="16">
        <f t="shared" si="15"/>
        <v>1.5</v>
      </c>
      <c r="O108" s="16">
        <f t="shared" si="16"/>
        <v>0</v>
      </c>
      <c r="P108" s="13" t="s">
        <v>41</v>
      </c>
      <c r="Q108" s="16">
        <f t="shared" si="17"/>
        <v>1.5</v>
      </c>
      <c r="R108" s="17">
        <f>IF(D108="","",IFERROR(INDEX(Stammdaten!$E$8:$E$17,MATCH(D108,Stammdaten!$A$8:$A$17,0)),0))</f>
        <v>18.5</v>
      </c>
      <c r="S108" s="17">
        <f t="shared" si="18"/>
        <v>124.87499999999997</v>
      </c>
      <c r="T108" s="17">
        <f>IF(A108="","",N108*R108*Stammdaten!$B$5+O108*R108*Stammdaten!$B$6+IF(P108="Ja",K108*R108*Stammdaten!$B$7,0))</f>
        <v>6.9375</v>
      </c>
      <c r="U108" s="17">
        <f t="shared" si="19"/>
        <v>131.81249999999997</v>
      </c>
      <c r="V108" s="13"/>
      <c r="W108" s="13" t="s">
        <v>31</v>
      </c>
      <c r="X108" s="12" t="str">
        <f>IF(A108="","",IF(AND(J108&gt;9,I108&lt;45),"Pause &lt;45 min prüfen",IF(AND(J108&gt;6,I108&lt;30),"Pause &lt;30 min prüfen",IF(K108&gt;10,"Arbeitszeit &gt;10h prüfen",IF(R108&lt;Stammdaten!$B$4,"Stundenlohn prüfen","OK")))))</f>
        <v>OK</v>
      </c>
      <c r="Y108" s="13"/>
      <c r="Z108" s="13"/>
    </row>
    <row r="109" spans="1:26" ht="18" customHeight="1" x14ac:dyDescent="0.25">
      <c r="A109" s="30">
        <v>46059</v>
      </c>
      <c r="B109" s="12">
        <f t="shared" si="10"/>
        <v>6</v>
      </c>
      <c r="C109" s="12" t="str">
        <f t="shared" si="11"/>
        <v>Fr</v>
      </c>
      <c r="D109" s="13" t="s">
        <v>43</v>
      </c>
      <c r="E109" s="13" t="s">
        <v>37</v>
      </c>
      <c r="F109" s="13" t="s">
        <v>49</v>
      </c>
      <c r="G109" s="14">
        <v>0.75</v>
      </c>
      <c r="H109" s="14">
        <v>9.375E-2</v>
      </c>
      <c r="I109" s="15">
        <v>45</v>
      </c>
      <c r="J109" s="16">
        <f t="shared" si="12"/>
        <v>8.25</v>
      </c>
      <c r="K109" s="16">
        <f t="shared" si="13"/>
        <v>7.5</v>
      </c>
      <c r="L109" s="16">
        <f>IF(D109="","",IF(V109&lt;&gt;"",0,IFERROR(INDEX(Stammdaten!$F$8:$F$17,MATCH(D109,Stammdaten!$A$8:$A$17,0)),0)))</f>
        <v>4</v>
      </c>
      <c r="M109" s="16">
        <f t="shared" si="14"/>
        <v>3.5</v>
      </c>
      <c r="N109" s="16">
        <f t="shared" si="15"/>
        <v>4.2500000000582077</v>
      </c>
      <c r="O109" s="16">
        <f t="shared" si="16"/>
        <v>0</v>
      </c>
      <c r="P109" s="13" t="s">
        <v>41</v>
      </c>
      <c r="Q109" s="16">
        <f t="shared" si="17"/>
        <v>4.2500000000582077</v>
      </c>
      <c r="R109" s="17">
        <f>IF(D109="","",IFERROR(INDEX(Stammdaten!$E$8:$E$17,MATCH(D109,Stammdaten!$A$8:$A$17,0)),0))</f>
        <v>13.9</v>
      </c>
      <c r="S109" s="17">
        <f t="shared" si="18"/>
        <v>104.25</v>
      </c>
      <c r="T109" s="17">
        <f>IF(A109="","",N109*R109*Stammdaten!$B$5+O109*R109*Stammdaten!$B$6+IF(P109="Ja",K109*R109*Stammdaten!$B$7,0))</f>
        <v>14.768750000202273</v>
      </c>
      <c r="U109" s="17">
        <f t="shared" si="19"/>
        <v>119.01875000020227</v>
      </c>
      <c r="V109" s="13"/>
      <c r="W109" s="13" t="s">
        <v>31</v>
      </c>
      <c r="X109" s="12" t="str">
        <f>IF(A109="","",IF(AND(J109&gt;9,I109&lt;45),"Pause &lt;45 min prüfen",IF(AND(J109&gt;6,I109&lt;30),"Pause &lt;30 min prüfen",IF(K109&gt;10,"Arbeitszeit &gt;10h prüfen",IF(R109&lt;Stammdaten!$B$4,"Stundenlohn prüfen","OK")))))</f>
        <v>OK</v>
      </c>
      <c r="Y109" s="13"/>
      <c r="Z109" s="13"/>
    </row>
    <row r="110" spans="1:26" ht="18" customHeight="1" x14ac:dyDescent="0.25">
      <c r="A110" s="30">
        <v>46059</v>
      </c>
      <c r="B110" s="12">
        <f t="shared" si="10"/>
        <v>6</v>
      </c>
      <c r="C110" s="12" t="str">
        <f t="shared" si="11"/>
        <v>Fr</v>
      </c>
      <c r="D110" s="13" t="s">
        <v>51</v>
      </c>
      <c r="E110" s="13" t="s">
        <v>52</v>
      </c>
      <c r="F110" s="13" t="s">
        <v>34</v>
      </c>
      <c r="G110" s="14">
        <v>0.69791666666666663</v>
      </c>
      <c r="H110" s="14">
        <v>0.98958333333333337</v>
      </c>
      <c r="I110" s="15">
        <v>30</v>
      </c>
      <c r="J110" s="16">
        <f t="shared" si="12"/>
        <v>7.0000000000000018</v>
      </c>
      <c r="K110" s="16">
        <f t="shared" si="13"/>
        <v>6.5000000000000018</v>
      </c>
      <c r="L110" s="16">
        <f>IF(D110="","",IF(V110&lt;&gt;"",0,IFERROR(INDEX(Stammdaten!$F$8:$F$17,MATCH(D110,Stammdaten!$A$8:$A$17,0)),0)))</f>
        <v>8</v>
      </c>
      <c r="M110" s="16">
        <f t="shared" si="14"/>
        <v>-1.4999999999999982</v>
      </c>
      <c r="N110" s="16">
        <f t="shared" si="15"/>
        <v>1.7500000001164153</v>
      </c>
      <c r="O110" s="16">
        <f t="shared" si="16"/>
        <v>0</v>
      </c>
      <c r="P110" s="13" t="s">
        <v>41</v>
      </c>
      <c r="Q110" s="16">
        <f t="shared" si="17"/>
        <v>1.7500000001164153</v>
      </c>
      <c r="R110" s="17">
        <f>IF(D110="","",IFERROR(INDEX(Stammdaten!$E$8:$E$17,MATCH(D110,Stammdaten!$A$8:$A$17,0)),0))</f>
        <v>18.5</v>
      </c>
      <c r="S110" s="17">
        <f t="shared" si="18"/>
        <v>120.25000000000003</v>
      </c>
      <c r="T110" s="17">
        <f>IF(A110="","",N110*R110*Stammdaten!$B$5+O110*R110*Stammdaten!$B$6+IF(P110="Ja",K110*R110*Stammdaten!$B$7,0))</f>
        <v>8.0937500005384209</v>
      </c>
      <c r="U110" s="17">
        <f t="shared" si="19"/>
        <v>128.34375000053845</v>
      </c>
      <c r="V110" s="13"/>
      <c r="W110" s="13" t="s">
        <v>42</v>
      </c>
      <c r="X110" s="12" t="str">
        <f>IF(A110="","",IF(AND(J110&gt;9,I110&lt;45),"Pause &lt;45 min prüfen",IF(AND(J110&gt;6,I110&lt;30),"Pause &lt;30 min prüfen",IF(K110&gt;10,"Arbeitszeit &gt;10h prüfen",IF(R110&lt;Stammdaten!$B$4,"Stundenlohn prüfen","OK")))))</f>
        <v>OK</v>
      </c>
      <c r="Y110" s="13"/>
      <c r="Z110" s="13"/>
    </row>
    <row r="111" spans="1:26" ht="18" customHeight="1" x14ac:dyDescent="0.25">
      <c r="A111" s="30">
        <v>46059</v>
      </c>
      <c r="B111" s="12">
        <f t="shared" si="10"/>
        <v>6</v>
      </c>
      <c r="C111" s="12" t="str">
        <f t="shared" si="11"/>
        <v>Fr</v>
      </c>
      <c r="D111" s="13" t="s">
        <v>36</v>
      </c>
      <c r="E111" s="13" t="s">
        <v>37</v>
      </c>
      <c r="F111" s="13" t="s">
        <v>29</v>
      </c>
      <c r="G111" s="14">
        <v>0.25</v>
      </c>
      <c r="H111" s="14">
        <v>0.59375</v>
      </c>
      <c r="I111" s="15">
        <v>30</v>
      </c>
      <c r="J111" s="16">
        <f t="shared" si="12"/>
        <v>8.25</v>
      </c>
      <c r="K111" s="16">
        <f t="shared" si="13"/>
        <v>7.75</v>
      </c>
      <c r="L111" s="16">
        <f>IF(D111="","",IF(V111&lt;&gt;"",0,IFERROR(INDEX(Stammdaten!$F$8:$F$17,MATCH(D111,Stammdaten!$A$8:$A$17,0)),0)))</f>
        <v>6</v>
      </c>
      <c r="M111" s="16">
        <f t="shared" si="14"/>
        <v>1.75</v>
      </c>
      <c r="N111" s="16">
        <f t="shared" si="15"/>
        <v>0</v>
      </c>
      <c r="O111" s="16">
        <f t="shared" si="16"/>
        <v>0</v>
      </c>
      <c r="P111" s="13" t="s">
        <v>41</v>
      </c>
      <c r="Q111" s="16">
        <f t="shared" si="17"/>
        <v>0</v>
      </c>
      <c r="R111" s="17">
        <f>IF(D111="","",IFERROR(INDEX(Stammdaten!$E$8:$E$17,MATCH(D111,Stammdaten!$A$8:$A$17,0)),0))</f>
        <v>14.5</v>
      </c>
      <c r="S111" s="17">
        <f t="shared" si="18"/>
        <v>112.375</v>
      </c>
      <c r="T111" s="17">
        <f>IF(A111="","",N111*R111*Stammdaten!$B$5+O111*R111*Stammdaten!$B$6+IF(P111="Ja",K111*R111*Stammdaten!$B$7,0))</f>
        <v>0</v>
      </c>
      <c r="U111" s="17">
        <f t="shared" si="19"/>
        <v>112.375</v>
      </c>
      <c r="V111" s="13"/>
      <c r="W111" s="13" t="s">
        <v>35</v>
      </c>
      <c r="X111" s="12" t="str">
        <f>IF(A111="","",IF(AND(J111&gt;9,I111&lt;45),"Pause &lt;45 min prüfen",IF(AND(J111&gt;6,I111&lt;30),"Pause &lt;30 min prüfen",IF(K111&gt;10,"Arbeitszeit &gt;10h prüfen",IF(R111&lt;Stammdaten!$B$4,"Stundenlohn prüfen","OK")))))</f>
        <v>OK</v>
      </c>
      <c r="Y111" s="13"/>
      <c r="Z111" s="13"/>
    </row>
    <row r="112" spans="1:26" ht="18" customHeight="1" x14ac:dyDescent="0.25">
      <c r="A112" s="30">
        <v>46059</v>
      </c>
      <c r="B112" s="12">
        <f t="shared" si="10"/>
        <v>6</v>
      </c>
      <c r="C112" s="12" t="str">
        <f t="shared" si="11"/>
        <v>Fr</v>
      </c>
      <c r="D112" s="13" t="s">
        <v>47</v>
      </c>
      <c r="E112" s="13" t="s">
        <v>48</v>
      </c>
      <c r="F112" s="13" t="s">
        <v>49</v>
      </c>
      <c r="G112" s="14">
        <v>0.75</v>
      </c>
      <c r="H112" s="14">
        <v>8.3333333333333329E-2</v>
      </c>
      <c r="I112" s="15">
        <v>45</v>
      </c>
      <c r="J112" s="16">
        <f t="shared" si="12"/>
        <v>7.9999999999999982</v>
      </c>
      <c r="K112" s="16">
        <f t="shared" si="13"/>
        <v>7.2499999999999982</v>
      </c>
      <c r="L112" s="16">
        <f>IF(D112="","",IF(V112&lt;&gt;"",0,IFERROR(INDEX(Stammdaten!$F$8:$F$17,MATCH(D112,Stammdaten!$A$8:$A$17,0)),0)))</f>
        <v>5.5</v>
      </c>
      <c r="M112" s="16">
        <f t="shared" si="14"/>
        <v>1.7499999999999982</v>
      </c>
      <c r="N112" s="16">
        <f t="shared" si="15"/>
        <v>4.0000000001164153</v>
      </c>
      <c r="O112" s="16">
        <f t="shared" si="16"/>
        <v>0</v>
      </c>
      <c r="P112" s="13" t="s">
        <v>41</v>
      </c>
      <c r="Q112" s="16">
        <f t="shared" si="17"/>
        <v>4.0000000001164153</v>
      </c>
      <c r="R112" s="17">
        <f>IF(D112="","",IFERROR(INDEX(Stammdaten!$E$8:$E$17,MATCH(D112,Stammdaten!$A$8:$A$17,0)),0))</f>
        <v>15</v>
      </c>
      <c r="S112" s="17">
        <f t="shared" si="18"/>
        <v>108.74999999999997</v>
      </c>
      <c r="T112" s="17">
        <f>IF(A112="","",N112*R112*Stammdaten!$B$5+O112*R112*Stammdaten!$B$6+IF(P112="Ja",K112*R112*Stammdaten!$B$7,0))</f>
        <v>15.000000000436557</v>
      </c>
      <c r="U112" s="17">
        <f t="shared" si="19"/>
        <v>123.75000000043653</v>
      </c>
      <c r="V112" s="13"/>
      <c r="W112" s="13" t="s">
        <v>42</v>
      </c>
      <c r="X112" s="12" t="str">
        <f>IF(A112="","",IF(AND(J112&gt;9,I112&lt;45),"Pause &lt;45 min prüfen",IF(AND(J112&gt;6,I112&lt;30),"Pause &lt;30 min prüfen",IF(K112&gt;10,"Arbeitszeit &gt;10h prüfen",IF(R112&lt;Stammdaten!$B$4,"Stundenlohn prüfen","OK")))))</f>
        <v>OK</v>
      </c>
      <c r="Y112" s="13"/>
      <c r="Z112" s="13"/>
    </row>
    <row r="113" spans="1:26" ht="18" customHeight="1" x14ac:dyDescent="0.25">
      <c r="A113" s="30">
        <v>46060</v>
      </c>
      <c r="B113" s="12">
        <f t="shared" si="10"/>
        <v>6</v>
      </c>
      <c r="C113" s="12" t="str">
        <f t="shared" si="11"/>
        <v>Sa</v>
      </c>
      <c r="D113" s="13" t="s">
        <v>44</v>
      </c>
      <c r="E113" s="13" t="s">
        <v>45</v>
      </c>
      <c r="F113" s="13" t="s">
        <v>46</v>
      </c>
      <c r="G113" s="14">
        <v>0.48958333333333331</v>
      </c>
      <c r="H113" s="14">
        <v>0.67708333333333337</v>
      </c>
      <c r="I113" s="15">
        <v>0</v>
      </c>
      <c r="J113" s="16">
        <f t="shared" si="12"/>
        <v>4.5000000000000018</v>
      </c>
      <c r="K113" s="16">
        <f t="shared" si="13"/>
        <v>4.5000000000000018</v>
      </c>
      <c r="L113" s="16">
        <f>IF(D113="","",IF(V113&lt;&gt;"",0,IFERROR(INDEX(Stammdaten!$F$8:$F$17,MATCH(D113,Stammdaten!$A$8:$A$17,0)),0)))</f>
        <v>3.5</v>
      </c>
      <c r="M113" s="16">
        <f t="shared" si="14"/>
        <v>1.0000000000000018</v>
      </c>
      <c r="N113" s="16">
        <f t="shared" si="15"/>
        <v>0</v>
      </c>
      <c r="O113" s="16">
        <f t="shared" si="16"/>
        <v>0</v>
      </c>
      <c r="P113" s="13" t="s">
        <v>41</v>
      </c>
      <c r="Q113" s="16">
        <f t="shared" si="17"/>
        <v>0</v>
      </c>
      <c r="R113" s="17">
        <f>IF(D113="","",IFERROR(INDEX(Stammdaten!$E$8:$E$17,MATCH(D113,Stammdaten!$A$8:$A$17,0)),0))</f>
        <v>13.9</v>
      </c>
      <c r="S113" s="17">
        <f t="shared" si="18"/>
        <v>62.550000000000026</v>
      </c>
      <c r="T113" s="17">
        <f>IF(A113="","",N113*R113*Stammdaten!$B$5+O113*R113*Stammdaten!$B$6+IF(P113="Ja",K113*R113*Stammdaten!$B$7,0))</f>
        <v>0</v>
      </c>
      <c r="U113" s="17">
        <f t="shared" si="19"/>
        <v>62.550000000000026</v>
      </c>
      <c r="V113" s="13"/>
      <c r="W113" s="13" t="s">
        <v>42</v>
      </c>
      <c r="X113" s="12" t="str">
        <f>IF(A113="","",IF(AND(J113&gt;9,I113&lt;45),"Pause &lt;45 min prüfen",IF(AND(J113&gt;6,I113&lt;30),"Pause &lt;30 min prüfen",IF(K113&gt;10,"Arbeitszeit &gt;10h prüfen",IF(R113&lt;Stammdaten!$B$4,"Stundenlohn prüfen","OK")))))</f>
        <v>OK</v>
      </c>
      <c r="Y113" s="13"/>
      <c r="Z113" s="13"/>
    </row>
    <row r="114" spans="1:26" ht="18" customHeight="1" x14ac:dyDescent="0.25">
      <c r="A114" s="30">
        <v>46060</v>
      </c>
      <c r="B114" s="12">
        <f t="shared" si="10"/>
        <v>6</v>
      </c>
      <c r="C114" s="12" t="str">
        <f t="shared" si="11"/>
        <v>Sa</v>
      </c>
      <c r="D114" s="13" t="s">
        <v>36</v>
      </c>
      <c r="E114" s="13" t="s">
        <v>37</v>
      </c>
      <c r="F114" s="13" t="s">
        <v>40</v>
      </c>
      <c r="G114" s="14">
        <v>0.41666666666666669</v>
      </c>
      <c r="H114" s="14">
        <v>0.77083333333333337</v>
      </c>
      <c r="I114" s="15">
        <v>45</v>
      </c>
      <c r="J114" s="16">
        <f t="shared" si="12"/>
        <v>8.5</v>
      </c>
      <c r="K114" s="16">
        <f t="shared" si="13"/>
        <v>7.75</v>
      </c>
      <c r="L114" s="16">
        <f>IF(D114="","",IF(V114&lt;&gt;"",0,IFERROR(INDEX(Stammdaten!$F$8:$F$17,MATCH(D114,Stammdaten!$A$8:$A$17,0)),0)))</f>
        <v>6</v>
      </c>
      <c r="M114" s="16">
        <f t="shared" si="14"/>
        <v>1.75</v>
      </c>
      <c r="N114" s="16">
        <f t="shared" si="15"/>
        <v>0</v>
      </c>
      <c r="O114" s="16">
        <f t="shared" si="16"/>
        <v>0</v>
      </c>
      <c r="P114" s="13" t="s">
        <v>41</v>
      </c>
      <c r="Q114" s="16">
        <f t="shared" si="17"/>
        <v>0</v>
      </c>
      <c r="R114" s="17">
        <f>IF(D114="","",IFERROR(INDEX(Stammdaten!$E$8:$E$17,MATCH(D114,Stammdaten!$A$8:$A$17,0)),0))</f>
        <v>14.5</v>
      </c>
      <c r="S114" s="17">
        <f t="shared" si="18"/>
        <v>112.375</v>
      </c>
      <c r="T114" s="17">
        <f>IF(A114="","",N114*R114*Stammdaten!$B$5+O114*R114*Stammdaten!$B$6+IF(P114="Ja",K114*R114*Stammdaten!$B$7,0))</f>
        <v>0</v>
      </c>
      <c r="U114" s="17">
        <f t="shared" si="19"/>
        <v>112.375</v>
      </c>
      <c r="V114" s="13"/>
      <c r="W114" s="13" t="s">
        <v>31</v>
      </c>
      <c r="X114" s="12" t="str">
        <f>IF(A114="","",IF(AND(J114&gt;9,I114&lt;45),"Pause &lt;45 min prüfen",IF(AND(J114&gt;6,I114&lt;30),"Pause &lt;30 min prüfen",IF(K114&gt;10,"Arbeitszeit &gt;10h prüfen",IF(R114&lt;Stammdaten!$B$4,"Stundenlohn prüfen","OK")))))</f>
        <v>OK</v>
      </c>
      <c r="Y114" s="13"/>
      <c r="Z114" s="13"/>
    </row>
    <row r="115" spans="1:26" ht="18" customHeight="1" x14ac:dyDescent="0.25">
      <c r="A115" s="30">
        <v>46060</v>
      </c>
      <c r="B115" s="12">
        <f t="shared" si="10"/>
        <v>6</v>
      </c>
      <c r="C115" s="12" t="str">
        <f t="shared" si="11"/>
        <v>Sa</v>
      </c>
      <c r="D115" s="13" t="s">
        <v>43</v>
      </c>
      <c r="E115" s="13" t="s">
        <v>37</v>
      </c>
      <c r="F115" s="13" t="s">
        <v>49</v>
      </c>
      <c r="G115" s="14">
        <v>0.76041666666666663</v>
      </c>
      <c r="H115" s="14">
        <v>8.3333333333333329E-2</v>
      </c>
      <c r="I115" s="15">
        <v>45</v>
      </c>
      <c r="J115" s="16">
        <f t="shared" si="12"/>
        <v>7.7499999999999991</v>
      </c>
      <c r="K115" s="16">
        <f t="shared" si="13"/>
        <v>6.9999999999999991</v>
      </c>
      <c r="L115" s="16">
        <f>IF(D115="","",IF(V115&lt;&gt;"",0,IFERROR(INDEX(Stammdaten!$F$8:$F$17,MATCH(D115,Stammdaten!$A$8:$A$17,0)),0)))</f>
        <v>4</v>
      </c>
      <c r="M115" s="16">
        <f t="shared" si="14"/>
        <v>2.9999999999999991</v>
      </c>
      <c r="N115" s="16">
        <f t="shared" si="15"/>
        <v>4.0000000001164153</v>
      </c>
      <c r="O115" s="16">
        <f t="shared" si="16"/>
        <v>0</v>
      </c>
      <c r="P115" s="13" t="s">
        <v>41</v>
      </c>
      <c r="Q115" s="16">
        <f t="shared" si="17"/>
        <v>4.0000000001164153</v>
      </c>
      <c r="R115" s="17">
        <f>IF(D115="","",IFERROR(INDEX(Stammdaten!$E$8:$E$17,MATCH(D115,Stammdaten!$A$8:$A$17,0)),0))</f>
        <v>13.9</v>
      </c>
      <c r="S115" s="17">
        <f t="shared" si="18"/>
        <v>97.3</v>
      </c>
      <c r="T115" s="17">
        <f>IF(A115="","",N115*R115*Stammdaten!$B$5+O115*R115*Stammdaten!$B$6+IF(P115="Ja",K115*R115*Stammdaten!$B$7,0))</f>
        <v>13.900000000404544</v>
      </c>
      <c r="U115" s="17">
        <f t="shared" si="19"/>
        <v>111.20000000040454</v>
      </c>
      <c r="V115" s="13"/>
      <c r="W115" s="13" t="s">
        <v>35</v>
      </c>
      <c r="X115" s="12" t="str">
        <f>IF(A115="","",IF(AND(J115&gt;9,I115&lt;45),"Pause &lt;45 min prüfen",IF(AND(J115&gt;6,I115&lt;30),"Pause &lt;30 min prüfen",IF(K115&gt;10,"Arbeitszeit &gt;10h prüfen",IF(R115&lt;Stammdaten!$B$4,"Stundenlohn prüfen","OK")))))</f>
        <v>OK</v>
      </c>
      <c r="Y115" s="13"/>
      <c r="Z115" s="13"/>
    </row>
    <row r="116" spans="1:26" ht="18" customHeight="1" x14ac:dyDescent="0.25">
      <c r="A116" s="30">
        <v>46060</v>
      </c>
      <c r="B116" s="12">
        <f t="shared" si="10"/>
        <v>6</v>
      </c>
      <c r="C116" s="12" t="str">
        <f t="shared" si="11"/>
        <v>Sa</v>
      </c>
      <c r="D116" s="13" t="s">
        <v>39</v>
      </c>
      <c r="E116" s="13" t="s">
        <v>33</v>
      </c>
      <c r="F116" s="13" t="s">
        <v>34</v>
      </c>
      <c r="G116" s="14">
        <v>0.69791666666666663</v>
      </c>
      <c r="H116" s="14">
        <v>0.98958333333333337</v>
      </c>
      <c r="I116" s="15">
        <v>30</v>
      </c>
      <c r="J116" s="16">
        <f t="shared" si="12"/>
        <v>7.0000000000000018</v>
      </c>
      <c r="K116" s="16">
        <f t="shared" si="13"/>
        <v>6.5000000000000018</v>
      </c>
      <c r="L116" s="16">
        <f>IF(D116="","",IF(V116&lt;&gt;"",0,IFERROR(INDEX(Stammdaten!$F$8:$F$17,MATCH(D116,Stammdaten!$A$8:$A$17,0)),0)))</f>
        <v>8</v>
      </c>
      <c r="M116" s="16">
        <f t="shared" si="14"/>
        <v>-1.4999999999999982</v>
      </c>
      <c r="N116" s="16">
        <f t="shared" si="15"/>
        <v>1.7500000001164153</v>
      </c>
      <c r="O116" s="16">
        <f t="shared" si="16"/>
        <v>0</v>
      </c>
      <c r="P116" s="13" t="s">
        <v>41</v>
      </c>
      <c r="Q116" s="16">
        <f t="shared" si="17"/>
        <v>1.7500000001164153</v>
      </c>
      <c r="R116" s="17">
        <f>IF(D116="","",IFERROR(INDEX(Stammdaten!$E$8:$E$17,MATCH(D116,Stammdaten!$A$8:$A$17,0)),0))</f>
        <v>16.8</v>
      </c>
      <c r="S116" s="17">
        <f t="shared" si="18"/>
        <v>109.20000000000003</v>
      </c>
      <c r="T116" s="17">
        <f>IF(A116="","",N116*R116*Stammdaten!$B$5+O116*R116*Stammdaten!$B$6+IF(P116="Ja",K116*R116*Stammdaten!$B$7,0))</f>
        <v>7.3500000004889445</v>
      </c>
      <c r="U116" s="17">
        <f t="shared" si="19"/>
        <v>116.55000000048898</v>
      </c>
      <c r="V116" s="13"/>
      <c r="W116" s="13" t="s">
        <v>31</v>
      </c>
      <c r="X116" s="12" t="str">
        <f>IF(A116="","",IF(AND(J116&gt;9,I116&lt;45),"Pause &lt;45 min prüfen",IF(AND(J116&gt;6,I116&lt;30),"Pause &lt;30 min prüfen",IF(K116&gt;10,"Arbeitszeit &gt;10h prüfen",IF(R116&lt;Stammdaten!$B$4,"Stundenlohn prüfen","OK")))))</f>
        <v>OK</v>
      </c>
      <c r="Y116" s="13"/>
      <c r="Z116" s="13"/>
    </row>
    <row r="117" spans="1:26" ht="18" customHeight="1" x14ac:dyDescent="0.25">
      <c r="A117" s="30">
        <v>46061</v>
      </c>
      <c r="B117" s="12">
        <f t="shared" si="10"/>
        <v>6</v>
      </c>
      <c r="C117" s="12" t="str">
        <f t="shared" si="11"/>
        <v>So</v>
      </c>
      <c r="D117" s="13" t="s">
        <v>32</v>
      </c>
      <c r="E117" s="13" t="s">
        <v>33</v>
      </c>
      <c r="F117" s="13" t="s">
        <v>40</v>
      </c>
      <c r="G117" s="14">
        <v>0.40625</v>
      </c>
      <c r="H117" s="14">
        <v>0.76041666666666663</v>
      </c>
      <c r="I117" s="15">
        <v>45</v>
      </c>
      <c r="J117" s="16">
        <f t="shared" si="12"/>
        <v>8.5</v>
      </c>
      <c r="K117" s="16">
        <f t="shared" si="13"/>
        <v>7.75</v>
      </c>
      <c r="L117" s="16">
        <f>IF(D117="","",IF(V117&lt;&gt;"",0,IFERROR(INDEX(Stammdaten!$F$8:$F$17,MATCH(D117,Stammdaten!$A$8:$A$17,0)),0)))</f>
        <v>8</v>
      </c>
      <c r="M117" s="16">
        <f t="shared" si="14"/>
        <v>-0.25</v>
      </c>
      <c r="N117" s="16">
        <f t="shared" si="15"/>
        <v>0</v>
      </c>
      <c r="O117" s="16">
        <f t="shared" si="16"/>
        <v>7.75</v>
      </c>
      <c r="P117" s="13" t="s">
        <v>41</v>
      </c>
      <c r="Q117" s="16">
        <f t="shared" si="17"/>
        <v>7.75</v>
      </c>
      <c r="R117" s="17">
        <f>IF(D117="","",IFERROR(INDEX(Stammdaten!$E$8:$E$17,MATCH(D117,Stammdaten!$A$8:$A$17,0)),0))</f>
        <v>17.2</v>
      </c>
      <c r="S117" s="17">
        <f t="shared" si="18"/>
        <v>133.29999999999998</v>
      </c>
      <c r="T117" s="17">
        <f>IF(A117="","",N117*R117*Stammdaten!$B$5+O117*R117*Stammdaten!$B$6+IF(P117="Ja",K117*R117*Stammdaten!$B$7,0))</f>
        <v>66.649999999999991</v>
      </c>
      <c r="U117" s="17">
        <f t="shared" si="19"/>
        <v>199.95</v>
      </c>
      <c r="V117" s="13"/>
      <c r="W117" s="13" t="s">
        <v>42</v>
      </c>
      <c r="X117" s="12" t="str">
        <f>IF(A117="","",IF(AND(J117&gt;9,I117&lt;45),"Pause &lt;45 min prüfen",IF(AND(J117&gt;6,I117&lt;30),"Pause &lt;30 min prüfen",IF(K117&gt;10,"Arbeitszeit &gt;10h prüfen",IF(R117&lt;Stammdaten!$B$4,"Stundenlohn prüfen","OK")))))</f>
        <v>OK</v>
      </c>
      <c r="Y117" s="13"/>
      <c r="Z117" s="13"/>
    </row>
    <row r="118" spans="1:26" ht="18" customHeight="1" x14ac:dyDescent="0.25">
      <c r="A118" s="30">
        <v>46061</v>
      </c>
      <c r="B118" s="12">
        <f t="shared" si="10"/>
        <v>6</v>
      </c>
      <c r="C118" s="12" t="str">
        <f t="shared" si="11"/>
        <v>So</v>
      </c>
      <c r="D118" s="13" t="s">
        <v>36</v>
      </c>
      <c r="E118" s="13" t="s">
        <v>37</v>
      </c>
      <c r="F118" s="13" t="s">
        <v>29</v>
      </c>
      <c r="G118" s="14">
        <v>0.26041666666666669</v>
      </c>
      <c r="H118" s="14">
        <v>0.59375</v>
      </c>
      <c r="I118" s="15">
        <v>30</v>
      </c>
      <c r="J118" s="16">
        <f t="shared" si="12"/>
        <v>8</v>
      </c>
      <c r="K118" s="16">
        <f t="shared" si="13"/>
        <v>7.5</v>
      </c>
      <c r="L118" s="16">
        <f>IF(D118="","",IF(V118&lt;&gt;"",0,IFERROR(INDEX(Stammdaten!$F$8:$F$17,MATCH(D118,Stammdaten!$A$8:$A$17,0)),0)))</f>
        <v>6</v>
      </c>
      <c r="M118" s="16">
        <f t="shared" si="14"/>
        <v>1.5</v>
      </c>
      <c r="N118" s="16">
        <f t="shared" si="15"/>
        <v>0</v>
      </c>
      <c r="O118" s="16">
        <f t="shared" si="16"/>
        <v>7.5</v>
      </c>
      <c r="P118" s="13" t="s">
        <v>41</v>
      </c>
      <c r="Q118" s="16">
        <f t="shared" si="17"/>
        <v>7.5</v>
      </c>
      <c r="R118" s="17">
        <f>IF(D118="","",IFERROR(INDEX(Stammdaten!$E$8:$E$17,MATCH(D118,Stammdaten!$A$8:$A$17,0)),0))</f>
        <v>14.5</v>
      </c>
      <c r="S118" s="17">
        <f t="shared" si="18"/>
        <v>108.75</v>
      </c>
      <c r="T118" s="17">
        <f>IF(A118="","",N118*R118*Stammdaten!$B$5+O118*R118*Stammdaten!$B$6+IF(P118="Ja",K118*R118*Stammdaten!$B$7,0))</f>
        <v>54.375</v>
      </c>
      <c r="U118" s="17">
        <f t="shared" si="19"/>
        <v>163.125</v>
      </c>
      <c r="V118" s="13"/>
      <c r="W118" s="13" t="s">
        <v>31</v>
      </c>
      <c r="X118" s="12" t="str">
        <f>IF(A118="","",IF(AND(J118&gt;9,I118&lt;45),"Pause &lt;45 min prüfen",IF(AND(J118&gt;6,I118&lt;30),"Pause &lt;30 min prüfen",IF(K118&gt;10,"Arbeitszeit &gt;10h prüfen",IF(R118&lt;Stammdaten!$B$4,"Stundenlohn prüfen","OK")))))</f>
        <v>OK</v>
      </c>
      <c r="Y118" s="13"/>
      <c r="Z118" s="13"/>
    </row>
    <row r="119" spans="1:26" ht="18" customHeight="1" x14ac:dyDescent="0.25">
      <c r="A119" s="30">
        <v>46061</v>
      </c>
      <c r="B119" s="12">
        <f t="shared" si="10"/>
        <v>6</v>
      </c>
      <c r="C119" s="12" t="str">
        <f t="shared" si="11"/>
        <v>So</v>
      </c>
      <c r="D119" s="13" t="s">
        <v>43</v>
      </c>
      <c r="E119" s="13" t="s">
        <v>37</v>
      </c>
      <c r="F119" s="13" t="s">
        <v>49</v>
      </c>
      <c r="G119" s="14">
        <v>0.76041666666666663</v>
      </c>
      <c r="H119" s="14">
        <v>7.2916666666666671E-2</v>
      </c>
      <c r="I119" s="15">
        <v>45</v>
      </c>
      <c r="J119" s="16">
        <f t="shared" si="12"/>
        <v>7.5000000000000027</v>
      </c>
      <c r="K119" s="16">
        <f t="shared" si="13"/>
        <v>6.7500000000000027</v>
      </c>
      <c r="L119" s="16">
        <f>IF(D119="","",IF(V119&lt;&gt;"",0,IFERROR(INDEX(Stammdaten!$F$8:$F$17,MATCH(D119,Stammdaten!$A$8:$A$17,0)),0)))</f>
        <v>4</v>
      </c>
      <c r="M119" s="16">
        <f t="shared" si="14"/>
        <v>2.7500000000000027</v>
      </c>
      <c r="N119" s="16">
        <f t="shared" si="15"/>
        <v>3.75</v>
      </c>
      <c r="O119" s="16">
        <f t="shared" si="16"/>
        <v>6.7500000000000027</v>
      </c>
      <c r="P119" s="13" t="s">
        <v>41</v>
      </c>
      <c r="Q119" s="16">
        <f t="shared" si="17"/>
        <v>10.500000000000004</v>
      </c>
      <c r="R119" s="17">
        <f>IF(D119="","",IFERROR(INDEX(Stammdaten!$E$8:$E$17,MATCH(D119,Stammdaten!$A$8:$A$17,0)),0))</f>
        <v>13.9</v>
      </c>
      <c r="S119" s="17">
        <f t="shared" si="18"/>
        <v>93.825000000000045</v>
      </c>
      <c r="T119" s="17">
        <f>IF(A119="","",N119*R119*Stammdaten!$B$5+O119*R119*Stammdaten!$B$6+IF(P119="Ja",K119*R119*Stammdaten!$B$7,0))</f>
        <v>59.943750000000023</v>
      </c>
      <c r="U119" s="17">
        <f t="shared" si="19"/>
        <v>153.76875000000007</v>
      </c>
      <c r="V119" s="13"/>
      <c r="W119" s="13" t="s">
        <v>31</v>
      </c>
      <c r="X119" s="12" t="str">
        <f>IF(A119="","",IF(AND(J119&gt;9,I119&lt;45),"Pause &lt;45 min prüfen",IF(AND(J119&gt;6,I119&lt;30),"Pause &lt;30 min prüfen",IF(K119&gt;10,"Arbeitszeit &gt;10h prüfen",IF(R119&lt;Stammdaten!$B$4,"Stundenlohn prüfen","OK")))))</f>
        <v>OK</v>
      </c>
      <c r="Y119" s="13"/>
      <c r="Z119" s="13"/>
    </row>
    <row r="120" spans="1:26" ht="18" customHeight="1" x14ac:dyDescent="0.25">
      <c r="A120" s="30">
        <v>46062</v>
      </c>
      <c r="B120" s="12">
        <f t="shared" si="10"/>
        <v>7</v>
      </c>
      <c r="C120" s="12" t="str">
        <f t="shared" si="11"/>
        <v>Mo</v>
      </c>
      <c r="D120" s="13" t="s">
        <v>51</v>
      </c>
      <c r="E120" s="13" t="s">
        <v>52</v>
      </c>
      <c r="F120" s="13" t="s">
        <v>34</v>
      </c>
      <c r="G120" s="14">
        <v>0.67708333333333337</v>
      </c>
      <c r="H120" s="14">
        <v>0.98958333333333337</v>
      </c>
      <c r="I120" s="15">
        <v>30</v>
      </c>
      <c r="J120" s="16">
        <f t="shared" si="12"/>
        <v>7.5</v>
      </c>
      <c r="K120" s="16">
        <f t="shared" si="13"/>
        <v>7</v>
      </c>
      <c r="L120" s="16">
        <f>IF(D120="","",IF(V120&lt;&gt;"",0,IFERROR(INDEX(Stammdaten!$F$8:$F$17,MATCH(D120,Stammdaten!$A$8:$A$17,0)),0)))</f>
        <v>8</v>
      </c>
      <c r="M120" s="16">
        <f t="shared" si="14"/>
        <v>-1</v>
      </c>
      <c r="N120" s="16">
        <f t="shared" si="15"/>
        <v>1.7500000001164153</v>
      </c>
      <c r="O120" s="16">
        <f t="shared" si="16"/>
        <v>0</v>
      </c>
      <c r="P120" s="13" t="s">
        <v>41</v>
      </c>
      <c r="Q120" s="16">
        <f t="shared" si="17"/>
        <v>1.7500000001164153</v>
      </c>
      <c r="R120" s="17">
        <f>IF(D120="","",IFERROR(INDEX(Stammdaten!$E$8:$E$17,MATCH(D120,Stammdaten!$A$8:$A$17,0)),0))</f>
        <v>18.5</v>
      </c>
      <c r="S120" s="17">
        <f t="shared" si="18"/>
        <v>129.5</v>
      </c>
      <c r="T120" s="17">
        <f>IF(A120="","",N120*R120*Stammdaten!$B$5+O120*R120*Stammdaten!$B$6+IF(P120="Ja",K120*R120*Stammdaten!$B$7,0))</f>
        <v>8.0937500005384209</v>
      </c>
      <c r="U120" s="17">
        <f t="shared" si="19"/>
        <v>137.59375000053842</v>
      </c>
      <c r="V120" s="13"/>
      <c r="W120" s="13" t="s">
        <v>42</v>
      </c>
      <c r="X120" s="12" t="str">
        <f>IF(A120="","",IF(AND(J120&gt;9,I120&lt;45),"Pause &lt;45 min prüfen",IF(AND(J120&gt;6,I120&lt;30),"Pause &lt;30 min prüfen",IF(K120&gt;10,"Arbeitszeit &gt;10h prüfen",IF(R120&lt;Stammdaten!$B$4,"Stundenlohn prüfen","OK")))))</f>
        <v>OK</v>
      </c>
      <c r="Y120" s="13"/>
      <c r="Z120" s="13"/>
    </row>
    <row r="121" spans="1:26" ht="18" customHeight="1" x14ac:dyDescent="0.25">
      <c r="A121" s="30">
        <v>46062</v>
      </c>
      <c r="B121" s="12">
        <f t="shared" si="10"/>
        <v>7</v>
      </c>
      <c r="C121" s="12" t="str">
        <f t="shared" si="11"/>
        <v>Mo</v>
      </c>
      <c r="D121" s="13" t="s">
        <v>43</v>
      </c>
      <c r="E121" s="13" t="s">
        <v>37</v>
      </c>
      <c r="F121" s="13" t="s">
        <v>40</v>
      </c>
      <c r="G121" s="14">
        <v>0.41666666666666669</v>
      </c>
      <c r="H121" s="14">
        <v>0.77083333333333337</v>
      </c>
      <c r="I121" s="15">
        <v>45</v>
      </c>
      <c r="J121" s="16">
        <f t="shared" si="12"/>
        <v>8.5</v>
      </c>
      <c r="K121" s="16">
        <f t="shared" si="13"/>
        <v>7.75</v>
      </c>
      <c r="L121" s="16">
        <f>IF(D121="","",IF(V121&lt;&gt;"",0,IFERROR(INDEX(Stammdaten!$F$8:$F$17,MATCH(D121,Stammdaten!$A$8:$A$17,0)),0)))</f>
        <v>4</v>
      </c>
      <c r="M121" s="16">
        <f t="shared" si="14"/>
        <v>3.75</v>
      </c>
      <c r="N121" s="16">
        <f t="shared" si="15"/>
        <v>0</v>
      </c>
      <c r="O121" s="16">
        <f t="shared" si="16"/>
        <v>0</v>
      </c>
      <c r="P121" s="13" t="s">
        <v>41</v>
      </c>
      <c r="Q121" s="16">
        <f t="shared" si="17"/>
        <v>0</v>
      </c>
      <c r="R121" s="17">
        <f>IF(D121="","",IFERROR(INDEX(Stammdaten!$E$8:$E$17,MATCH(D121,Stammdaten!$A$8:$A$17,0)),0))</f>
        <v>13.9</v>
      </c>
      <c r="S121" s="17">
        <f t="shared" si="18"/>
        <v>107.72500000000001</v>
      </c>
      <c r="T121" s="17">
        <f>IF(A121="","",N121*R121*Stammdaten!$B$5+O121*R121*Stammdaten!$B$6+IF(P121="Ja",K121*R121*Stammdaten!$B$7,0))</f>
        <v>0</v>
      </c>
      <c r="U121" s="17">
        <f t="shared" si="19"/>
        <v>107.72500000000001</v>
      </c>
      <c r="V121" s="13"/>
      <c r="W121" s="13" t="s">
        <v>31</v>
      </c>
      <c r="X121" s="12" t="str">
        <f>IF(A121="","",IF(AND(J121&gt;9,I121&lt;45),"Pause &lt;45 min prüfen",IF(AND(J121&gt;6,I121&lt;30),"Pause &lt;30 min prüfen",IF(K121&gt;10,"Arbeitszeit &gt;10h prüfen",IF(R121&lt;Stammdaten!$B$4,"Stundenlohn prüfen","OK")))))</f>
        <v>OK</v>
      </c>
      <c r="Y121" s="13"/>
      <c r="Z121" s="13"/>
    </row>
    <row r="122" spans="1:26" ht="18" customHeight="1" x14ac:dyDescent="0.25">
      <c r="A122" s="30">
        <v>46063</v>
      </c>
      <c r="B122" s="12">
        <f t="shared" si="10"/>
        <v>7</v>
      </c>
      <c r="C122" s="12" t="str">
        <f t="shared" si="11"/>
        <v>Di</v>
      </c>
      <c r="D122" s="13" t="s">
        <v>27</v>
      </c>
      <c r="E122" s="13" t="s">
        <v>28</v>
      </c>
      <c r="F122" s="13" t="s">
        <v>29</v>
      </c>
      <c r="G122" s="14">
        <v>0.26041666666666669</v>
      </c>
      <c r="H122" s="14">
        <v>0.57291666666666663</v>
      </c>
      <c r="I122" s="15">
        <v>30</v>
      </c>
      <c r="J122" s="16">
        <f t="shared" si="12"/>
        <v>7.4999999999999982</v>
      </c>
      <c r="K122" s="16">
        <f t="shared" si="13"/>
        <v>6.9999999999999982</v>
      </c>
      <c r="L122" s="16">
        <f>IF(D122="","",IF(V122&lt;&gt;"",0,IFERROR(INDEX(Stammdaten!$F$8:$F$17,MATCH(D122,Stammdaten!$A$8:$A$17,0)),0)))</f>
        <v>5</v>
      </c>
      <c r="M122" s="16">
        <f t="shared" si="14"/>
        <v>1.9999999999999982</v>
      </c>
      <c r="N122" s="16">
        <f t="shared" si="15"/>
        <v>0</v>
      </c>
      <c r="O122" s="16">
        <f t="shared" si="16"/>
        <v>0</v>
      </c>
      <c r="P122" s="13" t="s">
        <v>41</v>
      </c>
      <c r="Q122" s="16">
        <f t="shared" si="17"/>
        <v>0</v>
      </c>
      <c r="R122" s="17">
        <f>IF(D122="","",IFERROR(INDEX(Stammdaten!$E$8:$E$17,MATCH(D122,Stammdaten!$A$8:$A$17,0)),0))</f>
        <v>14.2</v>
      </c>
      <c r="S122" s="17">
        <f t="shared" si="18"/>
        <v>99.399999999999963</v>
      </c>
      <c r="T122" s="17">
        <f>IF(A122="","",N122*R122*Stammdaten!$B$5+O122*R122*Stammdaten!$B$6+IF(P122="Ja",K122*R122*Stammdaten!$B$7,0))</f>
        <v>0</v>
      </c>
      <c r="U122" s="17">
        <f t="shared" si="19"/>
        <v>99.399999999999963</v>
      </c>
      <c r="V122" s="13"/>
      <c r="W122" s="13" t="s">
        <v>38</v>
      </c>
      <c r="X122" s="12" t="str">
        <f>IF(A122="","",IF(AND(J122&gt;9,I122&lt;45),"Pause &lt;45 min prüfen",IF(AND(J122&gt;6,I122&lt;30),"Pause &lt;30 min prüfen",IF(K122&gt;10,"Arbeitszeit &gt;10h prüfen",IF(R122&lt;Stammdaten!$B$4,"Stundenlohn prüfen","OK")))))</f>
        <v>OK</v>
      </c>
      <c r="Y122" s="13"/>
      <c r="Z122" s="13"/>
    </row>
    <row r="123" spans="1:26" ht="18" customHeight="1" x14ac:dyDescent="0.25">
      <c r="A123" s="30">
        <v>46063</v>
      </c>
      <c r="B123" s="12">
        <f t="shared" si="10"/>
        <v>7</v>
      </c>
      <c r="C123" s="12" t="str">
        <f t="shared" si="11"/>
        <v>Di</v>
      </c>
      <c r="D123" s="13" t="s">
        <v>32</v>
      </c>
      <c r="E123" s="13" t="s">
        <v>33</v>
      </c>
      <c r="F123" s="13" t="s">
        <v>34</v>
      </c>
      <c r="G123" s="14">
        <v>0.69791666666666663</v>
      </c>
      <c r="H123" s="14">
        <v>0.96875</v>
      </c>
      <c r="I123" s="15">
        <v>30</v>
      </c>
      <c r="J123" s="16">
        <f t="shared" si="12"/>
        <v>6.5000000000000009</v>
      </c>
      <c r="K123" s="16">
        <f t="shared" si="13"/>
        <v>6.0000000000000009</v>
      </c>
      <c r="L123" s="16">
        <f>IF(D123="","",IF(V123&lt;&gt;"",0,IFERROR(INDEX(Stammdaten!$F$8:$F$17,MATCH(D123,Stammdaten!$A$8:$A$17,0)),0)))</f>
        <v>8</v>
      </c>
      <c r="M123" s="16">
        <f t="shared" si="14"/>
        <v>-1.9999999999999991</v>
      </c>
      <c r="N123" s="16">
        <f t="shared" si="15"/>
        <v>1.2500000000582077</v>
      </c>
      <c r="O123" s="16">
        <f t="shared" si="16"/>
        <v>0</v>
      </c>
      <c r="P123" s="13" t="s">
        <v>41</v>
      </c>
      <c r="Q123" s="16">
        <f t="shared" si="17"/>
        <v>1.2500000000582077</v>
      </c>
      <c r="R123" s="17">
        <f>IF(D123="","",IFERROR(INDEX(Stammdaten!$E$8:$E$17,MATCH(D123,Stammdaten!$A$8:$A$17,0)),0))</f>
        <v>17.2</v>
      </c>
      <c r="S123" s="17">
        <f t="shared" si="18"/>
        <v>103.20000000000002</v>
      </c>
      <c r="T123" s="17">
        <f>IF(A123="","",N123*R123*Stammdaten!$B$5+O123*R123*Stammdaten!$B$6+IF(P123="Ja",K123*R123*Stammdaten!$B$7,0))</f>
        <v>5.3750000002502931</v>
      </c>
      <c r="U123" s="17">
        <f t="shared" si="19"/>
        <v>108.57500000025031</v>
      </c>
      <c r="V123" s="13"/>
      <c r="W123" s="13" t="s">
        <v>31</v>
      </c>
      <c r="X123" s="12" t="str">
        <f>IF(A123="","",IF(AND(J123&gt;9,I123&lt;45),"Pause &lt;45 min prüfen",IF(AND(J123&gt;6,I123&lt;30),"Pause &lt;30 min prüfen",IF(K123&gt;10,"Arbeitszeit &gt;10h prüfen",IF(R123&lt;Stammdaten!$B$4,"Stundenlohn prüfen","OK")))))</f>
        <v>OK</v>
      </c>
      <c r="Y123" s="13"/>
      <c r="Z123" s="13"/>
    </row>
    <row r="124" spans="1:26" ht="18" customHeight="1" x14ac:dyDescent="0.25">
      <c r="A124" s="30">
        <v>46064</v>
      </c>
      <c r="B124" s="12">
        <f t="shared" si="10"/>
        <v>7</v>
      </c>
      <c r="C124" s="12" t="str">
        <f t="shared" si="11"/>
        <v>Mi</v>
      </c>
      <c r="D124" s="13" t="s">
        <v>32</v>
      </c>
      <c r="E124" s="13" t="s">
        <v>33</v>
      </c>
      <c r="F124" s="13" t="s">
        <v>40</v>
      </c>
      <c r="G124" s="14">
        <v>0.41666666666666669</v>
      </c>
      <c r="H124" s="14">
        <v>0.78125</v>
      </c>
      <c r="I124" s="15">
        <v>45</v>
      </c>
      <c r="J124" s="16">
        <f t="shared" si="12"/>
        <v>8.75</v>
      </c>
      <c r="K124" s="16">
        <f t="shared" si="13"/>
        <v>8</v>
      </c>
      <c r="L124" s="16">
        <f>IF(D124="","",IF(V124&lt;&gt;"",0,IFERROR(INDEX(Stammdaten!$F$8:$F$17,MATCH(D124,Stammdaten!$A$8:$A$17,0)),0)))</f>
        <v>8</v>
      </c>
      <c r="M124" s="16">
        <f t="shared" si="14"/>
        <v>0</v>
      </c>
      <c r="N124" s="16">
        <f t="shared" si="15"/>
        <v>0</v>
      </c>
      <c r="O124" s="16">
        <f t="shared" si="16"/>
        <v>0</v>
      </c>
      <c r="P124" s="13" t="s">
        <v>41</v>
      </c>
      <c r="Q124" s="16">
        <f t="shared" si="17"/>
        <v>0</v>
      </c>
      <c r="R124" s="17">
        <f>IF(D124="","",IFERROR(INDEX(Stammdaten!$E$8:$E$17,MATCH(D124,Stammdaten!$A$8:$A$17,0)),0))</f>
        <v>17.2</v>
      </c>
      <c r="S124" s="17">
        <f t="shared" si="18"/>
        <v>137.6</v>
      </c>
      <c r="T124" s="17">
        <f>IF(A124="","",N124*R124*Stammdaten!$B$5+O124*R124*Stammdaten!$B$6+IF(P124="Ja",K124*R124*Stammdaten!$B$7,0))</f>
        <v>0</v>
      </c>
      <c r="U124" s="17">
        <f t="shared" si="19"/>
        <v>137.6</v>
      </c>
      <c r="V124" s="13"/>
      <c r="W124" s="13" t="s">
        <v>31</v>
      </c>
      <c r="X124" s="12" t="str">
        <f>IF(A124="","",IF(AND(J124&gt;9,I124&lt;45),"Pause &lt;45 min prüfen",IF(AND(J124&gt;6,I124&lt;30),"Pause &lt;30 min prüfen",IF(K124&gt;10,"Arbeitszeit &gt;10h prüfen",IF(R124&lt;Stammdaten!$B$4,"Stundenlohn prüfen","OK")))))</f>
        <v>OK</v>
      </c>
      <c r="Y124" s="13"/>
      <c r="Z124" s="13"/>
    </row>
    <row r="125" spans="1:26" ht="18" customHeight="1" x14ac:dyDescent="0.25">
      <c r="A125" s="30">
        <v>46064</v>
      </c>
      <c r="B125" s="12">
        <f t="shared" si="10"/>
        <v>7</v>
      </c>
      <c r="C125" s="12" t="str">
        <f t="shared" si="11"/>
        <v>Mi</v>
      </c>
      <c r="D125" s="13" t="s">
        <v>43</v>
      </c>
      <c r="E125" s="13" t="s">
        <v>37</v>
      </c>
      <c r="F125" s="13" t="s">
        <v>40</v>
      </c>
      <c r="G125" s="14">
        <v>0.41666666666666669</v>
      </c>
      <c r="H125" s="14">
        <v>0.77083333333333337</v>
      </c>
      <c r="I125" s="15">
        <v>45</v>
      </c>
      <c r="J125" s="16">
        <f t="shared" si="12"/>
        <v>8.5</v>
      </c>
      <c r="K125" s="16">
        <f t="shared" si="13"/>
        <v>7.75</v>
      </c>
      <c r="L125" s="16">
        <f>IF(D125="","",IF(V125&lt;&gt;"",0,IFERROR(INDEX(Stammdaten!$F$8:$F$17,MATCH(D125,Stammdaten!$A$8:$A$17,0)),0)))</f>
        <v>4</v>
      </c>
      <c r="M125" s="16">
        <f t="shared" si="14"/>
        <v>3.75</v>
      </c>
      <c r="N125" s="16">
        <f t="shared" si="15"/>
        <v>0</v>
      </c>
      <c r="O125" s="16">
        <f t="shared" si="16"/>
        <v>0</v>
      </c>
      <c r="P125" s="13" t="s">
        <v>41</v>
      </c>
      <c r="Q125" s="16">
        <f t="shared" si="17"/>
        <v>0</v>
      </c>
      <c r="R125" s="17">
        <f>IF(D125="","",IFERROR(INDEX(Stammdaten!$E$8:$E$17,MATCH(D125,Stammdaten!$A$8:$A$17,0)),0))</f>
        <v>13.9</v>
      </c>
      <c r="S125" s="17">
        <f t="shared" si="18"/>
        <v>107.72500000000001</v>
      </c>
      <c r="T125" s="17">
        <f>IF(A125="","",N125*R125*Stammdaten!$B$5+O125*R125*Stammdaten!$B$6+IF(P125="Ja",K125*R125*Stammdaten!$B$7,0))</f>
        <v>0</v>
      </c>
      <c r="U125" s="17">
        <f t="shared" si="19"/>
        <v>107.72500000000001</v>
      </c>
      <c r="V125" s="13"/>
      <c r="W125" s="13" t="s">
        <v>42</v>
      </c>
      <c r="X125" s="12" t="str">
        <f>IF(A125="","",IF(AND(J125&gt;9,I125&lt;45),"Pause &lt;45 min prüfen",IF(AND(J125&gt;6,I125&lt;30),"Pause &lt;30 min prüfen",IF(K125&gt;10,"Arbeitszeit &gt;10h prüfen",IF(R125&lt;Stammdaten!$B$4,"Stundenlohn prüfen","OK")))))</f>
        <v>OK</v>
      </c>
      <c r="Y125" s="13"/>
      <c r="Z125" s="13"/>
    </row>
    <row r="126" spans="1:26" ht="18" customHeight="1" x14ac:dyDescent="0.25">
      <c r="A126" s="30">
        <v>46065</v>
      </c>
      <c r="B126" s="12">
        <f t="shared" si="10"/>
        <v>7</v>
      </c>
      <c r="C126" s="12" t="str">
        <f t="shared" si="11"/>
        <v>Do</v>
      </c>
      <c r="D126" s="13" t="s">
        <v>32</v>
      </c>
      <c r="E126" s="13" t="s">
        <v>33</v>
      </c>
      <c r="F126" s="13" t="s">
        <v>40</v>
      </c>
      <c r="G126" s="14">
        <v>0.40625</v>
      </c>
      <c r="H126" s="14">
        <v>0.77083333333333337</v>
      </c>
      <c r="I126" s="15">
        <v>45</v>
      </c>
      <c r="J126" s="16">
        <f t="shared" si="12"/>
        <v>8.75</v>
      </c>
      <c r="K126" s="16">
        <f t="shared" si="13"/>
        <v>8</v>
      </c>
      <c r="L126" s="16">
        <f>IF(D126="","",IF(V126&lt;&gt;"",0,IFERROR(INDEX(Stammdaten!$F$8:$F$17,MATCH(D126,Stammdaten!$A$8:$A$17,0)),0)))</f>
        <v>8</v>
      </c>
      <c r="M126" s="16">
        <f t="shared" si="14"/>
        <v>0</v>
      </c>
      <c r="N126" s="16">
        <f t="shared" si="15"/>
        <v>0</v>
      </c>
      <c r="O126" s="16">
        <f t="shared" si="16"/>
        <v>0</v>
      </c>
      <c r="P126" s="13" t="s">
        <v>41</v>
      </c>
      <c r="Q126" s="16">
        <f t="shared" si="17"/>
        <v>0</v>
      </c>
      <c r="R126" s="17">
        <f>IF(D126="","",IFERROR(INDEX(Stammdaten!$E$8:$E$17,MATCH(D126,Stammdaten!$A$8:$A$17,0)),0))</f>
        <v>17.2</v>
      </c>
      <c r="S126" s="17">
        <f t="shared" si="18"/>
        <v>137.6</v>
      </c>
      <c r="T126" s="17">
        <f>IF(A126="","",N126*R126*Stammdaten!$B$5+O126*R126*Stammdaten!$B$6+IF(P126="Ja",K126*R126*Stammdaten!$B$7,0))</f>
        <v>0</v>
      </c>
      <c r="U126" s="17">
        <f t="shared" si="19"/>
        <v>137.6</v>
      </c>
      <c r="V126" s="13"/>
      <c r="W126" s="13" t="s">
        <v>42</v>
      </c>
      <c r="X126" s="12" t="str">
        <f>IF(A126="","",IF(AND(J126&gt;9,I126&lt;45),"Pause &lt;45 min prüfen",IF(AND(J126&gt;6,I126&lt;30),"Pause &lt;30 min prüfen",IF(K126&gt;10,"Arbeitszeit &gt;10h prüfen",IF(R126&lt;Stammdaten!$B$4,"Stundenlohn prüfen","OK")))))</f>
        <v>OK</v>
      </c>
      <c r="Y126" s="13"/>
      <c r="Z126" s="13"/>
    </row>
    <row r="127" spans="1:26" ht="18" customHeight="1" x14ac:dyDescent="0.25">
      <c r="A127" s="30">
        <v>46065</v>
      </c>
      <c r="B127" s="12">
        <f t="shared" si="10"/>
        <v>7</v>
      </c>
      <c r="C127" s="12" t="str">
        <f t="shared" si="11"/>
        <v>Do</v>
      </c>
      <c r="D127" s="13" t="s">
        <v>44</v>
      </c>
      <c r="E127" s="13" t="s">
        <v>45</v>
      </c>
      <c r="F127" s="13" t="s">
        <v>46</v>
      </c>
      <c r="G127" s="14">
        <v>0.51041666666666663</v>
      </c>
      <c r="H127" s="14">
        <v>0.66666666666666663</v>
      </c>
      <c r="I127" s="15">
        <v>0</v>
      </c>
      <c r="J127" s="16">
        <f t="shared" si="12"/>
        <v>3.75</v>
      </c>
      <c r="K127" s="16">
        <f t="shared" si="13"/>
        <v>3.75</v>
      </c>
      <c r="L127" s="16">
        <f>IF(D127="","",IF(V127&lt;&gt;"",0,IFERROR(INDEX(Stammdaten!$F$8:$F$17,MATCH(D127,Stammdaten!$A$8:$A$17,0)),0)))</f>
        <v>3.5</v>
      </c>
      <c r="M127" s="16">
        <f t="shared" si="14"/>
        <v>0.25</v>
      </c>
      <c r="N127" s="16">
        <f t="shared" si="15"/>
        <v>0</v>
      </c>
      <c r="O127" s="16">
        <f t="shared" si="16"/>
        <v>0</v>
      </c>
      <c r="P127" s="13" t="s">
        <v>41</v>
      </c>
      <c r="Q127" s="16">
        <f t="shared" si="17"/>
        <v>0</v>
      </c>
      <c r="R127" s="17">
        <f>IF(D127="","",IFERROR(INDEX(Stammdaten!$E$8:$E$17,MATCH(D127,Stammdaten!$A$8:$A$17,0)),0))</f>
        <v>13.9</v>
      </c>
      <c r="S127" s="17">
        <f t="shared" si="18"/>
        <v>52.125</v>
      </c>
      <c r="T127" s="17">
        <f>IF(A127="","",N127*R127*Stammdaten!$B$5+O127*R127*Stammdaten!$B$6+IF(P127="Ja",K127*R127*Stammdaten!$B$7,0))</f>
        <v>0</v>
      </c>
      <c r="U127" s="17">
        <f t="shared" si="19"/>
        <v>52.125</v>
      </c>
      <c r="V127" s="13"/>
      <c r="W127" s="13" t="s">
        <v>31</v>
      </c>
      <c r="X127" s="12" t="str">
        <f>IF(A127="","",IF(AND(J127&gt;9,I127&lt;45),"Pause &lt;45 min prüfen",IF(AND(J127&gt;6,I127&lt;30),"Pause &lt;30 min prüfen",IF(K127&gt;10,"Arbeitszeit &gt;10h prüfen",IF(R127&lt;Stammdaten!$B$4,"Stundenlohn prüfen","OK")))))</f>
        <v>OK</v>
      </c>
      <c r="Y127" s="13"/>
      <c r="Z127" s="13"/>
    </row>
    <row r="128" spans="1:26" ht="18" customHeight="1" x14ac:dyDescent="0.25">
      <c r="A128" s="30">
        <v>46065</v>
      </c>
      <c r="B128" s="12">
        <f t="shared" si="10"/>
        <v>7</v>
      </c>
      <c r="C128" s="12" t="str">
        <f t="shared" si="11"/>
        <v>Do</v>
      </c>
      <c r="D128" s="13" t="s">
        <v>36</v>
      </c>
      <c r="E128" s="13" t="s">
        <v>37</v>
      </c>
      <c r="F128" s="13" t="s">
        <v>49</v>
      </c>
      <c r="G128" s="14">
        <v>0.75</v>
      </c>
      <c r="H128" s="14">
        <v>7.2916666666666671E-2</v>
      </c>
      <c r="I128" s="15">
        <v>45</v>
      </c>
      <c r="J128" s="16">
        <f t="shared" si="12"/>
        <v>7.7500000000000018</v>
      </c>
      <c r="K128" s="16">
        <f t="shared" si="13"/>
        <v>7.0000000000000018</v>
      </c>
      <c r="L128" s="16">
        <f>IF(D128="","",IF(V128&lt;&gt;"",0,IFERROR(INDEX(Stammdaten!$F$8:$F$17,MATCH(D128,Stammdaten!$A$8:$A$17,0)),0)))</f>
        <v>6</v>
      </c>
      <c r="M128" s="16">
        <f t="shared" si="14"/>
        <v>1.0000000000000018</v>
      </c>
      <c r="N128" s="16">
        <f t="shared" si="15"/>
        <v>3.75</v>
      </c>
      <c r="O128" s="16">
        <f t="shared" si="16"/>
        <v>0</v>
      </c>
      <c r="P128" s="13" t="s">
        <v>41</v>
      </c>
      <c r="Q128" s="16">
        <f t="shared" si="17"/>
        <v>3.75</v>
      </c>
      <c r="R128" s="17">
        <f>IF(D128="","",IFERROR(INDEX(Stammdaten!$E$8:$E$17,MATCH(D128,Stammdaten!$A$8:$A$17,0)),0))</f>
        <v>14.5</v>
      </c>
      <c r="S128" s="17">
        <f t="shared" si="18"/>
        <v>101.50000000000003</v>
      </c>
      <c r="T128" s="17">
        <f>IF(A128="","",N128*R128*Stammdaten!$B$5+O128*R128*Stammdaten!$B$6+IF(P128="Ja",K128*R128*Stammdaten!$B$7,0))</f>
        <v>13.59375</v>
      </c>
      <c r="U128" s="17">
        <f t="shared" si="19"/>
        <v>115.09375000000003</v>
      </c>
      <c r="V128" s="13"/>
      <c r="W128" s="13" t="s">
        <v>35</v>
      </c>
      <c r="X128" s="12" t="str">
        <f>IF(A128="","",IF(AND(J128&gt;9,I128&lt;45),"Pause &lt;45 min prüfen",IF(AND(J128&gt;6,I128&lt;30),"Pause &lt;30 min prüfen",IF(K128&gt;10,"Arbeitszeit &gt;10h prüfen",IF(R128&lt;Stammdaten!$B$4,"Stundenlohn prüfen","OK")))))</f>
        <v>OK</v>
      </c>
      <c r="Y128" s="13"/>
      <c r="Z128" s="13"/>
    </row>
    <row r="129" spans="1:26" ht="18" customHeight="1" x14ac:dyDescent="0.25">
      <c r="A129" s="30">
        <v>46066</v>
      </c>
      <c r="B129" s="12">
        <f t="shared" si="10"/>
        <v>7</v>
      </c>
      <c r="C129" s="12" t="str">
        <f t="shared" si="11"/>
        <v>Fr</v>
      </c>
      <c r="D129" s="13" t="s">
        <v>47</v>
      </c>
      <c r="E129" s="13" t="s">
        <v>48</v>
      </c>
      <c r="F129" s="13" t="s">
        <v>49</v>
      </c>
      <c r="G129" s="14">
        <v>0.75</v>
      </c>
      <c r="H129" s="14">
        <v>8.3333333333333329E-2</v>
      </c>
      <c r="I129" s="15">
        <v>45</v>
      </c>
      <c r="J129" s="16">
        <f t="shared" si="12"/>
        <v>7.9999999999999982</v>
      </c>
      <c r="K129" s="16">
        <f t="shared" si="13"/>
        <v>7.2499999999999982</v>
      </c>
      <c r="L129" s="16">
        <f>IF(D129="","",IF(V129&lt;&gt;"",0,IFERROR(INDEX(Stammdaten!$F$8:$F$17,MATCH(D129,Stammdaten!$A$8:$A$17,0)),0)))</f>
        <v>5.5</v>
      </c>
      <c r="M129" s="16">
        <f t="shared" si="14"/>
        <v>1.7499999999999982</v>
      </c>
      <c r="N129" s="16">
        <f t="shared" si="15"/>
        <v>4.0000000001164153</v>
      </c>
      <c r="O129" s="16">
        <f t="shared" si="16"/>
        <v>0</v>
      </c>
      <c r="P129" s="13" t="s">
        <v>41</v>
      </c>
      <c r="Q129" s="16">
        <f t="shared" si="17"/>
        <v>4.0000000001164153</v>
      </c>
      <c r="R129" s="17">
        <f>IF(D129="","",IFERROR(INDEX(Stammdaten!$E$8:$E$17,MATCH(D129,Stammdaten!$A$8:$A$17,0)),0))</f>
        <v>15</v>
      </c>
      <c r="S129" s="17">
        <f t="shared" si="18"/>
        <v>108.74999999999997</v>
      </c>
      <c r="T129" s="17">
        <f>IF(A129="","",N129*R129*Stammdaten!$B$5+O129*R129*Stammdaten!$B$6+IF(P129="Ja",K129*R129*Stammdaten!$B$7,0))</f>
        <v>15.000000000436557</v>
      </c>
      <c r="U129" s="17">
        <f t="shared" si="19"/>
        <v>123.75000000043653</v>
      </c>
      <c r="V129" s="13"/>
      <c r="W129" s="13" t="s">
        <v>31</v>
      </c>
      <c r="X129" s="12" t="str">
        <f>IF(A129="","",IF(AND(J129&gt;9,I129&lt;45),"Pause &lt;45 min prüfen",IF(AND(J129&gt;6,I129&lt;30),"Pause &lt;30 min prüfen",IF(K129&gt;10,"Arbeitszeit &gt;10h prüfen",IF(R129&lt;Stammdaten!$B$4,"Stundenlohn prüfen","OK")))))</f>
        <v>OK</v>
      </c>
      <c r="Y129" s="13"/>
      <c r="Z129" s="13"/>
    </row>
    <row r="130" spans="1:26" ht="18" customHeight="1" x14ac:dyDescent="0.25">
      <c r="A130" s="30">
        <v>46066</v>
      </c>
      <c r="B130" s="12">
        <f t="shared" si="10"/>
        <v>7</v>
      </c>
      <c r="C130" s="12" t="str">
        <f t="shared" si="11"/>
        <v>Fr</v>
      </c>
      <c r="D130" s="13" t="s">
        <v>44</v>
      </c>
      <c r="E130" s="13" t="s">
        <v>45</v>
      </c>
      <c r="F130" s="13" t="s">
        <v>46</v>
      </c>
      <c r="G130" s="14">
        <v>0.5</v>
      </c>
      <c r="H130" s="14">
        <v>0.66666666666666663</v>
      </c>
      <c r="I130" s="15">
        <v>0</v>
      </c>
      <c r="J130" s="16">
        <f t="shared" si="12"/>
        <v>3.9999999999999991</v>
      </c>
      <c r="K130" s="16">
        <f t="shared" si="13"/>
        <v>3.9999999999999991</v>
      </c>
      <c r="L130" s="16">
        <f>IF(D130="","",IF(V130&lt;&gt;"",0,IFERROR(INDEX(Stammdaten!$F$8:$F$17,MATCH(D130,Stammdaten!$A$8:$A$17,0)),0)))</f>
        <v>3.5</v>
      </c>
      <c r="M130" s="16">
        <f t="shared" si="14"/>
        <v>0.49999999999999911</v>
      </c>
      <c r="N130" s="16">
        <f t="shared" si="15"/>
        <v>0</v>
      </c>
      <c r="O130" s="16">
        <f t="shared" si="16"/>
        <v>0</v>
      </c>
      <c r="P130" s="13" t="s">
        <v>41</v>
      </c>
      <c r="Q130" s="16">
        <f t="shared" si="17"/>
        <v>0</v>
      </c>
      <c r="R130" s="17">
        <f>IF(D130="","",IFERROR(INDEX(Stammdaten!$E$8:$E$17,MATCH(D130,Stammdaten!$A$8:$A$17,0)),0))</f>
        <v>13.9</v>
      </c>
      <c r="S130" s="17">
        <f t="shared" si="18"/>
        <v>55.599999999999987</v>
      </c>
      <c r="T130" s="17">
        <f>IF(A130="","",N130*R130*Stammdaten!$B$5+O130*R130*Stammdaten!$B$6+IF(P130="Ja",K130*R130*Stammdaten!$B$7,0))</f>
        <v>0</v>
      </c>
      <c r="U130" s="17">
        <f t="shared" si="19"/>
        <v>55.599999999999987</v>
      </c>
      <c r="V130" s="13"/>
      <c r="W130" s="13" t="s">
        <v>38</v>
      </c>
      <c r="X130" s="12" t="str">
        <f>IF(A130="","",IF(AND(J130&gt;9,I130&lt;45),"Pause &lt;45 min prüfen",IF(AND(J130&gt;6,I130&lt;30),"Pause &lt;30 min prüfen",IF(K130&gt;10,"Arbeitszeit &gt;10h prüfen",IF(R130&lt;Stammdaten!$B$4,"Stundenlohn prüfen","OK")))))</f>
        <v>OK</v>
      </c>
      <c r="Y130" s="13"/>
      <c r="Z130" s="13"/>
    </row>
    <row r="131" spans="1:26" ht="18" customHeight="1" x14ac:dyDescent="0.25">
      <c r="A131" s="30">
        <v>46066</v>
      </c>
      <c r="B131" s="12">
        <f t="shared" si="10"/>
        <v>7</v>
      </c>
      <c r="C131" s="12" t="str">
        <f t="shared" si="11"/>
        <v>Fr</v>
      </c>
      <c r="D131" s="13" t="s">
        <v>36</v>
      </c>
      <c r="E131" s="13" t="s">
        <v>37</v>
      </c>
      <c r="F131" s="13" t="s">
        <v>49</v>
      </c>
      <c r="G131" s="14">
        <v>0.73958333333333337</v>
      </c>
      <c r="H131" s="14">
        <v>7.2916666666666671E-2</v>
      </c>
      <c r="I131" s="15">
        <v>45</v>
      </c>
      <c r="J131" s="16">
        <f t="shared" si="12"/>
        <v>8</v>
      </c>
      <c r="K131" s="16">
        <f t="shared" si="13"/>
        <v>7.25</v>
      </c>
      <c r="L131" s="16">
        <f>IF(D131="","",IF(V131&lt;&gt;"",0,IFERROR(INDEX(Stammdaten!$F$8:$F$17,MATCH(D131,Stammdaten!$A$8:$A$17,0)),0)))</f>
        <v>6</v>
      </c>
      <c r="M131" s="16">
        <f t="shared" si="14"/>
        <v>1.25</v>
      </c>
      <c r="N131" s="16">
        <f t="shared" si="15"/>
        <v>3.75</v>
      </c>
      <c r="O131" s="16">
        <f t="shared" si="16"/>
        <v>0</v>
      </c>
      <c r="P131" s="13" t="s">
        <v>41</v>
      </c>
      <c r="Q131" s="16">
        <f t="shared" si="17"/>
        <v>3.75</v>
      </c>
      <c r="R131" s="17">
        <f>IF(D131="","",IFERROR(INDEX(Stammdaten!$E$8:$E$17,MATCH(D131,Stammdaten!$A$8:$A$17,0)),0))</f>
        <v>14.5</v>
      </c>
      <c r="S131" s="17">
        <f t="shared" si="18"/>
        <v>105.125</v>
      </c>
      <c r="T131" s="17">
        <f>IF(A131="","",N131*R131*Stammdaten!$B$5+O131*R131*Stammdaten!$B$6+IF(P131="Ja",K131*R131*Stammdaten!$B$7,0))</f>
        <v>13.59375</v>
      </c>
      <c r="U131" s="17">
        <f t="shared" si="19"/>
        <v>118.71875</v>
      </c>
      <c r="V131" s="13"/>
      <c r="W131" s="13" t="s">
        <v>35</v>
      </c>
      <c r="X131" s="12" t="str">
        <f>IF(A131="","",IF(AND(J131&gt;9,I131&lt;45),"Pause &lt;45 min prüfen",IF(AND(J131&gt;6,I131&lt;30),"Pause &lt;30 min prüfen",IF(K131&gt;10,"Arbeitszeit &gt;10h prüfen",IF(R131&lt;Stammdaten!$B$4,"Stundenlohn prüfen","OK")))))</f>
        <v>OK</v>
      </c>
      <c r="Y131" s="13"/>
      <c r="Z131" s="13"/>
    </row>
    <row r="132" spans="1:26" ht="18" customHeight="1" x14ac:dyDescent="0.25">
      <c r="A132" s="30">
        <v>46066</v>
      </c>
      <c r="B132" s="12">
        <f t="shared" si="10"/>
        <v>7</v>
      </c>
      <c r="C132" s="12" t="str">
        <f t="shared" si="11"/>
        <v>Fr</v>
      </c>
      <c r="D132" s="13" t="s">
        <v>43</v>
      </c>
      <c r="E132" s="13" t="s">
        <v>37</v>
      </c>
      <c r="F132" s="13" t="s">
        <v>49</v>
      </c>
      <c r="G132" s="14">
        <v>0.75</v>
      </c>
      <c r="H132" s="14">
        <v>8.3333333333333329E-2</v>
      </c>
      <c r="I132" s="15">
        <v>45</v>
      </c>
      <c r="J132" s="16">
        <f t="shared" si="12"/>
        <v>7.9999999999999982</v>
      </c>
      <c r="K132" s="16">
        <f t="shared" si="13"/>
        <v>7.2499999999999982</v>
      </c>
      <c r="L132" s="16">
        <f>IF(D132="","",IF(V132&lt;&gt;"",0,IFERROR(INDEX(Stammdaten!$F$8:$F$17,MATCH(D132,Stammdaten!$A$8:$A$17,0)),0)))</f>
        <v>4</v>
      </c>
      <c r="M132" s="16">
        <f t="shared" si="14"/>
        <v>3.2499999999999982</v>
      </c>
      <c r="N132" s="16">
        <f t="shared" si="15"/>
        <v>4.0000000001164153</v>
      </c>
      <c r="O132" s="16">
        <f t="shared" si="16"/>
        <v>0</v>
      </c>
      <c r="P132" s="13" t="s">
        <v>41</v>
      </c>
      <c r="Q132" s="16">
        <f t="shared" si="17"/>
        <v>4.0000000001164153</v>
      </c>
      <c r="R132" s="17">
        <f>IF(D132="","",IFERROR(INDEX(Stammdaten!$E$8:$E$17,MATCH(D132,Stammdaten!$A$8:$A$17,0)),0))</f>
        <v>13.9</v>
      </c>
      <c r="S132" s="17">
        <f t="shared" si="18"/>
        <v>100.77499999999998</v>
      </c>
      <c r="T132" s="17">
        <f>IF(A132="","",N132*R132*Stammdaten!$B$5+O132*R132*Stammdaten!$B$6+IF(P132="Ja",K132*R132*Stammdaten!$B$7,0))</f>
        <v>13.900000000404544</v>
      </c>
      <c r="U132" s="17">
        <f t="shared" si="19"/>
        <v>114.67500000040452</v>
      </c>
      <c r="V132" s="13"/>
      <c r="W132" s="13" t="s">
        <v>35</v>
      </c>
      <c r="X132" s="12" t="str">
        <f>IF(A132="","",IF(AND(J132&gt;9,I132&lt;45),"Pause &lt;45 min prüfen",IF(AND(J132&gt;6,I132&lt;30),"Pause &lt;30 min prüfen",IF(K132&gt;10,"Arbeitszeit &gt;10h prüfen",IF(R132&lt;Stammdaten!$B$4,"Stundenlohn prüfen","OK")))))</f>
        <v>OK</v>
      </c>
      <c r="Y132" s="13"/>
      <c r="Z132" s="13"/>
    </row>
    <row r="133" spans="1:26" ht="18" customHeight="1" x14ac:dyDescent="0.25">
      <c r="A133" s="30">
        <v>46067</v>
      </c>
      <c r="B133" s="12">
        <f t="shared" si="10"/>
        <v>7</v>
      </c>
      <c r="C133" s="12" t="str">
        <f t="shared" si="11"/>
        <v>Sa</v>
      </c>
      <c r="D133" s="13" t="s">
        <v>43</v>
      </c>
      <c r="E133" s="13" t="s">
        <v>37</v>
      </c>
      <c r="F133" s="13" t="s">
        <v>29</v>
      </c>
      <c r="G133" s="14">
        <v>0.25</v>
      </c>
      <c r="H133" s="14">
        <v>0.57291666666666663</v>
      </c>
      <c r="I133" s="15">
        <v>30</v>
      </c>
      <c r="J133" s="16">
        <f t="shared" si="12"/>
        <v>7.7499999999999991</v>
      </c>
      <c r="K133" s="16">
        <f t="shared" si="13"/>
        <v>7.2499999999999991</v>
      </c>
      <c r="L133" s="16">
        <f>IF(D133="","",IF(V133&lt;&gt;"",0,IFERROR(INDEX(Stammdaten!$F$8:$F$17,MATCH(D133,Stammdaten!$A$8:$A$17,0)),0)))</f>
        <v>4</v>
      </c>
      <c r="M133" s="16">
        <f t="shared" si="14"/>
        <v>3.2499999999999991</v>
      </c>
      <c r="N133" s="16">
        <f t="shared" si="15"/>
        <v>0</v>
      </c>
      <c r="O133" s="16">
        <f t="shared" si="16"/>
        <v>0</v>
      </c>
      <c r="P133" s="13" t="s">
        <v>41</v>
      </c>
      <c r="Q133" s="16">
        <f t="shared" si="17"/>
        <v>0</v>
      </c>
      <c r="R133" s="17">
        <f>IF(D133="","",IFERROR(INDEX(Stammdaten!$E$8:$E$17,MATCH(D133,Stammdaten!$A$8:$A$17,0)),0))</f>
        <v>13.9</v>
      </c>
      <c r="S133" s="17">
        <f t="shared" si="18"/>
        <v>100.77499999999999</v>
      </c>
      <c r="T133" s="17">
        <f>IF(A133="","",N133*R133*Stammdaten!$B$5+O133*R133*Stammdaten!$B$6+IF(P133="Ja",K133*R133*Stammdaten!$B$7,0))</f>
        <v>0</v>
      </c>
      <c r="U133" s="17">
        <f t="shared" si="19"/>
        <v>100.77499999999999</v>
      </c>
      <c r="V133" s="13"/>
      <c r="W133" s="13" t="s">
        <v>38</v>
      </c>
      <c r="X133" s="12" t="str">
        <f>IF(A133="","",IF(AND(J133&gt;9,I133&lt;45),"Pause &lt;45 min prüfen",IF(AND(J133&gt;6,I133&lt;30),"Pause &lt;30 min prüfen",IF(K133&gt;10,"Arbeitszeit &gt;10h prüfen",IF(R133&lt;Stammdaten!$B$4,"Stundenlohn prüfen","OK")))))</f>
        <v>OK</v>
      </c>
      <c r="Y133" s="13"/>
      <c r="Z133" s="13"/>
    </row>
    <row r="134" spans="1:26" ht="18" customHeight="1" x14ac:dyDescent="0.25">
      <c r="A134" s="30">
        <v>46067</v>
      </c>
      <c r="B134" s="12">
        <f t="shared" ref="B134:B197" si="20">IF(A134="","",WEEKNUM(A134,21))</f>
        <v>7</v>
      </c>
      <c r="C134" s="12" t="str">
        <f t="shared" ref="C134:C197" si="21">IF(A134="","",CHOOSE(WEEKDAY(A134,2),"Mo","Di","Mi","Do","Fr","Sa","So"))</f>
        <v>Sa</v>
      </c>
      <c r="D134" s="13" t="s">
        <v>44</v>
      </c>
      <c r="E134" s="13" t="s">
        <v>45</v>
      </c>
      <c r="F134" s="13" t="s">
        <v>46</v>
      </c>
      <c r="G134" s="14">
        <v>0.5</v>
      </c>
      <c r="H134" s="14">
        <v>0.65625</v>
      </c>
      <c r="I134" s="15">
        <v>0</v>
      </c>
      <c r="J134" s="16">
        <f t="shared" ref="J134:J197" si="22">IF(OR(G134="",H134=""),0,(H134+(H134&lt;G134)-G134)*24)</f>
        <v>3.75</v>
      </c>
      <c r="K134" s="16">
        <f t="shared" ref="K134:K197" si="23">IF(J134=0,0,MAX(0,J134-I134/60))</f>
        <v>3.75</v>
      </c>
      <c r="L134" s="16">
        <f>IF(D134="","",IF(V134&lt;&gt;"",0,IFERROR(INDEX(Stammdaten!$F$8:$F$17,MATCH(D134,Stammdaten!$A$8:$A$17,0)),0)))</f>
        <v>3.5</v>
      </c>
      <c r="M134" s="16">
        <f t="shared" ref="M134:M197" si="24">IF(A134="","",K134-L134)</f>
        <v>0.25</v>
      </c>
      <c r="N134" s="16">
        <f t="shared" ref="N134:N197" si="25">IF(OR(A134="",G134="",H134=""),0,(MAX(0,MIN(A134+H134+(H134&lt;G134),A134+TIME(6,0,0))-MAX(A134+G134,A134))+MAX(0,MIN(A134+H134+(H134&lt;G134),A134+1)-MAX(A134+G134,A134+TIME(22,0,0)))+MAX(0,MIN(A134+H134+(H134&lt;G134),A134+1+TIME(6,0,0))-MAX(A134+G134,A134+1)))*24)</f>
        <v>0</v>
      </c>
      <c r="O134" s="16">
        <f t="shared" ref="O134:O197" si="26">IF(A134="","",IF(WEEKDAY(A134,2)=7,K134,0))</f>
        <v>0</v>
      </c>
      <c r="P134" s="13" t="s">
        <v>41</v>
      </c>
      <c r="Q134" s="16">
        <f t="shared" ref="Q134:Q197" si="27">IF(A134="","",N134+O134+IF(P134="Ja",K134,0))</f>
        <v>0</v>
      </c>
      <c r="R134" s="17">
        <f>IF(D134="","",IFERROR(INDEX(Stammdaten!$E$8:$E$17,MATCH(D134,Stammdaten!$A$8:$A$17,0)),0))</f>
        <v>13.9</v>
      </c>
      <c r="S134" s="17">
        <f t="shared" ref="S134:S197" si="28">IF(A134="","",K134*R134)</f>
        <v>52.125</v>
      </c>
      <c r="T134" s="17">
        <f>IF(A134="","",N134*R134*Stammdaten!$B$5+O134*R134*Stammdaten!$B$6+IF(P134="Ja",K134*R134*Stammdaten!$B$7,0))</f>
        <v>0</v>
      </c>
      <c r="U134" s="17">
        <f t="shared" ref="U134:U197" si="29">IF(A134="","",S134+T134)</f>
        <v>52.125</v>
      </c>
      <c r="V134" s="13"/>
      <c r="W134" s="13" t="s">
        <v>35</v>
      </c>
      <c r="X134" s="12" t="str">
        <f>IF(A134="","",IF(AND(J134&gt;9,I134&lt;45),"Pause &lt;45 min prüfen",IF(AND(J134&gt;6,I134&lt;30),"Pause &lt;30 min prüfen",IF(K134&gt;10,"Arbeitszeit &gt;10h prüfen",IF(R134&lt;Stammdaten!$B$4,"Stundenlohn prüfen","OK")))))</f>
        <v>OK</v>
      </c>
      <c r="Y134" s="13"/>
      <c r="Z134" s="13"/>
    </row>
    <row r="135" spans="1:26" ht="18" customHeight="1" x14ac:dyDescent="0.25">
      <c r="A135" s="30">
        <v>46067</v>
      </c>
      <c r="B135" s="12">
        <f t="shared" si="20"/>
        <v>7</v>
      </c>
      <c r="C135" s="12" t="str">
        <f t="shared" si="21"/>
        <v>Sa</v>
      </c>
      <c r="D135" s="13" t="s">
        <v>32</v>
      </c>
      <c r="E135" s="13" t="s">
        <v>33</v>
      </c>
      <c r="F135" s="13" t="s">
        <v>40</v>
      </c>
      <c r="G135" s="14">
        <v>0.41666666666666669</v>
      </c>
      <c r="H135" s="14">
        <v>0.78125</v>
      </c>
      <c r="I135" s="15">
        <v>45</v>
      </c>
      <c r="J135" s="16">
        <f t="shared" si="22"/>
        <v>8.75</v>
      </c>
      <c r="K135" s="16">
        <f t="shared" si="23"/>
        <v>8</v>
      </c>
      <c r="L135" s="16">
        <f>IF(D135="","",IF(V135&lt;&gt;"",0,IFERROR(INDEX(Stammdaten!$F$8:$F$17,MATCH(D135,Stammdaten!$A$8:$A$17,0)),0)))</f>
        <v>8</v>
      </c>
      <c r="M135" s="16">
        <f t="shared" si="24"/>
        <v>0</v>
      </c>
      <c r="N135" s="16">
        <f t="shared" si="25"/>
        <v>0</v>
      </c>
      <c r="O135" s="16">
        <f t="shared" si="26"/>
        <v>0</v>
      </c>
      <c r="P135" s="13" t="s">
        <v>41</v>
      </c>
      <c r="Q135" s="16">
        <f t="shared" si="27"/>
        <v>0</v>
      </c>
      <c r="R135" s="17">
        <f>IF(D135="","",IFERROR(INDEX(Stammdaten!$E$8:$E$17,MATCH(D135,Stammdaten!$A$8:$A$17,0)),0))</f>
        <v>17.2</v>
      </c>
      <c r="S135" s="17">
        <f t="shared" si="28"/>
        <v>137.6</v>
      </c>
      <c r="T135" s="17">
        <f>IF(A135="","",N135*R135*Stammdaten!$B$5+O135*R135*Stammdaten!$B$6+IF(P135="Ja",K135*R135*Stammdaten!$B$7,0))</f>
        <v>0</v>
      </c>
      <c r="U135" s="17">
        <f t="shared" si="29"/>
        <v>137.6</v>
      </c>
      <c r="V135" s="13"/>
      <c r="W135" s="13" t="s">
        <v>35</v>
      </c>
      <c r="X135" s="12" t="str">
        <f>IF(A135="","",IF(AND(J135&gt;9,I135&lt;45),"Pause &lt;45 min prüfen",IF(AND(J135&gt;6,I135&lt;30),"Pause &lt;30 min prüfen",IF(K135&gt;10,"Arbeitszeit &gt;10h prüfen",IF(R135&lt;Stammdaten!$B$4,"Stundenlohn prüfen","OK")))))</f>
        <v>OK</v>
      </c>
      <c r="Y135" s="13"/>
      <c r="Z135" s="13"/>
    </row>
    <row r="136" spans="1:26" ht="18" customHeight="1" x14ac:dyDescent="0.25">
      <c r="A136" s="30">
        <v>46067</v>
      </c>
      <c r="B136" s="12">
        <f t="shared" si="20"/>
        <v>7</v>
      </c>
      <c r="C136" s="12" t="str">
        <f t="shared" si="21"/>
        <v>Sa</v>
      </c>
      <c r="D136" s="13" t="s">
        <v>36</v>
      </c>
      <c r="E136" s="13" t="s">
        <v>37</v>
      </c>
      <c r="F136" s="13" t="s">
        <v>40</v>
      </c>
      <c r="G136" s="14">
        <v>0.41666666666666669</v>
      </c>
      <c r="H136" s="14">
        <v>0.77083333333333337</v>
      </c>
      <c r="I136" s="15">
        <v>45</v>
      </c>
      <c r="J136" s="16">
        <f t="shared" si="22"/>
        <v>8.5</v>
      </c>
      <c r="K136" s="16">
        <f t="shared" si="23"/>
        <v>7.75</v>
      </c>
      <c r="L136" s="16">
        <f>IF(D136="","",IF(V136&lt;&gt;"",0,IFERROR(INDEX(Stammdaten!$F$8:$F$17,MATCH(D136,Stammdaten!$A$8:$A$17,0)),0)))</f>
        <v>6</v>
      </c>
      <c r="M136" s="16">
        <f t="shared" si="24"/>
        <v>1.75</v>
      </c>
      <c r="N136" s="16">
        <f t="shared" si="25"/>
        <v>0</v>
      </c>
      <c r="O136" s="16">
        <f t="shared" si="26"/>
        <v>0</v>
      </c>
      <c r="P136" s="13" t="s">
        <v>41</v>
      </c>
      <c r="Q136" s="16">
        <f t="shared" si="27"/>
        <v>0</v>
      </c>
      <c r="R136" s="17">
        <f>IF(D136="","",IFERROR(INDEX(Stammdaten!$E$8:$E$17,MATCH(D136,Stammdaten!$A$8:$A$17,0)),0))</f>
        <v>14.5</v>
      </c>
      <c r="S136" s="17">
        <f t="shared" si="28"/>
        <v>112.375</v>
      </c>
      <c r="T136" s="17">
        <f>IF(A136="","",N136*R136*Stammdaten!$B$5+O136*R136*Stammdaten!$B$6+IF(P136="Ja",K136*R136*Stammdaten!$B$7,0))</f>
        <v>0</v>
      </c>
      <c r="U136" s="17">
        <f t="shared" si="29"/>
        <v>112.375</v>
      </c>
      <c r="V136" s="13"/>
      <c r="W136" s="13" t="s">
        <v>35</v>
      </c>
      <c r="X136" s="12" t="str">
        <f>IF(A136="","",IF(AND(J136&gt;9,I136&lt;45),"Pause &lt;45 min prüfen",IF(AND(J136&gt;6,I136&lt;30),"Pause &lt;30 min prüfen",IF(K136&gt;10,"Arbeitszeit &gt;10h prüfen",IF(R136&lt;Stammdaten!$B$4,"Stundenlohn prüfen","OK")))))</f>
        <v>OK</v>
      </c>
      <c r="Y136" s="13"/>
      <c r="Z136" s="13"/>
    </row>
    <row r="137" spans="1:26" ht="18" customHeight="1" x14ac:dyDescent="0.25">
      <c r="A137" s="30">
        <v>46055</v>
      </c>
      <c r="B137" s="12">
        <f t="shared" si="20"/>
        <v>6</v>
      </c>
      <c r="C137" s="12" t="str">
        <f t="shared" si="21"/>
        <v>Mo</v>
      </c>
      <c r="D137" s="13" t="s">
        <v>36</v>
      </c>
      <c r="E137" s="13" t="s">
        <v>37</v>
      </c>
      <c r="F137" s="13"/>
      <c r="G137" s="14"/>
      <c r="H137" s="14"/>
      <c r="I137" s="15">
        <v>0</v>
      </c>
      <c r="J137" s="16">
        <f t="shared" si="22"/>
        <v>0</v>
      </c>
      <c r="K137" s="16">
        <f t="shared" si="23"/>
        <v>0</v>
      </c>
      <c r="L137" s="16">
        <f>IF(D137="","",IF(V137&lt;&gt;"",0,IFERROR(INDEX(Stammdaten!$F$8:$F$17,MATCH(D137,Stammdaten!$A$8:$A$17,0)),0)))</f>
        <v>0</v>
      </c>
      <c r="M137" s="16">
        <f t="shared" si="24"/>
        <v>0</v>
      </c>
      <c r="N137" s="16">
        <f t="shared" si="25"/>
        <v>0</v>
      </c>
      <c r="O137" s="16">
        <f t="shared" si="26"/>
        <v>0</v>
      </c>
      <c r="P137" s="13" t="s">
        <v>41</v>
      </c>
      <c r="Q137" s="16">
        <f t="shared" si="27"/>
        <v>0</v>
      </c>
      <c r="R137" s="17">
        <f>IF(D137="","",IFERROR(INDEX(Stammdaten!$E$8:$E$17,MATCH(D137,Stammdaten!$A$8:$A$17,0)),0))</f>
        <v>14.5</v>
      </c>
      <c r="S137" s="17">
        <f t="shared" si="28"/>
        <v>0</v>
      </c>
      <c r="T137" s="17">
        <f>IF(A137="","",N137*R137*Stammdaten!$B$5+O137*R137*Stammdaten!$B$6+IF(P137="Ja",K137*R137*Stammdaten!$B$7,0))</f>
        <v>0</v>
      </c>
      <c r="U137" s="17">
        <f t="shared" si="29"/>
        <v>0</v>
      </c>
      <c r="V137" s="13" t="s">
        <v>55</v>
      </c>
      <c r="W137" s="13" t="s">
        <v>38</v>
      </c>
      <c r="X137" s="12" t="str">
        <f>IF(A137="","",IF(AND(J137&gt;9,I137&lt;45),"Pause &lt;45 min prüfen",IF(AND(J137&gt;6,I137&lt;30),"Pause &lt;30 min prüfen",IF(K137&gt;10,"Arbeitszeit &gt;10h prüfen",IF(R137&lt;Stammdaten!$B$4,"Stundenlohn prüfen","OK")))))</f>
        <v>OK</v>
      </c>
      <c r="Y137" s="13" t="s">
        <v>56</v>
      </c>
      <c r="Z137" s="13"/>
    </row>
    <row r="138" spans="1:26" ht="18" customHeight="1" x14ac:dyDescent="0.25">
      <c r="A138" s="30">
        <v>46056</v>
      </c>
      <c r="B138" s="12">
        <f t="shared" si="20"/>
        <v>6</v>
      </c>
      <c r="C138" s="12" t="str">
        <f t="shared" si="21"/>
        <v>Di</v>
      </c>
      <c r="D138" s="13" t="s">
        <v>32</v>
      </c>
      <c r="E138" s="13" t="s">
        <v>33</v>
      </c>
      <c r="F138" s="13"/>
      <c r="G138" s="14"/>
      <c r="H138" s="14"/>
      <c r="I138" s="15">
        <v>0</v>
      </c>
      <c r="J138" s="16">
        <f t="shared" si="22"/>
        <v>0</v>
      </c>
      <c r="K138" s="16">
        <f t="shared" si="23"/>
        <v>0</v>
      </c>
      <c r="L138" s="16">
        <f>IF(D138="","",IF(V138&lt;&gt;"",0,IFERROR(INDEX(Stammdaten!$F$8:$F$17,MATCH(D138,Stammdaten!$A$8:$A$17,0)),0)))</f>
        <v>0</v>
      </c>
      <c r="M138" s="16">
        <f t="shared" si="24"/>
        <v>0</v>
      </c>
      <c r="N138" s="16">
        <f t="shared" si="25"/>
        <v>0</v>
      </c>
      <c r="O138" s="16">
        <f t="shared" si="26"/>
        <v>0</v>
      </c>
      <c r="P138" s="13" t="s">
        <v>41</v>
      </c>
      <c r="Q138" s="16">
        <f t="shared" si="27"/>
        <v>0</v>
      </c>
      <c r="R138" s="17">
        <f>IF(D138="","",IFERROR(INDEX(Stammdaten!$E$8:$E$17,MATCH(D138,Stammdaten!$A$8:$A$17,0)),0))</f>
        <v>17.2</v>
      </c>
      <c r="S138" s="17">
        <f t="shared" si="28"/>
        <v>0</v>
      </c>
      <c r="T138" s="17">
        <f>IF(A138="","",N138*R138*Stammdaten!$B$5+O138*R138*Stammdaten!$B$6+IF(P138="Ja",K138*R138*Stammdaten!$B$7,0))</f>
        <v>0</v>
      </c>
      <c r="U138" s="17">
        <f t="shared" si="29"/>
        <v>0</v>
      </c>
      <c r="V138" s="13" t="s">
        <v>57</v>
      </c>
      <c r="W138" s="13" t="s">
        <v>38</v>
      </c>
      <c r="X138" s="12" t="str">
        <f>IF(A138="","",IF(AND(J138&gt;9,I138&lt;45),"Pause &lt;45 min prüfen",IF(AND(J138&gt;6,I138&lt;30),"Pause &lt;30 min prüfen",IF(K138&gt;10,"Arbeitszeit &gt;10h prüfen",IF(R138&lt;Stammdaten!$B$4,"Stundenlohn prüfen","OK")))))</f>
        <v>OK</v>
      </c>
      <c r="Y138" s="13" t="s">
        <v>56</v>
      </c>
      <c r="Z138" s="13"/>
    </row>
    <row r="139" spans="1:26" ht="18" customHeight="1" x14ac:dyDescent="0.25">
      <c r="A139" s="30"/>
      <c r="B139" s="12" t="str">
        <f t="shared" si="20"/>
        <v/>
      </c>
      <c r="C139" s="12" t="str">
        <f t="shared" si="21"/>
        <v/>
      </c>
      <c r="D139" s="13"/>
      <c r="E139" s="13"/>
      <c r="F139" s="13"/>
      <c r="G139" s="14"/>
      <c r="H139" s="14"/>
      <c r="I139" s="15"/>
      <c r="J139" s="16">
        <f t="shared" si="22"/>
        <v>0</v>
      </c>
      <c r="K139" s="16">
        <f t="shared" si="23"/>
        <v>0</v>
      </c>
      <c r="L139" s="16" t="str">
        <f>IF(D139="","",IF(V139&lt;&gt;"",0,IFERROR(INDEX(Stammdaten!$F$8:$F$17,MATCH(D139,Stammdaten!$A$8:$A$17,0)),0)))</f>
        <v/>
      </c>
      <c r="M139" s="16" t="str">
        <f t="shared" si="24"/>
        <v/>
      </c>
      <c r="N139" s="16">
        <f t="shared" si="25"/>
        <v>0</v>
      </c>
      <c r="O139" s="16" t="str">
        <f t="shared" si="26"/>
        <v/>
      </c>
      <c r="P139" s="13"/>
      <c r="Q139" s="16" t="str">
        <f t="shared" si="27"/>
        <v/>
      </c>
      <c r="R139" s="17" t="str">
        <f>IF(D139="","",IFERROR(INDEX(Stammdaten!$E$8:$E$17,MATCH(D139,Stammdaten!$A$8:$A$17,0)),0))</f>
        <v/>
      </c>
      <c r="S139" s="17" t="str">
        <f t="shared" si="28"/>
        <v/>
      </c>
      <c r="T139" s="17" t="str">
        <f>IF(A139="","",N139*R139*Stammdaten!$B$5+O139*R139*Stammdaten!$B$6+IF(P139="Ja",K139*R139*Stammdaten!$B$7,0))</f>
        <v/>
      </c>
      <c r="U139" s="17" t="str">
        <f t="shared" si="29"/>
        <v/>
      </c>
      <c r="V139" s="13"/>
      <c r="W139" s="13"/>
      <c r="X139" s="12" t="str">
        <f>IF(A139="","",IF(AND(J139&gt;9,I139&lt;45),"Pause &lt;45 min prüfen",IF(AND(J139&gt;6,I139&lt;30),"Pause &lt;30 min prüfen",IF(K139&gt;10,"Arbeitszeit &gt;10h prüfen",IF(R139&lt;Stammdaten!$B$4,"Stundenlohn prüfen","OK")))))</f>
        <v/>
      </c>
      <c r="Y139" s="13"/>
      <c r="Z139" s="13"/>
    </row>
    <row r="140" spans="1:26" ht="18" customHeight="1" x14ac:dyDescent="0.25">
      <c r="A140" s="30"/>
      <c r="B140" s="12" t="str">
        <f t="shared" si="20"/>
        <v/>
      </c>
      <c r="C140" s="12" t="str">
        <f t="shared" si="21"/>
        <v/>
      </c>
      <c r="D140" s="13"/>
      <c r="E140" s="13"/>
      <c r="F140" s="13"/>
      <c r="G140" s="14"/>
      <c r="H140" s="14"/>
      <c r="I140" s="15"/>
      <c r="J140" s="16">
        <f t="shared" si="22"/>
        <v>0</v>
      </c>
      <c r="K140" s="16">
        <f t="shared" si="23"/>
        <v>0</v>
      </c>
      <c r="L140" s="16" t="str">
        <f>IF(D140="","",IF(V140&lt;&gt;"",0,IFERROR(INDEX(Stammdaten!$F$8:$F$17,MATCH(D140,Stammdaten!$A$8:$A$17,0)),0)))</f>
        <v/>
      </c>
      <c r="M140" s="16" t="str">
        <f t="shared" si="24"/>
        <v/>
      </c>
      <c r="N140" s="16">
        <f t="shared" si="25"/>
        <v>0</v>
      </c>
      <c r="O140" s="16" t="str">
        <f t="shared" si="26"/>
        <v/>
      </c>
      <c r="P140" s="13"/>
      <c r="Q140" s="16" t="str">
        <f t="shared" si="27"/>
        <v/>
      </c>
      <c r="R140" s="17" t="str">
        <f>IF(D140="","",IFERROR(INDEX(Stammdaten!$E$8:$E$17,MATCH(D140,Stammdaten!$A$8:$A$17,0)),0))</f>
        <v/>
      </c>
      <c r="S140" s="17" t="str">
        <f t="shared" si="28"/>
        <v/>
      </c>
      <c r="T140" s="17" t="str">
        <f>IF(A140="","",N140*R140*Stammdaten!$B$5+O140*R140*Stammdaten!$B$6+IF(P140="Ja",K140*R140*Stammdaten!$B$7,0))</f>
        <v/>
      </c>
      <c r="U140" s="17" t="str">
        <f t="shared" si="29"/>
        <v/>
      </c>
      <c r="V140" s="13"/>
      <c r="W140" s="13"/>
      <c r="X140" s="12" t="str">
        <f>IF(A140="","",IF(AND(J140&gt;9,I140&lt;45),"Pause &lt;45 min prüfen",IF(AND(J140&gt;6,I140&lt;30),"Pause &lt;30 min prüfen",IF(K140&gt;10,"Arbeitszeit &gt;10h prüfen",IF(R140&lt;Stammdaten!$B$4,"Stundenlohn prüfen","OK")))))</f>
        <v/>
      </c>
      <c r="Y140" s="13"/>
      <c r="Z140" s="13"/>
    </row>
    <row r="141" spans="1:26" ht="18" customHeight="1" x14ac:dyDescent="0.25">
      <c r="A141" s="30"/>
      <c r="B141" s="12" t="str">
        <f t="shared" si="20"/>
        <v/>
      </c>
      <c r="C141" s="12" t="str">
        <f t="shared" si="21"/>
        <v/>
      </c>
      <c r="D141" s="13"/>
      <c r="E141" s="13"/>
      <c r="F141" s="13"/>
      <c r="G141" s="14"/>
      <c r="H141" s="14"/>
      <c r="I141" s="15"/>
      <c r="J141" s="16">
        <f t="shared" si="22"/>
        <v>0</v>
      </c>
      <c r="K141" s="16">
        <f t="shared" si="23"/>
        <v>0</v>
      </c>
      <c r="L141" s="16" t="str">
        <f>IF(D141="","",IF(V141&lt;&gt;"",0,IFERROR(INDEX(Stammdaten!$F$8:$F$17,MATCH(D141,Stammdaten!$A$8:$A$17,0)),0)))</f>
        <v/>
      </c>
      <c r="M141" s="16" t="str">
        <f t="shared" si="24"/>
        <v/>
      </c>
      <c r="N141" s="16">
        <f t="shared" si="25"/>
        <v>0</v>
      </c>
      <c r="O141" s="16" t="str">
        <f t="shared" si="26"/>
        <v/>
      </c>
      <c r="P141" s="13"/>
      <c r="Q141" s="16" t="str">
        <f t="shared" si="27"/>
        <v/>
      </c>
      <c r="R141" s="17" t="str">
        <f>IF(D141="","",IFERROR(INDEX(Stammdaten!$E$8:$E$17,MATCH(D141,Stammdaten!$A$8:$A$17,0)),0))</f>
        <v/>
      </c>
      <c r="S141" s="17" t="str">
        <f t="shared" si="28"/>
        <v/>
      </c>
      <c r="T141" s="17" t="str">
        <f>IF(A141="","",N141*R141*Stammdaten!$B$5+O141*R141*Stammdaten!$B$6+IF(P141="Ja",K141*R141*Stammdaten!$B$7,0))</f>
        <v/>
      </c>
      <c r="U141" s="17" t="str">
        <f t="shared" si="29"/>
        <v/>
      </c>
      <c r="V141" s="13"/>
      <c r="W141" s="13"/>
      <c r="X141" s="12" t="str">
        <f>IF(A141="","",IF(AND(J141&gt;9,I141&lt;45),"Pause &lt;45 min prüfen",IF(AND(J141&gt;6,I141&lt;30),"Pause &lt;30 min prüfen",IF(K141&gt;10,"Arbeitszeit &gt;10h prüfen",IF(R141&lt;Stammdaten!$B$4,"Stundenlohn prüfen","OK")))))</f>
        <v/>
      </c>
      <c r="Y141" s="13"/>
      <c r="Z141" s="13"/>
    </row>
    <row r="142" spans="1:26" ht="18" customHeight="1" x14ac:dyDescent="0.25">
      <c r="A142" s="30"/>
      <c r="B142" s="12" t="str">
        <f t="shared" si="20"/>
        <v/>
      </c>
      <c r="C142" s="12" t="str">
        <f t="shared" si="21"/>
        <v/>
      </c>
      <c r="D142" s="13"/>
      <c r="E142" s="13"/>
      <c r="F142" s="13"/>
      <c r="G142" s="14"/>
      <c r="H142" s="14"/>
      <c r="I142" s="15"/>
      <c r="J142" s="16">
        <f t="shared" si="22"/>
        <v>0</v>
      </c>
      <c r="K142" s="16">
        <f t="shared" si="23"/>
        <v>0</v>
      </c>
      <c r="L142" s="16" t="str">
        <f>IF(D142="","",IF(V142&lt;&gt;"",0,IFERROR(INDEX(Stammdaten!$F$8:$F$17,MATCH(D142,Stammdaten!$A$8:$A$17,0)),0)))</f>
        <v/>
      </c>
      <c r="M142" s="16" t="str">
        <f t="shared" si="24"/>
        <v/>
      </c>
      <c r="N142" s="16">
        <f t="shared" si="25"/>
        <v>0</v>
      </c>
      <c r="O142" s="16" t="str">
        <f t="shared" si="26"/>
        <v/>
      </c>
      <c r="P142" s="13"/>
      <c r="Q142" s="16" t="str">
        <f t="shared" si="27"/>
        <v/>
      </c>
      <c r="R142" s="17" t="str">
        <f>IF(D142="","",IFERROR(INDEX(Stammdaten!$E$8:$E$17,MATCH(D142,Stammdaten!$A$8:$A$17,0)),0))</f>
        <v/>
      </c>
      <c r="S142" s="17" t="str">
        <f t="shared" si="28"/>
        <v/>
      </c>
      <c r="T142" s="17" t="str">
        <f>IF(A142="","",N142*R142*Stammdaten!$B$5+O142*R142*Stammdaten!$B$6+IF(P142="Ja",K142*R142*Stammdaten!$B$7,0))</f>
        <v/>
      </c>
      <c r="U142" s="17" t="str">
        <f t="shared" si="29"/>
        <v/>
      </c>
      <c r="V142" s="13"/>
      <c r="W142" s="13"/>
      <c r="X142" s="12" t="str">
        <f>IF(A142="","",IF(AND(J142&gt;9,I142&lt;45),"Pause &lt;45 min prüfen",IF(AND(J142&gt;6,I142&lt;30),"Pause &lt;30 min prüfen",IF(K142&gt;10,"Arbeitszeit &gt;10h prüfen",IF(R142&lt;Stammdaten!$B$4,"Stundenlohn prüfen","OK")))))</f>
        <v/>
      </c>
      <c r="Y142" s="13"/>
      <c r="Z142" s="13"/>
    </row>
    <row r="143" spans="1:26" ht="18" customHeight="1" x14ac:dyDescent="0.25">
      <c r="A143" s="30"/>
      <c r="B143" s="12" t="str">
        <f t="shared" si="20"/>
        <v/>
      </c>
      <c r="C143" s="12" t="str">
        <f t="shared" si="21"/>
        <v/>
      </c>
      <c r="D143" s="13"/>
      <c r="E143" s="13"/>
      <c r="F143" s="13"/>
      <c r="G143" s="14"/>
      <c r="H143" s="14"/>
      <c r="I143" s="15"/>
      <c r="J143" s="16">
        <f t="shared" si="22"/>
        <v>0</v>
      </c>
      <c r="K143" s="16">
        <f t="shared" si="23"/>
        <v>0</v>
      </c>
      <c r="L143" s="16" t="str">
        <f>IF(D143="","",IF(V143&lt;&gt;"",0,IFERROR(INDEX(Stammdaten!$F$8:$F$17,MATCH(D143,Stammdaten!$A$8:$A$17,0)),0)))</f>
        <v/>
      </c>
      <c r="M143" s="16" t="str">
        <f t="shared" si="24"/>
        <v/>
      </c>
      <c r="N143" s="16">
        <f t="shared" si="25"/>
        <v>0</v>
      </c>
      <c r="O143" s="16" t="str">
        <f t="shared" si="26"/>
        <v/>
      </c>
      <c r="P143" s="13"/>
      <c r="Q143" s="16" t="str">
        <f t="shared" si="27"/>
        <v/>
      </c>
      <c r="R143" s="17" t="str">
        <f>IF(D143="","",IFERROR(INDEX(Stammdaten!$E$8:$E$17,MATCH(D143,Stammdaten!$A$8:$A$17,0)),0))</f>
        <v/>
      </c>
      <c r="S143" s="17" t="str">
        <f t="shared" si="28"/>
        <v/>
      </c>
      <c r="T143" s="17" t="str">
        <f>IF(A143="","",N143*R143*Stammdaten!$B$5+O143*R143*Stammdaten!$B$6+IF(P143="Ja",K143*R143*Stammdaten!$B$7,0))</f>
        <v/>
      </c>
      <c r="U143" s="17" t="str">
        <f t="shared" si="29"/>
        <v/>
      </c>
      <c r="V143" s="13"/>
      <c r="W143" s="13"/>
      <c r="X143" s="12" t="str">
        <f>IF(A143="","",IF(AND(J143&gt;9,I143&lt;45),"Pause &lt;45 min prüfen",IF(AND(J143&gt;6,I143&lt;30),"Pause &lt;30 min prüfen",IF(K143&gt;10,"Arbeitszeit &gt;10h prüfen",IF(R143&lt;Stammdaten!$B$4,"Stundenlohn prüfen","OK")))))</f>
        <v/>
      </c>
      <c r="Y143" s="13"/>
      <c r="Z143" s="13"/>
    </row>
    <row r="144" spans="1:26" ht="18" customHeight="1" x14ac:dyDescent="0.25">
      <c r="A144" s="30"/>
      <c r="B144" s="12" t="str">
        <f t="shared" si="20"/>
        <v/>
      </c>
      <c r="C144" s="12" t="str">
        <f t="shared" si="21"/>
        <v/>
      </c>
      <c r="D144" s="13"/>
      <c r="E144" s="13"/>
      <c r="F144" s="13"/>
      <c r="G144" s="14"/>
      <c r="H144" s="14"/>
      <c r="I144" s="15"/>
      <c r="J144" s="16">
        <f t="shared" si="22"/>
        <v>0</v>
      </c>
      <c r="K144" s="16">
        <f t="shared" si="23"/>
        <v>0</v>
      </c>
      <c r="L144" s="16" t="str">
        <f>IF(D144="","",IF(V144&lt;&gt;"",0,IFERROR(INDEX(Stammdaten!$F$8:$F$17,MATCH(D144,Stammdaten!$A$8:$A$17,0)),0)))</f>
        <v/>
      </c>
      <c r="M144" s="16" t="str">
        <f t="shared" si="24"/>
        <v/>
      </c>
      <c r="N144" s="16">
        <f t="shared" si="25"/>
        <v>0</v>
      </c>
      <c r="O144" s="16" t="str">
        <f t="shared" si="26"/>
        <v/>
      </c>
      <c r="P144" s="13"/>
      <c r="Q144" s="16" t="str">
        <f t="shared" si="27"/>
        <v/>
      </c>
      <c r="R144" s="17" t="str">
        <f>IF(D144="","",IFERROR(INDEX(Stammdaten!$E$8:$E$17,MATCH(D144,Stammdaten!$A$8:$A$17,0)),0))</f>
        <v/>
      </c>
      <c r="S144" s="17" t="str">
        <f t="shared" si="28"/>
        <v/>
      </c>
      <c r="T144" s="17" t="str">
        <f>IF(A144="","",N144*R144*Stammdaten!$B$5+O144*R144*Stammdaten!$B$6+IF(P144="Ja",K144*R144*Stammdaten!$B$7,0))</f>
        <v/>
      </c>
      <c r="U144" s="17" t="str">
        <f t="shared" si="29"/>
        <v/>
      </c>
      <c r="V144" s="13"/>
      <c r="W144" s="13"/>
      <c r="X144" s="12" t="str">
        <f>IF(A144="","",IF(AND(J144&gt;9,I144&lt;45),"Pause &lt;45 min prüfen",IF(AND(J144&gt;6,I144&lt;30),"Pause &lt;30 min prüfen",IF(K144&gt;10,"Arbeitszeit &gt;10h prüfen",IF(R144&lt;Stammdaten!$B$4,"Stundenlohn prüfen","OK")))))</f>
        <v/>
      </c>
      <c r="Y144" s="13"/>
      <c r="Z144" s="13"/>
    </row>
    <row r="145" spans="1:26" ht="18" customHeight="1" x14ac:dyDescent="0.25">
      <c r="A145" s="30"/>
      <c r="B145" s="12" t="str">
        <f t="shared" si="20"/>
        <v/>
      </c>
      <c r="C145" s="12" t="str">
        <f t="shared" si="21"/>
        <v/>
      </c>
      <c r="D145" s="13"/>
      <c r="E145" s="13"/>
      <c r="F145" s="13"/>
      <c r="G145" s="14"/>
      <c r="H145" s="14"/>
      <c r="I145" s="15"/>
      <c r="J145" s="16">
        <f t="shared" si="22"/>
        <v>0</v>
      </c>
      <c r="K145" s="16">
        <f t="shared" si="23"/>
        <v>0</v>
      </c>
      <c r="L145" s="16" t="str">
        <f>IF(D145="","",IF(V145&lt;&gt;"",0,IFERROR(INDEX(Stammdaten!$F$8:$F$17,MATCH(D145,Stammdaten!$A$8:$A$17,0)),0)))</f>
        <v/>
      </c>
      <c r="M145" s="16" t="str">
        <f t="shared" si="24"/>
        <v/>
      </c>
      <c r="N145" s="16">
        <f t="shared" si="25"/>
        <v>0</v>
      </c>
      <c r="O145" s="16" t="str">
        <f t="shared" si="26"/>
        <v/>
      </c>
      <c r="P145" s="13"/>
      <c r="Q145" s="16" t="str">
        <f t="shared" si="27"/>
        <v/>
      </c>
      <c r="R145" s="17" t="str">
        <f>IF(D145="","",IFERROR(INDEX(Stammdaten!$E$8:$E$17,MATCH(D145,Stammdaten!$A$8:$A$17,0)),0))</f>
        <v/>
      </c>
      <c r="S145" s="17" t="str">
        <f t="shared" si="28"/>
        <v/>
      </c>
      <c r="T145" s="17" t="str">
        <f>IF(A145="","",N145*R145*Stammdaten!$B$5+O145*R145*Stammdaten!$B$6+IF(P145="Ja",K145*R145*Stammdaten!$B$7,0))</f>
        <v/>
      </c>
      <c r="U145" s="17" t="str">
        <f t="shared" si="29"/>
        <v/>
      </c>
      <c r="V145" s="13"/>
      <c r="W145" s="13"/>
      <c r="X145" s="12" t="str">
        <f>IF(A145="","",IF(AND(J145&gt;9,I145&lt;45),"Pause &lt;45 min prüfen",IF(AND(J145&gt;6,I145&lt;30),"Pause &lt;30 min prüfen",IF(K145&gt;10,"Arbeitszeit &gt;10h prüfen",IF(R145&lt;Stammdaten!$B$4,"Stundenlohn prüfen","OK")))))</f>
        <v/>
      </c>
      <c r="Y145" s="13"/>
      <c r="Z145" s="13"/>
    </row>
    <row r="146" spans="1:26" ht="18" customHeight="1" x14ac:dyDescent="0.25">
      <c r="A146" s="30"/>
      <c r="B146" s="12" t="str">
        <f t="shared" si="20"/>
        <v/>
      </c>
      <c r="C146" s="12" t="str">
        <f t="shared" si="21"/>
        <v/>
      </c>
      <c r="D146" s="13"/>
      <c r="E146" s="13"/>
      <c r="F146" s="13"/>
      <c r="G146" s="14"/>
      <c r="H146" s="14"/>
      <c r="I146" s="15"/>
      <c r="J146" s="16">
        <f t="shared" si="22"/>
        <v>0</v>
      </c>
      <c r="K146" s="16">
        <f t="shared" si="23"/>
        <v>0</v>
      </c>
      <c r="L146" s="16" t="str">
        <f>IF(D146="","",IF(V146&lt;&gt;"",0,IFERROR(INDEX(Stammdaten!$F$8:$F$17,MATCH(D146,Stammdaten!$A$8:$A$17,0)),0)))</f>
        <v/>
      </c>
      <c r="M146" s="16" t="str">
        <f t="shared" si="24"/>
        <v/>
      </c>
      <c r="N146" s="16">
        <f t="shared" si="25"/>
        <v>0</v>
      </c>
      <c r="O146" s="16" t="str">
        <f t="shared" si="26"/>
        <v/>
      </c>
      <c r="P146" s="13"/>
      <c r="Q146" s="16" t="str">
        <f t="shared" si="27"/>
        <v/>
      </c>
      <c r="R146" s="17" t="str">
        <f>IF(D146="","",IFERROR(INDEX(Stammdaten!$E$8:$E$17,MATCH(D146,Stammdaten!$A$8:$A$17,0)),0))</f>
        <v/>
      </c>
      <c r="S146" s="17" t="str">
        <f t="shared" si="28"/>
        <v/>
      </c>
      <c r="T146" s="17" t="str">
        <f>IF(A146="","",N146*R146*Stammdaten!$B$5+O146*R146*Stammdaten!$B$6+IF(P146="Ja",K146*R146*Stammdaten!$B$7,0))</f>
        <v/>
      </c>
      <c r="U146" s="17" t="str">
        <f t="shared" si="29"/>
        <v/>
      </c>
      <c r="V146" s="13"/>
      <c r="W146" s="13"/>
      <c r="X146" s="12" t="str">
        <f>IF(A146="","",IF(AND(J146&gt;9,I146&lt;45),"Pause &lt;45 min prüfen",IF(AND(J146&gt;6,I146&lt;30),"Pause &lt;30 min prüfen",IF(K146&gt;10,"Arbeitszeit &gt;10h prüfen",IF(R146&lt;Stammdaten!$B$4,"Stundenlohn prüfen","OK")))))</f>
        <v/>
      </c>
      <c r="Y146" s="13"/>
      <c r="Z146" s="13"/>
    </row>
    <row r="147" spans="1:26" ht="18" customHeight="1" x14ac:dyDescent="0.25">
      <c r="A147" s="30"/>
      <c r="B147" s="12" t="str">
        <f t="shared" si="20"/>
        <v/>
      </c>
      <c r="C147" s="12" t="str">
        <f t="shared" si="21"/>
        <v/>
      </c>
      <c r="D147" s="13"/>
      <c r="E147" s="13"/>
      <c r="F147" s="13"/>
      <c r="G147" s="14"/>
      <c r="H147" s="14"/>
      <c r="I147" s="15"/>
      <c r="J147" s="16">
        <f t="shared" si="22"/>
        <v>0</v>
      </c>
      <c r="K147" s="16">
        <f t="shared" si="23"/>
        <v>0</v>
      </c>
      <c r="L147" s="16" t="str">
        <f>IF(D147="","",IF(V147&lt;&gt;"",0,IFERROR(INDEX(Stammdaten!$F$8:$F$17,MATCH(D147,Stammdaten!$A$8:$A$17,0)),0)))</f>
        <v/>
      </c>
      <c r="M147" s="16" t="str">
        <f t="shared" si="24"/>
        <v/>
      </c>
      <c r="N147" s="16">
        <f t="shared" si="25"/>
        <v>0</v>
      </c>
      <c r="O147" s="16" t="str">
        <f t="shared" si="26"/>
        <v/>
      </c>
      <c r="P147" s="13"/>
      <c r="Q147" s="16" t="str">
        <f t="shared" si="27"/>
        <v/>
      </c>
      <c r="R147" s="17" t="str">
        <f>IF(D147="","",IFERROR(INDEX(Stammdaten!$E$8:$E$17,MATCH(D147,Stammdaten!$A$8:$A$17,0)),0))</f>
        <v/>
      </c>
      <c r="S147" s="17" t="str">
        <f t="shared" si="28"/>
        <v/>
      </c>
      <c r="T147" s="17" t="str">
        <f>IF(A147="","",N147*R147*Stammdaten!$B$5+O147*R147*Stammdaten!$B$6+IF(P147="Ja",K147*R147*Stammdaten!$B$7,0))</f>
        <v/>
      </c>
      <c r="U147" s="17" t="str">
        <f t="shared" si="29"/>
        <v/>
      </c>
      <c r="V147" s="13"/>
      <c r="W147" s="13"/>
      <c r="X147" s="12" t="str">
        <f>IF(A147="","",IF(AND(J147&gt;9,I147&lt;45),"Pause &lt;45 min prüfen",IF(AND(J147&gt;6,I147&lt;30),"Pause &lt;30 min prüfen",IF(K147&gt;10,"Arbeitszeit &gt;10h prüfen",IF(R147&lt;Stammdaten!$B$4,"Stundenlohn prüfen","OK")))))</f>
        <v/>
      </c>
      <c r="Y147" s="13"/>
      <c r="Z147" s="13"/>
    </row>
    <row r="148" spans="1:26" ht="18" customHeight="1" x14ac:dyDescent="0.25">
      <c r="A148" s="30"/>
      <c r="B148" s="12" t="str">
        <f t="shared" si="20"/>
        <v/>
      </c>
      <c r="C148" s="12" t="str">
        <f t="shared" si="21"/>
        <v/>
      </c>
      <c r="D148" s="13"/>
      <c r="E148" s="13"/>
      <c r="F148" s="13"/>
      <c r="G148" s="14"/>
      <c r="H148" s="14"/>
      <c r="I148" s="15"/>
      <c r="J148" s="16">
        <f t="shared" si="22"/>
        <v>0</v>
      </c>
      <c r="K148" s="16">
        <f t="shared" si="23"/>
        <v>0</v>
      </c>
      <c r="L148" s="16" t="str">
        <f>IF(D148="","",IF(V148&lt;&gt;"",0,IFERROR(INDEX(Stammdaten!$F$8:$F$17,MATCH(D148,Stammdaten!$A$8:$A$17,0)),0)))</f>
        <v/>
      </c>
      <c r="M148" s="16" t="str">
        <f t="shared" si="24"/>
        <v/>
      </c>
      <c r="N148" s="16">
        <f t="shared" si="25"/>
        <v>0</v>
      </c>
      <c r="O148" s="16" t="str">
        <f t="shared" si="26"/>
        <v/>
      </c>
      <c r="P148" s="13"/>
      <c r="Q148" s="16" t="str">
        <f t="shared" si="27"/>
        <v/>
      </c>
      <c r="R148" s="17" t="str">
        <f>IF(D148="","",IFERROR(INDEX(Stammdaten!$E$8:$E$17,MATCH(D148,Stammdaten!$A$8:$A$17,0)),0))</f>
        <v/>
      </c>
      <c r="S148" s="17" t="str">
        <f t="shared" si="28"/>
        <v/>
      </c>
      <c r="T148" s="17" t="str">
        <f>IF(A148="","",N148*R148*Stammdaten!$B$5+O148*R148*Stammdaten!$B$6+IF(P148="Ja",K148*R148*Stammdaten!$B$7,0))</f>
        <v/>
      </c>
      <c r="U148" s="17" t="str">
        <f t="shared" si="29"/>
        <v/>
      </c>
      <c r="V148" s="13"/>
      <c r="W148" s="13"/>
      <c r="X148" s="12" t="str">
        <f>IF(A148="","",IF(AND(J148&gt;9,I148&lt;45),"Pause &lt;45 min prüfen",IF(AND(J148&gt;6,I148&lt;30),"Pause &lt;30 min prüfen",IF(K148&gt;10,"Arbeitszeit &gt;10h prüfen",IF(R148&lt;Stammdaten!$B$4,"Stundenlohn prüfen","OK")))))</f>
        <v/>
      </c>
      <c r="Y148" s="13"/>
      <c r="Z148" s="13"/>
    </row>
    <row r="149" spans="1:26" ht="18" customHeight="1" x14ac:dyDescent="0.25">
      <c r="A149" s="30"/>
      <c r="B149" s="12" t="str">
        <f t="shared" si="20"/>
        <v/>
      </c>
      <c r="C149" s="12" t="str">
        <f t="shared" si="21"/>
        <v/>
      </c>
      <c r="D149" s="13"/>
      <c r="E149" s="13"/>
      <c r="F149" s="13"/>
      <c r="G149" s="14"/>
      <c r="H149" s="14"/>
      <c r="I149" s="15"/>
      <c r="J149" s="16">
        <f t="shared" si="22"/>
        <v>0</v>
      </c>
      <c r="K149" s="16">
        <f t="shared" si="23"/>
        <v>0</v>
      </c>
      <c r="L149" s="16" t="str">
        <f>IF(D149="","",IF(V149&lt;&gt;"",0,IFERROR(INDEX(Stammdaten!$F$8:$F$17,MATCH(D149,Stammdaten!$A$8:$A$17,0)),0)))</f>
        <v/>
      </c>
      <c r="M149" s="16" t="str">
        <f t="shared" si="24"/>
        <v/>
      </c>
      <c r="N149" s="16">
        <f t="shared" si="25"/>
        <v>0</v>
      </c>
      <c r="O149" s="16" t="str">
        <f t="shared" si="26"/>
        <v/>
      </c>
      <c r="P149" s="13"/>
      <c r="Q149" s="16" t="str">
        <f t="shared" si="27"/>
        <v/>
      </c>
      <c r="R149" s="17" t="str">
        <f>IF(D149="","",IFERROR(INDEX(Stammdaten!$E$8:$E$17,MATCH(D149,Stammdaten!$A$8:$A$17,0)),0))</f>
        <v/>
      </c>
      <c r="S149" s="17" t="str">
        <f t="shared" si="28"/>
        <v/>
      </c>
      <c r="T149" s="17" t="str">
        <f>IF(A149="","",N149*R149*Stammdaten!$B$5+O149*R149*Stammdaten!$B$6+IF(P149="Ja",K149*R149*Stammdaten!$B$7,0))</f>
        <v/>
      </c>
      <c r="U149" s="17" t="str">
        <f t="shared" si="29"/>
        <v/>
      </c>
      <c r="V149" s="13"/>
      <c r="W149" s="13"/>
      <c r="X149" s="12" t="str">
        <f>IF(A149="","",IF(AND(J149&gt;9,I149&lt;45),"Pause &lt;45 min prüfen",IF(AND(J149&gt;6,I149&lt;30),"Pause &lt;30 min prüfen",IF(K149&gt;10,"Arbeitszeit &gt;10h prüfen",IF(R149&lt;Stammdaten!$B$4,"Stundenlohn prüfen","OK")))))</f>
        <v/>
      </c>
      <c r="Y149" s="13"/>
      <c r="Z149" s="13"/>
    </row>
    <row r="150" spans="1:26" ht="18" customHeight="1" x14ac:dyDescent="0.25">
      <c r="A150" s="30"/>
      <c r="B150" s="12" t="str">
        <f t="shared" si="20"/>
        <v/>
      </c>
      <c r="C150" s="12" t="str">
        <f t="shared" si="21"/>
        <v/>
      </c>
      <c r="D150" s="13"/>
      <c r="E150" s="13"/>
      <c r="F150" s="13"/>
      <c r="G150" s="14"/>
      <c r="H150" s="14"/>
      <c r="I150" s="15"/>
      <c r="J150" s="16">
        <f t="shared" si="22"/>
        <v>0</v>
      </c>
      <c r="K150" s="16">
        <f t="shared" si="23"/>
        <v>0</v>
      </c>
      <c r="L150" s="16" t="str">
        <f>IF(D150="","",IF(V150&lt;&gt;"",0,IFERROR(INDEX(Stammdaten!$F$8:$F$17,MATCH(D150,Stammdaten!$A$8:$A$17,0)),0)))</f>
        <v/>
      </c>
      <c r="M150" s="16" t="str">
        <f t="shared" si="24"/>
        <v/>
      </c>
      <c r="N150" s="16">
        <f t="shared" si="25"/>
        <v>0</v>
      </c>
      <c r="O150" s="16" t="str">
        <f t="shared" si="26"/>
        <v/>
      </c>
      <c r="P150" s="13"/>
      <c r="Q150" s="16" t="str">
        <f t="shared" si="27"/>
        <v/>
      </c>
      <c r="R150" s="17" t="str">
        <f>IF(D150="","",IFERROR(INDEX(Stammdaten!$E$8:$E$17,MATCH(D150,Stammdaten!$A$8:$A$17,0)),0))</f>
        <v/>
      </c>
      <c r="S150" s="17" t="str">
        <f t="shared" si="28"/>
        <v/>
      </c>
      <c r="T150" s="17" t="str">
        <f>IF(A150="","",N150*R150*Stammdaten!$B$5+O150*R150*Stammdaten!$B$6+IF(P150="Ja",K150*R150*Stammdaten!$B$7,0))</f>
        <v/>
      </c>
      <c r="U150" s="17" t="str">
        <f t="shared" si="29"/>
        <v/>
      </c>
      <c r="V150" s="13"/>
      <c r="W150" s="13"/>
      <c r="X150" s="12" t="str">
        <f>IF(A150="","",IF(AND(J150&gt;9,I150&lt;45),"Pause &lt;45 min prüfen",IF(AND(J150&gt;6,I150&lt;30),"Pause &lt;30 min prüfen",IF(K150&gt;10,"Arbeitszeit &gt;10h prüfen",IF(R150&lt;Stammdaten!$B$4,"Stundenlohn prüfen","OK")))))</f>
        <v/>
      </c>
      <c r="Y150" s="13"/>
      <c r="Z150" s="13"/>
    </row>
    <row r="151" spans="1:26" ht="18" customHeight="1" x14ac:dyDescent="0.25">
      <c r="A151" s="30"/>
      <c r="B151" s="12" t="str">
        <f t="shared" si="20"/>
        <v/>
      </c>
      <c r="C151" s="12" t="str">
        <f t="shared" si="21"/>
        <v/>
      </c>
      <c r="D151" s="13"/>
      <c r="E151" s="13"/>
      <c r="F151" s="13"/>
      <c r="G151" s="14"/>
      <c r="H151" s="14"/>
      <c r="I151" s="15"/>
      <c r="J151" s="16">
        <f t="shared" si="22"/>
        <v>0</v>
      </c>
      <c r="K151" s="16">
        <f t="shared" si="23"/>
        <v>0</v>
      </c>
      <c r="L151" s="16" t="str">
        <f>IF(D151="","",IF(V151&lt;&gt;"",0,IFERROR(INDEX(Stammdaten!$F$8:$F$17,MATCH(D151,Stammdaten!$A$8:$A$17,0)),0)))</f>
        <v/>
      </c>
      <c r="M151" s="16" t="str">
        <f t="shared" si="24"/>
        <v/>
      </c>
      <c r="N151" s="16">
        <f t="shared" si="25"/>
        <v>0</v>
      </c>
      <c r="O151" s="16" t="str">
        <f t="shared" si="26"/>
        <v/>
      </c>
      <c r="P151" s="13"/>
      <c r="Q151" s="16" t="str">
        <f t="shared" si="27"/>
        <v/>
      </c>
      <c r="R151" s="17" t="str">
        <f>IF(D151="","",IFERROR(INDEX(Stammdaten!$E$8:$E$17,MATCH(D151,Stammdaten!$A$8:$A$17,0)),0))</f>
        <v/>
      </c>
      <c r="S151" s="17" t="str">
        <f t="shared" si="28"/>
        <v/>
      </c>
      <c r="T151" s="17" t="str">
        <f>IF(A151="","",N151*R151*Stammdaten!$B$5+O151*R151*Stammdaten!$B$6+IF(P151="Ja",K151*R151*Stammdaten!$B$7,0))</f>
        <v/>
      </c>
      <c r="U151" s="17" t="str">
        <f t="shared" si="29"/>
        <v/>
      </c>
      <c r="V151" s="13"/>
      <c r="W151" s="13"/>
      <c r="X151" s="12" t="str">
        <f>IF(A151="","",IF(AND(J151&gt;9,I151&lt;45),"Pause &lt;45 min prüfen",IF(AND(J151&gt;6,I151&lt;30),"Pause &lt;30 min prüfen",IF(K151&gt;10,"Arbeitszeit &gt;10h prüfen",IF(R151&lt;Stammdaten!$B$4,"Stundenlohn prüfen","OK")))))</f>
        <v/>
      </c>
      <c r="Y151" s="13"/>
      <c r="Z151" s="13"/>
    </row>
    <row r="152" spans="1:26" ht="18" customHeight="1" x14ac:dyDescent="0.25">
      <c r="A152" s="30"/>
      <c r="B152" s="12" t="str">
        <f t="shared" si="20"/>
        <v/>
      </c>
      <c r="C152" s="12" t="str">
        <f t="shared" si="21"/>
        <v/>
      </c>
      <c r="D152" s="13"/>
      <c r="E152" s="13"/>
      <c r="F152" s="13"/>
      <c r="G152" s="14"/>
      <c r="H152" s="14"/>
      <c r="I152" s="15"/>
      <c r="J152" s="16">
        <f t="shared" si="22"/>
        <v>0</v>
      </c>
      <c r="K152" s="16">
        <f t="shared" si="23"/>
        <v>0</v>
      </c>
      <c r="L152" s="16" t="str">
        <f>IF(D152="","",IF(V152&lt;&gt;"",0,IFERROR(INDEX(Stammdaten!$F$8:$F$17,MATCH(D152,Stammdaten!$A$8:$A$17,0)),0)))</f>
        <v/>
      </c>
      <c r="M152" s="16" t="str">
        <f t="shared" si="24"/>
        <v/>
      </c>
      <c r="N152" s="16">
        <f t="shared" si="25"/>
        <v>0</v>
      </c>
      <c r="O152" s="16" t="str">
        <f t="shared" si="26"/>
        <v/>
      </c>
      <c r="P152" s="13"/>
      <c r="Q152" s="16" t="str">
        <f t="shared" si="27"/>
        <v/>
      </c>
      <c r="R152" s="17" t="str">
        <f>IF(D152="","",IFERROR(INDEX(Stammdaten!$E$8:$E$17,MATCH(D152,Stammdaten!$A$8:$A$17,0)),0))</f>
        <v/>
      </c>
      <c r="S152" s="17" t="str">
        <f t="shared" si="28"/>
        <v/>
      </c>
      <c r="T152" s="17" t="str">
        <f>IF(A152="","",N152*R152*Stammdaten!$B$5+O152*R152*Stammdaten!$B$6+IF(P152="Ja",K152*R152*Stammdaten!$B$7,0))</f>
        <v/>
      </c>
      <c r="U152" s="17" t="str">
        <f t="shared" si="29"/>
        <v/>
      </c>
      <c r="V152" s="13"/>
      <c r="W152" s="13"/>
      <c r="X152" s="12" t="str">
        <f>IF(A152="","",IF(AND(J152&gt;9,I152&lt;45),"Pause &lt;45 min prüfen",IF(AND(J152&gt;6,I152&lt;30),"Pause &lt;30 min prüfen",IF(K152&gt;10,"Arbeitszeit &gt;10h prüfen",IF(R152&lt;Stammdaten!$B$4,"Stundenlohn prüfen","OK")))))</f>
        <v/>
      </c>
      <c r="Y152" s="13"/>
      <c r="Z152" s="13"/>
    </row>
    <row r="153" spans="1:26" ht="18" customHeight="1" x14ac:dyDescent="0.25">
      <c r="A153" s="30"/>
      <c r="B153" s="12" t="str">
        <f t="shared" si="20"/>
        <v/>
      </c>
      <c r="C153" s="12" t="str">
        <f t="shared" si="21"/>
        <v/>
      </c>
      <c r="D153" s="13"/>
      <c r="E153" s="13"/>
      <c r="F153" s="13"/>
      <c r="G153" s="14"/>
      <c r="H153" s="14"/>
      <c r="I153" s="15"/>
      <c r="J153" s="16">
        <f t="shared" si="22"/>
        <v>0</v>
      </c>
      <c r="K153" s="16">
        <f t="shared" si="23"/>
        <v>0</v>
      </c>
      <c r="L153" s="16" t="str">
        <f>IF(D153="","",IF(V153&lt;&gt;"",0,IFERROR(INDEX(Stammdaten!$F$8:$F$17,MATCH(D153,Stammdaten!$A$8:$A$17,0)),0)))</f>
        <v/>
      </c>
      <c r="M153" s="16" t="str">
        <f t="shared" si="24"/>
        <v/>
      </c>
      <c r="N153" s="16">
        <f t="shared" si="25"/>
        <v>0</v>
      </c>
      <c r="O153" s="16" t="str">
        <f t="shared" si="26"/>
        <v/>
      </c>
      <c r="P153" s="13"/>
      <c r="Q153" s="16" t="str">
        <f t="shared" si="27"/>
        <v/>
      </c>
      <c r="R153" s="17" t="str">
        <f>IF(D153="","",IFERROR(INDEX(Stammdaten!$E$8:$E$17,MATCH(D153,Stammdaten!$A$8:$A$17,0)),0))</f>
        <v/>
      </c>
      <c r="S153" s="17" t="str">
        <f t="shared" si="28"/>
        <v/>
      </c>
      <c r="T153" s="17" t="str">
        <f>IF(A153="","",N153*R153*Stammdaten!$B$5+O153*R153*Stammdaten!$B$6+IF(P153="Ja",K153*R153*Stammdaten!$B$7,0))</f>
        <v/>
      </c>
      <c r="U153" s="17" t="str">
        <f t="shared" si="29"/>
        <v/>
      </c>
      <c r="V153" s="13"/>
      <c r="W153" s="13"/>
      <c r="X153" s="12" t="str">
        <f>IF(A153="","",IF(AND(J153&gt;9,I153&lt;45),"Pause &lt;45 min prüfen",IF(AND(J153&gt;6,I153&lt;30),"Pause &lt;30 min prüfen",IF(K153&gt;10,"Arbeitszeit &gt;10h prüfen",IF(R153&lt;Stammdaten!$B$4,"Stundenlohn prüfen","OK")))))</f>
        <v/>
      </c>
      <c r="Y153" s="13"/>
      <c r="Z153" s="13"/>
    </row>
    <row r="154" spans="1:26" ht="18" customHeight="1" x14ac:dyDescent="0.25">
      <c r="A154" s="30"/>
      <c r="B154" s="12" t="str">
        <f t="shared" si="20"/>
        <v/>
      </c>
      <c r="C154" s="12" t="str">
        <f t="shared" si="21"/>
        <v/>
      </c>
      <c r="D154" s="13"/>
      <c r="E154" s="13"/>
      <c r="F154" s="13"/>
      <c r="G154" s="14"/>
      <c r="H154" s="14"/>
      <c r="I154" s="15"/>
      <c r="J154" s="16">
        <f t="shared" si="22"/>
        <v>0</v>
      </c>
      <c r="K154" s="16">
        <f t="shared" si="23"/>
        <v>0</v>
      </c>
      <c r="L154" s="16" t="str">
        <f>IF(D154="","",IF(V154&lt;&gt;"",0,IFERROR(INDEX(Stammdaten!$F$8:$F$17,MATCH(D154,Stammdaten!$A$8:$A$17,0)),0)))</f>
        <v/>
      </c>
      <c r="M154" s="16" t="str">
        <f t="shared" si="24"/>
        <v/>
      </c>
      <c r="N154" s="16">
        <f t="shared" si="25"/>
        <v>0</v>
      </c>
      <c r="O154" s="16" t="str">
        <f t="shared" si="26"/>
        <v/>
      </c>
      <c r="P154" s="13"/>
      <c r="Q154" s="16" t="str">
        <f t="shared" si="27"/>
        <v/>
      </c>
      <c r="R154" s="17" t="str">
        <f>IF(D154="","",IFERROR(INDEX(Stammdaten!$E$8:$E$17,MATCH(D154,Stammdaten!$A$8:$A$17,0)),0))</f>
        <v/>
      </c>
      <c r="S154" s="17" t="str">
        <f t="shared" si="28"/>
        <v/>
      </c>
      <c r="T154" s="17" t="str">
        <f>IF(A154="","",N154*R154*Stammdaten!$B$5+O154*R154*Stammdaten!$B$6+IF(P154="Ja",K154*R154*Stammdaten!$B$7,0))</f>
        <v/>
      </c>
      <c r="U154" s="17" t="str">
        <f t="shared" si="29"/>
        <v/>
      </c>
      <c r="V154" s="13"/>
      <c r="W154" s="13"/>
      <c r="X154" s="12" t="str">
        <f>IF(A154="","",IF(AND(J154&gt;9,I154&lt;45),"Pause &lt;45 min prüfen",IF(AND(J154&gt;6,I154&lt;30),"Pause &lt;30 min prüfen",IF(K154&gt;10,"Arbeitszeit &gt;10h prüfen",IF(R154&lt;Stammdaten!$B$4,"Stundenlohn prüfen","OK")))))</f>
        <v/>
      </c>
      <c r="Y154" s="13"/>
      <c r="Z154" s="13"/>
    </row>
    <row r="155" spans="1:26" ht="18" customHeight="1" x14ac:dyDescent="0.25">
      <c r="A155" s="30"/>
      <c r="B155" s="12" t="str">
        <f t="shared" si="20"/>
        <v/>
      </c>
      <c r="C155" s="12" t="str">
        <f t="shared" si="21"/>
        <v/>
      </c>
      <c r="D155" s="13"/>
      <c r="E155" s="13"/>
      <c r="F155" s="13"/>
      <c r="G155" s="14"/>
      <c r="H155" s="14"/>
      <c r="I155" s="15"/>
      <c r="J155" s="16">
        <f t="shared" si="22"/>
        <v>0</v>
      </c>
      <c r="K155" s="16">
        <f t="shared" si="23"/>
        <v>0</v>
      </c>
      <c r="L155" s="16" t="str">
        <f>IF(D155="","",IF(V155&lt;&gt;"",0,IFERROR(INDEX(Stammdaten!$F$8:$F$17,MATCH(D155,Stammdaten!$A$8:$A$17,0)),0)))</f>
        <v/>
      </c>
      <c r="M155" s="16" t="str">
        <f t="shared" si="24"/>
        <v/>
      </c>
      <c r="N155" s="16">
        <f t="shared" si="25"/>
        <v>0</v>
      </c>
      <c r="O155" s="16" t="str">
        <f t="shared" si="26"/>
        <v/>
      </c>
      <c r="P155" s="13"/>
      <c r="Q155" s="16" t="str">
        <f t="shared" si="27"/>
        <v/>
      </c>
      <c r="R155" s="17" t="str">
        <f>IF(D155="","",IFERROR(INDEX(Stammdaten!$E$8:$E$17,MATCH(D155,Stammdaten!$A$8:$A$17,0)),0))</f>
        <v/>
      </c>
      <c r="S155" s="17" t="str">
        <f t="shared" si="28"/>
        <v/>
      </c>
      <c r="T155" s="17" t="str">
        <f>IF(A155="","",N155*R155*Stammdaten!$B$5+O155*R155*Stammdaten!$B$6+IF(P155="Ja",K155*R155*Stammdaten!$B$7,0))</f>
        <v/>
      </c>
      <c r="U155" s="17" t="str">
        <f t="shared" si="29"/>
        <v/>
      </c>
      <c r="V155" s="13"/>
      <c r="W155" s="13"/>
      <c r="X155" s="12" t="str">
        <f>IF(A155="","",IF(AND(J155&gt;9,I155&lt;45),"Pause &lt;45 min prüfen",IF(AND(J155&gt;6,I155&lt;30),"Pause &lt;30 min prüfen",IF(K155&gt;10,"Arbeitszeit &gt;10h prüfen",IF(R155&lt;Stammdaten!$B$4,"Stundenlohn prüfen","OK")))))</f>
        <v/>
      </c>
      <c r="Y155" s="13"/>
      <c r="Z155" s="13"/>
    </row>
    <row r="156" spans="1:26" ht="18" customHeight="1" x14ac:dyDescent="0.25">
      <c r="A156" s="30"/>
      <c r="B156" s="12" t="str">
        <f t="shared" si="20"/>
        <v/>
      </c>
      <c r="C156" s="12" t="str">
        <f t="shared" si="21"/>
        <v/>
      </c>
      <c r="D156" s="13"/>
      <c r="E156" s="13"/>
      <c r="F156" s="13"/>
      <c r="G156" s="14"/>
      <c r="H156" s="14"/>
      <c r="I156" s="15"/>
      <c r="J156" s="16">
        <f t="shared" si="22"/>
        <v>0</v>
      </c>
      <c r="K156" s="16">
        <f t="shared" si="23"/>
        <v>0</v>
      </c>
      <c r="L156" s="16" t="str">
        <f>IF(D156="","",IF(V156&lt;&gt;"",0,IFERROR(INDEX(Stammdaten!$F$8:$F$17,MATCH(D156,Stammdaten!$A$8:$A$17,0)),0)))</f>
        <v/>
      </c>
      <c r="M156" s="16" t="str">
        <f t="shared" si="24"/>
        <v/>
      </c>
      <c r="N156" s="16">
        <f t="shared" si="25"/>
        <v>0</v>
      </c>
      <c r="O156" s="16" t="str">
        <f t="shared" si="26"/>
        <v/>
      </c>
      <c r="P156" s="13"/>
      <c r="Q156" s="16" t="str">
        <f t="shared" si="27"/>
        <v/>
      </c>
      <c r="R156" s="17" t="str">
        <f>IF(D156="","",IFERROR(INDEX(Stammdaten!$E$8:$E$17,MATCH(D156,Stammdaten!$A$8:$A$17,0)),0))</f>
        <v/>
      </c>
      <c r="S156" s="17" t="str">
        <f t="shared" si="28"/>
        <v/>
      </c>
      <c r="T156" s="17" t="str">
        <f>IF(A156="","",N156*R156*Stammdaten!$B$5+O156*R156*Stammdaten!$B$6+IF(P156="Ja",K156*R156*Stammdaten!$B$7,0))</f>
        <v/>
      </c>
      <c r="U156" s="17" t="str">
        <f t="shared" si="29"/>
        <v/>
      </c>
      <c r="V156" s="13"/>
      <c r="W156" s="13"/>
      <c r="X156" s="12" t="str">
        <f>IF(A156="","",IF(AND(J156&gt;9,I156&lt;45),"Pause &lt;45 min prüfen",IF(AND(J156&gt;6,I156&lt;30),"Pause &lt;30 min prüfen",IF(K156&gt;10,"Arbeitszeit &gt;10h prüfen",IF(R156&lt;Stammdaten!$B$4,"Stundenlohn prüfen","OK")))))</f>
        <v/>
      </c>
      <c r="Y156" s="13"/>
      <c r="Z156" s="13"/>
    </row>
    <row r="157" spans="1:26" ht="18" customHeight="1" x14ac:dyDescent="0.25">
      <c r="A157" s="30"/>
      <c r="B157" s="12" t="str">
        <f t="shared" si="20"/>
        <v/>
      </c>
      <c r="C157" s="12" t="str">
        <f t="shared" si="21"/>
        <v/>
      </c>
      <c r="D157" s="13"/>
      <c r="E157" s="13"/>
      <c r="F157" s="13"/>
      <c r="G157" s="14"/>
      <c r="H157" s="14"/>
      <c r="I157" s="15"/>
      <c r="J157" s="16">
        <f t="shared" si="22"/>
        <v>0</v>
      </c>
      <c r="K157" s="16">
        <f t="shared" si="23"/>
        <v>0</v>
      </c>
      <c r="L157" s="16" t="str">
        <f>IF(D157="","",IF(V157&lt;&gt;"",0,IFERROR(INDEX(Stammdaten!$F$8:$F$17,MATCH(D157,Stammdaten!$A$8:$A$17,0)),0)))</f>
        <v/>
      </c>
      <c r="M157" s="16" t="str">
        <f t="shared" si="24"/>
        <v/>
      </c>
      <c r="N157" s="16">
        <f t="shared" si="25"/>
        <v>0</v>
      </c>
      <c r="O157" s="16" t="str">
        <f t="shared" si="26"/>
        <v/>
      </c>
      <c r="P157" s="13"/>
      <c r="Q157" s="16" t="str">
        <f t="shared" si="27"/>
        <v/>
      </c>
      <c r="R157" s="17" t="str">
        <f>IF(D157="","",IFERROR(INDEX(Stammdaten!$E$8:$E$17,MATCH(D157,Stammdaten!$A$8:$A$17,0)),0))</f>
        <v/>
      </c>
      <c r="S157" s="17" t="str">
        <f t="shared" si="28"/>
        <v/>
      </c>
      <c r="T157" s="17" t="str">
        <f>IF(A157="","",N157*R157*Stammdaten!$B$5+O157*R157*Stammdaten!$B$6+IF(P157="Ja",K157*R157*Stammdaten!$B$7,0))</f>
        <v/>
      </c>
      <c r="U157" s="17" t="str">
        <f t="shared" si="29"/>
        <v/>
      </c>
      <c r="V157" s="13"/>
      <c r="W157" s="13"/>
      <c r="X157" s="12" t="str">
        <f>IF(A157="","",IF(AND(J157&gt;9,I157&lt;45),"Pause &lt;45 min prüfen",IF(AND(J157&gt;6,I157&lt;30),"Pause &lt;30 min prüfen",IF(K157&gt;10,"Arbeitszeit &gt;10h prüfen",IF(R157&lt;Stammdaten!$B$4,"Stundenlohn prüfen","OK")))))</f>
        <v/>
      </c>
      <c r="Y157" s="13"/>
      <c r="Z157" s="13"/>
    </row>
    <row r="158" spans="1:26" ht="18" customHeight="1" x14ac:dyDescent="0.25">
      <c r="A158" s="30"/>
      <c r="B158" s="12" t="str">
        <f t="shared" si="20"/>
        <v/>
      </c>
      <c r="C158" s="12" t="str">
        <f t="shared" si="21"/>
        <v/>
      </c>
      <c r="D158" s="13"/>
      <c r="E158" s="13"/>
      <c r="F158" s="13"/>
      <c r="G158" s="14"/>
      <c r="H158" s="14"/>
      <c r="I158" s="15"/>
      <c r="J158" s="16">
        <f t="shared" si="22"/>
        <v>0</v>
      </c>
      <c r="K158" s="16">
        <f t="shared" si="23"/>
        <v>0</v>
      </c>
      <c r="L158" s="16" t="str">
        <f>IF(D158="","",IF(V158&lt;&gt;"",0,IFERROR(INDEX(Stammdaten!$F$8:$F$17,MATCH(D158,Stammdaten!$A$8:$A$17,0)),0)))</f>
        <v/>
      </c>
      <c r="M158" s="16" t="str">
        <f t="shared" si="24"/>
        <v/>
      </c>
      <c r="N158" s="16">
        <f t="shared" si="25"/>
        <v>0</v>
      </c>
      <c r="O158" s="16" t="str">
        <f t="shared" si="26"/>
        <v/>
      </c>
      <c r="P158" s="13"/>
      <c r="Q158" s="16" t="str">
        <f t="shared" si="27"/>
        <v/>
      </c>
      <c r="R158" s="17" t="str">
        <f>IF(D158="","",IFERROR(INDEX(Stammdaten!$E$8:$E$17,MATCH(D158,Stammdaten!$A$8:$A$17,0)),0))</f>
        <v/>
      </c>
      <c r="S158" s="17" t="str">
        <f t="shared" si="28"/>
        <v/>
      </c>
      <c r="T158" s="17" t="str">
        <f>IF(A158="","",N158*R158*Stammdaten!$B$5+O158*R158*Stammdaten!$B$6+IF(P158="Ja",K158*R158*Stammdaten!$B$7,0))</f>
        <v/>
      </c>
      <c r="U158" s="17" t="str">
        <f t="shared" si="29"/>
        <v/>
      </c>
      <c r="V158" s="13"/>
      <c r="W158" s="13"/>
      <c r="X158" s="12" t="str">
        <f>IF(A158="","",IF(AND(J158&gt;9,I158&lt;45),"Pause &lt;45 min prüfen",IF(AND(J158&gt;6,I158&lt;30),"Pause &lt;30 min prüfen",IF(K158&gt;10,"Arbeitszeit &gt;10h prüfen",IF(R158&lt;Stammdaten!$B$4,"Stundenlohn prüfen","OK")))))</f>
        <v/>
      </c>
      <c r="Y158" s="13"/>
      <c r="Z158" s="13"/>
    </row>
    <row r="159" spans="1:26" ht="18" customHeight="1" x14ac:dyDescent="0.25">
      <c r="A159" s="30"/>
      <c r="B159" s="12" t="str">
        <f t="shared" si="20"/>
        <v/>
      </c>
      <c r="C159" s="12" t="str">
        <f t="shared" si="21"/>
        <v/>
      </c>
      <c r="D159" s="13"/>
      <c r="E159" s="13"/>
      <c r="F159" s="13"/>
      <c r="G159" s="14"/>
      <c r="H159" s="14"/>
      <c r="I159" s="15"/>
      <c r="J159" s="16">
        <f t="shared" si="22"/>
        <v>0</v>
      </c>
      <c r="K159" s="16">
        <f t="shared" si="23"/>
        <v>0</v>
      </c>
      <c r="L159" s="16" t="str">
        <f>IF(D159="","",IF(V159&lt;&gt;"",0,IFERROR(INDEX(Stammdaten!$F$8:$F$17,MATCH(D159,Stammdaten!$A$8:$A$17,0)),0)))</f>
        <v/>
      </c>
      <c r="M159" s="16" t="str">
        <f t="shared" si="24"/>
        <v/>
      </c>
      <c r="N159" s="16">
        <f t="shared" si="25"/>
        <v>0</v>
      </c>
      <c r="O159" s="16" t="str">
        <f t="shared" si="26"/>
        <v/>
      </c>
      <c r="P159" s="13"/>
      <c r="Q159" s="16" t="str">
        <f t="shared" si="27"/>
        <v/>
      </c>
      <c r="R159" s="17" t="str">
        <f>IF(D159="","",IFERROR(INDEX(Stammdaten!$E$8:$E$17,MATCH(D159,Stammdaten!$A$8:$A$17,0)),0))</f>
        <v/>
      </c>
      <c r="S159" s="17" t="str">
        <f t="shared" si="28"/>
        <v/>
      </c>
      <c r="T159" s="17" t="str">
        <f>IF(A159="","",N159*R159*Stammdaten!$B$5+O159*R159*Stammdaten!$B$6+IF(P159="Ja",K159*R159*Stammdaten!$B$7,0))</f>
        <v/>
      </c>
      <c r="U159" s="17" t="str">
        <f t="shared" si="29"/>
        <v/>
      </c>
      <c r="V159" s="13"/>
      <c r="W159" s="13"/>
      <c r="X159" s="12" t="str">
        <f>IF(A159="","",IF(AND(J159&gt;9,I159&lt;45),"Pause &lt;45 min prüfen",IF(AND(J159&gt;6,I159&lt;30),"Pause &lt;30 min prüfen",IF(K159&gt;10,"Arbeitszeit &gt;10h prüfen",IF(R159&lt;Stammdaten!$B$4,"Stundenlohn prüfen","OK")))))</f>
        <v/>
      </c>
      <c r="Y159" s="13"/>
      <c r="Z159" s="13"/>
    </row>
    <row r="160" spans="1:26" ht="18" customHeight="1" x14ac:dyDescent="0.25">
      <c r="A160" s="30"/>
      <c r="B160" s="12" t="str">
        <f t="shared" si="20"/>
        <v/>
      </c>
      <c r="C160" s="12" t="str">
        <f t="shared" si="21"/>
        <v/>
      </c>
      <c r="D160" s="13"/>
      <c r="E160" s="13"/>
      <c r="F160" s="13"/>
      <c r="G160" s="14"/>
      <c r="H160" s="14"/>
      <c r="I160" s="15"/>
      <c r="J160" s="16">
        <f t="shared" si="22"/>
        <v>0</v>
      </c>
      <c r="K160" s="16">
        <f t="shared" si="23"/>
        <v>0</v>
      </c>
      <c r="L160" s="16" t="str">
        <f>IF(D160="","",IF(V160&lt;&gt;"",0,IFERROR(INDEX(Stammdaten!$F$8:$F$17,MATCH(D160,Stammdaten!$A$8:$A$17,0)),0)))</f>
        <v/>
      </c>
      <c r="M160" s="16" t="str">
        <f t="shared" si="24"/>
        <v/>
      </c>
      <c r="N160" s="16">
        <f t="shared" si="25"/>
        <v>0</v>
      </c>
      <c r="O160" s="16" t="str">
        <f t="shared" si="26"/>
        <v/>
      </c>
      <c r="P160" s="13"/>
      <c r="Q160" s="16" t="str">
        <f t="shared" si="27"/>
        <v/>
      </c>
      <c r="R160" s="17" t="str">
        <f>IF(D160="","",IFERROR(INDEX(Stammdaten!$E$8:$E$17,MATCH(D160,Stammdaten!$A$8:$A$17,0)),0))</f>
        <v/>
      </c>
      <c r="S160" s="17" t="str">
        <f t="shared" si="28"/>
        <v/>
      </c>
      <c r="T160" s="17" t="str">
        <f>IF(A160="","",N160*R160*Stammdaten!$B$5+O160*R160*Stammdaten!$B$6+IF(P160="Ja",K160*R160*Stammdaten!$B$7,0))</f>
        <v/>
      </c>
      <c r="U160" s="17" t="str">
        <f t="shared" si="29"/>
        <v/>
      </c>
      <c r="V160" s="13"/>
      <c r="W160" s="13"/>
      <c r="X160" s="12" t="str">
        <f>IF(A160="","",IF(AND(J160&gt;9,I160&lt;45),"Pause &lt;45 min prüfen",IF(AND(J160&gt;6,I160&lt;30),"Pause &lt;30 min prüfen",IF(K160&gt;10,"Arbeitszeit &gt;10h prüfen",IF(R160&lt;Stammdaten!$B$4,"Stundenlohn prüfen","OK")))))</f>
        <v/>
      </c>
      <c r="Y160" s="13"/>
      <c r="Z160" s="13"/>
    </row>
    <row r="161" spans="1:26" ht="18" customHeight="1" x14ac:dyDescent="0.25">
      <c r="A161" s="30"/>
      <c r="B161" s="12" t="str">
        <f t="shared" si="20"/>
        <v/>
      </c>
      <c r="C161" s="12" t="str">
        <f t="shared" si="21"/>
        <v/>
      </c>
      <c r="D161" s="13"/>
      <c r="E161" s="13"/>
      <c r="F161" s="13"/>
      <c r="G161" s="14"/>
      <c r="H161" s="14"/>
      <c r="I161" s="15"/>
      <c r="J161" s="16">
        <f t="shared" si="22"/>
        <v>0</v>
      </c>
      <c r="K161" s="16">
        <f t="shared" si="23"/>
        <v>0</v>
      </c>
      <c r="L161" s="16" t="str">
        <f>IF(D161="","",IF(V161&lt;&gt;"",0,IFERROR(INDEX(Stammdaten!$F$8:$F$17,MATCH(D161,Stammdaten!$A$8:$A$17,0)),0)))</f>
        <v/>
      </c>
      <c r="M161" s="16" t="str">
        <f t="shared" si="24"/>
        <v/>
      </c>
      <c r="N161" s="16">
        <f t="shared" si="25"/>
        <v>0</v>
      </c>
      <c r="O161" s="16" t="str">
        <f t="shared" si="26"/>
        <v/>
      </c>
      <c r="P161" s="13"/>
      <c r="Q161" s="16" t="str">
        <f t="shared" si="27"/>
        <v/>
      </c>
      <c r="R161" s="17" t="str">
        <f>IF(D161="","",IFERROR(INDEX(Stammdaten!$E$8:$E$17,MATCH(D161,Stammdaten!$A$8:$A$17,0)),0))</f>
        <v/>
      </c>
      <c r="S161" s="17" t="str">
        <f t="shared" si="28"/>
        <v/>
      </c>
      <c r="T161" s="17" t="str">
        <f>IF(A161="","",N161*R161*Stammdaten!$B$5+O161*R161*Stammdaten!$B$6+IF(P161="Ja",K161*R161*Stammdaten!$B$7,0))</f>
        <v/>
      </c>
      <c r="U161" s="17" t="str">
        <f t="shared" si="29"/>
        <v/>
      </c>
      <c r="V161" s="13"/>
      <c r="W161" s="13"/>
      <c r="X161" s="12" t="str">
        <f>IF(A161="","",IF(AND(J161&gt;9,I161&lt;45),"Pause &lt;45 min prüfen",IF(AND(J161&gt;6,I161&lt;30),"Pause &lt;30 min prüfen",IF(K161&gt;10,"Arbeitszeit &gt;10h prüfen",IF(R161&lt;Stammdaten!$B$4,"Stundenlohn prüfen","OK")))))</f>
        <v/>
      </c>
      <c r="Y161" s="13"/>
      <c r="Z161" s="13"/>
    </row>
    <row r="162" spans="1:26" ht="18" customHeight="1" x14ac:dyDescent="0.25">
      <c r="A162" s="30"/>
      <c r="B162" s="12" t="str">
        <f t="shared" si="20"/>
        <v/>
      </c>
      <c r="C162" s="12" t="str">
        <f t="shared" si="21"/>
        <v/>
      </c>
      <c r="D162" s="13"/>
      <c r="E162" s="13"/>
      <c r="F162" s="13"/>
      <c r="G162" s="14"/>
      <c r="H162" s="14"/>
      <c r="I162" s="15"/>
      <c r="J162" s="16">
        <f t="shared" si="22"/>
        <v>0</v>
      </c>
      <c r="K162" s="16">
        <f t="shared" si="23"/>
        <v>0</v>
      </c>
      <c r="L162" s="16" t="str">
        <f>IF(D162="","",IF(V162&lt;&gt;"",0,IFERROR(INDEX(Stammdaten!$F$8:$F$17,MATCH(D162,Stammdaten!$A$8:$A$17,0)),0)))</f>
        <v/>
      </c>
      <c r="M162" s="16" t="str">
        <f t="shared" si="24"/>
        <v/>
      </c>
      <c r="N162" s="16">
        <f t="shared" si="25"/>
        <v>0</v>
      </c>
      <c r="O162" s="16" t="str">
        <f t="shared" si="26"/>
        <v/>
      </c>
      <c r="P162" s="13"/>
      <c r="Q162" s="16" t="str">
        <f t="shared" si="27"/>
        <v/>
      </c>
      <c r="R162" s="17" t="str">
        <f>IF(D162="","",IFERROR(INDEX(Stammdaten!$E$8:$E$17,MATCH(D162,Stammdaten!$A$8:$A$17,0)),0))</f>
        <v/>
      </c>
      <c r="S162" s="17" t="str">
        <f t="shared" si="28"/>
        <v/>
      </c>
      <c r="T162" s="17" t="str">
        <f>IF(A162="","",N162*R162*Stammdaten!$B$5+O162*R162*Stammdaten!$B$6+IF(P162="Ja",K162*R162*Stammdaten!$B$7,0))</f>
        <v/>
      </c>
      <c r="U162" s="17" t="str">
        <f t="shared" si="29"/>
        <v/>
      </c>
      <c r="V162" s="13"/>
      <c r="W162" s="13"/>
      <c r="X162" s="12" t="str">
        <f>IF(A162="","",IF(AND(J162&gt;9,I162&lt;45),"Pause &lt;45 min prüfen",IF(AND(J162&gt;6,I162&lt;30),"Pause &lt;30 min prüfen",IF(K162&gt;10,"Arbeitszeit &gt;10h prüfen",IF(R162&lt;Stammdaten!$B$4,"Stundenlohn prüfen","OK")))))</f>
        <v/>
      </c>
      <c r="Y162" s="13"/>
      <c r="Z162" s="13"/>
    </row>
    <row r="163" spans="1:26" ht="18" customHeight="1" x14ac:dyDescent="0.25">
      <c r="A163" s="30"/>
      <c r="B163" s="12" t="str">
        <f t="shared" si="20"/>
        <v/>
      </c>
      <c r="C163" s="12" t="str">
        <f t="shared" si="21"/>
        <v/>
      </c>
      <c r="D163" s="13"/>
      <c r="E163" s="13"/>
      <c r="F163" s="13"/>
      <c r="G163" s="14"/>
      <c r="H163" s="14"/>
      <c r="I163" s="15"/>
      <c r="J163" s="16">
        <f t="shared" si="22"/>
        <v>0</v>
      </c>
      <c r="K163" s="16">
        <f t="shared" si="23"/>
        <v>0</v>
      </c>
      <c r="L163" s="16" t="str">
        <f>IF(D163="","",IF(V163&lt;&gt;"",0,IFERROR(INDEX(Stammdaten!$F$8:$F$17,MATCH(D163,Stammdaten!$A$8:$A$17,0)),0)))</f>
        <v/>
      </c>
      <c r="M163" s="16" t="str">
        <f t="shared" si="24"/>
        <v/>
      </c>
      <c r="N163" s="16">
        <f t="shared" si="25"/>
        <v>0</v>
      </c>
      <c r="O163" s="16" t="str">
        <f t="shared" si="26"/>
        <v/>
      </c>
      <c r="P163" s="13"/>
      <c r="Q163" s="16" t="str">
        <f t="shared" si="27"/>
        <v/>
      </c>
      <c r="R163" s="17" t="str">
        <f>IF(D163="","",IFERROR(INDEX(Stammdaten!$E$8:$E$17,MATCH(D163,Stammdaten!$A$8:$A$17,0)),0))</f>
        <v/>
      </c>
      <c r="S163" s="17" t="str">
        <f t="shared" si="28"/>
        <v/>
      </c>
      <c r="T163" s="17" t="str">
        <f>IF(A163="","",N163*R163*Stammdaten!$B$5+O163*R163*Stammdaten!$B$6+IF(P163="Ja",K163*R163*Stammdaten!$B$7,0))</f>
        <v/>
      </c>
      <c r="U163" s="17" t="str">
        <f t="shared" si="29"/>
        <v/>
      </c>
      <c r="V163" s="13"/>
      <c r="W163" s="13"/>
      <c r="X163" s="12" t="str">
        <f>IF(A163="","",IF(AND(J163&gt;9,I163&lt;45),"Pause &lt;45 min prüfen",IF(AND(J163&gt;6,I163&lt;30),"Pause &lt;30 min prüfen",IF(K163&gt;10,"Arbeitszeit &gt;10h prüfen",IF(R163&lt;Stammdaten!$B$4,"Stundenlohn prüfen","OK")))))</f>
        <v/>
      </c>
      <c r="Y163" s="13"/>
      <c r="Z163" s="13"/>
    </row>
    <row r="164" spans="1:26" ht="18" customHeight="1" x14ac:dyDescent="0.25">
      <c r="A164" s="30"/>
      <c r="B164" s="12" t="str">
        <f t="shared" si="20"/>
        <v/>
      </c>
      <c r="C164" s="12" t="str">
        <f t="shared" si="21"/>
        <v/>
      </c>
      <c r="D164" s="13"/>
      <c r="E164" s="13"/>
      <c r="F164" s="13"/>
      <c r="G164" s="14"/>
      <c r="H164" s="14"/>
      <c r="I164" s="15"/>
      <c r="J164" s="16">
        <f t="shared" si="22"/>
        <v>0</v>
      </c>
      <c r="K164" s="16">
        <f t="shared" si="23"/>
        <v>0</v>
      </c>
      <c r="L164" s="16" t="str">
        <f>IF(D164="","",IF(V164&lt;&gt;"",0,IFERROR(INDEX(Stammdaten!$F$8:$F$17,MATCH(D164,Stammdaten!$A$8:$A$17,0)),0)))</f>
        <v/>
      </c>
      <c r="M164" s="16" t="str">
        <f t="shared" si="24"/>
        <v/>
      </c>
      <c r="N164" s="16">
        <f t="shared" si="25"/>
        <v>0</v>
      </c>
      <c r="O164" s="16" t="str">
        <f t="shared" si="26"/>
        <v/>
      </c>
      <c r="P164" s="13"/>
      <c r="Q164" s="16" t="str">
        <f t="shared" si="27"/>
        <v/>
      </c>
      <c r="R164" s="17" t="str">
        <f>IF(D164="","",IFERROR(INDEX(Stammdaten!$E$8:$E$17,MATCH(D164,Stammdaten!$A$8:$A$17,0)),0))</f>
        <v/>
      </c>
      <c r="S164" s="17" t="str">
        <f t="shared" si="28"/>
        <v/>
      </c>
      <c r="T164" s="17" t="str">
        <f>IF(A164="","",N164*R164*Stammdaten!$B$5+O164*R164*Stammdaten!$B$6+IF(P164="Ja",K164*R164*Stammdaten!$B$7,0))</f>
        <v/>
      </c>
      <c r="U164" s="17" t="str">
        <f t="shared" si="29"/>
        <v/>
      </c>
      <c r="V164" s="13"/>
      <c r="W164" s="13"/>
      <c r="X164" s="12" t="str">
        <f>IF(A164="","",IF(AND(J164&gt;9,I164&lt;45),"Pause &lt;45 min prüfen",IF(AND(J164&gt;6,I164&lt;30),"Pause &lt;30 min prüfen",IF(K164&gt;10,"Arbeitszeit &gt;10h prüfen",IF(R164&lt;Stammdaten!$B$4,"Stundenlohn prüfen","OK")))))</f>
        <v/>
      </c>
      <c r="Y164" s="13"/>
      <c r="Z164" s="13"/>
    </row>
    <row r="165" spans="1:26" ht="18" customHeight="1" x14ac:dyDescent="0.25">
      <c r="A165" s="30"/>
      <c r="B165" s="12" t="str">
        <f t="shared" si="20"/>
        <v/>
      </c>
      <c r="C165" s="12" t="str">
        <f t="shared" si="21"/>
        <v/>
      </c>
      <c r="D165" s="13"/>
      <c r="E165" s="13"/>
      <c r="F165" s="13"/>
      <c r="G165" s="14"/>
      <c r="H165" s="14"/>
      <c r="I165" s="15"/>
      <c r="J165" s="16">
        <f t="shared" si="22"/>
        <v>0</v>
      </c>
      <c r="K165" s="16">
        <f t="shared" si="23"/>
        <v>0</v>
      </c>
      <c r="L165" s="16" t="str">
        <f>IF(D165="","",IF(V165&lt;&gt;"",0,IFERROR(INDEX(Stammdaten!$F$8:$F$17,MATCH(D165,Stammdaten!$A$8:$A$17,0)),0)))</f>
        <v/>
      </c>
      <c r="M165" s="16" t="str">
        <f t="shared" si="24"/>
        <v/>
      </c>
      <c r="N165" s="16">
        <f t="shared" si="25"/>
        <v>0</v>
      </c>
      <c r="O165" s="16" t="str">
        <f t="shared" si="26"/>
        <v/>
      </c>
      <c r="P165" s="13"/>
      <c r="Q165" s="16" t="str">
        <f t="shared" si="27"/>
        <v/>
      </c>
      <c r="R165" s="17" t="str">
        <f>IF(D165="","",IFERROR(INDEX(Stammdaten!$E$8:$E$17,MATCH(D165,Stammdaten!$A$8:$A$17,0)),0))</f>
        <v/>
      </c>
      <c r="S165" s="17" t="str">
        <f t="shared" si="28"/>
        <v/>
      </c>
      <c r="T165" s="17" t="str">
        <f>IF(A165="","",N165*R165*Stammdaten!$B$5+O165*R165*Stammdaten!$B$6+IF(P165="Ja",K165*R165*Stammdaten!$B$7,0))</f>
        <v/>
      </c>
      <c r="U165" s="17" t="str">
        <f t="shared" si="29"/>
        <v/>
      </c>
      <c r="V165" s="13"/>
      <c r="W165" s="13"/>
      <c r="X165" s="12" t="str">
        <f>IF(A165="","",IF(AND(J165&gt;9,I165&lt;45),"Pause &lt;45 min prüfen",IF(AND(J165&gt;6,I165&lt;30),"Pause &lt;30 min prüfen",IF(K165&gt;10,"Arbeitszeit &gt;10h prüfen",IF(R165&lt;Stammdaten!$B$4,"Stundenlohn prüfen","OK")))))</f>
        <v/>
      </c>
      <c r="Y165" s="13"/>
      <c r="Z165" s="13"/>
    </row>
    <row r="166" spans="1:26" ht="18" customHeight="1" x14ac:dyDescent="0.25">
      <c r="A166" s="30"/>
      <c r="B166" s="12" t="str">
        <f t="shared" si="20"/>
        <v/>
      </c>
      <c r="C166" s="12" t="str">
        <f t="shared" si="21"/>
        <v/>
      </c>
      <c r="D166" s="13"/>
      <c r="E166" s="13"/>
      <c r="F166" s="13"/>
      <c r="G166" s="14"/>
      <c r="H166" s="14"/>
      <c r="I166" s="15"/>
      <c r="J166" s="16">
        <f t="shared" si="22"/>
        <v>0</v>
      </c>
      <c r="K166" s="16">
        <f t="shared" si="23"/>
        <v>0</v>
      </c>
      <c r="L166" s="16" t="str">
        <f>IF(D166="","",IF(V166&lt;&gt;"",0,IFERROR(INDEX(Stammdaten!$F$8:$F$17,MATCH(D166,Stammdaten!$A$8:$A$17,0)),0)))</f>
        <v/>
      </c>
      <c r="M166" s="16" t="str">
        <f t="shared" si="24"/>
        <v/>
      </c>
      <c r="N166" s="16">
        <f t="shared" si="25"/>
        <v>0</v>
      </c>
      <c r="O166" s="16" t="str">
        <f t="shared" si="26"/>
        <v/>
      </c>
      <c r="P166" s="13"/>
      <c r="Q166" s="16" t="str">
        <f t="shared" si="27"/>
        <v/>
      </c>
      <c r="R166" s="17" t="str">
        <f>IF(D166="","",IFERROR(INDEX(Stammdaten!$E$8:$E$17,MATCH(D166,Stammdaten!$A$8:$A$17,0)),0))</f>
        <v/>
      </c>
      <c r="S166" s="17" t="str">
        <f t="shared" si="28"/>
        <v/>
      </c>
      <c r="T166" s="17" t="str">
        <f>IF(A166="","",N166*R166*Stammdaten!$B$5+O166*R166*Stammdaten!$B$6+IF(P166="Ja",K166*R166*Stammdaten!$B$7,0))</f>
        <v/>
      </c>
      <c r="U166" s="17" t="str">
        <f t="shared" si="29"/>
        <v/>
      </c>
      <c r="V166" s="13"/>
      <c r="W166" s="13"/>
      <c r="X166" s="12" t="str">
        <f>IF(A166="","",IF(AND(J166&gt;9,I166&lt;45),"Pause &lt;45 min prüfen",IF(AND(J166&gt;6,I166&lt;30),"Pause &lt;30 min prüfen",IF(K166&gt;10,"Arbeitszeit &gt;10h prüfen",IF(R166&lt;Stammdaten!$B$4,"Stundenlohn prüfen","OK")))))</f>
        <v/>
      </c>
      <c r="Y166" s="13"/>
      <c r="Z166" s="13"/>
    </row>
    <row r="167" spans="1:26" ht="18" customHeight="1" x14ac:dyDescent="0.25">
      <c r="A167" s="30"/>
      <c r="B167" s="12" t="str">
        <f t="shared" si="20"/>
        <v/>
      </c>
      <c r="C167" s="12" t="str">
        <f t="shared" si="21"/>
        <v/>
      </c>
      <c r="D167" s="13"/>
      <c r="E167" s="13"/>
      <c r="F167" s="13"/>
      <c r="G167" s="14"/>
      <c r="H167" s="14"/>
      <c r="I167" s="15"/>
      <c r="J167" s="16">
        <f t="shared" si="22"/>
        <v>0</v>
      </c>
      <c r="K167" s="16">
        <f t="shared" si="23"/>
        <v>0</v>
      </c>
      <c r="L167" s="16" t="str">
        <f>IF(D167="","",IF(V167&lt;&gt;"",0,IFERROR(INDEX(Stammdaten!$F$8:$F$17,MATCH(D167,Stammdaten!$A$8:$A$17,0)),0)))</f>
        <v/>
      </c>
      <c r="M167" s="16" t="str">
        <f t="shared" si="24"/>
        <v/>
      </c>
      <c r="N167" s="16">
        <f t="shared" si="25"/>
        <v>0</v>
      </c>
      <c r="O167" s="16" t="str">
        <f t="shared" si="26"/>
        <v/>
      </c>
      <c r="P167" s="13"/>
      <c r="Q167" s="16" t="str">
        <f t="shared" si="27"/>
        <v/>
      </c>
      <c r="R167" s="17" t="str">
        <f>IF(D167="","",IFERROR(INDEX(Stammdaten!$E$8:$E$17,MATCH(D167,Stammdaten!$A$8:$A$17,0)),0))</f>
        <v/>
      </c>
      <c r="S167" s="17" t="str">
        <f t="shared" si="28"/>
        <v/>
      </c>
      <c r="T167" s="17" t="str">
        <f>IF(A167="","",N167*R167*Stammdaten!$B$5+O167*R167*Stammdaten!$B$6+IF(P167="Ja",K167*R167*Stammdaten!$B$7,0))</f>
        <v/>
      </c>
      <c r="U167" s="17" t="str">
        <f t="shared" si="29"/>
        <v/>
      </c>
      <c r="V167" s="13"/>
      <c r="W167" s="13"/>
      <c r="X167" s="12" t="str">
        <f>IF(A167="","",IF(AND(J167&gt;9,I167&lt;45),"Pause &lt;45 min prüfen",IF(AND(J167&gt;6,I167&lt;30),"Pause &lt;30 min prüfen",IF(K167&gt;10,"Arbeitszeit &gt;10h prüfen",IF(R167&lt;Stammdaten!$B$4,"Stundenlohn prüfen","OK")))))</f>
        <v/>
      </c>
      <c r="Y167" s="13"/>
      <c r="Z167" s="13"/>
    </row>
    <row r="168" spans="1:26" ht="18" customHeight="1" x14ac:dyDescent="0.25">
      <c r="A168" s="30"/>
      <c r="B168" s="12" t="str">
        <f t="shared" si="20"/>
        <v/>
      </c>
      <c r="C168" s="12" t="str">
        <f t="shared" si="21"/>
        <v/>
      </c>
      <c r="D168" s="13"/>
      <c r="E168" s="13"/>
      <c r="F168" s="13"/>
      <c r="G168" s="14"/>
      <c r="H168" s="14"/>
      <c r="I168" s="15"/>
      <c r="J168" s="16">
        <f t="shared" si="22"/>
        <v>0</v>
      </c>
      <c r="K168" s="16">
        <f t="shared" si="23"/>
        <v>0</v>
      </c>
      <c r="L168" s="16" t="str">
        <f>IF(D168="","",IF(V168&lt;&gt;"",0,IFERROR(INDEX(Stammdaten!$F$8:$F$17,MATCH(D168,Stammdaten!$A$8:$A$17,0)),0)))</f>
        <v/>
      </c>
      <c r="M168" s="16" t="str">
        <f t="shared" si="24"/>
        <v/>
      </c>
      <c r="N168" s="16">
        <f t="shared" si="25"/>
        <v>0</v>
      </c>
      <c r="O168" s="16" t="str">
        <f t="shared" si="26"/>
        <v/>
      </c>
      <c r="P168" s="13"/>
      <c r="Q168" s="16" t="str">
        <f t="shared" si="27"/>
        <v/>
      </c>
      <c r="R168" s="17" t="str">
        <f>IF(D168="","",IFERROR(INDEX(Stammdaten!$E$8:$E$17,MATCH(D168,Stammdaten!$A$8:$A$17,0)),0))</f>
        <v/>
      </c>
      <c r="S168" s="17" t="str">
        <f t="shared" si="28"/>
        <v/>
      </c>
      <c r="T168" s="17" t="str">
        <f>IF(A168="","",N168*R168*Stammdaten!$B$5+O168*R168*Stammdaten!$B$6+IF(P168="Ja",K168*R168*Stammdaten!$B$7,0))</f>
        <v/>
      </c>
      <c r="U168" s="17" t="str">
        <f t="shared" si="29"/>
        <v/>
      </c>
      <c r="V168" s="13"/>
      <c r="W168" s="13"/>
      <c r="X168" s="12" t="str">
        <f>IF(A168="","",IF(AND(J168&gt;9,I168&lt;45),"Pause &lt;45 min prüfen",IF(AND(J168&gt;6,I168&lt;30),"Pause &lt;30 min prüfen",IF(K168&gt;10,"Arbeitszeit &gt;10h prüfen",IF(R168&lt;Stammdaten!$B$4,"Stundenlohn prüfen","OK")))))</f>
        <v/>
      </c>
      <c r="Y168" s="13"/>
      <c r="Z168" s="13"/>
    </row>
    <row r="169" spans="1:26" ht="18" customHeight="1" x14ac:dyDescent="0.25">
      <c r="A169" s="30"/>
      <c r="B169" s="12" t="str">
        <f t="shared" si="20"/>
        <v/>
      </c>
      <c r="C169" s="12" t="str">
        <f t="shared" si="21"/>
        <v/>
      </c>
      <c r="D169" s="13"/>
      <c r="E169" s="13"/>
      <c r="F169" s="13"/>
      <c r="G169" s="14"/>
      <c r="H169" s="14"/>
      <c r="I169" s="15"/>
      <c r="J169" s="16">
        <f t="shared" si="22"/>
        <v>0</v>
      </c>
      <c r="K169" s="16">
        <f t="shared" si="23"/>
        <v>0</v>
      </c>
      <c r="L169" s="16" t="str">
        <f>IF(D169="","",IF(V169&lt;&gt;"",0,IFERROR(INDEX(Stammdaten!$F$8:$F$17,MATCH(D169,Stammdaten!$A$8:$A$17,0)),0)))</f>
        <v/>
      </c>
      <c r="M169" s="16" t="str">
        <f t="shared" si="24"/>
        <v/>
      </c>
      <c r="N169" s="16">
        <f t="shared" si="25"/>
        <v>0</v>
      </c>
      <c r="O169" s="16" t="str">
        <f t="shared" si="26"/>
        <v/>
      </c>
      <c r="P169" s="13"/>
      <c r="Q169" s="16" t="str">
        <f t="shared" si="27"/>
        <v/>
      </c>
      <c r="R169" s="17" t="str">
        <f>IF(D169="","",IFERROR(INDEX(Stammdaten!$E$8:$E$17,MATCH(D169,Stammdaten!$A$8:$A$17,0)),0))</f>
        <v/>
      </c>
      <c r="S169" s="17" t="str">
        <f t="shared" si="28"/>
        <v/>
      </c>
      <c r="T169" s="17" t="str">
        <f>IF(A169="","",N169*R169*Stammdaten!$B$5+O169*R169*Stammdaten!$B$6+IF(P169="Ja",K169*R169*Stammdaten!$B$7,0))</f>
        <v/>
      </c>
      <c r="U169" s="17" t="str">
        <f t="shared" si="29"/>
        <v/>
      </c>
      <c r="V169" s="13"/>
      <c r="W169" s="13"/>
      <c r="X169" s="12" t="str">
        <f>IF(A169="","",IF(AND(J169&gt;9,I169&lt;45),"Pause &lt;45 min prüfen",IF(AND(J169&gt;6,I169&lt;30),"Pause &lt;30 min prüfen",IF(K169&gt;10,"Arbeitszeit &gt;10h prüfen",IF(R169&lt;Stammdaten!$B$4,"Stundenlohn prüfen","OK")))))</f>
        <v/>
      </c>
      <c r="Y169" s="13"/>
      <c r="Z169" s="13"/>
    </row>
    <row r="170" spans="1:26" ht="18" customHeight="1" x14ac:dyDescent="0.25">
      <c r="A170" s="30"/>
      <c r="B170" s="12" t="str">
        <f t="shared" si="20"/>
        <v/>
      </c>
      <c r="C170" s="12" t="str">
        <f t="shared" si="21"/>
        <v/>
      </c>
      <c r="D170" s="13"/>
      <c r="E170" s="13"/>
      <c r="F170" s="13"/>
      <c r="G170" s="14"/>
      <c r="H170" s="14"/>
      <c r="I170" s="15"/>
      <c r="J170" s="16">
        <f t="shared" si="22"/>
        <v>0</v>
      </c>
      <c r="K170" s="16">
        <f t="shared" si="23"/>
        <v>0</v>
      </c>
      <c r="L170" s="16" t="str">
        <f>IF(D170="","",IF(V170&lt;&gt;"",0,IFERROR(INDEX(Stammdaten!$F$8:$F$17,MATCH(D170,Stammdaten!$A$8:$A$17,0)),0)))</f>
        <v/>
      </c>
      <c r="M170" s="16" t="str">
        <f t="shared" si="24"/>
        <v/>
      </c>
      <c r="N170" s="16">
        <f t="shared" si="25"/>
        <v>0</v>
      </c>
      <c r="O170" s="16" t="str">
        <f t="shared" si="26"/>
        <v/>
      </c>
      <c r="P170" s="13"/>
      <c r="Q170" s="16" t="str">
        <f t="shared" si="27"/>
        <v/>
      </c>
      <c r="R170" s="17" t="str">
        <f>IF(D170="","",IFERROR(INDEX(Stammdaten!$E$8:$E$17,MATCH(D170,Stammdaten!$A$8:$A$17,0)),0))</f>
        <v/>
      </c>
      <c r="S170" s="17" t="str">
        <f t="shared" si="28"/>
        <v/>
      </c>
      <c r="T170" s="17" t="str">
        <f>IF(A170="","",N170*R170*Stammdaten!$B$5+O170*R170*Stammdaten!$B$6+IF(P170="Ja",K170*R170*Stammdaten!$B$7,0))</f>
        <v/>
      </c>
      <c r="U170" s="17" t="str">
        <f t="shared" si="29"/>
        <v/>
      </c>
      <c r="V170" s="13"/>
      <c r="W170" s="13"/>
      <c r="X170" s="12" t="str">
        <f>IF(A170="","",IF(AND(J170&gt;9,I170&lt;45),"Pause &lt;45 min prüfen",IF(AND(J170&gt;6,I170&lt;30),"Pause &lt;30 min prüfen",IF(K170&gt;10,"Arbeitszeit &gt;10h prüfen",IF(R170&lt;Stammdaten!$B$4,"Stundenlohn prüfen","OK")))))</f>
        <v/>
      </c>
      <c r="Y170" s="13"/>
      <c r="Z170" s="13"/>
    </row>
    <row r="171" spans="1:26" ht="18" customHeight="1" x14ac:dyDescent="0.25">
      <c r="A171" s="30"/>
      <c r="B171" s="12" t="str">
        <f t="shared" si="20"/>
        <v/>
      </c>
      <c r="C171" s="12" t="str">
        <f t="shared" si="21"/>
        <v/>
      </c>
      <c r="D171" s="13"/>
      <c r="E171" s="13"/>
      <c r="F171" s="13"/>
      <c r="G171" s="14"/>
      <c r="H171" s="14"/>
      <c r="I171" s="15"/>
      <c r="J171" s="16">
        <f t="shared" si="22"/>
        <v>0</v>
      </c>
      <c r="K171" s="16">
        <f t="shared" si="23"/>
        <v>0</v>
      </c>
      <c r="L171" s="16" t="str">
        <f>IF(D171="","",IF(V171&lt;&gt;"",0,IFERROR(INDEX(Stammdaten!$F$8:$F$17,MATCH(D171,Stammdaten!$A$8:$A$17,0)),0)))</f>
        <v/>
      </c>
      <c r="M171" s="16" t="str">
        <f t="shared" si="24"/>
        <v/>
      </c>
      <c r="N171" s="16">
        <f t="shared" si="25"/>
        <v>0</v>
      </c>
      <c r="O171" s="16" t="str">
        <f t="shared" si="26"/>
        <v/>
      </c>
      <c r="P171" s="13"/>
      <c r="Q171" s="16" t="str">
        <f t="shared" si="27"/>
        <v/>
      </c>
      <c r="R171" s="17" t="str">
        <f>IF(D171="","",IFERROR(INDEX(Stammdaten!$E$8:$E$17,MATCH(D171,Stammdaten!$A$8:$A$17,0)),0))</f>
        <v/>
      </c>
      <c r="S171" s="17" t="str">
        <f t="shared" si="28"/>
        <v/>
      </c>
      <c r="T171" s="17" t="str">
        <f>IF(A171="","",N171*R171*Stammdaten!$B$5+O171*R171*Stammdaten!$B$6+IF(P171="Ja",K171*R171*Stammdaten!$B$7,0))</f>
        <v/>
      </c>
      <c r="U171" s="17" t="str">
        <f t="shared" si="29"/>
        <v/>
      </c>
      <c r="V171" s="13"/>
      <c r="W171" s="13"/>
      <c r="X171" s="12" t="str">
        <f>IF(A171="","",IF(AND(J171&gt;9,I171&lt;45),"Pause &lt;45 min prüfen",IF(AND(J171&gt;6,I171&lt;30),"Pause &lt;30 min prüfen",IF(K171&gt;10,"Arbeitszeit &gt;10h prüfen",IF(R171&lt;Stammdaten!$B$4,"Stundenlohn prüfen","OK")))))</f>
        <v/>
      </c>
      <c r="Y171" s="13"/>
      <c r="Z171" s="13"/>
    </row>
    <row r="172" spans="1:26" ht="18" customHeight="1" x14ac:dyDescent="0.25">
      <c r="A172" s="30"/>
      <c r="B172" s="12" t="str">
        <f t="shared" si="20"/>
        <v/>
      </c>
      <c r="C172" s="12" t="str">
        <f t="shared" si="21"/>
        <v/>
      </c>
      <c r="D172" s="13"/>
      <c r="E172" s="13"/>
      <c r="F172" s="13"/>
      <c r="G172" s="14"/>
      <c r="H172" s="14"/>
      <c r="I172" s="15"/>
      <c r="J172" s="16">
        <f t="shared" si="22"/>
        <v>0</v>
      </c>
      <c r="K172" s="16">
        <f t="shared" si="23"/>
        <v>0</v>
      </c>
      <c r="L172" s="16" t="str">
        <f>IF(D172="","",IF(V172&lt;&gt;"",0,IFERROR(INDEX(Stammdaten!$F$8:$F$17,MATCH(D172,Stammdaten!$A$8:$A$17,0)),0)))</f>
        <v/>
      </c>
      <c r="M172" s="16" t="str">
        <f t="shared" si="24"/>
        <v/>
      </c>
      <c r="N172" s="16">
        <f t="shared" si="25"/>
        <v>0</v>
      </c>
      <c r="O172" s="16" t="str">
        <f t="shared" si="26"/>
        <v/>
      </c>
      <c r="P172" s="13"/>
      <c r="Q172" s="16" t="str">
        <f t="shared" si="27"/>
        <v/>
      </c>
      <c r="R172" s="17" t="str">
        <f>IF(D172="","",IFERROR(INDEX(Stammdaten!$E$8:$E$17,MATCH(D172,Stammdaten!$A$8:$A$17,0)),0))</f>
        <v/>
      </c>
      <c r="S172" s="17" t="str">
        <f t="shared" si="28"/>
        <v/>
      </c>
      <c r="T172" s="17" t="str">
        <f>IF(A172="","",N172*R172*Stammdaten!$B$5+O172*R172*Stammdaten!$B$6+IF(P172="Ja",K172*R172*Stammdaten!$B$7,0))</f>
        <v/>
      </c>
      <c r="U172" s="17" t="str">
        <f t="shared" si="29"/>
        <v/>
      </c>
      <c r="V172" s="13"/>
      <c r="W172" s="13"/>
      <c r="X172" s="12" t="str">
        <f>IF(A172="","",IF(AND(J172&gt;9,I172&lt;45),"Pause &lt;45 min prüfen",IF(AND(J172&gt;6,I172&lt;30),"Pause &lt;30 min prüfen",IF(K172&gt;10,"Arbeitszeit &gt;10h prüfen",IF(R172&lt;Stammdaten!$B$4,"Stundenlohn prüfen","OK")))))</f>
        <v/>
      </c>
      <c r="Y172" s="13"/>
      <c r="Z172" s="13"/>
    </row>
    <row r="173" spans="1:26" ht="18" customHeight="1" x14ac:dyDescent="0.25">
      <c r="A173" s="30"/>
      <c r="B173" s="12" t="str">
        <f t="shared" si="20"/>
        <v/>
      </c>
      <c r="C173" s="12" t="str">
        <f t="shared" si="21"/>
        <v/>
      </c>
      <c r="D173" s="13"/>
      <c r="E173" s="13"/>
      <c r="F173" s="13"/>
      <c r="G173" s="14"/>
      <c r="H173" s="14"/>
      <c r="I173" s="15"/>
      <c r="J173" s="16">
        <f t="shared" si="22"/>
        <v>0</v>
      </c>
      <c r="K173" s="16">
        <f t="shared" si="23"/>
        <v>0</v>
      </c>
      <c r="L173" s="16" t="str">
        <f>IF(D173="","",IF(V173&lt;&gt;"",0,IFERROR(INDEX(Stammdaten!$F$8:$F$17,MATCH(D173,Stammdaten!$A$8:$A$17,0)),0)))</f>
        <v/>
      </c>
      <c r="M173" s="16" t="str">
        <f t="shared" si="24"/>
        <v/>
      </c>
      <c r="N173" s="16">
        <f t="shared" si="25"/>
        <v>0</v>
      </c>
      <c r="O173" s="16" t="str">
        <f t="shared" si="26"/>
        <v/>
      </c>
      <c r="P173" s="13"/>
      <c r="Q173" s="16" t="str">
        <f t="shared" si="27"/>
        <v/>
      </c>
      <c r="R173" s="17" t="str">
        <f>IF(D173="","",IFERROR(INDEX(Stammdaten!$E$8:$E$17,MATCH(D173,Stammdaten!$A$8:$A$17,0)),0))</f>
        <v/>
      </c>
      <c r="S173" s="17" t="str">
        <f t="shared" si="28"/>
        <v/>
      </c>
      <c r="T173" s="17" t="str">
        <f>IF(A173="","",N173*R173*Stammdaten!$B$5+O173*R173*Stammdaten!$B$6+IF(P173="Ja",K173*R173*Stammdaten!$B$7,0))</f>
        <v/>
      </c>
      <c r="U173" s="17" t="str">
        <f t="shared" si="29"/>
        <v/>
      </c>
      <c r="V173" s="13"/>
      <c r="W173" s="13"/>
      <c r="X173" s="12" t="str">
        <f>IF(A173="","",IF(AND(J173&gt;9,I173&lt;45),"Pause &lt;45 min prüfen",IF(AND(J173&gt;6,I173&lt;30),"Pause &lt;30 min prüfen",IF(K173&gt;10,"Arbeitszeit &gt;10h prüfen",IF(R173&lt;Stammdaten!$B$4,"Stundenlohn prüfen","OK")))))</f>
        <v/>
      </c>
      <c r="Y173" s="13"/>
      <c r="Z173" s="13"/>
    </row>
    <row r="174" spans="1:26" ht="18" customHeight="1" x14ac:dyDescent="0.25">
      <c r="A174" s="30"/>
      <c r="B174" s="12" t="str">
        <f t="shared" si="20"/>
        <v/>
      </c>
      <c r="C174" s="12" t="str">
        <f t="shared" si="21"/>
        <v/>
      </c>
      <c r="D174" s="13"/>
      <c r="E174" s="13"/>
      <c r="F174" s="13"/>
      <c r="G174" s="14"/>
      <c r="H174" s="14"/>
      <c r="I174" s="15"/>
      <c r="J174" s="16">
        <f t="shared" si="22"/>
        <v>0</v>
      </c>
      <c r="K174" s="16">
        <f t="shared" si="23"/>
        <v>0</v>
      </c>
      <c r="L174" s="16" t="str">
        <f>IF(D174="","",IF(V174&lt;&gt;"",0,IFERROR(INDEX(Stammdaten!$F$8:$F$17,MATCH(D174,Stammdaten!$A$8:$A$17,0)),0)))</f>
        <v/>
      </c>
      <c r="M174" s="16" t="str">
        <f t="shared" si="24"/>
        <v/>
      </c>
      <c r="N174" s="16">
        <f t="shared" si="25"/>
        <v>0</v>
      </c>
      <c r="O174" s="16" t="str">
        <f t="shared" si="26"/>
        <v/>
      </c>
      <c r="P174" s="13"/>
      <c r="Q174" s="16" t="str">
        <f t="shared" si="27"/>
        <v/>
      </c>
      <c r="R174" s="17" t="str">
        <f>IF(D174="","",IFERROR(INDEX(Stammdaten!$E$8:$E$17,MATCH(D174,Stammdaten!$A$8:$A$17,0)),0))</f>
        <v/>
      </c>
      <c r="S174" s="17" t="str">
        <f t="shared" si="28"/>
        <v/>
      </c>
      <c r="T174" s="17" t="str">
        <f>IF(A174="","",N174*R174*Stammdaten!$B$5+O174*R174*Stammdaten!$B$6+IF(P174="Ja",K174*R174*Stammdaten!$B$7,0))</f>
        <v/>
      </c>
      <c r="U174" s="17" t="str">
        <f t="shared" si="29"/>
        <v/>
      </c>
      <c r="V174" s="13"/>
      <c r="W174" s="13"/>
      <c r="X174" s="12" t="str">
        <f>IF(A174="","",IF(AND(J174&gt;9,I174&lt;45),"Pause &lt;45 min prüfen",IF(AND(J174&gt;6,I174&lt;30),"Pause &lt;30 min prüfen",IF(K174&gt;10,"Arbeitszeit &gt;10h prüfen",IF(R174&lt;Stammdaten!$B$4,"Stundenlohn prüfen","OK")))))</f>
        <v/>
      </c>
      <c r="Y174" s="13"/>
      <c r="Z174" s="13"/>
    </row>
    <row r="175" spans="1:26" ht="18" customHeight="1" x14ac:dyDescent="0.25">
      <c r="A175" s="30"/>
      <c r="B175" s="12" t="str">
        <f t="shared" si="20"/>
        <v/>
      </c>
      <c r="C175" s="12" t="str">
        <f t="shared" si="21"/>
        <v/>
      </c>
      <c r="D175" s="13"/>
      <c r="E175" s="13"/>
      <c r="F175" s="13"/>
      <c r="G175" s="14"/>
      <c r="H175" s="14"/>
      <c r="I175" s="15"/>
      <c r="J175" s="16">
        <f t="shared" si="22"/>
        <v>0</v>
      </c>
      <c r="K175" s="16">
        <f t="shared" si="23"/>
        <v>0</v>
      </c>
      <c r="L175" s="16" t="str">
        <f>IF(D175="","",IF(V175&lt;&gt;"",0,IFERROR(INDEX(Stammdaten!$F$8:$F$17,MATCH(D175,Stammdaten!$A$8:$A$17,0)),0)))</f>
        <v/>
      </c>
      <c r="M175" s="16" t="str">
        <f t="shared" si="24"/>
        <v/>
      </c>
      <c r="N175" s="16">
        <f t="shared" si="25"/>
        <v>0</v>
      </c>
      <c r="O175" s="16" t="str">
        <f t="shared" si="26"/>
        <v/>
      </c>
      <c r="P175" s="13"/>
      <c r="Q175" s="16" t="str">
        <f t="shared" si="27"/>
        <v/>
      </c>
      <c r="R175" s="17" t="str">
        <f>IF(D175="","",IFERROR(INDEX(Stammdaten!$E$8:$E$17,MATCH(D175,Stammdaten!$A$8:$A$17,0)),0))</f>
        <v/>
      </c>
      <c r="S175" s="17" t="str">
        <f t="shared" si="28"/>
        <v/>
      </c>
      <c r="T175" s="17" t="str">
        <f>IF(A175="","",N175*R175*Stammdaten!$B$5+O175*R175*Stammdaten!$B$6+IF(P175="Ja",K175*R175*Stammdaten!$B$7,0))</f>
        <v/>
      </c>
      <c r="U175" s="17" t="str">
        <f t="shared" si="29"/>
        <v/>
      </c>
      <c r="V175" s="13"/>
      <c r="W175" s="13"/>
      <c r="X175" s="12" t="str">
        <f>IF(A175="","",IF(AND(J175&gt;9,I175&lt;45),"Pause &lt;45 min prüfen",IF(AND(J175&gt;6,I175&lt;30),"Pause &lt;30 min prüfen",IF(K175&gt;10,"Arbeitszeit &gt;10h prüfen",IF(R175&lt;Stammdaten!$B$4,"Stundenlohn prüfen","OK")))))</f>
        <v/>
      </c>
      <c r="Y175" s="13"/>
      <c r="Z175" s="13"/>
    </row>
    <row r="176" spans="1:26" ht="18" customHeight="1" x14ac:dyDescent="0.25">
      <c r="A176" s="30"/>
      <c r="B176" s="12" t="str">
        <f t="shared" si="20"/>
        <v/>
      </c>
      <c r="C176" s="12" t="str">
        <f t="shared" si="21"/>
        <v/>
      </c>
      <c r="D176" s="13"/>
      <c r="E176" s="13"/>
      <c r="F176" s="13"/>
      <c r="G176" s="14"/>
      <c r="H176" s="14"/>
      <c r="I176" s="15"/>
      <c r="J176" s="16">
        <f t="shared" si="22"/>
        <v>0</v>
      </c>
      <c r="K176" s="16">
        <f t="shared" si="23"/>
        <v>0</v>
      </c>
      <c r="L176" s="16" t="str">
        <f>IF(D176="","",IF(V176&lt;&gt;"",0,IFERROR(INDEX(Stammdaten!$F$8:$F$17,MATCH(D176,Stammdaten!$A$8:$A$17,0)),0)))</f>
        <v/>
      </c>
      <c r="M176" s="16" t="str">
        <f t="shared" si="24"/>
        <v/>
      </c>
      <c r="N176" s="16">
        <f t="shared" si="25"/>
        <v>0</v>
      </c>
      <c r="O176" s="16" t="str">
        <f t="shared" si="26"/>
        <v/>
      </c>
      <c r="P176" s="13"/>
      <c r="Q176" s="16" t="str">
        <f t="shared" si="27"/>
        <v/>
      </c>
      <c r="R176" s="17" t="str">
        <f>IF(D176="","",IFERROR(INDEX(Stammdaten!$E$8:$E$17,MATCH(D176,Stammdaten!$A$8:$A$17,0)),0))</f>
        <v/>
      </c>
      <c r="S176" s="17" t="str">
        <f t="shared" si="28"/>
        <v/>
      </c>
      <c r="T176" s="17" t="str">
        <f>IF(A176="","",N176*R176*Stammdaten!$B$5+O176*R176*Stammdaten!$B$6+IF(P176="Ja",K176*R176*Stammdaten!$B$7,0))</f>
        <v/>
      </c>
      <c r="U176" s="17" t="str">
        <f t="shared" si="29"/>
        <v/>
      </c>
      <c r="V176" s="13"/>
      <c r="W176" s="13"/>
      <c r="X176" s="12" t="str">
        <f>IF(A176="","",IF(AND(J176&gt;9,I176&lt;45),"Pause &lt;45 min prüfen",IF(AND(J176&gt;6,I176&lt;30),"Pause &lt;30 min prüfen",IF(K176&gt;10,"Arbeitszeit &gt;10h prüfen",IF(R176&lt;Stammdaten!$B$4,"Stundenlohn prüfen","OK")))))</f>
        <v/>
      </c>
      <c r="Y176" s="13"/>
      <c r="Z176" s="13"/>
    </row>
    <row r="177" spans="1:26" ht="18" customHeight="1" x14ac:dyDescent="0.25">
      <c r="A177" s="30"/>
      <c r="B177" s="12" t="str">
        <f t="shared" si="20"/>
        <v/>
      </c>
      <c r="C177" s="12" t="str">
        <f t="shared" si="21"/>
        <v/>
      </c>
      <c r="D177" s="13"/>
      <c r="E177" s="13"/>
      <c r="F177" s="13"/>
      <c r="G177" s="14"/>
      <c r="H177" s="14"/>
      <c r="I177" s="15"/>
      <c r="J177" s="16">
        <f t="shared" si="22"/>
        <v>0</v>
      </c>
      <c r="K177" s="16">
        <f t="shared" si="23"/>
        <v>0</v>
      </c>
      <c r="L177" s="16" t="str">
        <f>IF(D177="","",IF(V177&lt;&gt;"",0,IFERROR(INDEX(Stammdaten!$F$8:$F$17,MATCH(D177,Stammdaten!$A$8:$A$17,0)),0)))</f>
        <v/>
      </c>
      <c r="M177" s="16" t="str">
        <f t="shared" si="24"/>
        <v/>
      </c>
      <c r="N177" s="16">
        <f t="shared" si="25"/>
        <v>0</v>
      </c>
      <c r="O177" s="16" t="str">
        <f t="shared" si="26"/>
        <v/>
      </c>
      <c r="P177" s="13"/>
      <c r="Q177" s="16" t="str">
        <f t="shared" si="27"/>
        <v/>
      </c>
      <c r="R177" s="17" t="str">
        <f>IF(D177="","",IFERROR(INDEX(Stammdaten!$E$8:$E$17,MATCH(D177,Stammdaten!$A$8:$A$17,0)),0))</f>
        <v/>
      </c>
      <c r="S177" s="17" t="str">
        <f t="shared" si="28"/>
        <v/>
      </c>
      <c r="T177" s="17" t="str">
        <f>IF(A177="","",N177*R177*Stammdaten!$B$5+O177*R177*Stammdaten!$B$6+IF(P177="Ja",K177*R177*Stammdaten!$B$7,0))</f>
        <v/>
      </c>
      <c r="U177" s="17" t="str">
        <f t="shared" si="29"/>
        <v/>
      </c>
      <c r="V177" s="13"/>
      <c r="W177" s="13"/>
      <c r="X177" s="12" t="str">
        <f>IF(A177="","",IF(AND(J177&gt;9,I177&lt;45),"Pause &lt;45 min prüfen",IF(AND(J177&gt;6,I177&lt;30),"Pause &lt;30 min prüfen",IF(K177&gt;10,"Arbeitszeit &gt;10h prüfen",IF(R177&lt;Stammdaten!$B$4,"Stundenlohn prüfen","OK")))))</f>
        <v/>
      </c>
      <c r="Y177" s="13"/>
      <c r="Z177" s="13"/>
    </row>
    <row r="178" spans="1:26" ht="18" customHeight="1" x14ac:dyDescent="0.25">
      <c r="A178" s="30"/>
      <c r="B178" s="12" t="str">
        <f t="shared" si="20"/>
        <v/>
      </c>
      <c r="C178" s="12" t="str">
        <f t="shared" si="21"/>
        <v/>
      </c>
      <c r="D178" s="13"/>
      <c r="E178" s="13"/>
      <c r="F178" s="13"/>
      <c r="G178" s="14"/>
      <c r="H178" s="14"/>
      <c r="I178" s="15"/>
      <c r="J178" s="16">
        <f t="shared" si="22"/>
        <v>0</v>
      </c>
      <c r="K178" s="16">
        <f t="shared" si="23"/>
        <v>0</v>
      </c>
      <c r="L178" s="16" t="str">
        <f>IF(D178="","",IF(V178&lt;&gt;"",0,IFERROR(INDEX(Stammdaten!$F$8:$F$17,MATCH(D178,Stammdaten!$A$8:$A$17,0)),0)))</f>
        <v/>
      </c>
      <c r="M178" s="16" t="str">
        <f t="shared" si="24"/>
        <v/>
      </c>
      <c r="N178" s="16">
        <f t="shared" si="25"/>
        <v>0</v>
      </c>
      <c r="O178" s="16" t="str">
        <f t="shared" si="26"/>
        <v/>
      </c>
      <c r="P178" s="13"/>
      <c r="Q178" s="16" t="str">
        <f t="shared" si="27"/>
        <v/>
      </c>
      <c r="R178" s="17" t="str">
        <f>IF(D178="","",IFERROR(INDEX(Stammdaten!$E$8:$E$17,MATCH(D178,Stammdaten!$A$8:$A$17,0)),0))</f>
        <v/>
      </c>
      <c r="S178" s="17" t="str">
        <f t="shared" si="28"/>
        <v/>
      </c>
      <c r="T178" s="17" t="str">
        <f>IF(A178="","",N178*R178*Stammdaten!$B$5+O178*R178*Stammdaten!$B$6+IF(P178="Ja",K178*R178*Stammdaten!$B$7,0))</f>
        <v/>
      </c>
      <c r="U178" s="17" t="str">
        <f t="shared" si="29"/>
        <v/>
      </c>
      <c r="V178" s="13"/>
      <c r="W178" s="13"/>
      <c r="X178" s="12" t="str">
        <f>IF(A178="","",IF(AND(J178&gt;9,I178&lt;45),"Pause &lt;45 min prüfen",IF(AND(J178&gt;6,I178&lt;30),"Pause &lt;30 min prüfen",IF(K178&gt;10,"Arbeitszeit &gt;10h prüfen",IF(R178&lt;Stammdaten!$B$4,"Stundenlohn prüfen","OK")))))</f>
        <v/>
      </c>
      <c r="Y178" s="13"/>
      <c r="Z178" s="13"/>
    </row>
    <row r="179" spans="1:26" ht="18" customHeight="1" x14ac:dyDescent="0.25">
      <c r="A179" s="30"/>
      <c r="B179" s="12" t="str">
        <f t="shared" si="20"/>
        <v/>
      </c>
      <c r="C179" s="12" t="str">
        <f t="shared" si="21"/>
        <v/>
      </c>
      <c r="D179" s="13"/>
      <c r="E179" s="13"/>
      <c r="F179" s="13"/>
      <c r="G179" s="14"/>
      <c r="H179" s="14"/>
      <c r="I179" s="15"/>
      <c r="J179" s="16">
        <f t="shared" si="22"/>
        <v>0</v>
      </c>
      <c r="K179" s="16">
        <f t="shared" si="23"/>
        <v>0</v>
      </c>
      <c r="L179" s="16" t="str">
        <f>IF(D179="","",IF(V179&lt;&gt;"",0,IFERROR(INDEX(Stammdaten!$F$8:$F$17,MATCH(D179,Stammdaten!$A$8:$A$17,0)),0)))</f>
        <v/>
      </c>
      <c r="M179" s="16" t="str">
        <f t="shared" si="24"/>
        <v/>
      </c>
      <c r="N179" s="16">
        <f t="shared" si="25"/>
        <v>0</v>
      </c>
      <c r="O179" s="16" t="str">
        <f t="shared" si="26"/>
        <v/>
      </c>
      <c r="P179" s="13"/>
      <c r="Q179" s="16" t="str">
        <f t="shared" si="27"/>
        <v/>
      </c>
      <c r="R179" s="17" t="str">
        <f>IF(D179="","",IFERROR(INDEX(Stammdaten!$E$8:$E$17,MATCH(D179,Stammdaten!$A$8:$A$17,0)),0))</f>
        <v/>
      </c>
      <c r="S179" s="17" t="str">
        <f t="shared" si="28"/>
        <v/>
      </c>
      <c r="T179" s="17" t="str">
        <f>IF(A179="","",N179*R179*Stammdaten!$B$5+O179*R179*Stammdaten!$B$6+IF(P179="Ja",K179*R179*Stammdaten!$B$7,0))</f>
        <v/>
      </c>
      <c r="U179" s="17" t="str">
        <f t="shared" si="29"/>
        <v/>
      </c>
      <c r="V179" s="13"/>
      <c r="W179" s="13"/>
      <c r="X179" s="12" t="str">
        <f>IF(A179="","",IF(AND(J179&gt;9,I179&lt;45),"Pause &lt;45 min prüfen",IF(AND(J179&gt;6,I179&lt;30),"Pause &lt;30 min prüfen",IF(K179&gt;10,"Arbeitszeit &gt;10h prüfen",IF(R179&lt;Stammdaten!$B$4,"Stundenlohn prüfen","OK")))))</f>
        <v/>
      </c>
      <c r="Y179" s="13"/>
      <c r="Z179" s="13"/>
    </row>
    <row r="180" spans="1:26" ht="18" customHeight="1" x14ac:dyDescent="0.25">
      <c r="A180" s="30"/>
      <c r="B180" s="12" t="str">
        <f t="shared" si="20"/>
        <v/>
      </c>
      <c r="C180" s="12" t="str">
        <f t="shared" si="21"/>
        <v/>
      </c>
      <c r="D180" s="13"/>
      <c r="E180" s="13"/>
      <c r="F180" s="13"/>
      <c r="G180" s="14"/>
      <c r="H180" s="14"/>
      <c r="I180" s="15"/>
      <c r="J180" s="16">
        <f t="shared" si="22"/>
        <v>0</v>
      </c>
      <c r="K180" s="16">
        <f t="shared" si="23"/>
        <v>0</v>
      </c>
      <c r="L180" s="16" t="str">
        <f>IF(D180="","",IF(V180&lt;&gt;"",0,IFERROR(INDEX(Stammdaten!$F$8:$F$17,MATCH(D180,Stammdaten!$A$8:$A$17,0)),0)))</f>
        <v/>
      </c>
      <c r="M180" s="16" t="str">
        <f t="shared" si="24"/>
        <v/>
      </c>
      <c r="N180" s="16">
        <f t="shared" si="25"/>
        <v>0</v>
      </c>
      <c r="O180" s="16" t="str">
        <f t="shared" si="26"/>
        <v/>
      </c>
      <c r="P180" s="13"/>
      <c r="Q180" s="16" t="str">
        <f t="shared" si="27"/>
        <v/>
      </c>
      <c r="R180" s="17" t="str">
        <f>IF(D180="","",IFERROR(INDEX(Stammdaten!$E$8:$E$17,MATCH(D180,Stammdaten!$A$8:$A$17,0)),0))</f>
        <v/>
      </c>
      <c r="S180" s="17" t="str">
        <f t="shared" si="28"/>
        <v/>
      </c>
      <c r="T180" s="17" t="str">
        <f>IF(A180="","",N180*R180*Stammdaten!$B$5+O180*R180*Stammdaten!$B$6+IF(P180="Ja",K180*R180*Stammdaten!$B$7,0))</f>
        <v/>
      </c>
      <c r="U180" s="17" t="str">
        <f t="shared" si="29"/>
        <v/>
      </c>
      <c r="V180" s="13"/>
      <c r="W180" s="13"/>
      <c r="X180" s="12" t="str">
        <f>IF(A180="","",IF(AND(J180&gt;9,I180&lt;45),"Pause &lt;45 min prüfen",IF(AND(J180&gt;6,I180&lt;30),"Pause &lt;30 min prüfen",IF(K180&gt;10,"Arbeitszeit &gt;10h prüfen",IF(R180&lt;Stammdaten!$B$4,"Stundenlohn prüfen","OK")))))</f>
        <v/>
      </c>
      <c r="Y180" s="13"/>
      <c r="Z180" s="13"/>
    </row>
    <row r="181" spans="1:26" ht="18" customHeight="1" x14ac:dyDescent="0.25">
      <c r="A181" s="30"/>
      <c r="B181" s="12" t="str">
        <f t="shared" si="20"/>
        <v/>
      </c>
      <c r="C181" s="12" t="str">
        <f t="shared" si="21"/>
        <v/>
      </c>
      <c r="D181" s="13"/>
      <c r="E181" s="13"/>
      <c r="F181" s="13"/>
      <c r="G181" s="14"/>
      <c r="H181" s="14"/>
      <c r="I181" s="15"/>
      <c r="J181" s="16">
        <f t="shared" si="22"/>
        <v>0</v>
      </c>
      <c r="K181" s="16">
        <f t="shared" si="23"/>
        <v>0</v>
      </c>
      <c r="L181" s="16" t="str">
        <f>IF(D181="","",IF(V181&lt;&gt;"",0,IFERROR(INDEX(Stammdaten!$F$8:$F$17,MATCH(D181,Stammdaten!$A$8:$A$17,0)),0)))</f>
        <v/>
      </c>
      <c r="M181" s="16" t="str">
        <f t="shared" si="24"/>
        <v/>
      </c>
      <c r="N181" s="16">
        <f t="shared" si="25"/>
        <v>0</v>
      </c>
      <c r="O181" s="16" t="str">
        <f t="shared" si="26"/>
        <v/>
      </c>
      <c r="P181" s="13"/>
      <c r="Q181" s="16" t="str">
        <f t="shared" si="27"/>
        <v/>
      </c>
      <c r="R181" s="17" t="str">
        <f>IF(D181="","",IFERROR(INDEX(Stammdaten!$E$8:$E$17,MATCH(D181,Stammdaten!$A$8:$A$17,0)),0))</f>
        <v/>
      </c>
      <c r="S181" s="17" t="str">
        <f t="shared" si="28"/>
        <v/>
      </c>
      <c r="T181" s="17" t="str">
        <f>IF(A181="","",N181*R181*Stammdaten!$B$5+O181*R181*Stammdaten!$B$6+IF(P181="Ja",K181*R181*Stammdaten!$B$7,0))</f>
        <v/>
      </c>
      <c r="U181" s="17" t="str">
        <f t="shared" si="29"/>
        <v/>
      </c>
      <c r="V181" s="13"/>
      <c r="W181" s="13"/>
      <c r="X181" s="12" t="str">
        <f>IF(A181="","",IF(AND(J181&gt;9,I181&lt;45),"Pause &lt;45 min prüfen",IF(AND(J181&gt;6,I181&lt;30),"Pause &lt;30 min prüfen",IF(K181&gt;10,"Arbeitszeit &gt;10h prüfen",IF(R181&lt;Stammdaten!$B$4,"Stundenlohn prüfen","OK")))))</f>
        <v/>
      </c>
      <c r="Y181" s="13"/>
      <c r="Z181" s="13"/>
    </row>
    <row r="182" spans="1:26" ht="18" customHeight="1" x14ac:dyDescent="0.25">
      <c r="A182" s="30"/>
      <c r="B182" s="12" t="str">
        <f t="shared" si="20"/>
        <v/>
      </c>
      <c r="C182" s="12" t="str">
        <f t="shared" si="21"/>
        <v/>
      </c>
      <c r="D182" s="13"/>
      <c r="E182" s="13"/>
      <c r="F182" s="13"/>
      <c r="G182" s="14"/>
      <c r="H182" s="14"/>
      <c r="I182" s="15"/>
      <c r="J182" s="16">
        <f t="shared" si="22"/>
        <v>0</v>
      </c>
      <c r="K182" s="16">
        <f t="shared" si="23"/>
        <v>0</v>
      </c>
      <c r="L182" s="16" t="str">
        <f>IF(D182="","",IF(V182&lt;&gt;"",0,IFERROR(INDEX(Stammdaten!$F$8:$F$17,MATCH(D182,Stammdaten!$A$8:$A$17,0)),0)))</f>
        <v/>
      </c>
      <c r="M182" s="16" t="str">
        <f t="shared" si="24"/>
        <v/>
      </c>
      <c r="N182" s="16">
        <f t="shared" si="25"/>
        <v>0</v>
      </c>
      <c r="O182" s="16" t="str">
        <f t="shared" si="26"/>
        <v/>
      </c>
      <c r="P182" s="13"/>
      <c r="Q182" s="16" t="str">
        <f t="shared" si="27"/>
        <v/>
      </c>
      <c r="R182" s="17" t="str">
        <f>IF(D182="","",IFERROR(INDEX(Stammdaten!$E$8:$E$17,MATCH(D182,Stammdaten!$A$8:$A$17,0)),0))</f>
        <v/>
      </c>
      <c r="S182" s="17" t="str">
        <f t="shared" si="28"/>
        <v/>
      </c>
      <c r="T182" s="17" t="str">
        <f>IF(A182="","",N182*R182*Stammdaten!$B$5+O182*R182*Stammdaten!$B$6+IF(P182="Ja",K182*R182*Stammdaten!$B$7,0))</f>
        <v/>
      </c>
      <c r="U182" s="17" t="str">
        <f t="shared" si="29"/>
        <v/>
      </c>
      <c r="V182" s="13"/>
      <c r="W182" s="13"/>
      <c r="X182" s="12" t="str">
        <f>IF(A182="","",IF(AND(J182&gt;9,I182&lt;45),"Pause &lt;45 min prüfen",IF(AND(J182&gt;6,I182&lt;30),"Pause &lt;30 min prüfen",IF(K182&gt;10,"Arbeitszeit &gt;10h prüfen",IF(R182&lt;Stammdaten!$B$4,"Stundenlohn prüfen","OK")))))</f>
        <v/>
      </c>
      <c r="Y182" s="13"/>
      <c r="Z182" s="13"/>
    </row>
    <row r="183" spans="1:26" ht="18" customHeight="1" x14ac:dyDescent="0.25">
      <c r="A183" s="30"/>
      <c r="B183" s="12" t="str">
        <f t="shared" si="20"/>
        <v/>
      </c>
      <c r="C183" s="12" t="str">
        <f t="shared" si="21"/>
        <v/>
      </c>
      <c r="D183" s="13"/>
      <c r="E183" s="13"/>
      <c r="F183" s="13"/>
      <c r="G183" s="14"/>
      <c r="H183" s="14"/>
      <c r="I183" s="15"/>
      <c r="J183" s="16">
        <f t="shared" si="22"/>
        <v>0</v>
      </c>
      <c r="K183" s="16">
        <f t="shared" si="23"/>
        <v>0</v>
      </c>
      <c r="L183" s="16" t="str">
        <f>IF(D183="","",IF(V183&lt;&gt;"",0,IFERROR(INDEX(Stammdaten!$F$8:$F$17,MATCH(D183,Stammdaten!$A$8:$A$17,0)),0)))</f>
        <v/>
      </c>
      <c r="M183" s="16" t="str">
        <f t="shared" si="24"/>
        <v/>
      </c>
      <c r="N183" s="16">
        <f t="shared" si="25"/>
        <v>0</v>
      </c>
      <c r="O183" s="16" t="str">
        <f t="shared" si="26"/>
        <v/>
      </c>
      <c r="P183" s="13"/>
      <c r="Q183" s="16" t="str">
        <f t="shared" si="27"/>
        <v/>
      </c>
      <c r="R183" s="17" t="str">
        <f>IF(D183="","",IFERROR(INDEX(Stammdaten!$E$8:$E$17,MATCH(D183,Stammdaten!$A$8:$A$17,0)),0))</f>
        <v/>
      </c>
      <c r="S183" s="17" t="str">
        <f t="shared" si="28"/>
        <v/>
      </c>
      <c r="T183" s="17" t="str">
        <f>IF(A183="","",N183*R183*Stammdaten!$B$5+O183*R183*Stammdaten!$B$6+IF(P183="Ja",K183*R183*Stammdaten!$B$7,0))</f>
        <v/>
      </c>
      <c r="U183" s="17" t="str">
        <f t="shared" si="29"/>
        <v/>
      </c>
      <c r="V183" s="13"/>
      <c r="W183" s="13"/>
      <c r="X183" s="12" t="str">
        <f>IF(A183="","",IF(AND(J183&gt;9,I183&lt;45),"Pause &lt;45 min prüfen",IF(AND(J183&gt;6,I183&lt;30),"Pause &lt;30 min prüfen",IF(K183&gt;10,"Arbeitszeit &gt;10h prüfen",IF(R183&lt;Stammdaten!$B$4,"Stundenlohn prüfen","OK")))))</f>
        <v/>
      </c>
      <c r="Y183" s="13"/>
      <c r="Z183" s="13"/>
    </row>
    <row r="184" spans="1:26" ht="18" customHeight="1" x14ac:dyDescent="0.25">
      <c r="A184" s="30"/>
      <c r="B184" s="12" t="str">
        <f t="shared" si="20"/>
        <v/>
      </c>
      <c r="C184" s="12" t="str">
        <f t="shared" si="21"/>
        <v/>
      </c>
      <c r="D184" s="13"/>
      <c r="E184" s="13"/>
      <c r="F184" s="13"/>
      <c r="G184" s="14"/>
      <c r="H184" s="14"/>
      <c r="I184" s="15"/>
      <c r="J184" s="16">
        <f t="shared" si="22"/>
        <v>0</v>
      </c>
      <c r="K184" s="16">
        <f t="shared" si="23"/>
        <v>0</v>
      </c>
      <c r="L184" s="16" t="str">
        <f>IF(D184="","",IF(V184&lt;&gt;"",0,IFERROR(INDEX(Stammdaten!$F$8:$F$17,MATCH(D184,Stammdaten!$A$8:$A$17,0)),0)))</f>
        <v/>
      </c>
      <c r="M184" s="16" t="str">
        <f t="shared" si="24"/>
        <v/>
      </c>
      <c r="N184" s="16">
        <f t="shared" si="25"/>
        <v>0</v>
      </c>
      <c r="O184" s="16" t="str">
        <f t="shared" si="26"/>
        <v/>
      </c>
      <c r="P184" s="13"/>
      <c r="Q184" s="16" t="str">
        <f t="shared" si="27"/>
        <v/>
      </c>
      <c r="R184" s="17" t="str">
        <f>IF(D184="","",IFERROR(INDEX(Stammdaten!$E$8:$E$17,MATCH(D184,Stammdaten!$A$8:$A$17,0)),0))</f>
        <v/>
      </c>
      <c r="S184" s="17" t="str">
        <f t="shared" si="28"/>
        <v/>
      </c>
      <c r="T184" s="17" t="str">
        <f>IF(A184="","",N184*R184*Stammdaten!$B$5+O184*R184*Stammdaten!$B$6+IF(P184="Ja",K184*R184*Stammdaten!$B$7,0))</f>
        <v/>
      </c>
      <c r="U184" s="17" t="str">
        <f t="shared" si="29"/>
        <v/>
      </c>
      <c r="V184" s="13"/>
      <c r="W184" s="13"/>
      <c r="X184" s="12" t="str">
        <f>IF(A184="","",IF(AND(J184&gt;9,I184&lt;45),"Pause &lt;45 min prüfen",IF(AND(J184&gt;6,I184&lt;30),"Pause &lt;30 min prüfen",IF(K184&gt;10,"Arbeitszeit &gt;10h prüfen",IF(R184&lt;Stammdaten!$B$4,"Stundenlohn prüfen","OK")))))</f>
        <v/>
      </c>
      <c r="Y184" s="13"/>
      <c r="Z184" s="13"/>
    </row>
    <row r="185" spans="1:26" ht="18" customHeight="1" x14ac:dyDescent="0.25">
      <c r="A185" s="30"/>
      <c r="B185" s="12" t="str">
        <f t="shared" si="20"/>
        <v/>
      </c>
      <c r="C185" s="12" t="str">
        <f t="shared" si="21"/>
        <v/>
      </c>
      <c r="D185" s="13"/>
      <c r="E185" s="13"/>
      <c r="F185" s="13"/>
      <c r="G185" s="14"/>
      <c r="H185" s="14"/>
      <c r="I185" s="15"/>
      <c r="J185" s="16">
        <f t="shared" si="22"/>
        <v>0</v>
      </c>
      <c r="K185" s="16">
        <f t="shared" si="23"/>
        <v>0</v>
      </c>
      <c r="L185" s="16" t="str">
        <f>IF(D185="","",IF(V185&lt;&gt;"",0,IFERROR(INDEX(Stammdaten!$F$8:$F$17,MATCH(D185,Stammdaten!$A$8:$A$17,0)),0)))</f>
        <v/>
      </c>
      <c r="M185" s="16" t="str">
        <f t="shared" si="24"/>
        <v/>
      </c>
      <c r="N185" s="16">
        <f t="shared" si="25"/>
        <v>0</v>
      </c>
      <c r="O185" s="16" t="str">
        <f t="shared" si="26"/>
        <v/>
      </c>
      <c r="P185" s="13"/>
      <c r="Q185" s="16" t="str">
        <f t="shared" si="27"/>
        <v/>
      </c>
      <c r="R185" s="17" t="str">
        <f>IF(D185="","",IFERROR(INDEX(Stammdaten!$E$8:$E$17,MATCH(D185,Stammdaten!$A$8:$A$17,0)),0))</f>
        <v/>
      </c>
      <c r="S185" s="17" t="str">
        <f t="shared" si="28"/>
        <v/>
      </c>
      <c r="T185" s="17" t="str">
        <f>IF(A185="","",N185*R185*Stammdaten!$B$5+O185*R185*Stammdaten!$B$6+IF(P185="Ja",K185*R185*Stammdaten!$B$7,0))</f>
        <v/>
      </c>
      <c r="U185" s="17" t="str">
        <f t="shared" si="29"/>
        <v/>
      </c>
      <c r="V185" s="13"/>
      <c r="W185" s="13"/>
      <c r="X185" s="12" t="str">
        <f>IF(A185="","",IF(AND(J185&gt;9,I185&lt;45),"Pause &lt;45 min prüfen",IF(AND(J185&gt;6,I185&lt;30),"Pause &lt;30 min prüfen",IF(K185&gt;10,"Arbeitszeit &gt;10h prüfen",IF(R185&lt;Stammdaten!$B$4,"Stundenlohn prüfen","OK")))))</f>
        <v/>
      </c>
      <c r="Y185" s="13"/>
      <c r="Z185" s="13"/>
    </row>
    <row r="186" spans="1:26" ht="18" customHeight="1" x14ac:dyDescent="0.25">
      <c r="A186" s="30"/>
      <c r="B186" s="12" t="str">
        <f t="shared" si="20"/>
        <v/>
      </c>
      <c r="C186" s="12" t="str">
        <f t="shared" si="21"/>
        <v/>
      </c>
      <c r="D186" s="13"/>
      <c r="E186" s="13"/>
      <c r="F186" s="13"/>
      <c r="G186" s="14"/>
      <c r="H186" s="14"/>
      <c r="I186" s="15"/>
      <c r="J186" s="16">
        <f t="shared" si="22"/>
        <v>0</v>
      </c>
      <c r="K186" s="16">
        <f t="shared" si="23"/>
        <v>0</v>
      </c>
      <c r="L186" s="16" t="str">
        <f>IF(D186="","",IF(V186&lt;&gt;"",0,IFERROR(INDEX(Stammdaten!$F$8:$F$17,MATCH(D186,Stammdaten!$A$8:$A$17,0)),0)))</f>
        <v/>
      </c>
      <c r="M186" s="16" t="str">
        <f t="shared" si="24"/>
        <v/>
      </c>
      <c r="N186" s="16">
        <f t="shared" si="25"/>
        <v>0</v>
      </c>
      <c r="O186" s="16" t="str">
        <f t="shared" si="26"/>
        <v/>
      </c>
      <c r="P186" s="13"/>
      <c r="Q186" s="16" t="str">
        <f t="shared" si="27"/>
        <v/>
      </c>
      <c r="R186" s="17" t="str">
        <f>IF(D186="","",IFERROR(INDEX(Stammdaten!$E$8:$E$17,MATCH(D186,Stammdaten!$A$8:$A$17,0)),0))</f>
        <v/>
      </c>
      <c r="S186" s="17" t="str">
        <f t="shared" si="28"/>
        <v/>
      </c>
      <c r="T186" s="17" t="str">
        <f>IF(A186="","",N186*R186*Stammdaten!$B$5+O186*R186*Stammdaten!$B$6+IF(P186="Ja",K186*R186*Stammdaten!$B$7,0))</f>
        <v/>
      </c>
      <c r="U186" s="17" t="str">
        <f t="shared" si="29"/>
        <v/>
      </c>
      <c r="V186" s="13"/>
      <c r="W186" s="13"/>
      <c r="X186" s="12" t="str">
        <f>IF(A186="","",IF(AND(J186&gt;9,I186&lt;45),"Pause &lt;45 min prüfen",IF(AND(J186&gt;6,I186&lt;30),"Pause &lt;30 min prüfen",IF(K186&gt;10,"Arbeitszeit &gt;10h prüfen",IF(R186&lt;Stammdaten!$B$4,"Stundenlohn prüfen","OK")))))</f>
        <v/>
      </c>
      <c r="Y186" s="13"/>
      <c r="Z186" s="13"/>
    </row>
    <row r="187" spans="1:26" ht="18" customHeight="1" x14ac:dyDescent="0.25">
      <c r="A187" s="30"/>
      <c r="B187" s="12" t="str">
        <f t="shared" si="20"/>
        <v/>
      </c>
      <c r="C187" s="12" t="str">
        <f t="shared" si="21"/>
        <v/>
      </c>
      <c r="D187" s="13"/>
      <c r="E187" s="13"/>
      <c r="F187" s="13"/>
      <c r="G187" s="14"/>
      <c r="H187" s="14"/>
      <c r="I187" s="15"/>
      <c r="J187" s="16">
        <f t="shared" si="22"/>
        <v>0</v>
      </c>
      <c r="K187" s="16">
        <f t="shared" si="23"/>
        <v>0</v>
      </c>
      <c r="L187" s="16" t="str">
        <f>IF(D187="","",IF(V187&lt;&gt;"",0,IFERROR(INDEX(Stammdaten!$F$8:$F$17,MATCH(D187,Stammdaten!$A$8:$A$17,0)),0)))</f>
        <v/>
      </c>
      <c r="M187" s="16" t="str">
        <f t="shared" si="24"/>
        <v/>
      </c>
      <c r="N187" s="16">
        <f t="shared" si="25"/>
        <v>0</v>
      </c>
      <c r="O187" s="16" t="str">
        <f t="shared" si="26"/>
        <v/>
      </c>
      <c r="P187" s="13"/>
      <c r="Q187" s="16" t="str">
        <f t="shared" si="27"/>
        <v/>
      </c>
      <c r="R187" s="17" t="str">
        <f>IF(D187="","",IFERROR(INDEX(Stammdaten!$E$8:$E$17,MATCH(D187,Stammdaten!$A$8:$A$17,0)),0))</f>
        <v/>
      </c>
      <c r="S187" s="17" t="str">
        <f t="shared" si="28"/>
        <v/>
      </c>
      <c r="T187" s="17" t="str">
        <f>IF(A187="","",N187*R187*Stammdaten!$B$5+O187*R187*Stammdaten!$B$6+IF(P187="Ja",K187*R187*Stammdaten!$B$7,0))</f>
        <v/>
      </c>
      <c r="U187" s="17" t="str">
        <f t="shared" si="29"/>
        <v/>
      </c>
      <c r="V187" s="13"/>
      <c r="W187" s="13"/>
      <c r="X187" s="12" t="str">
        <f>IF(A187="","",IF(AND(J187&gt;9,I187&lt;45),"Pause &lt;45 min prüfen",IF(AND(J187&gt;6,I187&lt;30),"Pause &lt;30 min prüfen",IF(K187&gt;10,"Arbeitszeit &gt;10h prüfen",IF(R187&lt;Stammdaten!$B$4,"Stundenlohn prüfen","OK")))))</f>
        <v/>
      </c>
      <c r="Y187" s="13"/>
      <c r="Z187" s="13"/>
    </row>
    <row r="188" spans="1:26" ht="18" customHeight="1" x14ac:dyDescent="0.25">
      <c r="A188" s="30"/>
      <c r="B188" s="12" t="str">
        <f t="shared" si="20"/>
        <v/>
      </c>
      <c r="C188" s="12" t="str">
        <f t="shared" si="21"/>
        <v/>
      </c>
      <c r="D188" s="13"/>
      <c r="E188" s="13"/>
      <c r="F188" s="13"/>
      <c r="G188" s="14"/>
      <c r="H188" s="14"/>
      <c r="I188" s="15"/>
      <c r="J188" s="16">
        <f t="shared" si="22"/>
        <v>0</v>
      </c>
      <c r="K188" s="16">
        <f t="shared" si="23"/>
        <v>0</v>
      </c>
      <c r="L188" s="16" t="str">
        <f>IF(D188="","",IF(V188&lt;&gt;"",0,IFERROR(INDEX(Stammdaten!$F$8:$F$17,MATCH(D188,Stammdaten!$A$8:$A$17,0)),0)))</f>
        <v/>
      </c>
      <c r="M188" s="16" t="str">
        <f t="shared" si="24"/>
        <v/>
      </c>
      <c r="N188" s="16">
        <f t="shared" si="25"/>
        <v>0</v>
      </c>
      <c r="O188" s="16" t="str">
        <f t="shared" si="26"/>
        <v/>
      </c>
      <c r="P188" s="13"/>
      <c r="Q188" s="16" t="str">
        <f t="shared" si="27"/>
        <v/>
      </c>
      <c r="R188" s="17" t="str">
        <f>IF(D188="","",IFERROR(INDEX(Stammdaten!$E$8:$E$17,MATCH(D188,Stammdaten!$A$8:$A$17,0)),0))</f>
        <v/>
      </c>
      <c r="S188" s="17" t="str">
        <f t="shared" si="28"/>
        <v/>
      </c>
      <c r="T188" s="17" t="str">
        <f>IF(A188="","",N188*R188*Stammdaten!$B$5+O188*R188*Stammdaten!$B$6+IF(P188="Ja",K188*R188*Stammdaten!$B$7,0))</f>
        <v/>
      </c>
      <c r="U188" s="17" t="str">
        <f t="shared" si="29"/>
        <v/>
      </c>
      <c r="V188" s="13"/>
      <c r="W188" s="13"/>
      <c r="X188" s="12" t="str">
        <f>IF(A188="","",IF(AND(J188&gt;9,I188&lt;45),"Pause &lt;45 min prüfen",IF(AND(J188&gt;6,I188&lt;30),"Pause &lt;30 min prüfen",IF(K188&gt;10,"Arbeitszeit &gt;10h prüfen",IF(R188&lt;Stammdaten!$B$4,"Stundenlohn prüfen","OK")))))</f>
        <v/>
      </c>
      <c r="Y188" s="13"/>
      <c r="Z188" s="13"/>
    </row>
    <row r="189" spans="1:26" ht="18" customHeight="1" x14ac:dyDescent="0.25">
      <c r="A189" s="30"/>
      <c r="B189" s="12" t="str">
        <f t="shared" si="20"/>
        <v/>
      </c>
      <c r="C189" s="12" t="str">
        <f t="shared" si="21"/>
        <v/>
      </c>
      <c r="D189" s="13"/>
      <c r="E189" s="13"/>
      <c r="F189" s="13"/>
      <c r="G189" s="14"/>
      <c r="H189" s="14"/>
      <c r="I189" s="15"/>
      <c r="J189" s="16">
        <f t="shared" si="22"/>
        <v>0</v>
      </c>
      <c r="K189" s="16">
        <f t="shared" si="23"/>
        <v>0</v>
      </c>
      <c r="L189" s="16" t="str">
        <f>IF(D189="","",IF(V189&lt;&gt;"",0,IFERROR(INDEX(Stammdaten!$F$8:$F$17,MATCH(D189,Stammdaten!$A$8:$A$17,0)),0)))</f>
        <v/>
      </c>
      <c r="M189" s="16" t="str">
        <f t="shared" si="24"/>
        <v/>
      </c>
      <c r="N189" s="16">
        <f t="shared" si="25"/>
        <v>0</v>
      </c>
      <c r="O189" s="16" t="str">
        <f t="shared" si="26"/>
        <v/>
      </c>
      <c r="P189" s="13"/>
      <c r="Q189" s="16" t="str">
        <f t="shared" si="27"/>
        <v/>
      </c>
      <c r="R189" s="17" t="str">
        <f>IF(D189="","",IFERROR(INDEX(Stammdaten!$E$8:$E$17,MATCH(D189,Stammdaten!$A$8:$A$17,0)),0))</f>
        <v/>
      </c>
      <c r="S189" s="17" t="str">
        <f t="shared" si="28"/>
        <v/>
      </c>
      <c r="T189" s="17" t="str">
        <f>IF(A189="","",N189*R189*Stammdaten!$B$5+O189*R189*Stammdaten!$B$6+IF(P189="Ja",K189*R189*Stammdaten!$B$7,0))</f>
        <v/>
      </c>
      <c r="U189" s="17" t="str">
        <f t="shared" si="29"/>
        <v/>
      </c>
      <c r="V189" s="13"/>
      <c r="W189" s="13"/>
      <c r="X189" s="12" t="str">
        <f>IF(A189="","",IF(AND(J189&gt;9,I189&lt;45),"Pause &lt;45 min prüfen",IF(AND(J189&gt;6,I189&lt;30),"Pause &lt;30 min prüfen",IF(K189&gt;10,"Arbeitszeit &gt;10h prüfen",IF(R189&lt;Stammdaten!$B$4,"Stundenlohn prüfen","OK")))))</f>
        <v/>
      </c>
      <c r="Y189" s="13"/>
      <c r="Z189" s="13"/>
    </row>
    <row r="190" spans="1:26" ht="18" customHeight="1" x14ac:dyDescent="0.25">
      <c r="A190" s="30"/>
      <c r="B190" s="12" t="str">
        <f t="shared" si="20"/>
        <v/>
      </c>
      <c r="C190" s="12" t="str">
        <f t="shared" si="21"/>
        <v/>
      </c>
      <c r="D190" s="13"/>
      <c r="E190" s="13"/>
      <c r="F190" s="13"/>
      <c r="G190" s="14"/>
      <c r="H190" s="14"/>
      <c r="I190" s="15"/>
      <c r="J190" s="16">
        <f t="shared" si="22"/>
        <v>0</v>
      </c>
      <c r="K190" s="16">
        <f t="shared" si="23"/>
        <v>0</v>
      </c>
      <c r="L190" s="16" t="str">
        <f>IF(D190="","",IF(V190&lt;&gt;"",0,IFERROR(INDEX(Stammdaten!$F$8:$F$17,MATCH(D190,Stammdaten!$A$8:$A$17,0)),0)))</f>
        <v/>
      </c>
      <c r="M190" s="16" t="str">
        <f t="shared" si="24"/>
        <v/>
      </c>
      <c r="N190" s="16">
        <f t="shared" si="25"/>
        <v>0</v>
      </c>
      <c r="O190" s="16" t="str">
        <f t="shared" si="26"/>
        <v/>
      </c>
      <c r="P190" s="13"/>
      <c r="Q190" s="16" t="str">
        <f t="shared" si="27"/>
        <v/>
      </c>
      <c r="R190" s="17" t="str">
        <f>IF(D190="","",IFERROR(INDEX(Stammdaten!$E$8:$E$17,MATCH(D190,Stammdaten!$A$8:$A$17,0)),0))</f>
        <v/>
      </c>
      <c r="S190" s="17" t="str">
        <f t="shared" si="28"/>
        <v/>
      </c>
      <c r="T190" s="17" t="str">
        <f>IF(A190="","",N190*R190*Stammdaten!$B$5+O190*R190*Stammdaten!$B$6+IF(P190="Ja",K190*R190*Stammdaten!$B$7,0))</f>
        <v/>
      </c>
      <c r="U190" s="17" t="str">
        <f t="shared" si="29"/>
        <v/>
      </c>
      <c r="V190" s="13"/>
      <c r="W190" s="13"/>
      <c r="X190" s="12" t="str">
        <f>IF(A190="","",IF(AND(J190&gt;9,I190&lt;45),"Pause &lt;45 min prüfen",IF(AND(J190&gt;6,I190&lt;30),"Pause &lt;30 min prüfen",IF(K190&gt;10,"Arbeitszeit &gt;10h prüfen",IF(R190&lt;Stammdaten!$B$4,"Stundenlohn prüfen","OK")))))</f>
        <v/>
      </c>
      <c r="Y190" s="13"/>
      <c r="Z190" s="13"/>
    </row>
    <row r="191" spans="1:26" ht="18" customHeight="1" x14ac:dyDescent="0.25">
      <c r="A191" s="30"/>
      <c r="B191" s="12" t="str">
        <f t="shared" si="20"/>
        <v/>
      </c>
      <c r="C191" s="12" t="str">
        <f t="shared" si="21"/>
        <v/>
      </c>
      <c r="D191" s="13"/>
      <c r="E191" s="13"/>
      <c r="F191" s="13"/>
      <c r="G191" s="14"/>
      <c r="H191" s="14"/>
      <c r="I191" s="15"/>
      <c r="J191" s="16">
        <f t="shared" si="22"/>
        <v>0</v>
      </c>
      <c r="K191" s="16">
        <f t="shared" si="23"/>
        <v>0</v>
      </c>
      <c r="L191" s="16" t="str">
        <f>IF(D191="","",IF(V191&lt;&gt;"",0,IFERROR(INDEX(Stammdaten!$F$8:$F$17,MATCH(D191,Stammdaten!$A$8:$A$17,0)),0)))</f>
        <v/>
      </c>
      <c r="M191" s="16" t="str">
        <f t="shared" si="24"/>
        <v/>
      </c>
      <c r="N191" s="16">
        <f t="shared" si="25"/>
        <v>0</v>
      </c>
      <c r="O191" s="16" t="str">
        <f t="shared" si="26"/>
        <v/>
      </c>
      <c r="P191" s="13"/>
      <c r="Q191" s="16" t="str">
        <f t="shared" si="27"/>
        <v/>
      </c>
      <c r="R191" s="17" t="str">
        <f>IF(D191="","",IFERROR(INDEX(Stammdaten!$E$8:$E$17,MATCH(D191,Stammdaten!$A$8:$A$17,0)),0))</f>
        <v/>
      </c>
      <c r="S191" s="17" t="str">
        <f t="shared" si="28"/>
        <v/>
      </c>
      <c r="T191" s="17" t="str">
        <f>IF(A191="","",N191*R191*Stammdaten!$B$5+O191*R191*Stammdaten!$B$6+IF(P191="Ja",K191*R191*Stammdaten!$B$7,0))</f>
        <v/>
      </c>
      <c r="U191" s="17" t="str">
        <f t="shared" si="29"/>
        <v/>
      </c>
      <c r="V191" s="13"/>
      <c r="W191" s="13"/>
      <c r="X191" s="12" t="str">
        <f>IF(A191="","",IF(AND(J191&gt;9,I191&lt;45),"Pause &lt;45 min prüfen",IF(AND(J191&gt;6,I191&lt;30),"Pause &lt;30 min prüfen",IF(K191&gt;10,"Arbeitszeit &gt;10h prüfen",IF(R191&lt;Stammdaten!$B$4,"Stundenlohn prüfen","OK")))))</f>
        <v/>
      </c>
      <c r="Y191" s="13"/>
      <c r="Z191" s="13"/>
    </row>
    <row r="192" spans="1:26" ht="18" customHeight="1" x14ac:dyDescent="0.25">
      <c r="A192" s="30"/>
      <c r="B192" s="12" t="str">
        <f t="shared" si="20"/>
        <v/>
      </c>
      <c r="C192" s="12" t="str">
        <f t="shared" si="21"/>
        <v/>
      </c>
      <c r="D192" s="13"/>
      <c r="E192" s="13"/>
      <c r="F192" s="13"/>
      <c r="G192" s="14"/>
      <c r="H192" s="14"/>
      <c r="I192" s="15"/>
      <c r="J192" s="16">
        <f t="shared" si="22"/>
        <v>0</v>
      </c>
      <c r="K192" s="16">
        <f t="shared" si="23"/>
        <v>0</v>
      </c>
      <c r="L192" s="16" t="str">
        <f>IF(D192="","",IF(V192&lt;&gt;"",0,IFERROR(INDEX(Stammdaten!$F$8:$F$17,MATCH(D192,Stammdaten!$A$8:$A$17,0)),0)))</f>
        <v/>
      </c>
      <c r="M192" s="16" t="str">
        <f t="shared" si="24"/>
        <v/>
      </c>
      <c r="N192" s="16">
        <f t="shared" si="25"/>
        <v>0</v>
      </c>
      <c r="O192" s="16" t="str">
        <f t="shared" si="26"/>
        <v/>
      </c>
      <c r="P192" s="13"/>
      <c r="Q192" s="16" t="str">
        <f t="shared" si="27"/>
        <v/>
      </c>
      <c r="R192" s="17" t="str">
        <f>IF(D192="","",IFERROR(INDEX(Stammdaten!$E$8:$E$17,MATCH(D192,Stammdaten!$A$8:$A$17,0)),0))</f>
        <v/>
      </c>
      <c r="S192" s="17" t="str">
        <f t="shared" si="28"/>
        <v/>
      </c>
      <c r="T192" s="17" t="str">
        <f>IF(A192="","",N192*R192*Stammdaten!$B$5+O192*R192*Stammdaten!$B$6+IF(P192="Ja",K192*R192*Stammdaten!$B$7,0))</f>
        <v/>
      </c>
      <c r="U192" s="17" t="str">
        <f t="shared" si="29"/>
        <v/>
      </c>
      <c r="V192" s="13"/>
      <c r="W192" s="13"/>
      <c r="X192" s="12" t="str">
        <f>IF(A192="","",IF(AND(J192&gt;9,I192&lt;45),"Pause &lt;45 min prüfen",IF(AND(J192&gt;6,I192&lt;30),"Pause &lt;30 min prüfen",IF(K192&gt;10,"Arbeitszeit &gt;10h prüfen",IF(R192&lt;Stammdaten!$B$4,"Stundenlohn prüfen","OK")))))</f>
        <v/>
      </c>
      <c r="Y192" s="13"/>
      <c r="Z192" s="13"/>
    </row>
    <row r="193" spans="1:26" ht="18" customHeight="1" x14ac:dyDescent="0.25">
      <c r="A193" s="30"/>
      <c r="B193" s="12" t="str">
        <f t="shared" si="20"/>
        <v/>
      </c>
      <c r="C193" s="12" t="str">
        <f t="shared" si="21"/>
        <v/>
      </c>
      <c r="D193" s="13"/>
      <c r="E193" s="13"/>
      <c r="F193" s="13"/>
      <c r="G193" s="14"/>
      <c r="H193" s="14"/>
      <c r="I193" s="15"/>
      <c r="J193" s="16">
        <f t="shared" si="22"/>
        <v>0</v>
      </c>
      <c r="K193" s="16">
        <f t="shared" si="23"/>
        <v>0</v>
      </c>
      <c r="L193" s="16" t="str">
        <f>IF(D193="","",IF(V193&lt;&gt;"",0,IFERROR(INDEX(Stammdaten!$F$8:$F$17,MATCH(D193,Stammdaten!$A$8:$A$17,0)),0)))</f>
        <v/>
      </c>
      <c r="M193" s="16" t="str">
        <f t="shared" si="24"/>
        <v/>
      </c>
      <c r="N193" s="16">
        <f t="shared" si="25"/>
        <v>0</v>
      </c>
      <c r="O193" s="16" t="str">
        <f t="shared" si="26"/>
        <v/>
      </c>
      <c r="P193" s="13"/>
      <c r="Q193" s="16" t="str">
        <f t="shared" si="27"/>
        <v/>
      </c>
      <c r="R193" s="17" t="str">
        <f>IF(D193="","",IFERROR(INDEX(Stammdaten!$E$8:$E$17,MATCH(D193,Stammdaten!$A$8:$A$17,0)),0))</f>
        <v/>
      </c>
      <c r="S193" s="17" t="str">
        <f t="shared" si="28"/>
        <v/>
      </c>
      <c r="T193" s="17" t="str">
        <f>IF(A193="","",N193*R193*Stammdaten!$B$5+O193*R193*Stammdaten!$B$6+IF(P193="Ja",K193*R193*Stammdaten!$B$7,0))</f>
        <v/>
      </c>
      <c r="U193" s="17" t="str">
        <f t="shared" si="29"/>
        <v/>
      </c>
      <c r="V193" s="13"/>
      <c r="W193" s="13"/>
      <c r="X193" s="12" t="str">
        <f>IF(A193="","",IF(AND(J193&gt;9,I193&lt;45),"Pause &lt;45 min prüfen",IF(AND(J193&gt;6,I193&lt;30),"Pause &lt;30 min prüfen",IF(K193&gt;10,"Arbeitszeit &gt;10h prüfen",IF(R193&lt;Stammdaten!$B$4,"Stundenlohn prüfen","OK")))))</f>
        <v/>
      </c>
      <c r="Y193" s="13"/>
      <c r="Z193" s="13"/>
    </row>
    <row r="194" spans="1:26" ht="18" customHeight="1" x14ac:dyDescent="0.25">
      <c r="A194" s="30"/>
      <c r="B194" s="12" t="str">
        <f t="shared" si="20"/>
        <v/>
      </c>
      <c r="C194" s="12" t="str">
        <f t="shared" si="21"/>
        <v/>
      </c>
      <c r="D194" s="13"/>
      <c r="E194" s="13"/>
      <c r="F194" s="13"/>
      <c r="G194" s="14"/>
      <c r="H194" s="14"/>
      <c r="I194" s="15"/>
      <c r="J194" s="16">
        <f t="shared" si="22"/>
        <v>0</v>
      </c>
      <c r="K194" s="16">
        <f t="shared" si="23"/>
        <v>0</v>
      </c>
      <c r="L194" s="16" t="str">
        <f>IF(D194="","",IF(V194&lt;&gt;"",0,IFERROR(INDEX(Stammdaten!$F$8:$F$17,MATCH(D194,Stammdaten!$A$8:$A$17,0)),0)))</f>
        <v/>
      </c>
      <c r="M194" s="16" t="str">
        <f t="shared" si="24"/>
        <v/>
      </c>
      <c r="N194" s="16">
        <f t="shared" si="25"/>
        <v>0</v>
      </c>
      <c r="O194" s="16" t="str">
        <f t="shared" si="26"/>
        <v/>
      </c>
      <c r="P194" s="13"/>
      <c r="Q194" s="16" t="str">
        <f t="shared" si="27"/>
        <v/>
      </c>
      <c r="R194" s="17" t="str">
        <f>IF(D194="","",IFERROR(INDEX(Stammdaten!$E$8:$E$17,MATCH(D194,Stammdaten!$A$8:$A$17,0)),0))</f>
        <v/>
      </c>
      <c r="S194" s="17" t="str">
        <f t="shared" si="28"/>
        <v/>
      </c>
      <c r="T194" s="17" t="str">
        <f>IF(A194="","",N194*R194*Stammdaten!$B$5+O194*R194*Stammdaten!$B$6+IF(P194="Ja",K194*R194*Stammdaten!$B$7,0))</f>
        <v/>
      </c>
      <c r="U194" s="17" t="str">
        <f t="shared" si="29"/>
        <v/>
      </c>
      <c r="V194" s="13"/>
      <c r="W194" s="13"/>
      <c r="X194" s="12" t="str">
        <f>IF(A194="","",IF(AND(J194&gt;9,I194&lt;45),"Pause &lt;45 min prüfen",IF(AND(J194&gt;6,I194&lt;30),"Pause &lt;30 min prüfen",IF(K194&gt;10,"Arbeitszeit &gt;10h prüfen",IF(R194&lt;Stammdaten!$B$4,"Stundenlohn prüfen","OK")))))</f>
        <v/>
      </c>
      <c r="Y194" s="13"/>
      <c r="Z194" s="13"/>
    </row>
    <row r="195" spans="1:26" ht="18" customHeight="1" x14ac:dyDescent="0.25">
      <c r="A195" s="30"/>
      <c r="B195" s="12" t="str">
        <f t="shared" si="20"/>
        <v/>
      </c>
      <c r="C195" s="12" t="str">
        <f t="shared" si="21"/>
        <v/>
      </c>
      <c r="D195" s="13"/>
      <c r="E195" s="13"/>
      <c r="F195" s="13"/>
      <c r="G195" s="14"/>
      <c r="H195" s="14"/>
      <c r="I195" s="15"/>
      <c r="J195" s="16">
        <f t="shared" si="22"/>
        <v>0</v>
      </c>
      <c r="K195" s="16">
        <f t="shared" si="23"/>
        <v>0</v>
      </c>
      <c r="L195" s="16" t="str">
        <f>IF(D195="","",IF(V195&lt;&gt;"",0,IFERROR(INDEX(Stammdaten!$F$8:$F$17,MATCH(D195,Stammdaten!$A$8:$A$17,0)),0)))</f>
        <v/>
      </c>
      <c r="M195" s="16" t="str">
        <f t="shared" si="24"/>
        <v/>
      </c>
      <c r="N195" s="16">
        <f t="shared" si="25"/>
        <v>0</v>
      </c>
      <c r="O195" s="16" t="str">
        <f t="shared" si="26"/>
        <v/>
      </c>
      <c r="P195" s="13"/>
      <c r="Q195" s="16" t="str">
        <f t="shared" si="27"/>
        <v/>
      </c>
      <c r="R195" s="17" t="str">
        <f>IF(D195="","",IFERROR(INDEX(Stammdaten!$E$8:$E$17,MATCH(D195,Stammdaten!$A$8:$A$17,0)),0))</f>
        <v/>
      </c>
      <c r="S195" s="17" t="str">
        <f t="shared" si="28"/>
        <v/>
      </c>
      <c r="T195" s="17" t="str">
        <f>IF(A195="","",N195*R195*Stammdaten!$B$5+O195*R195*Stammdaten!$B$6+IF(P195="Ja",K195*R195*Stammdaten!$B$7,0))</f>
        <v/>
      </c>
      <c r="U195" s="17" t="str">
        <f t="shared" si="29"/>
        <v/>
      </c>
      <c r="V195" s="13"/>
      <c r="W195" s="13"/>
      <c r="X195" s="12" t="str">
        <f>IF(A195="","",IF(AND(J195&gt;9,I195&lt;45),"Pause &lt;45 min prüfen",IF(AND(J195&gt;6,I195&lt;30),"Pause &lt;30 min prüfen",IF(K195&gt;10,"Arbeitszeit &gt;10h prüfen",IF(R195&lt;Stammdaten!$B$4,"Stundenlohn prüfen","OK")))))</f>
        <v/>
      </c>
      <c r="Y195" s="13"/>
      <c r="Z195" s="13"/>
    </row>
    <row r="196" spans="1:26" ht="18" customHeight="1" x14ac:dyDescent="0.25">
      <c r="A196" s="30"/>
      <c r="B196" s="12" t="str">
        <f t="shared" si="20"/>
        <v/>
      </c>
      <c r="C196" s="12" t="str">
        <f t="shared" si="21"/>
        <v/>
      </c>
      <c r="D196" s="13"/>
      <c r="E196" s="13"/>
      <c r="F196" s="13"/>
      <c r="G196" s="14"/>
      <c r="H196" s="14"/>
      <c r="I196" s="15"/>
      <c r="J196" s="16">
        <f t="shared" si="22"/>
        <v>0</v>
      </c>
      <c r="K196" s="16">
        <f t="shared" si="23"/>
        <v>0</v>
      </c>
      <c r="L196" s="16" t="str">
        <f>IF(D196="","",IF(V196&lt;&gt;"",0,IFERROR(INDEX(Stammdaten!$F$8:$F$17,MATCH(D196,Stammdaten!$A$8:$A$17,0)),0)))</f>
        <v/>
      </c>
      <c r="M196" s="16" t="str">
        <f t="shared" si="24"/>
        <v/>
      </c>
      <c r="N196" s="16">
        <f t="shared" si="25"/>
        <v>0</v>
      </c>
      <c r="O196" s="16" t="str">
        <f t="shared" si="26"/>
        <v/>
      </c>
      <c r="P196" s="13"/>
      <c r="Q196" s="16" t="str">
        <f t="shared" si="27"/>
        <v/>
      </c>
      <c r="R196" s="17" t="str">
        <f>IF(D196="","",IFERROR(INDEX(Stammdaten!$E$8:$E$17,MATCH(D196,Stammdaten!$A$8:$A$17,0)),0))</f>
        <v/>
      </c>
      <c r="S196" s="17" t="str">
        <f t="shared" si="28"/>
        <v/>
      </c>
      <c r="T196" s="17" t="str">
        <f>IF(A196="","",N196*R196*Stammdaten!$B$5+O196*R196*Stammdaten!$B$6+IF(P196="Ja",K196*R196*Stammdaten!$B$7,0))</f>
        <v/>
      </c>
      <c r="U196" s="17" t="str">
        <f t="shared" si="29"/>
        <v/>
      </c>
      <c r="V196" s="13"/>
      <c r="W196" s="13"/>
      <c r="X196" s="12" t="str">
        <f>IF(A196="","",IF(AND(J196&gt;9,I196&lt;45),"Pause &lt;45 min prüfen",IF(AND(J196&gt;6,I196&lt;30),"Pause &lt;30 min prüfen",IF(K196&gt;10,"Arbeitszeit &gt;10h prüfen",IF(R196&lt;Stammdaten!$B$4,"Stundenlohn prüfen","OK")))))</f>
        <v/>
      </c>
      <c r="Y196" s="13"/>
      <c r="Z196" s="13"/>
    </row>
    <row r="197" spans="1:26" ht="18" customHeight="1" x14ac:dyDescent="0.25">
      <c r="A197" s="30"/>
      <c r="B197" s="12" t="str">
        <f t="shared" si="20"/>
        <v/>
      </c>
      <c r="C197" s="12" t="str">
        <f t="shared" si="21"/>
        <v/>
      </c>
      <c r="D197" s="13"/>
      <c r="E197" s="13"/>
      <c r="F197" s="13"/>
      <c r="G197" s="14"/>
      <c r="H197" s="14"/>
      <c r="I197" s="15"/>
      <c r="J197" s="16">
        <f t="shared" si="22"/>
        <v>0</v>
      </c>
      <c r="K197" s="16">
        <f t="shared" si="23"/>
        <v>0</v>
      </c>
      <c r="L197" s="16" t="str">
        <f>IF(D197="","",IF(V197&lt;&gt;"",0,IFERROR(INDEX(Stammdaten!$F$8:$F$17,MATCH(D197,Stammdaten!$A$8:$A$17,0)),0)))</f>
        <v/>
      </c>
      <c r="M197" s="16" t="str">
        <f t="shared" si="24"/>
        <v/>
      </c>
      <c r="N197" s="16">
        <f t="shared" si="25"/>
        <v>0</v>
      </c>
      <c r="O197" s="16" t="str">
        <f t="shared" si="26"/>
        <v/>
      </c>
      <c r="P197" s="13"/>
      <c r="Q197" s="16" t="str">
        <f t="shared" si="27"/>
        <v/>
      </c>
      <c r="R197" s="17" t="str">
        <f>IF(D197="","",IFERROR(INDEX(Stammdaten!$E$8:$E$17,MATCH(D197,Stammdaten!$A$8:$A$17,0)),0))</f>
        <v/>
      </c>
      <c r="S197" s="17" t="str">
        <f t="shared" si="28"/>
        <v/>
      </c>
      <c r="T197" s="17" t="str">
        <f>IF(A197="","",N197*R197*Stammdaten!$B$5+O197*R197*Stammdaten!$B$6+IF(P197="Ja",K197*R197*Stammdaten!$B$7,0))</f>
        <v/>
      </c>
      <c r="U197" s="17" t="str">
        <f t="shared" si="29"/>
        <v/>
      </c>
      <c r="V197" s="13"/>
      <c r="W197" s="13"/>
      <c r="X197" s="12" t="str">
        <f>IF(A197="","",IF(AND(J197&gt;9,I197&lt;45),"Pause &lt;45 min prüfen",IF(AND(J197&gt;6,I197&lt;30),"Pause &lt;30 min prüfen",IF(K197&gt;10,"Arbeitszeit &gt;10h prüfen",IF(R197&lt;Stammdaten!$B$4,"Stundenlohn prüfen","OK")))))</f>
        <v/>
      </c>
      <c r="Y197" s="13"/>
      <c r="Z197" s="13"/>
    </row>
    <row r="198" spans="1:26" ht="18" customHeight="1" x14ac:dyDescent="0.25">
      <c r="A198" s="30"/>
      <c r="B198" s="12" t="str">
        <f t="shared" ref="B198:B261" si="30">IF(A198="","",WEEKNUM(A198,21))</f>
        <v/>
      </c>
      <c r="C198" s="12" t="str">
        <f t="shared" ref="C198:C261" si="31">IF(A198="","",CHOOSE(WEEKDAY(A198,2),"Mo","Di","Mi","Do","Fr","Sa","So"))</f>
        <v/>
      </c>
      <c r="D198" s="13"/>
      <c r="E198" s="13"/>
      <c r="F198" s="13"/>
      <c r="G198" s="14"/>
      <c r="H198" s="14"/>
      <c r="I198" s="15"/>
      <c r="J198" s="16">
        <f t="shared" ref="J198:J261" si="32">IF(OR(G198="",H198=""),0,(H198+(H198&lt;G198)-G198)*24)</f>
        <v>0</v>
      </c>
      <c r="K198" s="16">
        <f t="shared" ref="K198:K261" si="33">IF(J198=0,0,MAX(0,J198-I198/60))</f>
        <v>0</v>
      </c>
      <c r="L198" s="16" t="str">
        <f>IF(D198="","",IF(V198&lt;&gt;"",0,IFERROR(INDEX(Stammdaten!$F$8:$F$17,MATCH(D198,Stammdaten!$A$8:$A$17,0)),0)))</f>
        <v/>
      </c>
      <c r="M198" s="16" t="str">
        <f t="shared" ref="M198:M261" si="34">IF(A198="","",K198-L198)</f>
        <v/>
      </c>
      <c r="N198" s="16">
        <f t="shared" ref="N198:N261" si="35">IF(OR(A198="",G198="",H198=""),0,(MAX(0,MIN(A198+H198+(H198&lt;G198),A198+TIME(6,0,0))-MAX(A198+G198,A198))+MAX(0,MIN(A198+H198+(H198&lt;G198),A198+1)-MAX(A198+G198,A198+TIME(22,0,0)))+MAX(0,MIN(A198+H198+(H198&lt;G198),A198+1+TIME(6,0,0))-MAX(A198+G198,A198+1)))*24)</f>
        <v>0</v>
      </c>
      <c r="O198" s="16" t="str">
        <f t="shared" ref="O198:O261" si="36">IF(A198="","",IF(WEEKDAY(A198,2)=7,K198,0))</f>
        <v/>
      </c>
      <c r="P198" s="13"/>
      <c r="Q198" s="16" t="str">
        <f t="shared" ref="Q198:Q261" si="37">IF(A198="","",N198+O198+IF(P198="Ja",K198,0))</f>
        <v/>
      </c>
      <c r="R198" s="17" t="str">
        <f>IF(D198="","",IFERROR(INDEX(Stammdaten!$E$8:$E$17,MATCH(D198,Stammdaten!$A$8:$A$17,0)),0))</f>
        <v/>
      </c>
      <c r="S198" s="17" t="str">
        <f t="shared" ref="S198:S261" si="38">IF(A198="","",K198*R198)</f>
        <v/>
      </c>
      <c r="T198" s="17" t="str">
        <f>IF(A198="","",N198*R198*Stammdaten!$B$5+O198*R198*Stammdaten!$B$6+IF(P198="Ja",K198*R198*Stammdaten!$B$7,0))</f>
        <v/>
      </c>
      <c r="U198" s="17" t="str">
        <f t="shared" ref="U198:U261" si="39">IF(A198="","",S198+T198)</f>
        <v/>
      </c>
      <c r="V198" s="13"/>
      <c r="W198" s="13"/>
      <c r="X198" s="12" t="str">
        <f>IF(A198="","",IF(AND(J198&gt;9,I198&lt;45),"Pause &lt;45 min prüfen",IF(AND(J198&gt;6,I198&lt;30),"Pause &lt;30 min prüfen",IF(K198&gt;10,"Arbeitszeit &gt;10h prüfen",IF(R198&lt;Stammdaten!$B$4,"Stundenlohn prüfen","OK")))))</f>
        <v/>
      </c>
      <c r="Y198" s="13"/>
      <c r="Z198" s="13"/>
    </row>
    <row r="199" spans="1:26" ht="18" customHeight="1" x14ac:dyDescent="0.25">
      <c r="A199" s="30"/>
      <c r="B199" s="12" t="str">
        <f t="shared" si="30"/>
        <v/>
      </c>
      <c r="C199" s="12" t="str">
        <f t="shared" si="31"/>
        <v/>
      </c>
      <c r="D199" s="13"/>
      <c r="E199" s="13"/>
      <c r="F199" s="13"/>
      <c r="G199" s="14"/>
      <c r="H199" s="14"/>
      <c r="I199" s="15"/>
      <c r="J199" s="16">
        <f t="shared" si="32"/>
        <v>0</v>
      </c>
      <c r="K199" s="16">
        <f t="shared" si="33"/>
        <v>0</v>
      </c>
      <c r="L199" s="16" t="str">
        <f>IF(D199="","",IF(V199&lt;&gt;"",0,IFERROR(INDEX(Stammdaten!$F$8:$F$17,MATCH(D199,Stammdaten!$A$8:$A$17,0)),0)))</f>
        <v/>
      </c>
      <c r="M199" s="16" t="str">
        <f t="shared" si="34"/>
        <v/>
      </c>
      <c r="N199" s="16">
        <f t="shared" si="35"/>
        <v>0</v>
      </c>
      <c r="O199" s="16" t="str">
        <f t="shared" si="36"/>
        <v/>
      </c>
      <c r="P199" s="13"/>
      <c r="Q199" s="16" t="str">
        <f t="shared" si="37"/>
        <v/>
      </c>
      <c r="R199" s="17" t="str">
        <f>IF(D199="","",IFERROR(INDEX(Stammdaten!$E$8:$E$17,MATCH(D199,Stammdaten!$A$8:$A$17,0)),0))</f>
        <v/>
      </c>
      <c r="S199" s="17" t="str">
        <f t="shared" si="38"/>
        <v/>
      </c>
      <c r="T199" s="17" t="str">
        <f>IF(A199="","",N199*R199*Stammdaten!$B$5+O199*R199*Stammdaten!$B$6+IF(P199="Ja",K199*R199*Stammdaten!$B$7,0))</f>
        <v/>
      </c>
      <c r="U199" s="17" t="str">
        <f t="shared" si="39"/>
        <v/>
      </c>
      <c r="V199" s="13"/>
      <c r="W199" s="13"/>
      <c r="X199" s="12" t="str">
        <f>IF(A199="","",IF(AND(J199&gt;9,I199&lt;45),"Pause &lt;45 min prüfen",IF(AND(J199&gt;6,I199&lt;30),"Pause &lt;30 min prüfen",IF(K199&gt;10,"Arbeitszeit &gt;10h prüfen",IF(R199&lt;Stammdaten!$B$4,"Stundenlohn prüfen","OK")))))</f>
        <v/>
      </c>
      <c r="Y199" s="13"/>
      <c r="Z199" s="13"/>
    </row>
    <row r="200" spans="1:26" ht="18" customHeight="1" x14ac:dyDescent="0.25">
      <c r="A200" s="30"/>
      <c r="B200" s="12" t="str">
        <f t="shared" si="30"/>
        <v/>
      </c>
      <c r="C200" s="12" t="str">
        <f t="shared" si="31"/>
        <v/>
      </c>
      <c r="D200" s="13"/>
      <c r="E200" s="13"/>
      <c r="F200" s="13"/>
      <c r="G200" s="14"/>
      <c r="H200" s="14"/>
      <c r="I200" s="15"/>
      <c r="J200" s="16">
        <f t="shared" si="32"/>
        <v>0</v>
      </c>
      <c r="K200" s="16">
        <f t="shared" si="33"/>
        <v>0</v>
      </c>
      <c r="L200" s="16" t="str">
        <f>IF(D200="","",IF(V200&lt;&gt;"",0,IFERROR(INDEX(Stammdaten!$F$8:$F$17,MATCH(D200,Stammdaten!$A$8:$A$17,0)),0)))</f>
        <v/>
      </c>
      <c r="M200" s="16" t="str">
        <f t="shared" si="34"/>
        <v/>
      </c>
      <c r="N200" s="16">
        <f t="shared" si="35"/>
        <v>0</v>
      </c>
      <c r="O200" s="16" t="str">
        <f t="shared" si="36"/>
        <v/>
      </c>
      <c r="P200" s="13"/>
      <c r="Q200" s="16" t="str">
        <f t="shared" si="37"/>
        <v/>
      </c>
      <c r="R200" s="17" t="str">
        <f>IF(D200="","",IFERROR(INDEX(Stammdaten!$E$8:$E$17,MATCH(D200,Stammdaten!$A$8:$A$17,0)),0))</f>
        <v/>
      </c>
      <c r="S200" s="17" t="str">
        <f t="shared" si="38"/>
        <v/>
      </c>
      <c r="T200" s="17" t="str">
        <f>IF(A200="","",N200*R200*Stammdaten!$B$5+O200*R200*Stammdaten!$B$6+IF(P200="Ja",K200*R200*Stammdaten!$B$7,0))</f>
        <v/>
      </c>
      <c r="U200" s="17" t="str">
        <f t="shared" si="39"/>
        <v/>
      </c>
      <c r="V200" s="13"/>
      <c r="W200" s="13"/>
      <c r="X200" s="12" t="str">
        <f>IF(A200="","",IF(AND(J200&gt;9,I200&lt;45),"Pause &lt;45 min prüfen",IF(AND(J200&gt;6,I200&lt;30),"Pause &lt;30 min prüfen",IF(K200&gt;10,"Arbeitszeit &gt;10h prüfen",IF(R200&lt;Stammdaten!$B$4,"Stundenlohn prüfen","OK")))))</f>
        <v/>
      </c>
      <c r="Y200" s="13"/>
      <c r="Z200" s="13"/>
    </row>
    <row r="201" spans="1:26" ht="18" customHeight="1" x14ac:dyDescent="0.25">
      <c r="A201" s="30"/>
      <c r="B201" s="12" t="str">
        <f t="shared" si="30"/>
        <v/>
      </c>
      <c r="C201" s="12" t="str">
        <f t="shared" si="31"/>
        <v/>
      </c>
      <c r="D201" s="13"/>
      <c r="E201" s="13"/>
      <c r="F201" s="13"/>
      <c r="G201" s="14"/>
      <c r="H201" s="14"/>
      <c r="I201" s="15"/>
      <c r="J201" s="16">
        <f t="shared" si="32"/>
        <v>0</v>
      </c>
      <c r="K201" s="16">
        <f t="shared" si="33"/>
        <v>0</v>
      </c>
      <c r="L201" s="16" t="str">
        <f>IF(D201="","",IF(V201&lt;&gt;"",0,IFERROR(INDEX(Stammdaten!$F$8:$F$17,MATCH(D201,Stammdaten!$A$8:$A$17,0)),0)))</f>
        <v/>
      </c>
      <c r="M201" s="16" t="str">
        <f t="shared" si="34"/>
        <v/>
      </c>
      <c r="N201" s="16">
        <f t="shared" si="35"/>
        <v>0</v>
      </c>
      <c r="O201" s="16" t="str">
        <f t="shared" si="36"/>
        <v/>
      </c>
      <c r="P201" s="13"/>
      <c r="Q201" s="16" t="str">
        <f t="shared" si="37"/>
        <v/>
      </c>
      <c r="R201" s="17" t="str">
        <f>IF(D201="","",IFERROR(INDEX(Stammdaten!$E$8:$E$17,MATCH(D201,Stammdaten!$A$8:$A$17,0)),0))</f>
        <v/>
      </c>
      <c r="S201" s="17" t="str">
        <f t="shared" si="38"/>
        <v/>
      </c>
      <c r="T201" s="17" t="str">
        <f>IF(A201="","",N201*R201*Stammdaten!$B$5+O201*R201*Stammdaten!$B$6+IF(P201="Ja",K201*R201*Stammdaten!$B$7,0))</f>
        <v/>
      </c>
      <c r="U201" s="17" t="str">
        <f t="shared" si="39"/>
        <v/>
      </c>
      <c r="V201" s="13"/>
      <c r="W201" s="13"/>
      <c r="X201" s="12" t="str">
        <f>IF(A201="","",IF(AND(J201&gt;9,I201&lt;45),"Pause &lt;45 min prüfen",IF(AND(J201&gt;6,I201&lt;30),"Pause &lt;30 min prüfen",IF(K201&gt;10,"Arbeitszeit &gt;10h prüfen",IF(R201&lt;Stammdaten!$B$4,"Stundenlohn prüfen","OK")))))</f>
        <v/>
      </c>
      <c r="Y201" s="13"/>
      <c r="Z201" s="13"/>
    </row>
    <row r="202" spans="1:26" ht="18" customHeight="1" x14ac:dyDescent="0.25">
      <c r="A202" s="30"/>
      <c r="B202" s="12" t="str">
        <f t="shared" si="30"/>
        <v/>
      </c>
      <c r="C202" s="12" t="str">
        <f t="shared" si="31"/>
        <v/>
      </c>
      <c r="D202" s="13"/>
      <c r="E202" s="13"/>
      <c r="F202" s="13"/>
      <c r="G202" s="14"/>
      <c r="H202" s="14"/>
      <c r="I202" s="15"/>
      <c r="J202" s="16">
        <f t="shared" si="32"/>
        <v>0</v>
      </c>
      <c r="K202" s="16">
        <f t="shared" si="33"/>
        <v>0</v>
      </c>
      <c r="L202" s="16" t="str">
        <f>IF(D202="","",IF(V202&lt;&gt;"",0,IFERROR(INDEX(Stammdaten!$F$8:$F$17,MATCH(D202,Stammdaten!$A$8:$A$17,0)),0)))</f>
        <v/>
      </c>
      <c r="M202" s="16" t="str">
        <f t="shared" si="34"/>
        <v/>
      </c>
      <c r="N202" s="16">
        <f t="shared" si="35"/>
        <v>0</v>
      </c>
      <c r="O202" s="16" t="str">
        <f t="shared" si="36"/>
        <v/>
      </c>
      <c r="P202" s="13"/>
      <c r="Q202" s="16" t="str">
        <f t="shared" si="37"/>
        <v/>
      </c>
      <c r="R202" s="17" t="str">
        <f>IF(D202="","",IFERROR(INDEX(Stammdaten!$E$8:$E$17,MATCH(D202,Stammdaten!$A$8:$A$17,0)),0))</f>
        <v/>
      </c>
      <c r="S202" s="17" t="str">
        <f t="shared" si="38"/>
        <v/>
      </c>
      <c r="T202" s="17" t="str">
        <f>IF(A202="","",N202*R202*Stammdaten!$B$5+O202*R202*Stammdaten!$B$6+IF(P202="Ja",K202*R202*Stammdaten!$B$7,0))</f>
        <v/>
      </c>
      <c r="U202" s="17" t="str">
        <f t="shared" si="39"/>
        <v/>
      </c>
      <c r="V202" s="13"/>
      <c r="W202" s="13"/>
      <c r="X202" s="12" t="str">
        <f>IF(A202="","",IF(AND(J202&gt;9,I202&lt;45),"Pause &lt;45 min prüfen",IF(AND(J202&gt;6,I202&lt;30),"Pause &lt;30 min prüfen",IF(K202&gt;10,"Arbeitszeit &gt;10h prüfen",IF(R202&lt;Stammdaten!$B$4,"Stundenlohn prüfen","OK")))))</f>
        <v/>
      </c>
      <c r="Y202" s="13"/>
      <c r="Z202" s="13"/>
    </row>
    <row r="203" spans="1:26" ht="18" customHeight="1" x14ac:dyDescent="0.25">
      <c r="A203" s="30"/>
      <c r="B203" s="12" t="str">
        <f t="shared" si="30"/>
        <v/>
      </c>
      <c r="C203" s="12" t="str">
        <f t="shared" si="31"/>
        <v/>
      </c>
      <c r="D203" s="13"/>
      <c r="E203" s="13"/>
      <c r="F203" s="13"/>
      <c r="G203" s="14"/>
      <c r="H203" s="14"/>
      <c r="I203" s="15"/>
      <c r="J203" s="16">
        <f t="shared" si="32"/>
        <v>0</v>
      </c>
      <c r="K203" s="16">
        <f t="shared" si="33"/>
        <v>0</v>
      </c>
      <c r="L203" s="16" t="str">
        <f>IF(D203="","",IF(V203&lt;&gt;"",0,IFERROR(INDEX(Stammdaten!$F$8:$F$17,MATCH(D203,Stammdaten!$A$8:$A$17,0)),0)))</f>
        <v/>
      </c>
      <c r="M203" s="16" t="str">
        <f t="shared" si="34"/>
        <v/>
      </c>
      <c r="N203" s="16">
        <f t="shared" si="35"/>
        <v>0</v>
      </c>
      <c r="O203" s="16" t="str">
        <f t="shared" si="36"/>
        <v/>
      </c>
      <c r="P203" s="13"/>
      <c r="Q203" s="16" t="str">
        <f t="shared" si="37"/>
        <v/>
      </c>
      <c r="R203" s="17" t="str">
        <f>IF(D203="","",IFERROR(INDEX(Stammdaten!$E$8:$E$17,MATCH(D203,Stammdaten!$A$8:$A$17,0)),0))</f>
        <v/>
      </c>
      <c r="S203" s="17" t="str">
        <f t="shared" si="38"/>
        <v/>
      </c>
      <c r="T203" s="17" t="str">
        <f>IF(A203="","",N203*R203*Stammdaten!$B$5+O203*R203*Stammdaten!$B$6+IF(P203="Ja",K203*R203*Stammdaten!$B$7,0))</f>
        <v/>
      </c>
      <c r="U203" s="17" t="str">
        <f t="shared" si="39"/>
        <v/>
      </c>
      <c r="V203" s="13"/>
      <c r="W203" s="13"/>
      <c r="X203" s="12" t="str">
        <f>IF(A203="","",IF(AND(J203&gt;9,I203&lt;45),"Pause &lt;45 min prüfen",IF(AND(J203&gt;6,I203&lt;30),"Pause &lt;30 min prüfen",IF(K203&gt;10,"Arbeitszeit &gt;10h prüfen",IF(R203&lt;Stammdaten!$B$4,"Stundenlohn prüfen","OK")))))</f>
        <v/>
      </c>
      <c r="Y203" s="13"/>
      <c r="Z203" s="13"/>
    </row>
    <row r="204" spans="1:26" ht="18" customHeight="1" x14ac:dyDescent="0.25">
      <c r="A204" s="30"/>
      <c r="B204" s="12" t="str">
        <f t="shared" si="30"/>
        <v/>
      </c>
      <c r="C204" s="12" t="str">
        <f t="shared" si="31"/>
        <v/>
      </c>
      <c r="D204" s="13"/>
      <c r="E204" s="13"/>
      <c r="F204" s="13"/>
      <c r="G204" s="14"/>
      <c r="H204" s="14"/>
      <c r="I204" s="15"/>
      <c r="J204" s="16">
        <f t="shared" si="32"/>
        <v>0</v>
      </c>
      <c r="K204" s="16">
        <f t="shared" si="33"/>
        <v>0</v>
      </c>
      <c r="L204" s="16" t="str">
        <f>IF(D204="","",IF(V204&lt;&gt;"",0,IFERROR(INDEX(Stammdaten!$F$8:$F$17,MATCH(D204,Stammdaten!$A$8:$A$17,0)),0)))</f>
        <v/>
      </c>
      <c r="M204" s="16" t="str">
        <f t="shared" si="34"/>
        <v/>
      </c>
      <c r="N204" s="16">
        <f t="shared" si="35"/>
        <v>0</v>
      </c>
      <c r="O204" s="16" t="str">
        <f t="shared" si="36"/>
        <v/>
      </c>
      <c r="P204" s="13"/>
      <c r="Q204" s="16" t="str">
        <f t="shared" si="37"/>
        <v/>
      </c>
      <c r="R204" s="17" t="str">
        <f>IF(D204="","",IFERROR(INDEX(Stammdaten!$E$8:$E$17,MATCH(D204,Stammdaten!$A$8:$A$17,0)),0))</f>
        <v/>
      </c>
      <c r="S204" s="17" t="str">
        <f t="shared" si="38"/>
        <v/>
      </c>
      <c r="T204" s="17" t="str">
        <f>IF(A204="","",N204*R204*Stammdaten!$B$5+O204*R204*Stammdaten!$B$6+IF(P204="Ja",K204*R204*Stammdaten!$B$7,0))</f>
        <v/>
      </c>
      <c r="U204" s="17" t="str">
        <f t="shared" si="39"/>
        <v/>
      </c>
      <c r="V204" s="13"/>
      <c r="W204" s="13"/>
      <c r="X204" s="12" t="str">
        <f>IF(A204="","",IF(AND(J204&gt;9,I204&lt;45),"Pause &lt;45 min prüfen",IF(AND(J204&gt;6,I204&lt;30),"Pause &lt;30 min prüfen",IF(K204&gt;10,"Arbeitszeit &gt;10h prüfen",IF(R204&lt;Stammdaten!$B$4,"Stundenlohn prüfen","OK")))))</f>
        <v/>
      </c>
      <c r="Y204" s="13"/>
      <c r="Z204" s="13"/>
    </row>
    <row r="205" spans="1:26" ht="18" customHeight="1" x14ac:dyDescent="0.25">
      <c r="A205" s="30"/>
      <c r="B205" s="12" t="str">
        <f t="shared" si="30"/>
        <v/>
      </c>
      <c r="C205" s="12" t="str">
        <f t="shared" si="31"/>
        <v/>
      </c>
      <c r="D205" s="13"/>
      <c r="E205" s="13"/>
      <c r="F205" s="13"/>
      <c r="G205" s="14"/>
      <c r="H205" s="14"/>
      <c r="I205" s="15"/>
      <c r="J205" s="16">
        <f t="shared" si="32"/>
        <v>0</v>
      </c>
      <c r="K205" s="16">
        <f t="shared" si="33"/>
        <v>0</v>
      </c>
      <c r="L205" s="16" t="str">
        <f>IF(D205="","",IF(V205&lt;&gt;"",0,IFERROR(INDEX(Stammdaten!$F$8:$F$17,MATCH(D205,Stammdaten!$A$8:$A$17,0)),0)))</f>
        <v/>
      </c>
      <c r="M205" s="16" t="str">
        <f t="shared" si="34"/>
        <v/>
      </c>
      <c r="N205" s="16">
        <f t="shared" si="35"/>
        <v>0</v>
      </c>
      <c r="O205" s="16" t="str">
        <f t="shared" si="36"/>
        <v/>
      </c>
      <c r="P205" s="13"/>
      <c r="Q205" s="16" t="str">
        <f t="shared" si="37"/>
        <v/>
      </c>
      <c r="R205" s="17" t="str">
        <f>IF(D205="","",IFERROR(INDEX(Stammdaten!$E$8:$E$17,MATCH(D205,Stammdaten!$A$8:$A$17,0)),0))</f>
        <v/>
      </c>
      <c r="S205" s="17" t="str">
        <f t="shared" si="38"/>
        <v/>
      </c>
      <c r="T205" s="17" t="str">
        <f>IF(A205="","",N205*R205*Stammdaten!$B$5+O205*R205*Stammdaten!$B$6+IF(P205="Ja",K205*R205*Stammdaten!$B$7,0))</f>
        <v/>
      </c>
      <c r="U205" s="17" t="str">
        <f t="shared" si="39"/>
        <v/>
      </c>
      <c r="V205" s="13"/>
      <c r="W205" s="13"/>
      <c r="X205" s="12" t="str">
        <f>IF(A205="","",IF(AND(J205&gt;9,I205&lt;45),"Pause &lt;45 min prüfen",IF(AND(J205&gt;6,I205&lt;30),"Pause &lt;30 min prüfen",IF(K205&gt;10,"Arbeitszeit &gt;10h prüfen",IF(R205&lt;Stammdaten!$B$4,"Stundenlohn prüfen","OK")))))</f>
        <v/>
      </c>
      <c r="Y205" s="13"/>
      <c r="Z205" s="13"/>
    </row>
    <row r="206" spans="1:26" ht="18" customHeight="1" x14ac:dyDescent="0.25">
      <c r="A206" s="30"/>
      <c r="B206" s="12" t="str">
        <f t="shared" si="30"/>
        <v/>
      </c>
      <c r="C206" s="12" t="str">
        <f t="shared" si="31"/>
        <v/>
      </c>
      <c r="D206" s="13"/>
      <c r="E206" s="13"/>
      <c r="F206" s="13"/>
      <c r="G206" s="14"/>
      <c r="H206" s="14"/>
      <c r="I206" s="15"/>
      <c r="J206" s="16">
        <f t="shared" si="32"/>
        <v>0</v>
      </c>
      <c r="K206" s="16">
        <f t="shared" si="33"/>
        <v>0</v>
      </c>
      <c r="L206" s="16" t="str">
        <f>IF(D206="","",IF(V206&lt;&gt;"",0,IFERROR(INDEX(Stammdaten!$F$8:$F$17,MATCH(D206,Stammdaten!$A$8:$A$17,0)),0)))</f>
        <v/>
      </c>
      <c r="M206" s="16" t="str">
        <f t="shared" si="34"/>
        <v/>
      </c>
      <c r="N206" s="16">
        <f t="shared" si="35"/>
        <v>0</v>
      </c>
      <c r="O206" s="16" t="str">
        <f t="shared" si="36"/>
        <v/>
      </c>
      <c r="P206" s="13"/>
      <c r="Q206" s="16" t="str">
        <f t="shared" si="37"/>
        <v/>
      </c>
      <c r="R206" s="17" t="str">
        <f>IF(D206="","",IFERROR(INDEX(Stammdaten!$E$8:$E$17,MATCH(D206,Stammdaten!$A$8:$A$17,0)),0))</f>
        <v/>
      </c>
      <c r="S206" s="17" t="str">
        <f t="shared" si="38"/>
        <v/>
      </c>
      <c r="T206" s="17" t="str">
        <f>IF(A206="","",N206*R206*Stammdaten!$B$5+O206*R206*Stammdaten!$B$6+IF(P206="Ja",K206*R206*Stammdaten!$B$7,0))</f>
        <v/>
      </c>
      <c r="U206" s="17" t="str">
        <f t="shared" si="39"/>
        <v/>
      </c>
      <c r="V206" s="13"/>
      <c r="W206" s="13"/>
      <c r="X206" s="12" t="str">
        <f>IF(A206="","",IF(AND(J206&gt;9,I206&lt;45),"Pause &lt;45 min prüfen",IF(AND(J206&gt;6,I206&lt;30),"Pause &lt;30 min prüfen",IF(K206&gt;10,"Arbeitszeit &gt;10h prüfen",IF(R206&lt;Stammdaten!$B$4,"Stundenlohn prüfen","OK")))))</f>
        <v/>
      </c>
      <c r="Y206" s="13"/>
      <c r="Z206" s="13"/>
    </row>
    <row r="207" spans="1:26" ht="18" customHeight="1" x14ac:dyDescent="0.25">
      <c r="A207" s="30"/>
      <c r="B207" s="12" t="str">
        <f t="shared" si="30"/>
        <v/>
      </c>
      <c r="C207" s="12" t="str">
        <f t="shared" si="31"/>
        <v/>
      </c>
      <c r="D207" s="13"/>
      <c r="E207" s="13"/>
      <c r="F207" s="13"/>
      <c r="G207" s="14"/>
      <c r="H207" s="14"/>
      <c r="I207" s="15"/>
      <c r="J207" s="16">
        <f t="shared" si="32"/>
        <v>0</v>
      </c>
      <c r="K207" s="16">
        <f t="shared" si="33"/>
        <v>0</v>
      </c>
      <c r="L207" s="16" t="str">
        <f>IF(D207="","",IF(V207&lt;&gt;"",0,IFERROR(INDEX(Stammdaten!$F$8:$F$17,MATCH(D207,Stammdaten!$A$8:$A$17,0)),0)))</f>
        <v/>
      </c>
      <c r="M207" s="16" t="str">
        <f t="shared" si="34"/>
        <v/>
      </c>
      <c r="N207" s="16">
        <f t="shared" si="35"/>
        <v>0</v>
      </c>
      <c r="O207" s="16" t="str">
        <f t="shared" si="36"/>
        <v/>
      </c>
      <c r="P207" s="13"/>
      <c r="Q207" s="16" t="str">
        <f t="shared" si="37"/>
        <v/>
      </c>
      <c r="R207" s="17" t="str">
        <f>IF(D207="","",IFERROR(INDEX(Stammdaten!$E$8:$E$17,MATCH(D207,Stammdaten!$A$8:$A$17,0)),0))</f>
        <v/>
      </c>
      <c r="S207" s="17" t="str">
        <f t="shared" si="38"/>
        <v/>
      </c>
      <c r="T207" s="17" t="str">
        <f>IF(A207="","",N207*R207*Stammdaten!$B$5+O207*R207*Stammdaten!$B$6+IF(P207="Ja",K207*R207*Stammdaten!$B$7,0))</f>
        <v/>
      </c>
      <c r="U207" s="17" t="str">
        <f t="shared" si="39"/>
        <v/>
      </c>
      <c r="V207" s="13"/>
      <c r="W207" s="13"/>
      <c r="X207" s="12" t="str">
        <f>IF(A207="","",IF(AND(J207&gt;9,I207&lt;45),"Pause &lt;45 min prüfen",IF(AND(J207&gt;6,I207&lt;30),"Pause &lt;30 min prüfen",IF(K207&gt;10,"Arbeitszeit &gt;10h prüfen",IF(R207&lt;Stammdaten!$B$4,"Stundenlohn prüfen","OK")))))</f>
        <v/>
      </c>
      <c r="Y207" s="13"/>
      <c r="Z207" s="13"/>
    </row>
    <row r="208" spans="1:26" ht="18" customHeight="1" x14ac:dyDescent="0.25">
      <c r="A208" s="30"/>
      <c r="B208" s="12" t="str">
        <f t="shared" si="30"/>
        <v/>
      </c>
      <c r="C208" s="12" t="str">
        <f t="shared" si="31"/>
        <v/>
      </c>
      <c r="D208" s="13"/>
      <c r="E208" s="13"/>
      <c r="F208" s="13"/>
      <c r="G208" s="14"/>
      <c r="H208" s="14"/>
      <c r="I208" s="15"/>
      <c r="J208" s="16">
        <f t="shared" si="32"/>
        <v>0</v>
      </c>
      <c r="K208" s="16">
        <f t="shared" si="33"/>
        <v>0</v>
      </c>
      <c r="L208" s="16" t="str">
        <f>IF(D208="","",IF(V208&lt;&gt;"",0,IFERROR(INDEX(Stammdaten!$F$8:$F$17,MATCH(D208,Stammdaten!$A$8:$A$17,0)),0)))</f>
        <v/>
      </c>
      <c r="M208" s="16" t="str">
        <f t="shared" si="34"/>
        <v/>
      </c>
      <c r="N208" s="16">
        <f t="shared" si="35"/>
        <v>0</v>
      </c>
      <c r="O208" s="16" t="str">
        <f t="shared" si="36"/>
        <v/>
      </c>
      <c r="P208" s="13"/>
      <c r="Q208" s="16" t="str">
        <f t="shared" si="37"/>
        <v/>
      </c>
      <c r="R208" s="17" t="str">
        <f>IF(D208="","",IFERROR(INDEX(Stammdaten!$E$8:$E$17,MATCH(D208,Stammdaten!$A$8:$A$17,0)),0))</f>
        <v/>
      </c>
      <c r="S208" s="17" t="str">
        <f t="shared" si="38"/>
        <v/>
      </c>
      <c r="T208" s="17" t="str">
        <f>IF(A208="","",N208*R208*Stammdaten!$B$5+O208*R208*Stammdaten!$B$6+IF(P208="Ja",K208*R208*Stammdaten!$B$7,0))</f>
        <v/>
      </c>
      <c r="U208" s="17" t="str">
        <f t="shared" si="39"/>
        <v/>
      </c>
      <c r="V208" s="13"/>
      <c r="W208" s="13"/>
      <c r="X208" s="12" t="str">
        <f>IF(A208="","",IF(AND(J208&gt;9,I208&lt;45),"Pause &lt;45 min prüfen",IF(AND(J208&gt;6,I208&lt;30),"Pause &lt;30 min prüfen",IF(K208&gt;10,"Arbeitszeit &gt;10h prüfen",IF(R208&lt;Stammdaten!$B$4,"Stundenlohn prüfen","OK")))))</f>
        <v/>
      </c>
      <c r="Y208" s="13"/>
      <c r="Z208" s="13"/>
    </row>
    <row r="209" spans="1:26" ht="18" customHeight="1" x14ac:dyDescent="0.25">
      <c r="A209" s="30"/>
      <c r="B209" s="12" t="str">
        <f t="shared" si="30"/>
        <v/>
      </c>
      <c r="C209" s="12" t="str">
        <f t="shared" si="31"/>
        <v/>
      </c>
      <c r="D209" s="13"/>
      <c r="E209" s="13"/>
      <c r="F209" s="13"/>
      <c r="G209" s="14"/>
      <c r="H209" s="14"/>
      <c r="I209" s="15"/>
      <c r="J209" s="16">
        <f t="shared" si="32"/>
        <v>0</v>
      </c>
      <c r="K209" s="16">
        <f t="shared" si="33"/>
        <v>0</v>
      </c>
      <c r="L209" s="16" t="str">
        <f>IF(D209="","",IF(V209&lt;&gt;"",0,IFERROR(INDEX(Stammdaten!$F$8:$F$17,MATCH(D209,Stammdaten!$A$8:$A$17,0)),0)))</f>
        <v/>
      </c>
      <c r="M209" s="16" t="str">
        <f t="shared" si="34"/>
        <v/>
      </c>
      <c r="N209" s="16">
        <f t="shared" si="35"/>
        <v>0</v>
      </c>
      <c r="O209" s="16" t="str">
        <f t="shared" si="36"/>
        <v/>
      </c>
      <c r="P209" s="13"/>
      <c r="Q209" s="16" t="str">
        <f t="shared" si="37"/>
        <v/>
      </c>
      <c r="R209" s="17" t="str">
        <f>IF(D209="","",IFERROR(INDEX(Stammdaten!$E$8:$E$17,MATCH(D209,Stammdaten!$A$8:$A$17,0)),0))</f>
        <v/>
      </c>
      <c r="S209" s="17" t="str">
        <f t="shared" si="38"/>
        <v/>
      </c>
      <c r="T209" s="17" t="str">
        <f>IF(A209="","",N209*R209*Stammdaten!$B$5+O209*R209*Stammdaten!$B$6+IF(P209="Ja",K209*R209*Stammdaten!$B$7,0))</f>
        <v/>
      </c>
      <c r="U209" s="17" t="str">
        <f t="shared" si="39"/>
        <v/>
      </c>
      <c r="V209" s="13"/>
      <c r="W209" s="13"/>
      <c r="X209" s="12" t="str">
        <f>IF(A209="","",IF(AND(J209&gt;9,I209&lt;45),"Pause &lt;45 min prüfen",IF(AND(J209&gt;6,I209&lt;30),"Pause &lt;30 min prüfen",IF(K209&gt;10,"Arbeitszeit &gt;10h prüfen",IF(R209&lt;Stammdaten!$B$4,"Stundenlohn prüfen","OK")))))</f>
        <v/>
      </c>
      <c r="Y209" s="13"/>
      <c r="Z209" s="13"/>
    </row>
    <row r="210" spans="1:26" ht="18" customHeight="1" x14ac:dyDescent="0.25">
      <c r="A210" s="30"/>
      <c r="B210" s="12" t="str">
        <f t="shared" si="30"/>
        <v/>
      </c>
      <c r="C210" s="12" t="str">
        <f t="shared" si="31"/>
        <v/>
      </c>
      <c r="D210" s="13"/>
      <c r="E210" s="13"/>
      <c r="F210" s="13"/>
      <c r="G210" s="14"/>
      <c r="H210" s="14"/>
      <c r="I210" s="15"/>
      <c r="J210" s="16">
        <f t="shared" si="32"/>
        <v>0</v>
      </c>
      <c r="K210" s="16">
        <f t="shared" si="33"/>
        <v>0</v>
      </c>
      <c r="L210" s="16" t="str">
        <f>IF(D210="","",IF(V210&lt;&gt;"",0,IFERROR(INDEX(Stammdaten!$F$8:$F$17,MATCH(D210,Stammdaten!$A$8:$A$17,0)),0)))</f>
        <v/>
      </c>
      <c r="M210" s="16" t="str">
        <f t="shared" si="34"/>
        <v/>
      </c>
      <c r="N210" s="16">
        <f t="shared" si="35"/>
        <v>0</v>
      </c>
      <c r="O210" s="16" t="str">
        <f t="shared" si="36"/>
        <v/>
      </c>
      <c r="P210" s="13"/>
      <c r="Q210" s="16" t="str">
        <f t="shared" si="37"/>
        <v/>
      </c>
      <c r="R210" s="17" t="str">
        <f>IF(D210="","",IFERROR(INDEX(Stammdaten!$E$8:$E$17,MATCH(D210,Stammdaten!$A$8:$A$17,0)),0))</f>
        <v/>
      </c>
      <c r="S210" s="17" t="str">
        <f t="shared" si="38"/>
        <v/>
      </c>
      <c r="T210" s="17" t="str">
        <f>IF(A210="","",N210*R210*Stammdaten!$B$5+O210*R210*Stammdaten!$B$6+IF(P210="Ja",K210*R210*Stammdaten!$B$7,0))</f>
        <v/>
      </c>
      <c r="U210" s="17" t="str">
        <f t="shared" si="39"/>
        <v/>
      </c>
      <c r="V210" s="13"/>
      <c r="W210" s="13"/>
      <c r="X210" s="12" t="str">
        <f>IF(A210="","",IF(AND(J210&gt;9,I210&lt;45),"Pause &lt;45 min prüfen",IF(AND(J210&gt;6,I210&lt;30),"Pause &lt;30 min prüfen",IF(K210&gt;10,"Arbeitszeit &gt;10h prüfen",IF(R210&lt;Stammdaten!$B$4,"Stundenlohn prüfen","OK")))))</f>
        <v/>
      </c>
      <c r="Y210" s="13"/>
      <c r="Z210" s="13"/>
    </row>
    <row r="211" spans="1:26" ht="18" customHeight="1" x14ac:dyDescent="0.25">
      <c r="A211" s="30"/>
      <c r="B211" s="12" t="str">
        <f t="shared" si="30"/>
        <v/>
      </c>
      <c r="C211" s="12" t="str">
        <f t="shared" si="31"/>
        <v/>
      </c>
      <c r="D211" s="13"/>
      <c r="E211" s="13"/>
      <c r="F211" s="13"/>
      <c r="G211" s="14"/>
      <c r="H211" s="14"/>
      <c r="I211" s="15"/>
      <c r="J211" s="16">
        <f t="shared" si="32"/>
        <v>0</v>
      </c>
      <c r="K211" s="16">
        <f t="shared" si="33"/>
        <v>0</v>
      </c>
      <c r="L211" s="16" t="str">
        <f>IF(D211="","",IF(V211&lt;&gt;"",0,IFERROR(INDEX(Stammdaten!$F$8:$F$17,MATCH(D211,Stammdaten!$A$8:$A$17,0)),0)))</f>
        <v/>
      </c>
      <c r="M211" s="16" t="str">
        <f t="shared" si="34"/>
        <v/>
      </c>
      <c r="N211" s="16">
        <f t="shared" si="35"/>
        <v>0</v>
      </c>
      <c r="O211" s="16" t="str">
        <f t="shared" si="36"/>
        <v/>
      </c>
      <c r="P211" s="13"/>
      <c r="Q211" s="16" t="str">
        <f t="shared" si="37"/>
        <v/>
      </c>
      <c r="R211" s="17" t="str">
        <f>IF(D211="","",IFERROR(INDEX(Stammdaten!$E$8:$E$17,MATCH(D211,Stammdaten!$A$8:$A$17,0)),0))</f>
        <v/>
      </c>
      <c r="S211" s="17" t="str">
        <f t="shared" si="38"/>
        <v/>
      </c>
      <c r="T211" s="17" t="str">
        <f>IF(A211="","",N211*R211*Stammdaten!$B$5+O211*R211*Stammdaten!$B$6+IF(P211="Ja",K211*R211*Stammdaten!$B$7,0))</f>
        <v/>
      </c>
      <c r="U211" s="17" t="str">
        <f t="shared" si="39"/>
        <v/>
      </c>
      <c r="V211" s="13"/>
      <c r="W211" s="13"/>
      <c r="X211" s="12" t="str">
        <f>IF(A211="","",IF(AND(J211&gt;9,I211&lt;45),"Pause &lt;45 min prüfen",IF(AND(J211&gt;6,I211&lt;30),"Pause &lt;30 min prüfen",IF(K211&gt;10,"Arbeitszeit &gt;10h prüfen",IF(R211&lt;Stammdaten!$B$4,"Stundenlohn prüfen","OK")))))</f>
        <v/>
      </c>
      <c r="Y211" s="13"/>
      <c r="Z211" s="13"/>
    </row>
    <row r="212" spans="1:26" ht="18" customHeight="1" x14ac:dyDescent="0.25">
      <c r="A212" s="30"/>
      <c r="B212" s="12" t="str">
        <f t="shared" si="30"/>
        <v/>
      </c>
      <c r="C212" s="12" t="str">
        <f t="shared" si="31"/>
        <v/>
      </c>
      <c r="D212" s="13"/>
      <c r="E212" s="13"/>
      <c r="F212" s="13"/>
      <c r="G212" s="14"/>
      <c r="H212" s="14"/>
      <c r="I212" s="15"/>
      <c r="J212" s="16">
        <f t="shared" si="32"/>
        <v>0</v>
      </c>
      <c r="K212" s="16">
        <f t="shared" si="33"/>
        <v>0</v>
      </c>
      <c r="L212" s="16" t="str">
        <f>IF(D212="","",IF(V212&lt;&gt;"",0,IFERROR(INDEX(Stammdaten!$F$8:$F$17,MATCH(D212,Stammdaten!$A$8:$A$17,0)),0)))</f>
        <v/>
      </c>
      <c r="M212" s="16" t="str">
        <f t="shared" si="34"/>
        <v/>
      </c>
      <c r="N212" s="16">
        <f t="shared" si="35"/>
        <v>0</v>
      </c>
      <c r="O212" s="16" t="str">
        <f t="shared" si="36"/>
        <v/>
      </c>
      <c r="P212" s="13"/>
      <c r="Q212" s="16" t="str">
        <f t="shared" si="37"/>
        <v/>
      </c>
      <c r="R212" s="17" t="str">
        <f>IF(D212="","",IFERROR(INDEX(Stammdaten!$E$8:$E$17,MATCH(D212,Stammdaten!$A$8:$A$17,0)),0))</f>
        <v/>
      </c>
      <c r="S212" s="17" t="str">
        <f t="shared" si="38"/>
        <v/>
      </c>
      <c r="T212" s="17" t="str">
        <f>IF(A212="","",N212*R212*Stammdaten!$B$5+O212*R212*Stammdaten!$B$6+IF(P212="Ja",K212*R212*Stammdaten!$B$7,0))</f>
        <v/>
      </c>
      <c r="U212" s="17" t="str">
        <f t="shared" si="39"/>
        <v/>
      </c>
      <c r="V212" s="13"/>
      <c r="W212" s="13"/>
      <c r="X212" s="12" t="str">
        <f>IF(A212="","",IF(AND(J212&gt;9,I212&lt;45),"Pause &lt;45 min prüfen",IF(AND(J212&gt;6,I212&lt;30),"Pause &lt;30 min prüfen",IF(K212&gt;10,"Arbeitszeit &gt;10h prüfen",IF(R212&lt;Stammdaten!$B$4,"Stundenlohn prüfen","OK")))))</f>
        <v/>
      </c>
      <c r="Y212" s="13"/>
      <c r="Z212" s="13"/>
    </row>
    <row r="213" spans="1:26" ht="18" customHeight="1" x14ac:dyDescent="0.25">
      <c r="A213" s="30"/>
      <c r="B213" s="12" t="str">
        <f t="shared" si="30"/>
        <v/>
      </c>
      <c r="C213" s="12" t="str">
        <f t="shared" si="31"/>
        <v/>
      </c>
      <c r="D213" s="13"/>
      <c r="E213" s="13"/>
      <c r="F213" s="13"/>
      <c r="G213" s="14"/>
      <c r="H213" s="14"/>
      <c r="I213" s="15"/>
      <c r="J213" s="16">
        <f t="shared" si="32"/>
        <v>0</v>
      </c>
      <c r="K213" s="16">
        <f t="shared" si="33"/>
        <v>0</v>
      </c>
      <c r="L213" s="16" t="str">
        <f>IF(D213="","",IF(V213&lt;&gt;"",0,IFERROR(INDEX(Stammdaten!$F$8:$F$17,MATCH(D213,Stammdaten!$A$8:$A$17,0)),0)))</f>
        <v/>
      </c>
      <c r="M213" s="16" t="str">
        <f t="shared" si="34"/>
        <v/>
      </c>
      <c r="N213" s="16">
        <f t="shared" si="35"/>
        <v>0</v>
      </c>
      <c r="O213" s="16" t="str">
        <f t="shared" si="36"/>
        <v/>
      </c>
      <c r="P213" s="13"/>
      <c r="Q213" s="16" t="str">
        <f t="shared" si="37"/>
        <v/>
      </c>
      <c r="R213" s="17" t="str">
        <f>IF(D213="","",IFERROR(INDEX(Stammdaten!$E$8:$E$17,MATCH(D213,Stammdaten!$A$8:$A$17,0)),0))</f>
        <v/>
      </c>
      <c r="S213" s="17" t="str">
        <f t="shared" si="38"/>
        <v/>
      </c>
      <c r="T213" s="17" t="str">
        <f>IF(A213="","",N213*R213*Stammdaten!$B$5+O213*R213*Stammdaten!$B$6+IF(P213="Ja",K213*R213*Stammdaten!$B$7,0))</f>
        <v/>
      </c>
      <c r="U213" s="17" t="str">
        <f t="shared" si="39"/>
        <v/>
      </c>
      <c r="V213" s="13"/>
      <c r="W213" s="13"/>
      <c r="X213" s="12" t="str">
        <f>IF(A213="","",IF(AND(J213&gt;9,I213&lt;45),"Pause &lt;45 min prüfen",IF(AND(J213&gt;6,I213&lt;30),"Pause &lt;30 min prüfen",IF(K213&gt;10,"Arbeitszeit &gt;10h prüfen",IF(R213&lt;Stammdaten!$B$4,"Stundenlohn prüfen","OK")))))</f>
        <v/>
      </c>
      <c r="Y213" s="13"/>
      <c r="Z213" s="13"/>
    </row>
    <row r="214" spans="1:26" ht="18" customHeight="1" x14ac:dyDescent="0.25">
      <c r="A214" s="30"/>
      <c r="B214" s="12" t="str">
        <f t="shared" si="30"/>
        <v/>
      </c>
      <c r="C214" s="12" t="str">
        <f t="shared" si="31"/>
        <v/>
      </c>
      <c r="D214" s="13"/>
      <c r="E214" s="13"/>
      <c r="F214" s="13"/>
      <c r="G214" s="14"/>
      <c r="H214" s="14"/>
      <c r="I214" s="15"/>
      <c r="J214" s="16">
        <f t="shared" si="32"/>
        <v>0</v>
      </c>
      <c r="K214" s="16">
        <f t="shared" si="33"/>
        <v>0</v>
      </c>
      <c r="L214" s="16" t="str">
        <f>IF(D214="","",IF(V214&lt;&gt;"",0,IFERROR(INDEX(Stammdaten!$F$8:$F$17,MATCH(D214,Stammdaten!$A$8:$A$17,0)),0)))</f>
        <v/>
      </c>
      <c r="M214" s="16" t="str">
        <f t="shared" si="34"/>
        <v/>
      </c>
      <c r="N214" s="16">
        <f t="shared" si="35"/>
        <v>0</v>
      </c>
      <c r="O214" s="16" t="str">
        <f t="shared" si="36"/>
        <v/>
      </c>
      <c r="P214" s="13"/>
      <c r="Q214" s="16" t="str">
        <f t="shared" si="37"/>
        <v/>
      </c>
      <c r="R214" s="17" t="str">
        <f>IF(D214="","",IFERROR(INDEX(Stammdaten!$E$8:$E$17,MATCH(D214,Stammdaten!$A$8:$A$17,0)),0))</f>
        <v/>
      </c>
      <c r="S214" s="17" t="str">
        <f t="shared" si="38"/>
        <v/>
      </c>
      <c r="T214" s="17" t="str">
        <f>IF(A214="","",N214*R214*Stammdaten!$B$5+O214*R214*Stammdaten!$B$6+IF(P214="Ja",K214*R214*Stammdaten!$B$7,0))</f>
        <v/>
      </c>
      <c r="U214" s="17" t="str">
        <f t="shared" si="39"/>
        <v/>
      </c>
      <c r="V214" s="13"/>
      <c r="W214" s="13"/>
      <c r="X214" s="12" t="str">
        <f>IF(A214="","",IF(AND(J214&gt;9,I214&lt;45),"Pause &lt;45 min prüfen",IF(AND(J214&gt;6,I214&lt;30),"Pause &lt;30 min prüfen",IF(K214&gt;10,"Arbeitszeit &gt;10h prüfen",IF(R214&lt;Stammdaten!$B$4,"Stundenlohn prüfen","OK")))))</f>
        <v/>
      </c>
      <c r="Y214" s="13"/>
      <c r="Z214" s="13"/>
    </row>
    <row r="215" spans="1:26" ht="18" customHeight="1" x14ac:dyDescent="0.25">
      <c r="A215" s="30"/>
      <c r="B215" s="12" t="str">
        <f t="shared" si="30"/>
        <v/>
      </c>
      <c r="C215" s="12" t="str">
        <f t="shared" si="31"/>
        <v/>
      </c>
      <c r="D215" s="13"/>
      <c r="E215" s="13"/>
      <c r="F215" s="13"/>
      <c r="G215" s="14"/>
      <c r="H215" s="14"/>
      <c r="I215" s="15"/>
      <c r="J215" s="16">
        <f t="shared" si="32"/>
        <v>0</v>
      </c>
      <c r="K215" s="16">
        <f t="shared" si="33"/>
        <v>0</v>
      </c>
      <c r="L215" s="16" t="str">
        <f>IF(D215="","",IF(V215&lt;&gt;"",0,IFERROR(INDEX(Stammdaten!$F$8:$F$17,MATCH(D215,Stammdaten!$A$8:$A$17,0)),0)))</f>
        <v/>
      </c>
      <c r="M215" s="16" t="str">
        <f t="shared" si="34"/>
        <v/>
      </c>
      <c r="N215" s="16">
        <f t="shared" si="35"/>
        <v>0</v>
      </c>
      <c r="O215" s="16" t="str">
        <f t="shared" si="36"/>
        <v/>
      </c>
      <c r="P215" s="13"/>
      <c r="Q215" s="16" t="str">
        <f t="shared" si="37"/>
        <v/>
      </c>
      <c r="R215" s="17" t="str">
        <f>IF(D215="","",IFERROR(INDEX(Stammdaten!$E$8:$E$17,MATCH(D215,Stammdaten!$A$8:$A$17,0)),0))</f>
        <v/>
      </c>
      <c r="S215" s="17" t="str">
        <f t="shared" si="38"/>
        <v/>
      </c>
      <c r="T215" s="17" t="str">
        <f>IF(A215="","",N215*R215*Stammdaten!$B$5+O215*R215*Stammdaten!$B$6+IF(P215="Ja",K215*R215*Stammdaten!$B$7,0))</f>
        <v/>
      </c>
      <c r="U215" s="17" t="str">
        <f t="shared" si="39"/>
        <v/>
      </c>
      <c r="V215" s="13"/>
      <c r="W215" s="13"/>
      <c r="X215" s="12" t="str">
        <f>IF(A215="","",IF(AND(J215&gt;9,I215&lt;45),"Pause &lt;45 min prüfen",IF(AND(J215&gt;6,I215&lt;30),"Pause &lt;30 min prüfen",IF(K215&gt;10,"Arbeitszeit &gt;10h prüfen",IF(R215&lt;Stammdaten!$B$4,"Stundenlohn prüfen","OK")))))</f>
        <v/>
      </c>
      <c r="Y215" s="13"/>
      <c r="Z215" s="13"/>
    </row>
    <row r="216" spans="1:26" ht="18" customHeight="1" x14ac:dyDescent="0.25">
      <c r="A216" s="30"/>
      <c r="B216" s="12" t="str">
        <f t="shared" si="30"/>
        <v/>
      </c>
      <c r="C216" s="12" t="str">
        <f t="shared" si="31"/>
        <v/>
      </c>
      <c r="D216" s="13"/>
      <c r="E216" s="13"/>
      <c r="F216" s="13"/>
      <c r="G216" s="14"/>
      <c r="H216" s="14"/>
      <c r="I216" s="15"/>
      <c r="J216" s="16">
        <f t="shared" si="32"/>
        <v>0</v>
      </c>
      <c r="K216" s="16">
        <f t="shared" si="33"/>
        <v>0</v>
      </c>
      <c r="L216" s="16" t="str">
        <f>IF(D216="","",IF(V216&lt;&gt;"",0,IFERROR(INDEX(Stammdaten!$F$8:$F$17,MATCH(D216,Stammdaten!$A$8:$A$17,0)),0)))</f>
        <v/>
      </c>
      <c r="M216" s="16" t="str">
        <f t="shared" si="34"/>
        <v/>
      </c>
      <c r="N216" s="16">
        <f t="shared" si="35"/>
        <v>0</v>
      </c>
      <c r="O216" s="16" t="str">
        <f t="shared" si="36"/>
        <v/>
      </c>
      <c r="P216" s="13"/>
      <c r="Q216" s="16" t="str">
        <f t="shared" si="37"/>
        <v/>
      </c>
      <c r="R216" s="17" t="str">
        <f>IF(D216="","",IFERROR(INDEX(Stammdaten!$E$8:$E$17,MATCH(D216,Stammdaten!$A$8:$A$17,0)),0))</f>
        <v/>
      </c>
      <c r="S216" s="17" t="str">
        <f t="shared" si="38"/>
        <v/>
      </c>
      <c r="T216" s="17" t="str">
        <f>IF(A216="","",N216*R216*Stammdaten!$B$5+O216*R216*Stammdaten!$B$6+IF(P216="Ja",K216*R216*Stammdaten!$B$7,0))</f>
        <v/>
      </c>
      <c r="U216" s="17" t="str">
        <f t="shared" si="39"/>
        <v/>
      </c>
      <c r="V216" s="13"/>
      <c r="W216" s="13"/>
      <c r="X216" s="12" t="str">
        <f>IF(A216="","",IF(AND(J216&gt;9,I216&lt;45),"Pause &lt;45 min prüfen",IF(AND(J216&gt;6,I216&lt;30),"Pause &lt;30 min prüfen",IF(K216&gt;10,"Arbeitszeit &gt;10h prüfen",IF(R216&lt;Stammdaten!$B$4,"Stundenlohn prüfen","OK")))))</f>
        <v/>
      </c>
      <c r="Y216" s="13"/>
      <c r="Z216" s="13"/>
    </row>
    <row r="217" spans="1:26" ht="18" customHeight="1" x14ac:dyDescent="0.25">
      <c r="A217" s="30"/>
      <c r="B217" s="12" t="str">
        <f t="shared" si="30"/>
        <v/>
      </c>
      <c r="C217" s="12" t="str">
        <f t="shared" si="31"/>
        <v/>
      </c>
      <c r="D217" s="13"/>
      <c r="E217" s="13"/>
      <c r="F217" s="13"/>
      <c r="G217" s="14"/>
      <c r="H217" s="14"/>
      <c r="I217" s="15"/>
      <c r="J217" s="16">
        <f t="shared" si="32"/>
        <v>0</v>
      </c>
      <c r="K217" s="16">
        <f t="shared" si="33"/>
        <v>0</v>
      </c>
      <c r="L217" s="16" t="str">
        <f>IF(D217="","",IF(V217&lt;&gt;"",0,IFERROR(INDEX(Stammdaten!$F$8:$F$17,MATCH(D217,Stammdaten!$A$8:$A$17,0)),0)))</f>
        <v/>
      </c>
      <c r="M217" s="16" t="str">
        <f t="shared" si="34"/>
        <v/>
      </c>
      <c r="N217" s="16">
        <f t="shared" si="35"/>
        <v>0</v>
      </c>
      <c r="O217" s="16" t="str">
        <f t="shared" si="36"/>
        <v/>
      </c>
      <c r="P217" s="13"/>
      <c r="Q217" s="16" t="str">
        <f t="shared" si="37"/>
        <v/>
      </c>
      <c r="R217" s="17" t="str">
        <f>IF(D217="","",IFERROR(INDEX(Stammdaten!$E$8:$E$17,MATCH(D217,Stammdaten!$A$8:$A$17,0)),0))</f>
        <v/>
      </c>
      <c r="S217" s="17" t="str">
        <f t="shared" si="38"/>
        <v/>
      </c>
      <c r="T217" s="17" t="str">
        <f>IF(A217="","",N217*R217*Stammdaten!$B$5+O217*R217*Stammdaten!$B$6+IF(P217="Ja",K217*R217*Stammdaten!$B$7,0))</f>
        <v/>
      </c>
      <c r="U217" s="17" t="str">
        <f t="shared" si="39"/>
        <v/>
      </c>
      <c r="V217" s="13"/>
      <c r="W217" s="13"/>
      <c r="X217" s="12" t="str">
        <f>IF(A217="","",IF(AND(J217&gt;9,I217&lt;45),"Pause &lt;45 min prüfen",IF(AND(J217&gt;6,I217&lt;30),"Pause &lt;30 min prüfen",IF(K217&gt;10,"Arbeitszeit &gt;10h prüfen",IF(R217&lt;Stammdaten!$B$4,"Stundenlohn prüfen","OK")))))</f>
        <v/>
      </c>
      <c r="Y217" s="13"/>
      <c r="Z217" s="13"/>
    </row>
    <row r="218" spans="1:26" ht="18" customHeight="1" x14ac:dyDescent="0.25">
      <c r="A218" s="30"/>
      <c r="B218" s="12" t="str">
        <f t="shared" si="30"/>
        <v/>
      </c>
      <c r="C218" s="12" t="str">
        <f t="shared" si="31"/>
        <v/>
      </c>
      <c r="D218" s="13"/>
      <c r="E218" s="13"/>
      <c r="F218" s="13"/>
      <c r="G218" s="14"/>
      <c r="H218" s="14"/>
      <c r="I218" s="15"/>
      <c r="J218" s="16">
        <f t="shared" si="32"/>
        <v>0</v>
      </c>
      <c r="K218" s="16">
        <f t="shared" si="33"/>
        <v>0</v>
      </c>
      <c r="L218" s="16" t="str">
        <f>IF(D218="","",IF(V218&lt;&gt;"",0,IFERROR(INDEX(Stammdaten!$F$8:$F$17,MATCH(D218,Stammdaten!$A$8:$A$17,0)),0)))</f>
        <v/>
      </c>
      <c r="M218" s="16" t="str">
        <f t="shared" si="34"/>
        <v/>
      </c>
      <c r="N218" s="16">
        <f t="shared" si="35"/>
        <v>0</v>
      </c>
      <c r="O218" s="16" t="str">
        <f t="shared" si="36"/>
        <v/>
      </c>
      <c r="P218" s="13"/>
      <c r="Q218" s="16" t="str">
        <f t="shared" si="37"/>
        <v/>
      </c>
      <c r="R218" s="17" t="str">
        <f>IF(D218="","",IFERROR(INDEX(Stammdaten!$E$8:$E$17,MATCH(D218,Stammdaten!$A$8:$A$17,0)),0))</f>
        <v/>
      </c>
      <c r="S218" s="17" t="str">
        <f t="shared" si="38"/>
        <v/>
      </c>
      <c r="T218" s="17" t="str">
        <f>IF(A218="","",N218*R218*Stammdaten!$B$5+O218*R218*Stammdaten!$B$6+IF(P218="Ja",K218*R218*Stammdaten!$B$7,0))</f>
        <v/>
      </c>
      <c r="U218" s="17" t="str">
        <f t="shared" si="39"/>
        <v/>
      </c>
      <c r="V218" s="13"/>
      <c r="W218" s="13"/>
      <c r="X218" s="12" t="str">
        <f>IF(A218="","",IF(AND(J218&gt;9,I218&lt;45),"Pause &lt;45 min prüfen",IF(AND(J218&gt;6,I218&lt;30),"Pause &lt;30 min prüfen",IF(K218&gt;10,"Arbeitszeit &gt;10h prüfen",IF(R218&lt;Stammdaten!$B$4,"Stundenlohn prüfen","OK")))))</f>
        <v/>
      </c>
      <c r="Y218" s="13"/>
      <c r="Z218" s="13"/>
    </row>
    <row r="219" spans="1:26" ht="18" customHeight="1" x14ac:dyDescent="0.25">
      <c r="A219" s="30"/>
      <c r="B219" s="12" t="str">
        <f t="shared" si="30"/>
        <v/>
      </c>
      <c r="C219" s="12" t="str">
        <f t="shared" si="31"/>
        <v/>
      </c>
      <c r="D219" s="13"/>
      <c r="E219" s="13"/>
      <c r="F219" s="13"/>
      <c r="G219" s="14"/>
      <c r="H219" s="14"/>
      <c r="I219" s="15"/>
      <c r="J219" s="16">
        <f t="shared" si="32"/>
        <v>0</v>
      </c>
      <c r="K219" s="16">
        <f t="shared" si="33"/>
        <v>0</v>
      </c>
      <c r="L219" s="16" t="str">
        <f>IF(D219="","",IF(V219&lt;&gt;"",0,IFERROR(INDEX(Stammdaten!$F$8:$F$17,MATCH(D219,Stammdaten!$A$8:$A$17,0)),0)))</f>
        <v/>
      </c>
      <c r="M219" s="16" t="str">
        <f t="shared" si="34"/>
        <v/>
      </c>
      <c r="N219" s="16">
        <f t="shared" si="35"/>
        <v>0</v>
      </c>
      <c r="O219" s="16" t="str">
        <f t="shared" si="36"/>
        <v/>
      </c>
      <c r="P219" s="13"/>
      <c r="Q219" s="16" t="str">
        <f t="shared" si="37"/>
        <v/>
      </c>
      <c r="R219" s="17" t="str">
        <f>IF(D219="","",IFERROR(INDEX(Stammdaten!$E$8:$E$17,MATCH(D219,Stammdaten!$A$8:$A$17,0)),0))</f>
        <v/>
      </c>
      <c r="S219" s="17" t="str">
        <f t="shared" si="38"/>
        <v/>
      </c>
      <c r="T219" s="17" t="str">
        <f>IF(A219="","",N219*R219*Stammdaten!$B$5+O219*R219*Stammdaten!$B$6+IF(P219="Ja",K219*R219*Stammdaten!$B$7,0))</f>
        <v/>
      </c>
      <c r="U219" s="17" t="str">
        <f t="shared" si="39"/>
        <v/>
      </c>
      <c r="V219" s="13"/>
      <c r="W219" s="13"/>
      <c r="X219" s="12" t="str">
        <f>IF(A219="","",IF(AND(J219&gt;9,I219&lt;45),"Pause &lt;45 min prüfen",IF(AND(J219&gt;6,I219&lt;30),"Pause &lt;30 min prüfen",IF(K219&gt;10,"Arbeitszeit &gt;10h prüfen",IF(R219&lt;Stammdaten!$B$4,"Stundenlohn prüfen","OK")))))</f>
        <v/>
      </c>
      <c r="Y219" s="13"/>
      <c r="Z219" s="13"/>
    </row>
    <row r="220" spans="1:26" ht="18" customHeight="1" x14ac:dyDescent="0.25">
      <c r="A220" s="30"/>
      <c r="B220" s="12" t="str">
        <f t="shared" si="30"/>
        <v/>
      </c>
      <c r="C220" s="12" t="str">
        <f t="shared" si="31"/>
        <v/>
      </c>
      <c r="D220" s="13"/>
      <c r="E220" s="13"/>
      <c r="F220" s="13"/>
      <c r="G220" s="14"/>
      <c r="H220" s="14"/>
      <c r="I220" s="15"/>
      <c r="J220" s="16">
        <f t="shared" si="32"/>
        <v>0</v>
      </c>
      <c r="K220" s="16">
        <f t="shared" si="33"/>
        <v>0</v>
      </c>
      <c r="L220" s="16" t="str">
        <f>IF(D220="","",IF(V220&lt;&gt;"",0,IFERROR(INDEX(Stammdaten!$F$8:$F$17,MATCH(D220,Stammdaten!$A$8:$A$17,0)),0)))</f>
        <v/>
      </c>
      <c r="M220" s="16" t="str">
        <f t="shared" si="34"/>
        <v/>
      </c>
      <c r="N220" s="16">
        <f t="shared" si="35"/>
        <v>0</v>
      </c>
      <c r="O220" s="16" t="str">
        <f t="shared" si="36"/>
        <v/>
      </c>
      <c r="P220" s="13"/>
      <c r="Q220" s="16" t="str">
        <f t="shared" si="37"/>
        <v/>
      </c>
      <c r="R220" s="17" t="str">
        <f>IF(D220="","",IFERROR(INDEX(Stammdaten!$E$8:$E$17,MATCH(D220,Stammdaten!$A$8:$A$17,0)),0))</f>
        <v/>
      </c>
      <c r="S220" s="17" t="str">
        <f t="shared" si="38"/>
        <v/>
      </c>
      <c r="T220" s="17" t="str">
        <f>IF(A220="","",N220*R220*Stammdaten!$B$5+O220*R220*Stammdaten!$B$6+IF(P220="Ja",K220*R220*Stammdaten!$B$7,0))</f>
        <v/>
      </c>
      <c r="U220" s="17" t="str">
        <f t="shared" si="39"/>
        <v/>
      </c>
      <c r="V220" s="13"/>
      <c r="W220" s="13"/>
      <c r="X220" s="12" t="str">
        <f>IF(A220="","",IF(AND(J220&gt;9,I220&lt;45),"Pause &lt;45 min prüfen",IF(AND(J220&gt;6,I220&lt;30),"Pause &lt;30 min prüfen",IF(K220&gt;10,"Arbeitszeit &gt;10h prüfen",IF(R220&lt;Stammdaten!$B$4,"Stundenlohn prüfen","OK")))))</f>
        <v/>
      </c>
      <c r="Y220" s="13"/>
      <c r="Z220" s="13"/>
    </row>
    <row r="221" spans="1:26" ht="18" customHeight="1" x14ac:dyDescent="0.25">
      <c r="A221" s="30"/>
      <c r="B221" s="12" t="str">
        <f t="shared" si="30"/>
        <v/>
      </c>
      <c r="C221" s="12" t="str">
        <f t="shared" si="31"/>
        <v/>
      </c>
      <c r="D221" s="13"/>
      <c r="E221" s="13"/>
      <c r="F221" s="13"/>
      <c r="G221" s="14"/>
      <c r="H221" s="14"/>
      <c r="I221" s="15"/>
      <c r="J221" s="16">
        <f t="shared" si="32"/>
        <v>0</v>
      </c>
      <c r="K221" s="16">
        <f t="shared" si="33"/>
        <v>0</v>
      </c>
      <c r="L221" s="16" t="str">
        <f>IF(D221="","",IF(V221&lt;&gt;"",0,IFERROR(INDEX(Stammdaten!$F$8:$F$17,MATCH(D221,Stammdaten!$A$8:$A$17,0)),0)))</f>
        <v/>
      </c>
      <c r="M221" s="16" t="str">
        <f t="shared" si="34"/>
        <v/>
      </c>
      <c r="N221" s="16">
        <f t="shared" si="35"/>
        <v>0</v>
      </c>
      <c r="O221" s="16" t="str">
        <f t="shared" si="36"/>
        <v/>
      </c>
      <c r="P221" s="13"/>
      <c r="Q221" s="16" t="str">
        <f t="shared" si="37"/>
        <v/>
      </c>
      <c r="R221" s="17" t="str">
        <f>IF(D221="","",IFERROR(INDEX(Stammdaten!$E$8:$E$17,MATCH(D221,Stammdaten!$A$8:$A$17,0)),0))</f>
        <v/>
      </c>
      <c r="S221" s="17" t="str">
        <f t="shared" si="38"/>
        <v/>
      </c>
      <c r="T221" s="17" t="str">
        <f>IF(A221="","",N221*R221*Stammdaten!$B$5+O221*R221*Stammdaten!$B$6+IF(P221="Ja",K221*R221*Stammdaten!$B$7,0))</f>
        <v/>
      </c>
      <c r="U221" s="17" t="str">
        <f t="shared" si="39"/>
        <v/>
      </c>
      <c r="V221" s="13"/>
      <c r="W221" s="13"/>
      <c r="X221" s="12" t="str">
        <f>IF(A221="","",IF(AND(J221&gt;9,I221&lt;45),"Pause &lt;45 min prüfen",IF(AND(J221&gt;6,I221&lt;30),"Pause &lt;30 min prüfen",IF(K221&gt;10,"Arbeitszeit &gt;10h prüfen",IF(R221&lt;Stammdaten!$B$4,"Stundenlohn prüfen","OK")))))</f>
        <v/>
      </c>
      <c r="Y221" s="13"/>
      <c r="Z221" s="13"/>
    </row>
    <row r="222" spans="1:26" ht="18" customHeight="1" x14ac:dyDescent="0.25">
      <c r="A222" s="30"/>
      <c r="B222" s="12" t="str">
        <f t="shared" si="30"/>
        <v/>
      </c>
      <c r="C222" s="12" t="str">
        <f t="shared" si="31"/>
        <v/>
      </c>
      <c r="D222" s="13"/>
      <c r="E222" s="13"/>
      <c r="F222" s="13"/>
      <c r="G222" s="14"/>
      <c r="H222" s="14"/>
      <c r="I222" s="15"/>
      <c r="J222" s="16">
        <f t="shared" si="32"/>
        <v>0</v>
      </c>
      <c r="K222" s="16">
        <f t="shared" si="33"/>
        <v>0</v>
      </c>
      <c r="L222" s="16" t="str">
        <f>IF(D222="","",IF(V222&lt;&gt;"",0,IFERROR(INDEX(Stammdaten!$F$8:$F$17,MATCH(D222,Stammdaten!$A$8:$A$17,0)),0)))</f>
        <v/>
      </c>
      <c r="M222" s="16" t="str">
        <f t="shared" si="34"/>
        <v/>
      </c>
      <c r="N222" s="16">
        <f t="shared" si="35"/>
        <v>0</v>
      </c>
      <c r="O222" s="16" t="str">
        <f t="shared" si="36"/>
        <v/>
      </c>
      <c r="P222" s="13"/>
      <c r="Q222" s="16" t="str">
        <f t="shared" si="37"/>
        <v/>
      </c>
      <c r="R222" s="17" t="str">
        <f>IF(D222="","",IFERROR(INDEX(Stammdaten!$E$8:$E$17,MATCH(D222,Stammdaten!$A$8:$A$17,0)),0))</f>
        <v/>
      </c>
      <c r="S222" s="17" t="str">
        <f t="shared" si="38"/>
        <v/>
      </c>
      <c r="T222" s="17" t="str">
        <f>IF(A222="","",N222*R222*Stammdaten!$B$5+O222*R222*Stammdaten!$B$6+IF(P222="Ja",K222*R222*Stammdaten!$B$7,0))</f>
        <v/>
      </c>
      <c r="U222" s="17" t="str">
        <f t="shared" si="39"/>
        <v/>
      </c>
      <c r="V222" s="13"/>
      <c r="W222" s="13"/>
      <c r="X222" s="12" t="str">
        <f>IF(A222="","",IF(AND(J222&gt;9,I222&lt;45),"Pause &lt;45 min prüfen",IF(AND(J222&gt;6,I222&lt;30),"Pause &lt;30 min prüfen",IF(K222&gt;10,"Arbeitszeit &gt;10h prüfen",IF(R222&lt;Stammdaten!$B$4,"Stundenlohn prüfen","OK")))))</f>
        <v/>
      </c>
      <c r="Y222" s="13"/>
      <c r="Z222" s="13"/>
    </row>
    <row r="223" spans="1:26" ht="18" customHeight="1" x14ac:dyDescent="0.25">
      <c r="A223" s="30"/>
      <c r="B223" s="12" t="str">
        <f t="shared" si="30"/>
        <v/>
      </c>
      <c r="C223" s="12" t="str">
        <f t="shared" si="31"/>
        <v/>
      </c>
      <c r="D223" s="13"/>
      <c r="E223" s="13"/>
      <c r="F223" s="13"/>
      <c r="G223" s="14"/>
      <c r="H223" s="14"/>
      <c r="I223" s="15"/>
      <c r="J223" s="16">
        <f t="shared" si="32"/>
        <v>0</v>
      </c>
      <c r="K223" s="16">
        <f t="shared" si="33"/>
        <v>0</v>
      </c>
      <c r="L223" s="16" t="str">
        <f>IF(D223="","",IF(V223&lt;&gt;"",0,IFERROR(INDEX(Stammdaten!$F$8:$F$17,MATCH(D223,Stammdaten!$A$8:$A$17,0)),0)))</f>
        <v/>
      </c>
      <c r="M223" s="16" t="str">
        <f t="shared" si="34"/>
        <v/>
      </c>
      <c r="N223" s="16">
        <f t="shared" si="35"/>
        <v>0</v>
      </c>
      <c r="O223" s="16" t="str">
        <f t="shared" si="36"/>
        <v/>
      </c>
      <c r="P223" s="13"/>
      <c r="Q223" s="16" t="str">
        <f t="shared" si="37"/>
        <v/>
      </c>
      <c r="R223" s="17" t="str">
        <f>IF(D223="","",IFERROR(INDEX(Stammdaten!$E$8:$E$17,MATCH(D223,Stammdaten!$A$8:$A$17,0)),0))</f>
        <v/>
      </c>
      <c r="S223" s="17" t="str">
        <f t="shared" si="38"/>
        <v/>
      </c>
      <c r="T223" s="17" t="str">
        <f>IF(A223="","",N223*R223*Stammdaten!$B$5+O223*R223*Stammdaten!$B$6+IF(P223="Ja",K223*R223*Stammdaten!$B$7,0))</f>
        <v/>
      </c>
      <c r="U223" s="17" t="str">
        <f t="shared" si="39"/>
        <v/>
      </c>
      <c r="V223" s="13"/>
      <c r="W223" s="13"/>
      <c r="X223" s="12" t="str">
        <f>IF(A223="","",IF(AND(J223&gt;9,I223&lt;45),"Pause &lt;45 min prüfen",IF(AND(J223&gt;6,I223&lt;30),"Pause &lt;30 min prüfen",IF(K223&gt;10,"Arbeitszeit &gt;10h prüfen",IF(R223&lt;Stammdaten!$B$4,"Stundenlohn prüfen","OK")))))</f>
        <v/>
      </c>
      <c r="Y223" s="13"/>
      <c r="Z223" s="13"/>
    </row>
    <row r="224" spans="1:26" ht="18" customHeight="1" x14ac:dyDescent="0.25">
      <c r="A224" s="30"/>
      <c r="B224" s="12" t="str">
        <f t="shared" si="30"/>
        <v/>
      </c>
      <c r="C224" s="12" t="str">
        <f t="shared" si="31"/>
        <v/>
      </c>
      <c r="D224" s="13"/>
      <c r="E224" s="13"/>
      <c r="F224" s="13"/>
      <c r="G224" s="14"/>
      <c r="H224" s="14"/>
      <c r="I224" s="15"/>
      <c r="J224" s="16">
        <f t="shared" si="32"/>
        <v>0</v>
      </c>
      <c r="K224" s="16">
        <f t="shared" si="33"/>
        <v>0</v>
      </c>
      <c r="L224" s="16" t="str">
        <f>IF(D224="","",IF(V224&lt;&gt;"",0,IFERROR(INDEX(Stammdaten!$F$8:$F$17,MATCH(D224,Stammdaten!$A$8:$A$17,0)),0)))</f>
        <v/>
      </c>
      <c r="M224" s="16" t="str">
        <f t="shared" si="34"/>
        <v/>
      </c>
      <c r="N224" s="16">
        <f t="shared" si="35"/>
        <v>0</v>
      </c>
      <c r="O224" s="16" t="str">
        <f t="shared" si="36"/>
        <v/>
      </c>
      <c r="P224" s="13"/>
      <c r="Q224" s="16" t="str">
        <f t="shared" si="37"/>
        <v/>
      </c>
      <c r="R224" s="17" t="str">
        <f>IF(D224="","",IFERROR(INDEX(Stammdaten!$E$8:$E$17,MATCH(D224,Stammdaten!$A$8:$A$17,0)),0))</f>
        <v/>
      </c>
      <c r="S224" s="17" t="str">
        <f t="shared" si="38"/>
        <v/>
      </c>
      <c r="T224" s="17" t="str">
        <f>IF(A224="","",N224*R224*Stammdaten!$B$5+O224*R224*Stammdaten!$B$6+IF(P224="Ja",K224*R224*Stammdaten!$B$7,0))</f>
        <v/>
      </c>
      <c r="U224" s="17" t="str">
        <f t="shared" si="39"/>
        <v/>
      </c>
      <c r="V224" s="13"/>
      <c r="W224" s="13"/>
      <c r="X224" s="12" t="str">
        <f>IF(A224="","",IF(AND(J224&gt;9,I224&lt;45),"Pause &lt;45 min prüfen",IF(AND(J224&gt;6,I224&lt;30),"Pause &lt;30 min prüfen",IF(K224&gt;10,"Arbeitszeit &gt;10h prüfen",IF(R224&lt;Stammdaten!$B$4,"Stundenlohn prüfen","OK")))))</f>
        <v/>
      </c>
      <c r="Y224" s="13"/>
      <c r="Z224" s="13"/>
    </row>
    <row r="225" spans="1:26" ht="18" customHeight="1" x14ac:dyDescent="0.25">
      <c r="A225" s="30"/>
      <c r="B225" s="12" t="str">
        <f t="shared" si="30"/>
        <v/>
      </c>
      <c r="C225" s="12" t="str">
        <f t="shared" si="31"/>
        <v/>
      </c>
      <c r="D225" s="13"/>
      <c r="E225" s="13"/>
      <c r="F225" s="13"/>
      <c r="G225" s="14"/>
      <c r="H225" s="14"/>
      <c r="I225" s="15"/>
      <c r="J225" s="16">
        <f t="shared" si="32"/>
        <v>0</v>
      </c>
      <c r="K225" s="16">
        <f t="shared" si="33"/>
        <v>0</v>
      </c>
      <c r="L225" s="16" t="str">
        <f>IF(D225="","",IF(V225&lt;&gt;"",0,IFERROR(INDEX(Stammdaten!$F$8:$F$17,MATCH(D225,Stammdaten!$A$8:$A$17,0)),0)))</f>
        <v/>
      </c>
      <c r="M225" s="16" t="str">
        <f t="shared" si="34"/>
        <v/>
      </c>
      <c r="N225" s="16">
        <f t="shared" si="35"/>
        <v>0</v>
      </c>
      <c r="O225" s="16" t="str">
        <f t="shared" si="36"/>
        <v/>
      </c>
      <c r="P225" s="13"/>
      <c r="Q225" s="16" t="str">
        <f t="shared" si="37"/>
        <v/>
      </c>
      <c r="R225" s="17" t="str">
        <f>IF(D225="","",IFERROR(INDEX(Stammdaten!$E$8:$E$17,MATCH(D225,Stammdaten!$A$8:$A$17,0)),0))</f>
        <v/>
      </c>
      <c r="S225" s="17" t="str">
        <f t="shared" si="38"/>
        <v/>
      </c>
      <c r="T225" s="17" t="str">
        <f>IF(A225="","",N225*R225*Stammdaten!$B$5+O225*R225*Stammdaten!$B$6+IF(P225="Ja",K225*R225*Stammdaten!$B$7,0))</f>
        <v/>
      </c>
      <c r="U225" s="17" t="str">
        <f t="shared" si="39"/>
        <v/>
      </c>
      <c r="V225" s="13"/>
      <c r="W225" s="13"/>
      <c r="X225" s="12" t="str">
        <f>IF(A225="","",IF(AND(J225&gt;9,I225&lt;45),"Pause &lt;45 min prüfen",IF(AND(J225&gt;6,I225&lt;30),"Pause &lt;30 min prüfen",IF(K225&gt;10,"Arbeitszeit &gt;10h prüfen",IF(R225&lt;Stammdaten!$B$4,"Stundenlohn prüfen","OK")))))</f>
        <v/>
      </c>
      <c r="Y225" s="13"/>
      <c r="Z225" s="13"/>
    </row>
    <row r="226" spans="1:26" ht="18" customHeight="1" x14ac:dyDescent="0.25">
      <c r="A226" s="30"/>
      <c r="B226" s="12" t="str">
        <f t="shared" si="30"/>
        <v/>
      </c>
      <c r="C226" s="12" t="str">
        <f t="shared" si="31"/>
        <v/>
      </c>
      <c r="D226" s="13"/>
      <c r="E226" s="13"/>
      <c r="F226" s="13"/>
      <c r="G226" s="14"/>
      <c r="H226" s="14"/>
      <c r="I226" s="15"/>
      <c r="J226" s="16">
        <f t="shared" si="32"/>
        <v>0</v>
      </c>
      <c r="K226" s="16">
        <f t="shared" si="33"/>
        <v>0</v>
      </c>
      <c r="L226" s="16" t="str">
        <f>IF(D226="","",IF(V226&lt;&gt;"",0,IFERROR(INDEX(Stammdaten!$F$8:$F$17,MATCH(D226,Stammdaten!$A$8:$A$17,0)),0)))</f>
        <v/>
      </c>
      <c r="M226" s="16" t="str">
        <f t="shared" si="34"/>
        <v/>
      </c>
      <c r="N226" s="16">
        <f t="shared" si="35"/>
        <v>0</v>
      </c>
      <c r="O226" s="16" t="str">
        <f t="shared" si="36"/>
        <v/>
      </c>
      <c r="P226" s="13"/>
      <c r="Q226" s="16" t="str">
        <f t="shared" si="37"/>
        <v/>
      </c>
      <c r="R226" s="17" t="str">
        <f>IF(D226="","",IFERROR(INDEX(Stammdaten!$E$8:$E$17,MATCH(D226,Stammdaten!$A$8:$A$17,0)),0))</f>
        <v/>
      </c>
      <c r="S226" s="17" t="str">
        <f t="shared" si="38"/>
        <v/>
      </c>
      <c r="T226" s="17" t="str">
        <f>IF(A226="","",N226*R226*Stammdaten!$B$5+O226*R226*Stammdaten!$B$6+IF(P226="Ja",K226*R226*Stammdaten!$B$7,0))</f>
        <v/>
      </c>
      <c r="U226" s="17" t="str">
        <f t="shared" si="39"/>
        <v/>
      </c>
      <c r="V226" s="13"/>
      <c r="W226" s="13"/>
      <c r="X226" s="12" t="str">
        <f>IF(A226="","",IF(AND(J226&gt;9,I226&lt;45),"Pause &lt;45 min prüfen",IF(AND(J226&gt;6,I226&lt;30),"Pause &lt;30 min prüfen",IF(K226&gt;10,"Arbeitszeit &gt;10h prüfen",IF(R226&lt;Stammdaten!$B$4,"Stundenlohn prüfen","OK")))))</f>
        <v/>
      </c>
      <c r="Y226" s="13"/>
      <c r="Z226" s="13"/>
    </row>
    <row r="227" spans="1:26" ht="18" customHeight="1" x14ac:dyDescent="0.25">
      <c r="A227" s="30"/>
      <c r="B227" s="12" t="str">
        <f t="shared" si="30"/>
        <v/>
      </c>
      <c r="C227" s="12" t="str">
        <f t="shared" si="31"/>
        <v/>
      </c>
      <c r="D227" s="13"/>
      <c r="E227" s="13"/>
      <c r="F227" s="13"/>
      <c r="G227" s="14"/>
      <c r="H227" s="14"/>
      <c r="I227" s="15"/>
      <c r="J227" s="16">
        <f t="shared" si="32"/>
        <v>0</v>
      </c>
      <c r="K227" s="16">
        <f t="shared" si="33"/>
        <v>0</v>
      </c>
      <c r="L227" s="16" t="str">
        <f>IF(D227="","",IF(V227&lt;&gt;"",0,IFERROR(INDEX(Stammdaten!$F$8:$F$17,MATCH(D227,Stammdaten!$A$8:$A$17,0)),0)))</f>
        <v/>
      </c>
      <c r="M227" s="16" t="str">
        <f t="shared" si="34"/>
        <v/>
      </c>
      <c r="N227" s="16">
        <f t="shared" si="35"/>
        <v>0</v>
      </c>
      <c r="O227" s="16" t="str">
        <f t="shared" si="36"/>
        <v/>
      </c>
      <c r="P227" s="13"/>
      <c r="Q227" s="16" t="str">
        <f t="shared" si="37"/>
        <v/>
      </c>
      <c r="R227" s="17" t="str">
        <f>IF(D227="","",IFERROR(INDEX(Stammdaten!$E$8:$E$17,MATCH(D227,Stammdaten!$A$8:$A$17,0)),0))</f>
        <v/>
      </c>
      <c r="S227" s="17" t="str">
        <f t="shared" si="38"/>
        <v/>
      </c>
      <c r="T227" s="17" t="str">
        <f>IF(A227="","",N227*R227*Stammdaten!$B$5+O227*R227*Stammdaten!$B$6+IF(P227="Ja",K227*R227*Stammdaten!$B$7,0))</f>
        <v/>
      </c>
      <c r="U227" s="17" t="str">
        <f t="shared" si="39"/>
        <v/>
      </c>
      <c r="V227" s="13"/>
      <c r="W227" s="13"/>
      <c r="X227" s="12" t="str">
        <f>IF(A227="","",IF(AND(J227&gt;9,I227&lt;45),"Pause &lt;45 min prüfen",IF(AND(J227&gt;6,I227&lt;30),"Pause &lt;30 min prüfen",IF(K227&gt;10,"Arbeitszeit &gt;10h prüfen",IF(R227&lt;Stammdaten!$B$4,"Stundenlohn prüfen","OK")))))</f>
        <v/>
      </c>
      <c r="Y227" s="13"/>
      <c r="Z227" s="13"/>
    </row>
    <row r="228" spans="1:26" ht="18" customHeight="1" x14ac:dyDescent="0.25">
      <c r="A228" s="30"/>
      <c r="B228" s="12" t="str">
        <f t="shared" si="30"/>
        <v/>
      </c>
      <c r="C228" s="12" t="str">
        <f t="shared" si="31"/>
        <v/>
      </c>
      <c r="D228" s="13"/>
      <c r="E228" s="13"/>
      <c r="F228" s="13"/>
      <c r="G228" s="14"/>
      <c r="H228" s="14"/>
      <c r="I228" s="15"/>
      <c r="J228" s="16">
        <f t="shared" si="32"/>
        <v>0</v>
      </c>
      <c r="K228" s="16">
        <f t="shared" si="33"/>
        <v>0</v>
      </c>
      <c r="L228" s="16" t="str">
        <f>IF(D228="","",IF(V228&lt;&gt;"",0,IFERROR(INDEX(Stammdaten!$F$8:$F$17,MATCH(D228,Stammdaten!$A$8:$A$17,0)),0)))</f>
        <v/>
      </c>
      <c r="M228" s="16" t="str">
        <f t="shared" si="34"/>
        <v/>
      </c>
      <c r="N228" s="16">
        <f t="shared" si="35"/>
        <v>0</v>
      </c>
      <c r="O228" s="16" t="str">
        <f t="shared" si="36"/>
        <v/>
      </c>
      <c r="P228" s="13"/>
      <c r="Q228" s="16" t="str">
        <f t="shared" si="37"/>
        <v/>
      </c>
      <c r="R228" s="17" t="str">
        <f>IF(D228="","",IFERROR(INDEX(Stammdaten!$E$8:$E$17,MATCH(D228,Stammdaten!$A$8:$A$17,0)),0))</f>
        <v/>
      </c>
      <c r="S228" s="17" t="str">
        <f t="shared" si="38"/>
        <v/>
      </c>
      <c r="T228" s="17" t="str">
        <f>IF(A228="","",N228*R228*Stammdaten!$B$5+O228*R228*Stammdaten!$B$6+IF(P228="Ja",K228*R228*Stammdaten!$B$7,0))</f>
        <v/>
      </c>
      <c r="U228" s="17" t="str">
        <f t="shared" si="39"/>
        <v/>
      </c>
      <c r="V228" s="13"/>
      <c r="W228" s="13"/>
      <c r="X228" s="12" t="str">
        <f>IF(A228="","",IF(AND(J228&gt;9,I228&lt;45),"Pause &lt;45 min prüfen",IF(AND(J228&gt;6,I228&lt;30),"Pause &lt;30 min prüfen",IF(K228&gt;10,"Arbeitszeit &gt;10h prüfen",IF(R228&lt;Stammdaten!$B$4,"Stundenlohn prüfen","OK")))))</f>
        <v/>
      </c>
      <c r="Y228" s="13"/>
      <c r="Z228" s="13"/>
    </row>
    <row r="229" spans="1:26" ht="18" customHeight="1" x14ac:dyDescent="0.25">
      <c r="A229" s="30"/>
      <c r="B229" s="12" t="str">
        <f t="shared" si="30"/>
        <v/>
      </c>
      <c r="C229" s="12" t="str">
        <f t="shared" si="31"/>
        <v/>
      </c>
      <c r="D229" s="13"/>
      <c r="E229" s="13"/>
      <c r="F229" s="13"/>
      <c r="G229" s="14"/>
      <c r="H229" s="14"/>
      <c r="I229" s="15"/>
      <c r="J229" s="16">
        <f t="shared" si="32"/>
        <v>0</v>
      </c>
      <c r="K229" s="16">
        <f t="shared" si="33"/>
        <v>0</v>
      </c>
      <c r="L229" s="16" t="str">
        <f>IF(D229="","",IF(V229&lt;&gt;"",0,IFERROR(INDEX(Stammdaten!$F$8:$F$17,MATCH(D229,Stammdaten!$A$8:$A$17,0)),0)))</f>
        <v/>
      </c>
      <c r="M229" s="16" t="str">
        <f t="shared" si="34"/>
        <v/>
      </c>
      <c r="N229" s="16">
        <f t="shared" si="35"/>
        <v>0</v>
      </c>
      <c r="O229" s="16" t="str">
        <f t="shared" si="36"/>
        <v/>
      </c>
      <c r="P229" s="13"/>
      <c r="Q229" s="16" t="str">
        <f t="shared" si="37"/>
        <v/>
      </c>
      <c r="R229" s="17" t="str">
        <f>IF(D229="","",IFERROR(INDEX(Stammdaten!$E$8:$E$17,MATCH(D229,Stammdaten!$A$8:$A$17,0)),0))</f>
        <v/>
      </c>
      <c r="S229" s="17" t="str">
        <f t="shared" si="38"/>
        <v/>
      </c>
      <c r="T229" s="17" t="str">
        <f>IF(A229="","",N229*R229*Stammdaten!$B$5+O229*R229*Stammdaten!$B$6+IF(P229="Ja",K229*R229*Stammdaten!$B$7,0))</f>
        <v/>
      </c>
      <c r="U229" s="17" t="str">
        <f t="shared" si="39"/>
        <v/>
      </c>
      <c r="V229" s="13"/>
      <c r="W229" s="13"/>
      <c r="X229" s="12" t="str">
        <f>IF(A229="","",IF(AND(J229&gt;9,I229&lt;45),"Pause &lt;45 min prüfen",IF(AND(J229&gt;6,I229&lt;30),"Pause &lt;30 min prüfen",IF(K229&gt;10,"Arbeitszeit &gt;10h prüfen",IF(R229&lt;Stammdaten!$B$4,"Stundenlohn prüfen","OK")))))</f>
        <v/>
      </c>
      <c r="Y229" s="13"/>
      <c r="Z229" s="13"/>
    </row>
    <row r="230" spans="1:26" ht="18" customHeight="1" x14ac:dyDescent="0.25">
      <c r="A230" s="30"/>
      <c r="B230" s="12" t="str">
        <f t="shared" si="30"/>
        <v/>
      </c>
      <c r="C230" s="12" t="str">
        <f t="shared" si="31"/>
        <v/>
      </c>
      <c r="D230" s="13"/>
      <c r="E230" s="13"/>
      <c r="F230" s="13"/>
      <c r="G230" s="14"/>
      <c r="H230" s="14"/>
      <c r="I230" s="15"/>
      <c r="J230" s="16">
        <f t="shared" si="32"/>
        <v>0</v>
      </c>
      <c r="K230" s="16">
        <f t="shared" si="33"/>
        <v>0</v>
      </c>
      <c r="L230" s="16" t="str">
        <f>IF(D230="","",IF(V230&lt;&gt;"",0,IFERROR(INDEX(Stammdaten!$F$8:$F$17,MATCH(D230,Stammdaten!$A$8:$A$17,0)),0)))</f>
        <v/>
      </c>
      <c r="M230" s="16" t="str">
        <f t="shared" si="34"/>
        <v/>
      </c>
      <c r="N230" s="16">
        <f t="shared" si="35"/>
        <v>0</v>
      </c>
      <c r="O230" s="16" t="str">
        <f t="shared" si="36"/>
        <v/>
      </c>
      <c r="P230" s="13"/>
      <c r="Q230" s="16" t="str">
        <f t="shared" si="37"/>
        <v/>
      </c>
      <c r="R230" s="17" t="str">
        <f>IF(D230="","",IFERROR(INDEX(Stammdaten!$E$8:$E$17,MATCH(D230,Stammdaten!$A$8:$A$17,0)),0))</f>
        <v/>
      </c>
      <c r="S230" s="17" t="str">
        <f t="shared" si="38"/>
        <v/>
      </c>
      <c r="T230" s="17" t="str">
        <f>IF(A230="","",N230*R230*Stammdaten!$B$5+O230*R230*Stammdaten!$B$6+IF(P230="Ja",K230*R230*Stammdaten!$B$7,0))</f>
        <v/>
      </c>
      <c r="U230" s="17" t="str">
        <f t="shared" si="39"/>
        <v/>
      </c>
      <c r="V230" s="13"/>
      <c r="W230" s="13"/>
      <c r="X230" s="12" t="str">
        <f>IF(A230="","",IF(AND(J230&gt;9,I230&lt;45),"Pause &lt;45 min prüfen",IF(AND(J230&gt;6,I230&lt;30),"Pause &lt;30 min prüfen",IF(K230&gt;10,"Arbeitszeit &gt;10h prüfen",IF(R230&lt;Stammdaten!$B$4,"Stundenlohn prüfen","OK")))))</f>
        <v/>
      </c>
      <c r="Y230" s="13"/>
      <c r="Z230" s="13"/>
    </row>
    <row r="231" spans="1:26" ht="18" customHeight="1" x14ac:dyDescent="0.25">
      <c r="A231" s="30"/>
      <c r="B231" s="12" t="str">
        <f t="shared" si="30"/>
        <v/>
      </c>
      <c r="C231" s="12" t="str">
        <f t="shared" si="31"/>
        <v/>
      </c>
      <c r="D231" s="13"/>
      <c r="E231" s="13"/>
      <c r="F231" s="13"/>
      <c r="G231" s="14"/>
      <c r="H231" s="14"/>
      <c r="I231" s="15"/>
      <c r="J231" s="16">
        <f t="shared" si="32"/>
        <v>0</v>
      </c>
      <c r="K231" s="16">
        <f t="shared" si="33"/>
        <v>0</v>
      </c>
      <c r="L231" s="16" t="str">
        <f>IF(D231="","",IF(V231&lt;&gt;"",0,IFERROR(INDEX(Stammdaten!$F$8:$F$17,MATCH(D231,Stammdaten!$A$8:$A$17,0)),0)))</f>
        <v/>
      </c>
      <c r="M231" s="16" t="str">
        <f t="shared" si="34"/>
        <v/>
      </c>
      <c r="N231" s="16">
        <f t="shared" si="35"/>
        <v>0</v>
      </c>
      <c r="O231" s="16" t="str">
        <f t="shared" si="36"/>
        <v/>
      </c>
      <c r="P231" s="13"/>
      <c r="Q231" s="16" t="str">
        <f t="shared" si="37"/>
        <v/>
      </c>
      <c r="R231" s="17" t="str">
        <f>IF(D231="","",IFERROR(INDEX(Stammdaten!$E$8:$E$17,MATCH(D231,Stammdaten!$A$8:$A$17,0)),0))</f>
        <v/>
      </c>
      <c r="S231" s="17" t="str">
        <f t="shared" si="38"/>
        <v/>
      </c>
      <c r="T231" s="17" t="str">
        <f>IF(A231="","",N231*R231*Stammdaten!$B$5+O231*R231*Stammdaten!$B$6+IF(P231="Ja",K231*R231*Stammdaten!$B$7,0))</f>
        <v/>
      </c>
      <c r="U231" s="17" t="str">
        <f t="shared" si="39"/>
        <v/>
      </c>
      <c r="V231" s="13"/>
      <c r="W231" s="13"/>
      <c r="X231" s="12" t="str">
        <f>IF(A231="","",IF(AND(J231&gt;9,I231&lt;45),"Pause &lt;45 min prüfen",IF(AND(J231&gt;6,I231&lt;30),"Pause &lt;30 min prüfen",IF(K231&gt;10,"Arbeitszeit &gt;10h prüfen",IF(R231&lt;Stammdaten!$B$4,"Stundenlohn prüfen","OK")))))</f>
        <v/>
      </c>
      <c r="Y231" s="13"/>
      <c r="Z231" s="13"/>
    </row>
    <row r="232" spans="1:26" ht="18" customHeight="1" x14ac:dyDescent="0.25">
      <c r="A232" s="30"/>
      <c r="B232" s="12" t="str">
        <f t="shared" si="30"/>
        <v/>
      </c>
      <c r="C232" s="12" t="str">
        <f t="shared" si="31"/>
        <v/>
      </c>
      <c r="D232" s="13"/>
      <c r="E232" s="13"/>
      <c r="F232" s="13"/>
      <c r="G232" s="14"/>
      <c r="H232" s="14"/>
      <c r="I232" s="15"/>
      <c r="J232" s="16">
        <f t="shared" si="32"/>
        <v>0</v>
      </c>
      <c r="K232" s="16">
        <f t="shared" si="33"/>
        <v>0</v>
      </c>
      <c r="L232" s="16" t="str">
        <f>IF(D232="","",IF(V232&lt;&gt;"",0,IFERROR(INDEX(Stammdaten!$F$8:$F$17,MATCH(D232,Stammdaten!$A$8:$A$17,0)),0)))</f>
        <v/>
      </c>
      <c r="M232" s="16" t="str">
        <f t="shared" si="34"/>
        <v/>
      </c>
      <c r="N232" s="16">
        <f t="shared" si="35"/>
        <v>0</v>
      </c>
      <c r="O232" s="16" t="str">
        <f t="shared" si="36"/>
        <v/>
      </c>
      <c r="P232" s="13"/>
      <c r="Q232" s="16" t="str">
        <f t="shared" si="37"/>
        <v/>
      </c>
      <c r="R232" s="17" t="str">
        <f>IF(D232="","",IFERROR(INDEX(Stammdaten!$E$8:$E$17,MATCH(D232,Stammdaten!$A$8:$A$17,0)),0))</f>
        <v/>
      </c>
      <c r="S232" s="17" t="str">
        <f t="shared" si="38"/>
        <v/>
      </c>
      <c r="T232" s="17" t="str">
        <f>IF(A232="","",N232*R232*Stammdaten!$B$5+O232*R232*Stammdaten!$B$6+IF(P232="Ja",K232*R232*Stammdaten!$B$7,0))</f>
        <v/>
      </c>
      <c r="U232" s="17" t="str">
        <f t="shared" si="39"/>
        <v/>
      </c>
      <c r="V232" s="13"/>
      <c r="W232" s="13"/>
      <c r="X232" s="12" t="str">
        <f>IF(A232="","",IF(AND(J232&gt;9,I232&lt;45),"Pause &lt;45 min prüfen",IF(AND(J232&gt;6,I232&lt;30),"Pause &lt;30 min prüfen",IF(K232&gt;10,"Arbeitszeit &gt;10h prüfen",IF(R232&lt;Stammdaten!$B$4,"Stundenlohn prüfen","OK")))))</f>
        <v/>
      </c>
      <c r="Y232" s="13"/>
      <c r="Z232" s="13"/>
    </row>
    <row r="233" spans="1:26" ht="18" customHeight="1" x14ac:dyDescent="0.25">
      <c r="A233" s="30"/>
      <c r="B233" s="12" t="str">
        <f t="shared" si="30"/>
        <v/>
      </c>
      <c r="C233" s="12" t="str">
        <f t="shared" si="31"/>
        <v/>
      </c>
      <c r="D233" s="13"/>
      <c r="E233" s="13"/>
      <c r="F233" s="13"/>
      <c r="G233" s="14"/>
      <c r="H233" s="14"/>
      <c r="I233" s="15"/>
      <c r="J233" s="16">
        <f t="shared" si="32"/>
        <v>0</v>
      </c>
      <c r="K233" s="16">
        <f t="shared" si="33"/>
        <v>0</v>
      </c>
      <c r="L233" s="16" t="str">
        <f>IF(D233="","",IF(V233&lt;&gt;"",0,IFERROR(INDEX(Stammdaten!$F$8:$F$17,MATCH(D233,Stammdaten!$A$8:$A$17,0)),0)))</f>
        <v/>
      </c>
      <c r="M233" s="16" t="str">
        <f t="shared" si="34"/>
        <v/>
      </c>
      <c r="N233" s="16">
        <f t="shared" si="35"/>
        <v>0</v>
      </c>
      <c r="O233" s="16" t="str">
        <f t="shared" si="36"/>
        <v/>
      </c>
      <c r="P233" s="13"/>
      <c r="Q233" s="16" t="str">
        <f t="shared" si="37"/>
        <v/>
      </c>
      <c r="R233" s="17" t="str">
        <f>IF(D233="","",IFERROR(INDEX(Stammdaten!$E$8:$E$17,MATCH(D233,Stammdaten!$A$8:$A$17,0)),0))</f>
        <v/>
      </c>
      <c r="S233" s="17" t="str">
        <f t="shared" si="38"/>
        <v/>
      </c>
      <c r="T233" s="17" t="str">
        <f>IF(A233="","",N233*R233*Stammdaten!$B$5+O233*R233*Stammdaten!$B$6+IF(P233="Ja",K233*R233*Stammdaten!$B$7,0))</f>
        <v/>
      </c>
      <c r="U233" s="17" t="str">
        <f t="shared" si="39"/>
        <v/>
      </c>
      <c r="V233" s="13"/>
      <c r="W233" s="13"/>
      <c r="X233" s="12" t="str">
        <f>IF(A233="","",IF(AND(J233&gt;9,I233&lt;45),"Pause &lt;45 min prüfen",IF(AND(J233&gt;6,I233&lt;30),"Pause &lt;30 min prüfen",IF(K233&gt;10,"Arbeitszeit &gt;10h prüfen",IF(R233&lt;Stammdaten!$B$4,"Stundenlohn prüfen","OK")))))</f>
        <v/>
      </c>
      <c r="Y233" s="13"/>
      <c r="Z233" s="13"/>
    </row>
    <row r="234" spans="1:26" ht="18" customHeight="1" x14ac:dyDescent="0.25">
      <c r="A234" s="30"/>
      <c r="B234" s="12" t="str">
        <f t="shared" si="30"/>
        <v/>
      </c>
      <c r="C234" s="12" t="str">
        <f t="shared" si="31"/>
        <v/>
      </c>
      <c r="D234" s="13"/>
      <c r="E234" s="13"/>
      <c r="F234" s="13"/>
      <c r="G234" s="14"/>
      <c r="H234" s="14"/>
      <c r="I234" s="15"/>
      <c r="J234" s="16">
        <f t="shared" si="32"/>
        <v>0</v>
      </c>
      <c r="K234" s="16">
        <f t="shared" si="33"/>
        <v>0</v>
      </c>
      <c r="L234" s="16" t="str">
        <f>IF(D234="","",IF(V234&lt;&gt;"",0,IFERROR(INDEX(Stammdaten!$F$8:$F$17,MATCH(D234,Stammdaten!$A$8:$A$17,0)),0)))</f>
        <v/>
      </c>
      <c r="M234" s="16" t="str">
        <f t="shared" si="34"/>
        <v/>
      </c>
      <c r="N234" s="16">
        <f t="shared" si="35"/>
        <v>0</v>
      </c>
      <c r="O234" s="16" t="str">
        <f t="shared" si="36"/>
        <v/>
      </c>
      <c r="P234" s="13"/>
      <c r="Q234" s="16" t="str">
        <f t="shared" si="37"/>
        <v/>
      </c>
      <c r="R234" s="17" t="str">
        <f>IF(D234="","",IFERROR(INDEX(Stammdaten!$E$8:$E$17,MATCH(D234,Stammdaten!$A$8:$A$17,0)),0))</f>
        <v/>
      </c>
      <c r="S234" s="17" t="str">
        <f t="shared" si="38"/>
        <v/>
      </c>
      <c r="T234" s="17" t="str">
        <f>IF(A234="","",N234*R234*Stammdaten!$B$5+O234*R234*Stammdaten!$B$6+IF(P234="Ja",K234*R234*Stammdaten!$B$7,0))</f>
        <v/>
      </c>
      <c r="U234" s="17" t="str">
        <f t="shared" si="39"/>
        <v/>
      </c>
      <c r="V234" s="13"/>
      <c r="W234" s="13"/>
      <c r="X234" s="12" t="str">
        <f>IF(A234="","",IF(AND(J234&gt;9,I234&lt;45),"Pause &lt;45 min prüfen",IF(AND(J234&gt;6,I234&lt;30),"Pause &lt;30 min prüfen",IF(K234&gt;10,"Arbeitszeit &gt;10h prüfen",IF(R234&lt;Stammdaten!$B$4,"Stundenlohn prüfen","OK")))))</f>
        <v/>
      </c>
      <c r="Y234" s="13"/>
      <c r="Z234" s="13"/>
    </row>
    <row r="235" spans="1:26" ht="18" customHeight="1" x14ac:dyDescent="0.25">
      <c r="A235" s="30"/>
      <c r="B235" s="12" t="str">
        <f t="shared" si="30"/>
        <v/>
      </c>
      <c r="C235" s="12" t="str">
        <f t="shared" si="31"/>
        <v/>
      </c>
      <c r="D235" s="13"/>
      <c r="E235" s="13"/>
      <c r="F235" s="13"/>
      <c r="G235" s="14"/>
      <c r="H235" s="14"/>
      <c r="I235" s="15"/>
      <c r="J235" s="16">
        <f t="shared" si="32"/>
        <v>0</v>
      </c>
      <c r="K235" s="16">
        <f t="shared" si="33"/>
        <v>0</v>
      </c>
      <c r="L235" s="16" t="str">
        <f>IF(D235="","",IF(V235&lt;&gt;"",0,IFERROR(INDEX(Stammdaten!$F$8:$F$17,MATCH(D235,Stammdaten!$A$8:$A$17,0)),0)))</f>
        <v/>
      </c>
      <c r="M235" s="16" t="str">
        <f t="shared" si="34"/>
        <v/>
      </c>
      <c r="N235" s="16">
        <f t="shared" si="35"/>
        <v>0</v>
      </c>
      <c r="O235" s="16" t="str">
        <f t="shared" si="36"/>
        <v/>
      </c>
      <c r="P235" s="13"/>
      <c r="Q235" s="16" t="str">
        <f t="shared" si="37"/>
        <v/>
      </c>
      <c r="R235" s="17" t="str">
        <f>IF(D235="","",IFERROR(INDEX(Stammdaten!$E$8:$E$17,MATCH(D235,Stammdaten!$A$8:$A$17,0)),0))</f>
        <v/>
      </c>
      <c r="S235" s="17" t="str">
        <f t="shared" si="38"/>
        <v/>
      </c>
      <c r="T235" s="17" t="str">
        <f>IF(A235="","",N235*R235*Stammdaten!$B$5+O235*R235*Stammdaten!$B$6+IF(P235="Ja",K235*R235*Stammdaten!$B$7,0))</f>
        <v/>
      </c>
      <c r="U235" s="17" t="str">
        <f t="shared" si="39"/>
        <v/>
      </c>
      <c r="V235" s="13"/>
      <c r="W235" s="13"/>
      <c r="X235" s="12" t="str">
        <f>IF(A235="","",IF(AND(J235&gt;9,I235&lt;45),"Pause &lt;45 min prüfen",IF(AND(J235&gt;6,I235&lt;30),"Pause &lt;30 min prüfen",IF(K235&gt;10,"Arbeitszeit &gt;10h prüfen",IF(R235&lt;Stammdaten!$B$4,"Stundenlohn prüfen","OK")))))</f>
        <v/>
      </c>
      <c r="Y235" s="13"/>
      <c r="Z235" s="13"/>
    </row>
    <row r="236" spans="1:26" ht="18" customHeight="1" x14ac:dyDescent="0.25">
      <c r="A236" s="30"/>
      <c r="B236" s="12" t="str">
        <f t="shared" si="30"/>
        <v/>
      </c>
      <c r="C236" s="12" t="str">
        <f t="shared" si="31"/>
        <v/>
      </c>
      <c r="D236" s="13"/>
      <c r="E236" s="13"/>
      <c r="F236" s="13"/>
      <c r="G236" s="14"/>
      <c r="H236" s="14"/>
      <c r="I236" s="15"/>
      <c r="J236" s="16">
        <f t="shared" si="32"/>
        <v>0</v>
      </c>
      <c r="K236" s="16">
        <f t="shared" si="33"/>
        <v>0</v>
      </c>
      <c r="L236" s="16" t="str">
        <f>IF(D236="","",IF(V236&lt;&gt;"",0,IFERROR(INDEX(Stammdaten!$F$8:$F$17,MATCH(D236,Stammdaten!$A$8:$A$17,0)),0)))</f>
        <v/>
      </c>
      <c r="M236" s="16" t="str">
        <f t="shared" si="34"/>
        <v/>
      </c>
      <c r="N236" s="16">
        <f t="shared" si="35"/>
        <v>0</v>
      </c>
      <c r="O236" s="16" t="str">
        <f t="shared" si="36"/>
        <v/>
      </c>
      <c r="P236" s="13"/>
      <c r="Q236" s="16" t="str">
        <f t="shared" si="37"/>
        <v/>
      </c>
      <c r="R236" s="17" t="str">
        <f>IF(D236="","",IFERROR(INDEX(Stammdaten!$E$8:$E$17,MATCH(D236,Stammdaten!$A$8:$A$17,0)),0))</f>
        <v/>
      </c>
      <c r="S236" s="17" t="str">
        <f t="shared" si="38"/>
        <v/>
      </c>
      <c r="T236" s="17" t="str">
        <f>IF(A236="","",N236*R236*Stammdaten!$B$5+O236*R236*Stammdaten!$B$6+IF(P236="Ja",K236*R236*Stammdaten!$B$7,0))</f>
        <v/>
      </c>
      <c r="U236" s="17" t="str">
        <f t="shared" si="39"/>
        <v/>
      </c>
      <c r="V236" s="13"/>
      <c r="W236" s="13"/>
      <c r="X236" s="12" t="str">
        <f>IF(A236="","",IF(AND(J236&gt;9,I236&lt;45),"Pause &lt;45 min prüfen",IF(AND(J236&gt;6,I236&lt;30),"Pause &lt;30 min prüfen",IF(K236&gt;10,"Arbeitszeit &gt;10h prüfen",IF(R236&lt;Stammdaten!$B$4,"Stundenlohn prüfen","OK")))))</f>
        <v/>
      </c>
      <c r="Y236" s="13"/>
      <c r="Z236" s="13"/>
    </row>
    <row r="237" spans="1:26" ht="18" customHeight="1" x14ac:dyDescent="0.25">
      <c r="A237" s="30"/>
      <c r="B237" s="12" t="str">
        <f t="shared" si="30"/>
        <v/>
      </c>
      <c r="C237" s="12" t="str">
        <f t="shared" si="31"/>
        <v/>
      </c>
      <c r="D237" s="13"/>
      <c r="E237" s="13"/>
      <c r="F237" s="13"/>
      <c r="G237" s="14"/>
      <c r="H237" s="14"/>
      <c r="I237" s="15"/>
      <c r="J237" s="16">
        <f t="shared" si="32"/>
        <v>0</v>
      </c>
      <c r="K237" s="16">
        <f t="shared" si="33"/>
        <v>0</v>
      </c>
      <c r="L237" s="16" t="str">
        <f>IF(D237="","",IF(V237&lt;&gt;"",0,IFERROR(INDEX(Stammdaten!$F$8:$F$17,MATCH(D237,Stammdaten!$A$8:$A$17,0)),0)))</f>
        <v/>
      </c>
      <c r="M237" s="16" t="str">
        <f t="shared" si="34"/>
        <v/>
      </c>
      <c r="N237" s="16">
        <f t="shared" si="35"/>
        <v>0</v>
      </c>
      <c r="O237" s="16" t="str">
        <f t="shared" si="36"/>
        <v/>
      </c>
      <c r="P237" s="13"/>
      <c r="Q237" s="16" t="str">
        <f t="shared" si="37"/>
        <v/>
      </c>
      <c r="R237" s="17" t="str">
        <f>IF(D237="","",IFERROR(INDEX(Stammdaten!$E$8:$E$17,MATCH(D237,Stammdaten!$A$8:$A$17,0)),0))</f>
        <v/>
      </c>
      <c r="S237" s="17" t="str">
        <f t="shared" si="38"/>
        <v/>
      </c>
      <c r="T237" s="17" t="str">
        <f>IF(A237="","",N237*R237*Stammdaten!$B$5+O237*R237*Stammdaten!$B$6+IF(P237="Ja",K237*R237*Stammdaten!$B$7,0))</f>
        <v/>
      </c>
      <c r="U237" s="17" t="str">
        <f t="shared" si="39"/>
        <v/>
      </c>
      <c r="V237" s="13"/>
      <c r="W237" s="13"/>
      <c r="X237" s="12" t="str">
        <f>IF(A237="","",IF(AND(J237&gt;9,I237&lt;45),"Pause &lt;45 min prüfen",IF(AND(J237&gt;6,I237&lt;30),"Pause &lt;30 min prüfen",IF(K237&gt;10,"Arbeitszeit &gt;10h prüfen",IF(R237&lt;Stammdaten!$B$4,"Stundenlohn prüfen","OK")))))</f>
        <v/>
      </c>
      <c r="Y237" s="13"/>
      <c r="Z237" s="13"/>
    </row>
    <row r="238" spans="1:26" ht="18" customHeight="1" x14ac:dyDescent="0.25">
      <c r="A238" s="30"/>
      <c r="B238" s="12" t="str">
        <f t="shared" si="30"/>
        <v/>
      </c>
      <c r="C238" s="12" t="str">
        <f t="shared" si="31"/>
        <v/>
      </c>
      <c r="D238" s="13"/>
      <c r="E238" s="13"/>
      <c r="F238" s="13"/>
      <c r="G238" s="14"/>
      <c r="H238" s="14"/>
      <c r="I238" s="15"/>
      <c r="J238" s="16">
        <f t="shared" si="32"/>
        <v>0</v>
      </c>
      <c r="K238" s="16">
        <f t="shared" si="33"/>
        <v>0</v>
      </c>
      <c r="L238" s="16" t="str">
        <f>IF(D238="","",IF(V238&lt;&gt;"",0,IFERROR(INDEX(Stammdaten!$F$8:$F$17,MATCH(D238,Stammdaten!$A$8:$A$17,0)),0)))</f>
        <v/>
      </c>
      <c r="M238" s="16" t="str">
        <f t="shared" si="34"/>
        <v/>
      </c>
      <c r="N238" s="16">
        <f t="shared" si="35"/>
        <v>0</v>
      </c>
      <c r="O238" s="16" t="str">
        <f t="shared" si="36"/>
        <v/>
      </c>
      <c r="P238" s="13"/>
      <c r="Q238" s="16" t="str">
        <f t="shared" si="37"/>
        <v/>
      </c>
      <c r="R238" s="17" t="str">
        <f>IF(D238="","",IFERROR(INDEX(Stammdaten!$E$8:$E$17,MATCH(D238,Stammdaten!$A$8:$A$17,0)),0))</f>
        <v/>
      </c>
      <c r="S238" s="17" t="str">
        <f t="shared" si="38"/>
        <v/>
      </c>
      <c r="T238" s="17" t="str">
        <f>IF(A238="","",N238*R238*Stammdaten!$B$5+O238*R238*Stammdaten!$B$6+IF(P238="Ja",K238*R238*Stammdaten!$B$7,0))</f>
        <v/>
      </c>
      <c r="U238" s="17" t="str">
        <f t="shared" si="39"/>
        <v/>
      </c>
      <c r="V238" s="13"/>
      <c r="W238" s="13"/>
      <c r="X238" s="12" t="str">
        <f>IF(A238="","",IF(AND(J238&gt;9,I238&lt;45),"Pause &lt;45 min prüfen",IF(AND(J238&gt;6,I238&lt;30),"Pause &lt;30 min prüfen",IF(K238&gt;10,"Arbeitszeit &gt;10h prüfen",IF(R238&lt;Stammdaten!$B$4,"Stundenlohn prüfen","OK")))))</f>
        <v/>
      </c>
      <c r="Y238" s="13"/>
      <c r="Z238" s="13"/>
    </row>
    <row r="239" spans="1:26" ht="18" customHeight="1" x14ac:dyDescent="0.25">
      <c r="A239" s="30"/>
      <c r="B239" s="12" t="str">
        <f t="shared" si="30"/>
        <v/>
      </c>
      <c r="C239" s="12" t="str">
        <f t="shared" si="31"/>
        <v/>
      </c>
      <c r="D239" s="13"/>
      <c r="E239" s="13"/>
      <c r="F239" s="13"/>
      <c r="G239" s="14"/>
      <c r="H239" s="14"/>
      <c r="I239" s="15"/>
      <c r="J239" s="16">
        <f t="shared" si="32"/>
        <v>0</v>
      </c>
      <c r="K239" s="16">
        <f t="shared" si="33"/>
        <v>0</v>
      </c>
      <c r="L239" s="16" t="str">
        <f>IF(D239="","",IF(V239&lt;&gt;"",0,IFERROR(INDEX(Stammdaten!$F$8:$F$17,MATCH(D239,Stammdaten!$A$8:$A$17,0)),0)))</f>
        <v/>
      </c>
      <c r="M239" s="16" t="str">
        <f t="shared" si="34"/>
        <v/>
      </c>
      <c r="N239" s="16">
        <f t="shared" si="35"/>
        <v>0</v>
      </c>
      <c r="O239" s="16" t="str">
        <f t="shared" si="36"/>
        <v/>
      </c>
      <c r="P239" s="13"/>
      <c r="Q239" s="16" t="str">
        <f t="shared" si="37"/>
        <v/>
      </c>
      <c r="R239" s="17" t="str">
        <f>IF(D239="","",IFERROR(INDEX(Stammdaten!$E$8:$E$17,MATCH(D239,Stammdaten!$A$8:$A$17,0)),0))</f>
        <v/>
      </c>
      <c r="S239" s="17" t="str">
        <f t="shared" si="38"/>
        <v/>
      </c>
      <c r="T239" s="17" t="str">
        <f>IF(A239="","",N239*R239*Stammdaten!$B$5+O239*R239*Stammdaten!$B$6+IF(P239="Ja",K239*R239*Stammdaten!$B$7,0))</f>
        <v/>
      </c>
      <c r="U239" s="17" t="str">
        <f t="shared" si="39"/>
        <v/>
      </c>
      <c r="V239" s="13"/>
      <c r="W239" s="13"/>
      <c r="X239" s="12" t="str">
        <f>IF(A239="","",IF(AND(J239&gt;9,I239&lt;45),"Pause &lt;45 min prüfen",IF(AND(J239&gt;6,I239&lt;30),"Pause &lt;30 min prüfen",IF(K239&gt;10,"Arbeitszeit &gt;10h prüfen",IF(R239&lt;Stammdaten!$B$4,"Stundenlohn prüfen","OK")))))</f>
        <v/>
      </c>
      <c r="Y239" s="13"/>
      <c r="Z239" s="13"/>
    </row>
    <row r="240" spans="1:26" ht="18" customHeight="1" x14ac:dyDescent="0.25">
      <c r="A240" s="30"/>
      <c r="B240" s="12" t="str">
        <f t="shared" si="30"/>
        <v/>
      </c>
      <c r="C240" s="12" t="str">
        <f t="shared" si="31"/>
        <v/>
      </c>
      <c r="D240" s="13"/>
      <c r="E240" s="13"/>
      <c r="F240" s="13"/>
      <c r="G240" s="14"/>
      <c r="H240" s="14"/>
      <c r="I240" s="15"/>
      <c r="J240" s="16">
        <f t="shared" si="32"/>
        <v>0</v>
      </c>
      <c r="K240" s="16">
        <f t="shared" si="33"/>
        <v>0</v>
      </c>
      <c r="L240" s="16" t="str">
        <f>IF(D240="","",IF(V240&lt;&gt;"",0,IFERROR(INDEX(Stammdaten!$F$8:$F$17,MATCH(D240,Stammdaten!$A$8:$A$17,0)),0)))</f>
        <v/>
      </c>
      <c r="M240" s="16" t="str">
        <f t="shared" si="34"/>
        <v/>
      </c>
      <c r="N240" s="16">
        <f t="shared" si="35"/>
        <v>0</v>
      </c>
      <c r="O240" s="16" t="str">
        <f t="shared" si="36"/>
        <v/>
      </c>
      <c r="P240" s="13"/>
      <c r="Q240" s="16" t="str">
        <f t="shared" si="37"/>
        <v/>
      </c>
      <c r="R240" s="17" t="str">
        <f>IF(D240="","",IFERROR(INDEX(Stammdaten!$E$8:$E$17,MATCH(D240,Stammdaten!$A$8:$A$17,0)),0))</f>
        <v/>
      </c>
      <c r="S240" s="17" t="str">
        <f t="shared" si="38"/>
        <v/>
      </c>
      <c r="T240" s="17" t="str">
        <f>IF(A240="","",N240*R240*Stammdaten!$B$5+O240*R240*Stammdaten!$B$6+IF(P240="Ja",K240*R240*Stammdaten!$B$7,0))</f>
        <v/>
      </c>
      <c r="U240" s="17" t="str">
        <f t="shared" si="39"/>
        <v/>
      </c>
      <c r="V240" s="13"/>
      <c r="W240" s="13"/>
      <c r="X240" s="12" t="str">
        <f>IF(A240="","",IF(AND(J240&gt;9,I240&lt;45),"Pause &lt;45 min prüfen",IF(AND(J240&gt;6,I240&lt;30),"Pause &lt;30 min prüfen",IF(K240&gt;10,"Arbeitszeit &gt;10h prüfen",IF(R240&lt;Stammdaten!$B$4,"Stundenlohn prüfen","OK")))))</f>
        <v/>
      </c>
      <c r="Y240" s="13"/>
      <c r="Z240" s="13"/>
    </row>
    <row r="241" spans="1:26" ht="18" customHeight="1" x14ac:dyDescent="0.25">
      <c r="A241" s="30"/>
      <c r="B241" s="12" t="str">
        <f t="shared" si="30"/>
        <v/>
      </c>
      <c r="C241" s="12" t="str">
        <f t="shared" si="31"/>
        <v/>
      </c>
      <c r="D241" s="13"/>
      <c r="E241" s="13"/>
      <c r="F241" s="13"/>
      <c r="G241" s="14"/>
      <c r="H241" s="14"/>
      <c r="I241" s="15"/>
      <c r="J241" s="16">
        <f t="shared" si="32"/>
        <v>0</v>
      </c>
      <c r="K241" s="16">
        <f t="shared" si="33"/>
        <v>0</v>
      </c>
      <c r="L241" s="16" t="str">
        <f>IF(D241="","",IF(V241&lt;&gt;"",0,IFERROR(INDEX(Stammdaten!$F$8:$F$17,MATCH(D241,Stammdaten!$A$8:$A$17,0)),0)))</f>
        <v/>
      </c>
      <c r="M241" s="16" t="str">
        <f t="shared" si="34"/>
        <v/>
      </c>
      <c r="N241" s="16">
        <f t="shared" si="35"/>
        <v>0</v>
      </c>
      <c r="O241" s="16" t="str">
        <f t="shared" si="36"/>
        <v/>
      </c>
      <c r="P241" s="13"/>
      <c r="Q241" s="16" t="str">
        <f t="shared" si="37"/>
        <v/>
      </c>
      <c r="R241" s="17" t="str">
        <f>IF(D241="","",IFERROR(INDEX(Stammdaten!$E$8:$E$17,MATCH(D241,Stammdaten!$A$8:$A$17,0)),0))</f>
        <v/>
      </c>
      <c r="S241" s="17" t="str">
        <f t="shared" si="38"/>
        <v/>
      </c>
      <c r="T241" s="17" t="str">
        <f>IF(A241="","",N241*R241*Stammdaten!$B$5+O241*R241*Stammdaten!$B$6+IF(P241="Ja",K241*R241*Stammdaten!$B$7,0))</f>
        <v/>
      </c>
      <c r="U241" s="17" t="str">
        <f t="shared" si="39"/>
        <v/>
      </c>
      <c r="V241" s="13"/>
      <c r="W241" s="13"/>
      <c r="X241" s="12" t="str">
        <f>IF(A241="","",IF(AND(J241&gt;9,I241&lt;45),"Pause &lt;45 min prüfen",IF(AND(J241&gt;6,I241&lt;30),"Pause &lt;30 min prüfen",IF(K241&gt;10,"Arbeitszeit &gt;10h prüfen",IF(R241&lt;Stammdaten!$B$4,"Stundenlohn prüfen","OK")))))</f>
        <v/>
      </c>
      <c r="Y241" s="13"/>
      <c r="Z241" s="13"/>
    </row>
    <row r="242" spans="1:26" ht="18" customHeight="1" x14ac:dyDescent="0.25">
      <c r="A242" s="30"/>
      <c r="B242" s="12" t="str">
        <f t="shared" si="30"/>
        <v/>
      </c>
      <c r="C242" s="12" t="str">
        <f t="shared" si="31"/>
        <v/>
      </c>
      <c r="D242" s="13"/>
      <c r="E242" s="13"/>
      <c r="F242" s="13"/>
      <c r="G242" s="14"/>
      <c r="H242" s="14"/>
      <c r="I242" s="15"/>
      <c r="J242" s="16">
        <f t="shared" si="32"/>
        <v>0</v>
      </c>
      <c r="K242" s="16">
        <f t="shared" si="33"/>
        <v>0</v>
      </c>
      <c r="L242" s="16" t="str">
        <f>IF(D242="","",IF(V242&lt;&gt;"",0,IFERROR(INDEX(Stammdaten!$F$8:$F$17,MATCH(D242,Stammdaten!$A$8:$A$17,0)),0)))</f>
        <v/>
      </c>
      <c r="M242" s="16" t="str">
        <f t="shared" si="34"/>
        <v/>
      </c>
      <c r="N242" s="16">
        <f t="shared" si="35"/>
        <v>0</v>
      </c>
      <c r="O242" s="16" t="str">
        <f t="shared" si="36"/>
        <v/>
      </c>
      <c r="P242" s="13"/>
      <c r="Q242" s="16" t="str">
        <f t="shared" si="37"/>
        <v/>
      </c>
      <c r="R242" s="17" t="str">
        <f>IF(D242="","",IFERROR(INDEX(Stammdaten!$E$8:$E$17,MATCH(D242,Stammdaten!$A$8:$A$17,0)),0))</f>
        <v/>
      </c>
      <c r="S242" s="17" t="str">
        <f t="shared" si="38"/>
        <v/>
      </c>
      <c r="T242" s="17" t="str">
        <f>IF(A242="","",N242*R242*Stammdaten!$B$5+O242*R242*Stammdaten!$B$6+IF(P242="Ja",K242*R242*Stammdaten!$B$7,0))</f>
        <v/>
      </c>
      <c r="U242" s="17" t="str">
        <f t="shared" si="39"/>
        <v/>
      </c>
      <c r="V242" s="13"/>
      <c r="W242" s="13"/>
      <c r="X242" s="12" t="str">
        <f>IF(A242="","",IF(AND(J242&gt;9,I242&lt;45),"Pause &lt;45 min prüfen",IF(AND(J242&gt;6,I242&lt;30),"Pause &lt;30 min prüfen",IF(K242&gt;10,"Arbeitszeit &gt;10h prüfen",IF(R242&lt;Stammdaten!$B$4,"Stundenlohn prüfen","OK")))))</f>
        <v/>
      </c>
      <c r="Y242" s="13"/>
      <c r="Z242" s="13"/>
    </row>
    <row r="243" spans="1:26" ht="18" customHeight="1" x14ac:dyDescent="0.25">
      <c r="A243" s="30"/>
      <c r="B243" s="12" t="str">
        <f t="shared" si="30"/>
        <v/>
      </c>
      <c r="C243" s="12" t="str">
        <f t="shared" si="31"/>
        <v/>
      </c>
      <c r="D243" s="13"/>
      <c r="E243" s="13"/>
      <c r="F243" s="13"/>
      <c r="G243" s="14"/>
      <c r="H243" s="14"/>
      <c r="I243" s="15"/>
      <c r="J243" s="16">
        <f t="shared" si="32"/>
        <v>0</v>
      </c>
      <c r="K243" s="16">
        <f t="shared" si="33"/>
        <v>0</v>
      </c>
      <c r="L243" s="16" t="str">
        <f>IF(D243="","",IF(V243&lt;&gt;"",0,IFERROR(INDEX(Stammdaten!$F$8:$F$17,MATCH(D243,Stammdaten!$A$8:$A$17,0)),0)))</f>
        <v/>
      </c>
      <c r="M243" s="16" t="str">
        <f t="shared" si="34"/>
        <v/>
      </c>
      <c r="N243" s="16">
        <f t="shared" si="35"/>
        <v>0</v>
      </c>
      <c r="O243" s="16" t="str">
        <f t="shared" si="36"/>
        <v/>
      </c>
      <c r="P243" s="13"/>
      <c r="Q243" s="16" t="str">
        <f t="shared" si="37"/>
        <v/>
      </c>
      <c r="R243" s="17" t="str">
        <f>IF(D243="","",IFERROR(INDEX(Stammdaten!$E$8:$E$17,MATCH(D243,Stammdaten!$A$8:$A$17,0)),0))</f>
        <v/>
      </c>
      <c r="S243" s="17" t="str">
        <f t="shared" si="38"/>
        <v/>
      </c>
      <c r="T243" s="17" t="str">
        <f>IF(A243="","",N243*R243*Stammdaten!$B$5+O243*R243*Stammdaten!$B$6+IF(P243="Ja",K243*R243*Stammdaten!$B$7,0))</f>
        <v/>
      </c>
      <c r="U243" s="17" t="str">
        <f t="shared" si="39"/>
        <v/>
      </c>
      <c r="V243" s="13"/>
      <c r="W243" s="13"/>
      <c r="X243" s="12" t="str">
        <f>IF(A243="","",IF(AND(J243&gt;9,I243&lt;45),"Pause &lt;45 min prüfen",IF(AND(J243&gt;6,I243&lt;30),"Pause &lt;30 min prüfen",IF(K243&gt;10,"Arbeitszeit &gt;10h prüfen",IF(R243&lt;Stammdaten!$B$4,"Stundenlohn prüfen","OK")))))</f>
        <v/>
      </c>
      <c r="Y243" s="13"/>
      <c r="Z243" s="13"/>
    </row>
    <row r="244" spans="1:26" ht="18" customHeight="1" x14ac:dyDescent="0.25">
      <c r="A244" s="30"/>
      <c r="B244" s="12" t="str">
        <f t="shared" si="30"/>
        <v/>
      </c>
      <c r="C244" s="12" t="str">
        <f t="shared" si="31"/>
        <v/>
      </c>
      <c r="D244" s="13"/>
      <c r="E244" s="13"/>
      <c r="F244" s="13"/>
      <c r="G244" s="14"/>
      <c r="H244" s="14"/>
      <c r="I244" s="15"/>
      <c r="J244" s="16">
        <f t="shared" si="32"/>
        <v>0</v>
      </c>
      <c r="K244" s="16">
        <f t="shared" si="33"/>
        <v>0</v>
      </c>
      <c r="L244" s="16" t="str">
        <f>IF(D244="","",IF(V244&lt;&gt;"",0,IFERROR(INDEX(Stammdaten!$F$8:$F$17,MATCH(D244,Stammdaten!$A$8:$A$17,0)),0)))</f>
        <v/>
      </c>
      <c r="M244" s="16" t="str">
        <f t="shared" si="34"/>
        <v/>
      </c>
      <c r="N244" s="16">
        <f t="shared" si="35"/>
        <v>0</v>
      </c>
      <c r="O244" s="16" t="str">
        <f t="shared" si="36"/>
        <v/>
      </c>
      <c r="P244" s="13"/>
      <c r="Q244" s="16" t="str">
        <f t="shared" si="37"/>
        <v/>
      </c>
      <c r="R244" s="17" t="str">
        <f>IF(D244="","",IFERROR(INDEX(Stammdaten!$E$8:$E$17,MATCH(D244,Stammdaten!$A$8:$A$17,0)),0))</f>
        <v/>
      </c>
      <c r="S244" s="17" t="str">
        <f t="shared" si="38"/>
        <v/>
      </c>
      <c r="T244" s="17" t="str">
        <f>IF(A244="","",N244*R244*Stammdaten!$B$5+O244*R244*Stammdaten!$B$6+IF(P244="Ja",K244*R244*Stammdaten!$B$7,0))</f>
        <v/>
      </c>
      <c r="U244" s="17" t="str">
        <f t="shared" si="39"/>
        <v/>
      </c>
      <c r="V244" s="13"/>
      <c r="W244" s="13"/>
      <c r="X244" s="12" t="str">
        <f>IF(A244="","",IF(AND(J244&gt;9,I244&lt;45),"Pause &lt;45 min prüfen",IF(AND(J244&gt;6,I244&lt;30),"Pause &lt;30 min prüfen",IF(K244&gt;10,"Arbeitszeit &gt;10h prüfen",IF(R244&lt;Stammdaten!$B$4,"Stundenlohn prüfen","OK")))))</f>
        <v/>
      </c>
      <c r="Y244" s="13"/>
      <c r="Z244" s="13"/>
    </row>
    <row r="245" spans="1:26" ht="18" customHeight="1" x14ac:dyDescent="0.25">
      <c r="A245" s="30"/>
      <c r="B245" s="12" t="str">
        <f t="shared" si="30"/>
        <v/>
      </c>
      <c r="C245" s="12" t="str">
        <f t="shared" si="31"/>
        <v/>
      </c>
      <c r="D245" s="13"/>
      <c r="E245" s="13"/>
      <c r="F245" s="13"/>
      <c r="G245" s="14"/>
      <c r="H245" s="14"/>
      <c r="I245" s="15"/>
      <c r="J245" s="16">
        <f t="shared" si="32"/>
        <v>0</v>
      </c>
      <c r="K245" s="16">
        <f t="shared" si="33"/>
        <v>0</v>
      </c>
      <c r="L245" s="16" t="str">
        <f>IF(D245="","",IF(V245&lt;&gt;"",0,IFERROR(INDEX(Stammdaten!$F$8:$F$17,MATCH(D245,Stammdaten!$A$8:$A$17,0)),0)))</f>
        <v/>
      </c>
      <c r="M245" s="16" t="str">
        <f t="shared" si="34"/>
        <v/>
      </c>
      <c r="N245" s="16">
        <f t="shared" si="35"/>
        <v>0</v>
      </c>
      <c r="O245" s="16" t="str">
        <f t="shared" si="36"/>
        <v/>
      </c>
      <c r="P245" s="13"/>
      <c r="Q245" s="16" t="str">
        <f t="shared" si="37"/>
        <v/>
      </c>
      <c r="R245" s="17" t="str">
        <f>IF(D245="","",IFERROR(INDEX(Stammdaten!$E$8:$E$17,MATCH(D245,Stammdaten!$A$8:$A$17,0)),0))</f>
        <v/>
      </c>
      <c r="S245" s="17" t="str">
        <f t="shared" si="38"/>
        <v/>
      </c>
      <c r="T245" s="17" t="str">
        <f>IF(A245="","",N245*R245*Stammdaten!$B$5+O245*R245*Stammdaten!$B$6+IF(P245="Ja",K245*R245*Stammdaten!$B$7,0))</f>
        <v/>
      </c>
      <c r="U245" s="17" t="str">
        <f t="shared" si="39"/>
        <v/>
      </c>
      <c r="V245" s="13"/>
      <c r="W245" s="13"/>
      <c r="X245" s="12" t="str">
        <f>IF(A245="","",IF(AND(J245&gt;9,I245&lt;45),"Pause &lt;45 min prüfen",IF(AND(J245&gt;6,I245&lt;30),"Pause &lt;30 min prüfen",IF(K245&gt;10,"Arbeitszeit &gt;10h prüfen",IF(R245&lt;Stammdaten!$B$4,"Stundenlohn prüfen","OK")))))</f>
        <v/>
      </c>
      <c r="Y245" s="13"/>
      <c r="Z245" s="13"/>
    </row>
    <row r="246" spans="1:26" ht="18" customHeight="1" x14ac:dyDescent="0.25">
      <c r="A246" s="30"/>
      <c r="B246" s="12" t="str">
        <f t="shared" si="30"/>
        <v/>
      </c>
      <c r="C246" s="12" t="str">
        <f t="shared" si="31"/>
        <v/>
      </c>
      <c r="D246" s="13"/>
      <c r="E246" s="13"/>
      <c r="F246" s="13"/>
      <c r="G246" s="14"/>
      <c r="H246" s="14"/>
      <c r="I246" s="15"/>
      <c r="J246" s="16">
        <f t="shared" si="32"/>
        <v>0</v>
      </c>
      <c r="K246" s="16">
        <f t="shared" si="33"/>
        <v>0</v>
      </c>
      <c r="L246" s="16" t="str">
        <f>IF(D246="","",IF(V246&lt;&gt;"",0,IFERROR(INDEX(Stammdaten!$F$8:$F$17,MATCH(D246,Stammdaten!$A$8:$A$17,0)),0)))</f>
        <v/>
      </c>
      <c r="M246" s="16" t="str">
        <f t="shared" si="34"/>
        <v/>
      </c>
      <c r="N246" s="16">
        <f t="shared" si="35"/>
        <v>0</v>
      </c>
      <c r="O246" s="16" t="str">
        <f t="shared" si="36"/>
        <v/>
      </c>
      <c r="P246" s="13"/>
      <c r="Q246" s="16" t="str">
        <f t="shared" si="37"/>
        <v/>
      </c>
      <c r="R246" s="17" t="str">
        <f>IF(D246="","",IFERROR(INDEX(Stammdaten!$E$8:$E$17,MATCH(D246,Stammdaten!$A$8:$A$17,0)),0))</f>
        <v/>
      </c>
      <c r="S246" s="17" t="str">
        <f t="shared" si="38"/>
        <v/>
      </c>
      <c r="T246" s="17" t="str">
        <f>IF(A246="","",N246*R246*Stammdaten!$B$5+O246*R246*Stammdaten!$B$6+IF(P246="Ja",K246*R246*Stammdaten!$B$7,0))</f>
        <v/>
      </c>
      <c r="U246" s="17" t="str">
        <f t="shared" si="39"/>
        <v/>
      </c>
      <c r="V246" s="13"/>
      <c r="W246" s="13"/>
      <c r="X246" s="12" t="str">
        <f>IF(A246="","",IF(AND(J246&gt;9,I246&lt;45),"Pause &lt;45 min prüfen",IF(AND(J246&gt;6,I246&lt;30),"Pause &lt;30 min prüfen",IF(K246&gt;10,"Arbeitszeit &gt;10h prüfen",IF(R246&lt;Stammdaten!$B$4,"Stundenlohn prüfen","OK")))))</f>
        <v/>
      </c>
      <c r="Y246" s="13"/>
      <c r="Z246" s="13"/>
    </row>
    <row r="247" spans="1:26" ht="18" customHeight="1" x14ac:dyDescent="0.25">
      <c r="A247" s="30"/>
      <c r="B247" s="12" t="str">
        <f t="shared" si="30"/>
        <v/>
      </c>
      <c r="C247" s="12" t="str">
        <f t="shared" si="31"/>
        <v/>
      </c>
      <c r="D247" s="13"/>
      <c r="E247" s="13"/>
      <c r="F247" s="13"/>
      <c r="G247" s="14"/>
      <c r="H247" s="14"/>
      <c r="I247" s="15"/>
      <c r="J247" s="16">
        <f t="shared" si="32"/>
        <v>0</v>
      </c>
      <c r="K247" s="16">
        <f t="shared" si="33"/>
        <v>0</v>
      </c>
      <c r="L247" s="16" t="str">
        <f>IF(D247="","",IF(V247&lt;&gt;"",0,IFERROR(INDEX(Stammdaten!$F$8:$F$17,MATCH(D247,Stammdaten!$A$8:$A$17,0)),0)))</f>
        <v/>
      </c>
      <c r="M247" s="16" t="str">
        <f t="shared" si="34"/>
        <v/>
      </c>
      <c r="N247" s="16">
        <f t="shared" si="35"/>
        <v>0</v>
      </c>
      <c r="O247" s="16" t="str">
        <f t="shared" si="36"/>
        <v/>
      </c>
      <c r="P247" s="13"/>
      <c r="Q247" s="16" t="str">
        <f t="shared" si="37"/>
        <v/>
      </c>
      <c r="R247" s="17" t="str">
        <f>IF(D247="","",IFERROR(INDEX(Stammdaten!$E$8:$E$17,MATCH(D247,Stammdaten!$A$8:$A$17,0)),0))</f>
        <v/>
      </c>
      <c r="S247" s="17" t="str">
        <f t="shared" si="38"/>
        <v/>
      </c>
      <c r="T247" s="17" t="str">
        <f>IF(A247="","",N247*R247*Stammdaten!$B$5+O247*R247*Stammdaten!$B$6+IF(P247="Ja",K247*R247*Stammdaten!$B$7,0))</f>
        <v/>
      </c>
      <c r="U247" s="17" t="str">
        <f t="shared" si="39"/>
        <v/>
      </c>
      <c r="V247" s="13"/>
      <c r="W247" s="13"/>
      <c r="X247" s="12" t="str">
        <f>IF(A247="","",IF(AND(J247&gt;9,I247&lt;45),"Pause &lt;45 min prüfen",IF(AND(J247&gt;6,I247&lt;30),"Pause &lt;30 min prüfen",IF(K247&gt;10,"Arbeitszeit &gt;10h prüfen",IF(R247&lt;Stammdaten!$B$4,"Stundenlohn prüfen","OK")))))</f>
        <v/>
      </c>
      <c r="Y247" s="13"/>
      <c r="Z247" s="13"/>
    </row>
    <row r="248" spans="1:26" ht="18" customHeight="1" x14ac:dyDescent="0.25">
      <c r="A248" s="30"/>
      <c r="B248" s="12" t="str">
        <f t="shared" si="30"/>
        <v/>
      </c>
      <c r="C248" s="12" t="str">
        <f t="shared" si="31"/>
        <v/>
      </c>
      <c r="D248" s="13"/>
      <c r="E248" s="13"/>
      <c r="F248" s="13"/>
      <c r="G248" s="14"/>
      <c r="H248" s="14"/>
      <c r="I248" s="15"/>
      <c r="J248" s="16">
        <f t="shared" si="32"/>
        <v>0</v>
      </c>
      <c r="K248" s="16">
        <f t="shared" si="33"/>
        <v>0</v>
      </c>
      <c r="L248" s="16" t="str">
        <f>IF(D248="","",IF(V248&lt;&gt;"",0,IFERROR(INDEX(Stammdaten!$F$8:$F$17,MATCH(D248,Stammdaten!$A$8:$A$17,0)),0)))</f>
        <v/>
      </c>
      <c r="M248" s="16" t="str">
        <f t="shared" si="34"/>
        <v/>
      </c>
      <c r="N248" s="16">
        <f t="shared" si="35"/>
        <v>0</v>
      </c>
      <c r="O248" s="16" t="str">
        <f t="shared" si="36"/>
        <v/>
      </c>
      <c r="P248" s="13"/>
      <c r="Q248" s="16" t="str">
        <f t="shared" si="37"/>
        <v/>
      </c>
      <c r="R248" s="17" t="str">
        <f>IF(D248="","",IFERROR(INDEX(Stammdaten!$E$8:$E$17,MATCH(D248,Stammdaten!$A$8:$A$17,0)),0))</f>
        <v/>
      </c>
      <c r="S248" s="17" t="str">
        <f t="shared" si="38"/>
        <v/>
      </c>
      <c r="T248" s="17" t="str">
        <f>IF(A248="","",N248*R248*Stammdaten!$B$5+O248*R248*Stammdaten!$B$6+IF(P248="Ja",K248*R248*Stammdaten!$B$7,0))</f>
        <v/>
      </c>
      <c r="U248" s="17" t="str">
        <f t="shared" si="39"/>
        <v/>
      </c>
      <c r="V248" s="13"/>
      <c r="W248" s="13"/>
      <c r="X248" s="12" t="str">
        <f>IF(A248="","",IF(AND(J248&gt;9,I248&lt;45),"Pause &lt;45 min prüfen",IF(AND(J248&gt;6,I248&lt;30),"Pause &lt;30 min prüfen",IF(K248&gt;10,"Arbeitszeit &gt;10h prüfen",IF(R248&lt;Stammdaten!$B$4,"Stundenlohn prüfen","OK")))))</f>
        <v/>
      </c>
      <c r="Y248" s="13"/>
      <c r="Z248" s="13"/>
    </row>
    <row r="249" spans="1:26" ht="18" customHeight="1" x14ac:dyDescent="0.25">
      <c r="A249" s="30"/>
      <c r="B249" s="12" t="str">
        <f t="shared" si="30"/>
        <v/>
      </c>
      <c r="C249" s="12" t="str">
        <f t="shared" si="31"/>
        <v/>
      </c>
      <c r="D249" s="13"/>
      <c r="E249" s="13"/>
      <c r="F249" s="13"/>
      <c r="G249" s="14"/>
      <c r="H249" s="14"/>
      <c r="I249" s="15"/>
      <c r="J249" s="16">
        <f t="shared" si="32"/>
        <v>0</v>
      </c>
      <c r="K249" s="16">
        <f t="shared" si="33"/>
        <v>0</v>
      </c>
      <c r="L249" s="16" t="str">
        <f>IF(D249="","",IF(V249&lt;&gt;"",0,IFERROR(INDEX(Stammdaten!$F$8:$F$17,MATCH(D249,Stammdaten!$A$8:$A$17,0)),0)))</f>
        <v/>
      </c>
      <c r="M249" s="16" t="str">
        <f t="shared" si="34"/>
        <v/>
      </c>
      <c r="N249" s="16">
        <f t="shared" si="35"/>
        <v>0</v>
      </c>
      <c r="O249" s="16" t="str">
        <f t="shared" si="36"/>
        <v/>
      </c>
      <c r="P249" s="13"/>
      <c r="Q249" s="16" t="str">
        <f t="shared" si="37"/>
        <v/>
      </c>
      <c r="R249" s="17" t="str">
        <f>IF(D249="","",IFERROR(INDEX(Stammdaten!$E$8:$E$17,MATCH(D249,Stammdaten!$A$8:$A$17,0)),0))</f>
        <v/>
      </c>
      <c r="S249" s="17" t="str">
        <f t="shared" si="38"/>
        <v/>
      </c>
      <c r="T249" s="17" t="str">
        <f>IF(A249="","",N249*R249*Stammdaten!$B$5+O249*R249*Stammdaten!$B$6+IF(P249="Ja",K249*R249*Stammdaten!$B$7,0))</f>
        <v/>
      </c>
      <c r="U249" s="17" t="str">
        <f t="shared" si="39"/>
        <v/>
      </c>
      <c r="V249" s="13"/>
      <c r="W249" s="13"/>
      <c r="X249" s="12" t="str">
        <f>IF(A249="","",IF(AND(J249&gt;9,I249&lt;45),"Pause &lt;45 min prüfen",IF(AND(J249&gt;6,I249&lt;30),"Pause &lt;30 min prüfen",IF(K249&gt;10,"Arbeitszeit &gt;10h prüfen",IF(R249&lt;Stammdaten!$B$4,"Stundenlohn prüfen","OK")))))</f>
        <v/>
      </c>
      <c r="Y249" s="13"/>
      <c r="Z249" s="13"/>
    </row>
    <row r="250" spans="1:26" ht="18" customHeight="1" x14ac:dyDescent="0.25">
      <c r="A250" s="30"/>
      <c r="B250" s="12" t="str">
        <f t="shared" si="30"/>
        <v/>
      </c>
      <c r="C250" s="12" t="str">
        <f t="shared" si="31"/>
        <v/>
      </c>
      <c r="D250" s="13"/>
      <c r="E250" s="13"/>
      <c r="F250" s="13"/>
      <c r="G250" s="14"/>
      <c r="H250" s="14"/>
      <c r="I250" s="15"/>
      <c r="J250" s="16">
        <f t="shared" si="32"/>
        <v>0</v>
      </c>
      <c r="K250" s="16">
        <f t="shared" si="33"/>
        <v>0</v>
      </c>
      <c r="L250" s="16" t="str">
        <f>IF(D250="","",IF(V250&lt;&gt;"",0,IFERROR(INDEX(Stammdaten!$F$8:$F$17,MATCH(D250,Stammdaten!$A$8:$A$17,0)),0)))</f>
        <v/>
      </c>
      <c r="M250" s="16" t="str">
        <f t="shared" si="34"/>
        <v/>
      </c>
      <c r="N250" s="16">
        <f t="shared" si="35"/>
        <v>0</v>
      </c>
      <c r="O250" s="16" t="str">
        <f t="shared" si="36"/>
        <v/>
      </c>
      <c r="P250" s="13"/>
      <c r="Q250" s="16" t="str">
        <f t="shared" si="37"/>
        <v/>
      </c>
      <c r="R250" s="17" t="str">
        <f>IF(D250="","",IFERROR(INDEX(Stammdaten!$E$8:$E$17,MATCH(D250,Stammdaten!$A$8:$A$17,0)),0))</f>
        <v/>
      </c>
      <c r="S250" s="17" t="str">
        <f t="shared" si="38"/>
        <v/>
      </c>
      <c r="T250" s="17" t="str">
        <f>IF(A250="","",N250*R250*Stammdaten!$B$5+O250*R250*Stammdaten!$B$6+IF(P250="Ja",K250*R250*Stammdaten!$B$7,0))</f>
        <v/>
      </c>
      <c r="U250" s="17" t="str">
        <f t="shared" si="39"/>
        <v/>
      </c>
      <c r="V250" s="13"/>
      <c r="W250" s="13"/>
      <c r="X250" s="12" t="str">
        <f>IF(A250="","",IF(AND(J250&gt;9,I250&lt;45),"Pause &lt;45 min prüfen",IF(AND(J250&gt;6,I250&lt;30),"Pause &lt;30 min prüfen",IF(K250&gt;10,"Arbeitszeit &gt;10h prüfen",IF(R250&lt;Stammdaten!$B$4,"Stundenlohn prüfen","OK")))))</f>
        <v/>
      </c>
      <c r="Y250" s="13"/>
      <c r="Z250" s="13"/>
    </row>
    <row r="251" spans="1:26" ht="18" customHeight="1" x14ac:dyDescent="0.25">
      <c r="A251" s="30"/>
      <c r="B251" s="12" t="str">
        <f t="shared" si="30"/>
        <v/>
      </c>
      <c r="C251" s="12" t="str">
        <f t="shared" si="31"/>
        <v/>
      </c>
      <c r="D251" s="13"/>
      <c r="E251" s="13"/>
      <c r="F251" s="13"/>
      <c r="G251" s="14"/>
      <c r="H251" s="14"/>
      <c r="I251" s="15"/>
      <c r="J251" s="16">
        <f t="shared" si="32"/>
        <v>0</v>
      </c>
      <c r="K251" s="16">
        <f t="shared" si="33"/>
        <v>0</v>
      </c>
      <c r="L251" s="16" t="str">
        <f>IF(D251="","",IF(V251&lt;&gt;"",0,IFERROR(INDEX(Stammdaten!$F$8:$F$17,MATCH(D251,Stammdaten!$A$8:$A$17,0)),0)))</f>
        <v/>
      </c>
      <c r="M251" s="16" t="str">
        <f t="shared" si="34"/>
        <v/>
      </c>
      <c r="N251" s="16">
        <f t="shared" si="35"/>
        <v>0</v>
      </c>
      <c r="O251" s="16" t="str">
        <f t="shared" si="36"/>
        <v/>
      </c>
      <c r="P251" s="13"/>
      <c r="Q251" s="16" t="str">
        <f t="shared" si="37"/>
        <v/>
      </c>
      <c r="R251" s="17" t="str">
        <f>IF(D251="","",IFERROR(INDEX(Stammdaten!$E$8:$E$17,MATCH(D251,Stammdaten!$A$8:$A$17,0)),0))</f>
        <v/>
      </c>
      <c r="S251" s="17" t="str">
        <f t="shared" si="38"/>
        <v/>
      </c>
      <c r="T251" s="17" t="str">
        <f>IF(A251="","",N251*R251*Stammdaten!$B$5+O251*R251*Stammdaten!$B$6+IF(P251="Ja",K251*R251*Stammdaten!$B$7,0))</f>
        <v/>
      </c>
      <c r="U251" s="17" t="str">
        <f t="shared" si="39"/>
        <v/>
      </c>
      <c r="V251" s="13"/>
      <c r="W251" s="13"/>
      <c r="X251" s="12" t="str">
        <f>IF(A251="","",IF(AND(J251&gt;9,I251&lt;45),"Pause &lt;45 min prüfen",IF(AND(J251&gt;6,I251&lt;30),"Pause &lt;30 min prüfen",IF(K251&gt;10,"Arbeitszeit &gt;10h prüfen",IF(R251&lt;Stammdaten!$B$4,"Stundenlohn prüfen","OK")))))</f>
        <v/>
      </c>
      <c r="Y251" s="13"/>
      <c r="Z251" s="13"/>
    </row>
    <row r="252" spans="1:26" ht="18" customHeight="1" x14ac:dyDescent="0.25">
      <c r="A252" s="30"/>
      <c r="B252" s="12" t="str">
        <f t="shared" si="30"/>
        <v/>
      </c>
      <c r="C252" s="12" t="str">
        <f t="shared" si="31"/>
        <v/>
      </c>
      <c r="D252" s="13"/>
      <c r="E252" s="13"/>
      <c r="F252" s="13"/>
      <c r="G252" s="14"/>
      <c r="H252" s="14"/>
      <c r="I252" s="15"/>
      <c r="J252" s="16">
        <f t="shared" si="32"/>
        <v>0</v>
      </c>
      <c r="K252" s="16">
        <f t="shared" si="33"/>
        <v>0</v>
      </c>
      <c r="L252" s="16" t="str">
        <f>IF(D252="","",IF(V252&lt;&gt;"",0,IFERROR(INDEX(Stammdaten!$F$8:$F$17,MATCH(D252,Stammdaten!$A$8:$A$17,0)),0)))</f>
        <v/>
      </c>
      <c r="M252" s="16" t="str">
        <f t="shared" si="34"/>
        <v/>
      </c>
      <c r="N252" s="16">
        <f t="shared" si="35"/>
        <v>0</v>
      </c>
      <c r="O252" s="16" t="str">
        <f t="shared" si="36"/>
        <v/>
      </c>
      <c r="P252" s="13"/>
      <c r="Q252" s="16" t="str">
        <f t="shared" si="37"/>
        <v/>
      </c>
      <c r="R252" s="17" t="str">
        <f>IF(D252="","",IFERROR(INDEX(Stammdaten!$E$8:$E$17,MATCH(D252,Stammdaten!$A$8:$A$17,0)),0))</f>
        <v/>
      </c>
      <c r="S252" s="17" t="str">
        <f t="shared" si="38"/>
        <v/>
      </c>
      <c r="T252" s="17" t="str">
        <f>IF(A252="","",N252*R252*Stammdaten!$B$5+O252*R252*Stammdaten!$B$6+IF(P252="Ja",K252*R252*Stammdaten!$B$7,0))</f>
        <v/>
      </c>
      <c r="U252" s="17" t="str">
        <f t="shared" si="39"/>
        <v/>
      </c>
      <c r="V252" s="13"/>
      <c r="W252" s="13"/>
      <c r="X252" s="12" t="str">
        <f>IF(A252="","",IF(AND(J252&gt;9,I252&lt;45),"Pause &lt;45 min prüfen",IF(AND(J252&gt;6,I252&lt;30),"Pause &lt;30 min prüfen",IF(K252&gt;10,"Arbeitszeit &gt;10h prüfen",IF(R252&lt;Stammdaten!$B$4,"Stundenlohn prüfen","OK")))))</f>
        <v/>
      </c>
      <c r="Y252" s="13"/>
      <c r="Z252" s="13"/>
    </row>
    <row r="253" spans="1:26" ht="18" customHeight="1" x14ac:dyDescent="0.25">
      <c r="A253" s="30"/>
      <c r="B253" s="12" t="str">
        <f t="shared" si="30"/>
        <v/>
      </c>
      <c r="C253" s="12" t="str">
        <f t="shared" si="31"/>
        <v/>
      </c>
      <c r="D253" s="13"/>
      <c r="E253" s="13"/>
      <c r="F253" s="13"/>
      <c r="G253" s="14"/>
      <c r="H253" s="14"/>
      <c r="I253" s="15"/>
      <c r="J253" s="16">
        <f t="shared" si="32"/>
        <v>0</v>
      </c>
      <c r="K253" s="16">
        <f t="shared" si="33"/>
        <v>0</v>
      </c>
      <c r="L253" s="16" t="str">
        <f>IF(D253="","",IF(V253&lt;&gt;"",0,IFERROR(INDEX(Stammdaten!$F$8:$F$17,MATCH(D253,Stammdaten!$A$8:$A$17,0)),0)))</f>
        <v/>
      </c>
      <c r="M253" s="16" t="str">
        <f t="shared" si="34"/>
        <v/>
      </c>
      <c r="N253" s="16">
        <f t="shared" si="35"/>
        <v>0</v>
      </c>
      <c r="O253" s="16" t="str">
        <f t="shared" si="36"/>
        <v/>
      </c>
      <c r="P253" s="13"/>
      <c r="Q253" s="16" t="str">
        <f t="shared" si="37"/>
        <v/>
      </c>
      <c r="R253" s="17" t="str">
        <f>IF(D253="","",IFERROR(INDEX(Stammdaten!$E$8:$E$17,MATCH(D253,Stammdaten!$A$8:$A$17,0)),0))</f>
        <v/>
      </c>
      <c r="S253" s="17" t="str">
        <f t="shared" si="38"/>
        <v/>
      </c>
      <c r="T253" s="17" t="str">
        <f>IF(A253="","",N253*R253*Stammdaten!$B$5+O253*R253*Stammdaten!$B$6+IF(P253="Ja",K253*R253*Stammdaten!$B$7,0))</f>
        <v/>
      </c>
      <c r="U253" s="17" t="str">
        <f t="shared" si="39"/>
        <v/>
      </c>
      <c r="V253" s="13"/>
      <c r="W253" s="13"/>
      <c r="X253" s="12" t="str">
        <f>IF(A253="","",IF(AND(J253&gt;9,I253&lt;45),"Pause &lt;45 min prüfen",IF(AND(J253&gt;6,I253&lt;30),"Pause &lt;30 min prüfen",IF(K253&gt;10,"Arbeitszeit &gt;10h prüfen",IF(R253&lt;Stammdaten!$B$4,"Stundenlohn prüfen","OK")))))</f>
        <v/>
      </c>
      <c r="Y253" s="13"/>
      <c r="Z253" s="13"/>
    </row>
    <row r="254" spans="1:26" ht="18" customHeight="1" x14ac:dyDescent="0.25">
      <c r="A254" s="30"/>
      <c r="B254" s="12" t="str">
        <f t="shared" si="30"/>
        <v/>
      </c>
      <c r="C254" s="12" t="str">
        <f t="shared" si="31"/>
        <v/>
      </c>
      <c r="D254" s="13"/>
      <c r="E254" s="13"/>
      <c r="F254" s="13"/>
      <c r="G254" s="14"/>
      <c r="H254" s="14"/>
      <c r="I254" s="15"/>
      <c r="J254" s="16">
        <f t="shared" si="32"/>
        <v>0</v>
      </c>
      <c r="K254" s="16">
        <f t="shared" si="33"/>
        <v>0</v>
      </c>
      <c r="L254" s="16" t="str">
        <f>IF(D254="","",IF(V254&lt;&gt;"",0,IFERROR(INDEX(Stammdaten!$F$8:$F$17,MATCH(D254,Stammdaten!$A$8:$A$17,0)),0)))</f>
        <v/>
      </c>
      <c r="M254" s="16" t="str">
        <f t="shared" si="34"/>
        <v/>
      </c>
      <c r="N254" s="16">
        <f t="shared" si="35"/>
        <v>0</v>
      </c>
      <c r="O254" s="16" t="str">
        <f t="shared" si="36"/>
        <v/>
      </c>
      <c r="P254" s="13"/>
      <c r="Q254" s="16" t="str">
        <f t="shared" si="37"/>
        <v/>
      </c>
      <c r="R254" s="17" t="str">
        <f>IF(D254="","",IFERROR(INDEX(Stammdaten!$E$8:$E$17,MATCH(D254,Stammdaten!$A$8:$A$17,0)),0))</f>
        <v/>
      </c>
      <c r="S254" s="17" t="str">
        <f t="shared" si="38"/>
        <v/>
      </c>
      <c r="T254" s="17" t="str">
        <f>IF(A254="","",N254*R254*Stammdaten!$B$5+O254*R254*Stammdaten!$B$6+IF(P254="Ja",K254*R254*Stammdaten!$B$7,0))</f>
        <v/>
      </c>
      <c r="U254" s="17" t="str">
        <f t="shared" si="39"/>
        <v/>
      </c>
      <c r="V254" s="13"/>
      <c r="W254" s="13"/>
      <c r="X254" s="12" t="str">
        <f>IF(A254="","",IF(AND(J254&gt;9,I254&lt;45),"Pause &lt;45 min prüfen",IF(AND(J254&gt;6,I254&lt;30),"Pause &lt;30 min prüfen",IF(K254&gt;10,"Arbeitszeit &gt;10h prüfen",IF(R254&lt;Stammdaten!$B$4,"Stundenlohn prüfen","OK")))))</f>
        <v/>
      </c>
      <c r="Y254" s="13"/>
      <c r="Z254" s="13"/>
    </row>
    <row r="255" spans="1:26" ht="18" customHeight="1" x14ac:dyDescent="0.25">
      <c r="A255" s="30"/>
      <c r="B255" s="12" t="str">
        <f t="shared" si="30"/>
        <v/>
      </c>
      <c r="C255" s="12" t="str">
        <f t="shared" si="31"/>
        <v/>
      </c>
      <c r="D255" s="13"/>
      <c r="E255" s="13"/>
      <c r="F255" s="13"/>
      <c r="G255" s="14"/>
      <c r="H255" s="14"/>
      <c r="I255" s="15"/>
      <c r="J255" s="16">
        <f t="shared" si="32"/>
        <v>0</v>
      </c>
      <c r="K255" s="16">
        <f t="shared" si="33"/>
        <v>0</v>
      </c>
      <c r="L255" s="16" t="str">
        <f>IF(D255="","",IF(V255&lt;&gt;"",0,IFERROR(INDEX(Stammdaten!$F$8:$F$17,MATCH(D255,Stammdaten!$A$8:$A$17,0)),0)))</f>
        <v/>
      </c>
      <c r="M255" s="16" t="str">
        <f t="shared" si="34"/>
        <v/>
      </c>
      <c r="N255" s="16">
        <f t="shared" si="35"/>
        <v>0</v>
      </c>
      <c r="O255" s="16" t="str">
        <f t="shared" si="36"/>
        <v/>
      </c>
      <c r="P255" s="13"/>
      <c r="Q255" s="16" t="str">
        <f t="shared" si="37"/>
        <v/>
      </c>
      <c r="R255" s="17" t="str">
        <f>IF(D255="","",IFERROR(INDEX(Stammdaten!$E$8:$E$17,MATCH(D255,Stammdaten!$A$8:$A$17,0)),0))</f>
        <v/>
      </c>
      <c r="S255" s="17" t="str">
        <f t="shared" si="38"/>
        <v/>
      </c>
      <c r="T255" s="17" t="str">
        <f>IF(A255="","",N255*R255*Stammdaten!$B$5+O255*R255*Stammdaten!$B$6+IF(P255="Ja",K255*R255*Stammdaten!$B$7,0))</f>
        <v/>
      </c>
      <c r="U255" s="17" t="str">
        <f t="shared" si="39"/>
        <v/>
      </c>
      <c r="V255" s="13"/>
      <c r="W255" s="13"/>
      <c r="X255" s="12" t="str">
        <f>IF(A255="","",IF(AND(J255&gt;9,I255&lt;45),"Pause &lt;45 min prüfen",IF(AND(J255&gt;6,I255&lt;30),"Pause &lt;30 min prüfen",IF(K255&gt;10,"Arbeitszeit &gt;10h prüfen",IF(R255&lt;Stammdaten!$B$4,"Stundenlohn prüfen","OK")))))</f>
        <v/>
      </c>
      <c r="Y255" s="13"/>
      <c r="Z255" s="13"/>
    </row>
    <row r="256" spans="1:26" ht="18" customHeight="1" x14ac:dyDescent="0.25">
      <c r="A256" s="30"/>
      <c r="B256" s="12" t="str">
        <f t="shared" si="30"/>
        <v/>
      </c>
      <c r="C256" s="12" t="str">
        <f t="shared" si="31"/>
        <v/>
      </c>
      <c r="D256" s="13"/>
      <c r="E256" s="13"/>
      <c r="F256" s="13"/>
      <c r="G256" s="14"/>
      <c r="H256" s="14"/>
      <c r="I256" s="15"/>
      <c r="J256" s="16">
        <f t="shared" si="32"/>
        <v>0</v>
      </c>
      <c r="K256" s="16">
        <f t="shared" si="33"/>
        <v>0</v>
      </c>
      <c r="L256" s="16" t="str">
        <f>IF(D256="","",IF(V256&lt;&gt;"",0,IFERROR(INDEX(Stammdaten!$F$8:$F$17,MATCH(D256,Stammdaten!$A$8:$A$17,0)),0)))</f>
        <v/>
      </c>
      <c r="M256" s="16" t="str">
        <f t="shared" si="34"/>
        <v/>
      </c>
      <c r="N256" s="16">
        <f t="shared" si="35"/>
        <v>0</v>
      </c>
      <c r="O256" s="16" t="str">
        <f t="shared" si="36"/>
        <v/>
      </c>
      <c r="P256" s="13"/>
      <c r="Q256" s="16" t="str">
        <f t="shared" si="37"/>
        <v/>
      </c>
      <c r="R256" s="17" t="str">
        <f>IF(D256="","",IFERROR(INDEX(Stammdaten!$E$8:$E$17,MATCH(D256,Stammdaten!$A$8:$A$17,0)),0))</f>
        <v/>
      </c>
      <c r="S256" s="17" t="str">
        <f t="shared" si="38"/>
        <v/>
      </c>
      <c r="T256" s="17" t="str">
        <f>IF(A256="","",N256*R256*Stammdaten!$B$5+O256*R256*Stammdaten!$B$6+IF(P256="Ja",K256*R256*Stammdaten!$B$7,0))</f>
        <v/>
      </c>
      <c r="U256" s="17" t="str">
        <f t="shared" si="39"/>
        <v/>
      </c>
      <c r="V256" s="13"/>
      <c r="W256" s="13"/>
      <c r="X256" s="12" t="str">
        <f>IF(A256="","",IF(AND(J256&gt;9,I256&lt;45),"Pause &lt;45 min prüfen",IF(AND(J256&gt;6,I256&lt;30),"Pause &lt;30 min prüfen",IF(K256&gt;10,"Arbeitszeit &gt;10h prüfen",IF(R256&lt;Stammdaten!$B$4,"Stundenlohn prüfen","OK")))))</f>
        <v/>
      </c>
      <c r="Y256" s="13"/>
      <c r="Z256" s="13"/>
    </row>
    <row r="257" spans="1:26" ht="18" customHeight="1" x14ac:dyDescent="0.25">
      <c r="A257" s="30"/>
      <c r="B257" s="12" t="str">
        <f t="shared" si="30"/>
        <v/>
      </c>
      <c r="C257" s="12" t="str">
        <f t="shared" si="31"/>
        <v/>
      </c>
      <c r="D257" s="13"/>
      <c r="E257" s="13"/>
      <c r="F257" s="13"/>
      <c r="G257" s="14"/>
      <c r="H257" s="14"/>
      <c r="I257" s="15"/>
      <c r="J257" s="16">
        <f t="shared" si="32"/>
        <v>0</v>
      </c>
      <c r="K257" s="16">
        <f t="shared" si="33"/>
        <v>0</v>
      </c>
      <c r="L257" s="16" t="str">
        <f>IF(D257="","",IF(V257&lt;&gt;"",0,IFERROR(INDEX(Stammdaten!$F$8:$F$17,MATCH(D257,Stammdaten!$A$8:$A$17,0)),0)))</f>
        <v/>
      </c>
      <c r="M257" s="16" t="str">
        <f t="shared" si="34"/>
        <v/>
      </c>
      <c r="N257" s="16">
        <f t="shared" si="35"/>
        <v>0</v>
      </c>
      <c r="O257" s="16" t="str">
        <f t="shared" si="36"/>
        <v/>
      </c>
      <c r="P257" s="13"/>
      <c r="Q257" s="16" t="str">
        <f t="shared" si="37"/>
        <v/>
      </c>
      <c r="R257" s="17" t="str">
        <f>IF(D257="","",IFERROR(INDEX(Stammdaten!$E$8:$E$17,MATCH(D257,Stammdaten!$A$8:$A$17,0)),0))</f>
        <v/>
      </c>
      <c r="S257" s="17" t="str">
        <f t="shared" si="38"/>
        <v/>
      </c>
      <c r="T257" s="17" t="str">
        <f>IF(A257="","",N257*R257*Stammdaten!$B$5+O257*R257*Stammdaten!$B$6+IF(P257="Ja",K257*R257*Stammdaten!$B$7,0))</f>
        <v/>
      </c>
      <c r="U257" s="17" t="str">
        <f t="shared" si="39"/>
        <v/>
      </c>
      <c r="V257" s="13"/>
      <c r="W257" s="13"/>
      <c r="X257" s="12" t="str">
        <f>IF(A257="","",IF(AND(J257&gt;9,I257&lt;45),"Pause &lt;45 min prüfen",IF(AND(J257&gt;6,I257&lt;30),"Pause &lt;30 min prüfen",IF(K257&gt;10,"Arbeitszeit &gt;10h prüfen",IF(R257&lt;Stammdaten!$B$4,"Stundenlohn prüfen","OK")))))</f>
        <v/>
      </c>
      <c r="Y257" s="13"/>
      <c r="Z257" s="13"/>
    </row>
    <row r="258" spans="1:26" ht="18" customHeight="1" x14ac:dyDescent="0.25">
      <c r="A258" s="30"/>
      <c r="B258" s="12" t="str">
        <f t="shared" si="30"/>
        <v/>
      </c>
      <c r="C258" s="12" t="str">
        <f t="shared" si="31"/>
        <v/>
      </c>
      <c r="D258" s="13"/>
      <c r="E258" s="13"/>
      <c r="F258" s="13"/>
      <c r="G258" s="14"/>
      <c r="H258" s="14"/>
      <c r="I258" s="15"/>
      <c r="J258" s="16">
        <f t="shared" si="32"/>
        <v>0</v>
      </c>
      <c r="K258" s="16">
        <f t="shared" si="33"/>
        <v>0</v>
      </c>
      <c r="L258" s="16" t="str">
        <f>IF(D258="","",IF(V258&lt;&gt;"",0,IFERROR(INDEX(Stammdaten!$F$8:$F$17,MATCH(D258,Stammdaten!$A$8:$A$17,0)),0)))</f>
        <v/>
      </c>
      <c r="M258" s="16" t="str">
        <f t="shared" si="34"/>
        <v/>
      </c>
      <c r="N258" s="16">
        <f t="shared" si="35"/>
        <v>0</v>
      </c>
      <c r="O258" s="16" t="str">
        <f t="shared" si="36"/>
        <v/>
      </c>
      <c r="P258" s="13"/>
      <c r="Q258" s="16" t="str">
        <f t="shared" si="37"/>
        <v/>
      </c>
      <c r="R258" s="17" t="str">
        <f>IF(D258="","",IFERROR(INDEX(Stammdaten!$E$8:$E$17,MATCH(D258,Stammdaten!$A$8:$A$17,0)),0))</f>
        <v/>
      </c>
      <c r="S258" s="17" t="str">
        <f t="shared" si="38"/>
        <v/>
      </c>
      <c r="T258" s="17" t="str">
        <f>IF(A258="","",N258*R258*Stammdaten!$B$5+O258*R258*Stammdaten!$B$6+IF(P258="Ja",K258*R258*Stammdaten!$B$7,0))</f>
        <v/>
      </c>
      <c r="U258" s="17" t="str">
        <f t="shared" si="39"/>
        <v/>
      </c>
      <c r="V258" s="13"/>
      <c r="W258" s="13"/>
      <c r="X258" s="12" t="str">
        <f>IF(A258="","",IF(AND(J258&gt;9,I258&lt;45),"Pause &lt;45 min prüfen",IF(AND(J258&gt;6,I258&lt;30),"Pause &lt;30 min prüfen",IF(K258&gt;10,"Arbeitszeit &gt;10h prüfen",IF(R258&lt;Stammdaten!$B$4,"Stundenlohn prüfen","OK")))))</f>
        <v/>
      </c>
      <c r="Y258" s="13"/>
      <c r="Z258" s="13"/>
    </row>
    <row r="259" spans="1:26" ht="18" customHeight="1" x14ac:dyDescent="0.25">
      <c r="A259" s="30"/>
      <c r="B259" s="12" t="str">
        <f t="shared" si="30"/>
        <v/>
      </c>
      <c r="C259" s="12" t="str">
        <f t="shared" si="31"/>
        <v/>
      </c>
      <c r="D259" s="13"/>
      <c r="E259" s="13"/>
      <c r="F259" s="13"/>
      <c r="G259" s="14"/>
      <c r="H259" s="14"/>
      <c r="I259" s="15"/>
      <c r="J259" s="16">
        <f t="shared" si="32"/>
        <v>0</v>
      </c>
      <c r="K259" s="16">
        <f t="shared" si="33"/>
        <v>0</v>
      </c>
      <c r="L259" s="16" t="str">
        <f>IF(D259="","",IF(V259&lt;&gt;"",0,IFERROR(INDEX(Stammdaten!$F$8:$F$17,MATCH(D259,Stammdaten!$A$8:$A$17,0)),0)))</f>
        <v/>
      </c>
      <c r="M259" s="16" t="str">
        <f t="shared" si="34"/>
        <v/>
      </c>
      <c r="N259" s="16">
        <f t="shared" si="35"/>
        <v>0</v>
      </c>
      <c r="O259" s="16" t="str">
        <f t="shared" si="36"/>
        <v/>
      </c>
      <c r="P259" s="13"/>
      <c r="Q259" s="16" t="str">
        <f t="shared" si="37"/>
        <v/>
      </c>
      <c r="R259" s="17" t="str">
        <f>IF(D259="","",IFERROR(INDEX(Stammdaten!$E$8:$E$17,MATCH(D259,Stammdaten!$A$8:$A$17,0)),0))</f>
        <v/>
      </c>
      <c r="S259" s="17" t="str">
        <f t="shared" si="38"/>
        <v/>
      </c>
      <c r="T259" s="17" t="str">
        <f>IF(A259="","",N259*R259*Stammdaten!$B$5+O259*R259*Stammdaten!$B$6+IF(P259="Ja",K259*R259*Stammdaten!$B$7,0))</f>
        <v/>
      </c>
      <c r="U259" s="17" t="str">
        <f t="shared" si="39"/>
        <v/>
      </c>
      <c r="V259" s="13"/>
      <c r="W259" s="13"/>
      <c r="X259" s="12" t="str">
        <f>IF(A259="","",IF(AND(J259&gt;9,I259&lt;45),"Pause &lt;45 min prüfen",IF(AND(J259&gt;6,I259&lt;30),"Pause &lt;30 min prüfen",IF(K259&gt;10,"Arbeitszeit &gt;10h prüfen",IF(R259&lt;Stammdaten!$B$4,"Stundenlohn prüfen","OK")))))</f>
        <v/>
      </c>
      <c r="Y259" s="13"/>
      <c r="Z259" s="13"/>
    </row>
    <row r="260" spans="1:26" ht="18" customHeight="1" x14ac:dyDescent="0.25">
      <c r="A260" s="30"/>
      <c r="B260" s="12" t="str">
        <f t="shared" si="30"/>
        <v/>
      </c>
      <c r="C260" s="12" t="str">
        <f t="shared" si="31"/>
        <v/>
      </c>
      <c r="D260" s="13"/>
      <c r="E260" s="13"/>
      <c r="F260" s="13"/>
      <c r="G260" s="14"/>
      <c r="H260" s="14"/>
      <c r="I260" s="15"/>
      <c r="J260" s="16">
        <f t="shared" si="32"/>
        <v>0</v>
      </c>
      <c r="K260" s="16">
        <f t="shared" si="33"/>
        <v>0</v>
      </c>
      <c r="L260" s="16" t="str">
        <f>IF(D260="","",IF(V260&lt;&gt;"",0,IFERROR(INDEX(Stammdaten!$F$8:$F$17,MATCH(D260,Stammdaten!$A$8:$A$17,0)),0)))</f>
        <v/>
      </c>
      <c r="M260" s="16" t="str">
        <f t="shared" si="34"/>
        <v/>
      </c>
      <c r="N260" s="16">
        <f t="shared" si="35"/>
        <v>0</v>
      </c>
      <c r="O260" s="16" t="str">
        <f t="shared" si="36"/>
        <v/>
      </c>
      <c r="P260" s="13"/>
      <c r="Q260" s="16" t="str">
        <f t="shared" si="37"/>
        <v/>
      </c>
      <c r="R260" s="17" t="str">
        <f>IF(D260="","",IFERROR(INDEX(Stammdaten!$E$8:$E$17,MATCH(D260,Stammdaten!$A$8:$A$17,0)),0))</f>
        <v/>
      </c>
      <c r="S260" s="17" t="str">
        <f t="shared" si="38"/>
        <v/>
      </c>
      <c r="T260" s="17" t="str">
        <f>IF(A260="","",N260*R260*Stammdaten!$B$5+O260*R260*Stammdaten!$B$6+IF(P260="Ja",K260*R260*Stammdaten!$B$7,0))</f>
        <v/>
      </c>
      <c r="U260" s="17" t="str">
        <f t="shared" si="39"/>
        <v/>
      </c>
      <c r="V260" s="13"/>
      <c r="W260" s="13"/>
      <c r="X260" s="12" t="str">
        <f>IF(A260="","",IF(AND(J260&gt;9,I260&lt;45),"Pause &lt;45 min prüfen",IF(AND(J260&gt;6,I260&lt;30),"Pause &lt;30 min prüfen",IF(K260&gt;10,"Arbeitszeit &gt;10h prüfen",IF(R260&lt;Stammdaten!$B$4,"Stundenlohn prüfen","OK")))))</f>
        <v/>
      </c>
      <c r="Y260" s="13"/>
      <c r="Z260" s="13"/>
    </row>
    <row r="261" spans="1:26" ht="18" customHeight="1" x14ac:dyDescent="0.25">
      <c r="A261" s="30"/>
      <c r="B261" s="12" t="str">
        <f t="shared" si="30"/>
        <v/>
      </c>
      <c r="C261" s="12" t="str">
        <f t="shared" si="31"/>
        <v/>
      </c>
      <c r="D261" s="13"/>
      <c r="E261" s="13"/>
      <c r="F261" s="13"/>
      <c r="G261" s="14"/>
      <c r="H261" s="14"/>
      <c r="I261" s="15"/>
      <c r="J261" s="16">
        <f t="shared" si="32"/>
        <v>0</v>
      </c>
      <c r="K261" s="16">
        <f t="shared" si="33"/>
        <v>0</v>
      </c>
      <c r="L261" s="16" t="str">
        <f>IF(D261="","",IF(V261&lt;&gt;"",0,IFERROR(INDEX(Stammdaten!$F$8:$F$17,MATCH(D261,Stammdaten!$A$8:$A$17,0)),0)))</f>
        <v/>
      </c>
      <c r="M261" s="16" t="str">
        <f t="shared" si="34"/>
        <v/>
      </c>
      <c r="N261" s="16">
        <f t="shared" si="35"/>
        <v>0</v>
      </c>
      <c r="O261" s="16" t="str">
        <f t="shared" si="36"/>
        <v/>
      </c>
      <c r="P261" s="13"/>
      <c r="Q261" s="16" t="str">
        <f t="shared" si="37"/>
        <v/>
      </c>
      <c r="R261" s="17" t="str">
        <f>IF(D261="","",IFERROR(INDEX(Stammdaten!$E$8:$E$17,MATCH(D261,Stammdaten!$A$8:$A$17,0)),0))</f>
        <v/>
      </c>
      <c r="S261" s="17" t="str">
        <f t="shared" si="38"/>
        <v/>
      </c>
      <c r="T261" s="17" t="str">
        <f>IF(A261="","",N261*R261*Stammdaten!$B$5+O261*R261*Stammdaten!$B$6+IF(P261="Ja",K261*R261*Stammdaten!$B$7,0))</f>
        <v/>
      </c>
      <c r="U261" s="17" t="str">
        <f t="shared" si="39"/>
        <v/>
      </c>
      <c r="V261" s="13"/>
      <c r="W261" s="13"/>
      <c r="X261" s="12" t="str">
        <f>IF(A261="","",IF(AND(J261&gt;9,I261&lt;45),"Pause &lt;45 min prüfen",IF(AND(J261&gt;6,I261&lt;30),"Pause &lt;30 min prüfen",IF(K261&gt;10,"Arbeitszeit &gt;10h prüfen",IF(R261&lt;Stammdaten!$B$4,"Stundenlohn prüfen","OK")))))</f>
        <v/>
      </c>
      <c r="Y261" s="13"/>
      <c r="Z261" s="13"/>
    </row>
    <row r="262" spans="1:26" ht="18" customHeight="1" x14ac:dyDescent="0.25">
      <c r="A262" s="30"/>
      <c r="B262" s="12" t="str">
        <f t="shared" ref="B262:B325" si="40">IF(A262="","",WEEKNUM(A262,21))</f>
        <v/>
      </c>
      <c r="C262" s="12" t="str">
        <f t="shared" ref="C262:C305" si="41">IF(A262="","",CHOOSE(WEEKDAY(A262,2),"Mo","Di","Mi","Do","Fr","Sa","So"))</f>
        <v/>
      </c>
      <c r="D262" s="13"/>
      <c r="E262" s="13"/>
      <c r="F262" s="13"/>
      <c r="G262" s="14"/>
      <c r="H262" s="14"/>
      <c r="I262" s="15"/>
      <c r="J262" s="16">
        <f t="shared" ref="J262:J305" si="42">IF(OR(G262="",H262=""),0,(H262+(H262&lt;G262)-G262)*24)</f>
        <v>0</v>
      </c>
      <c r="K262" s="16">
        <f t="shared" ref="K262:K325" si="43">IF(J262=0,0,MAX(0,J262-I262/60))</f>
        <v>0</v>
      </c>
      <c r="L262" s="16" t="str">
        <f>IF(D262="","",IF(V262&lt;&gt;"",0,IFERROR(INDEX(Stammdaten!$F$8:$F$17,MATCH(D262,Stammdaten!$A$8:$A$17,0)),0)))</f>
        <v/>
      </c>
      <c r="M262" s="16" t="str">
        <f t="shared" ref="M262:M325" si="44">IF(A262="","",K262-L262)</f>
        <v/>
      </c>
      <c r="N262" s="16">
        <f t="shared" ref="N262:N305" si="45">IF(OR(A262="",G262="",H262=""),0,(MAX(0,MIN(A262+H262+(H262&lt;G262),A262+TIME(6,0,0))-MAX(A262+G262,A262))+MAX(0,MIN(A262+H262+(H262&lt;G262),A262+1)-MAX(A262+G262,A262+TIME(22,0,0)))+MAX(0,MIN(A262+H262+(H262&lt;G262),A262+1+TIME(6,0,0))-MAX(A262+G262,A262+1)))*24)</f>
        <v>0</v>
      </c>
      <c r="O262" s="16" t="str">
        <f t="shared" ref="O262:O305" si="46">IF(A262="","",IF(WEEKDAY(A262,2)=7,K262,0))</f>
        <v/>
      </c>
      <c r="P262" s="13"/>
      <c r="Q262" s="16" t="str">
        <f t="shared" ref="Q262:Q325" si="47">IF(A262="","",N262+O262+IF(P262="Ja",K262,0))</f>
        <v/>
      </c>
      <c r="R262" s="17" t="str">
        <f>IF(D262="","",IFERROR(INDEX(Stammdaten!$E$8:$E$17,MATCH(D262,Stammdaten!$A$8:$A$17,0)),0))</f>
        <v/>
      </c>
      <c r="S262" s="17" t="str">
        <f t="shared" ref="S262:S325" si="48">IF(A262="","",K262*R262)</f>
        <v/>
      </c>
      <c r="T262" s="17" t="str">
        <f>IF(A262="","",N262*R262*Stammdaten!$B$5+O262*R262*Stammdaten!$B$6+IF(P262="Ja",K262*R262*Stammdaten!$B$7,0))</f>
        <v/>
      </c>
      <c r="U262" s="17" t="str">
        <f t="shared" ref="U262:U325" si="49">IF(A262="","",S262+T262)</f>
        <v/>
      </c>
      <c r="V262" s="13"/>
      <c r="W262" s="13"/>
      <c r="X262" s="12" t="str">
        <f>IF(A262="","",IF(AND(J262&gt;9,I262&lt;45),"Pause &lt;45 min prüfen",IF(AND(J262&gt;6,I262&lt;30),"Pause &lt;30 min prüfen",IF(K262&gt;10,"Arbeitszeit &gt;10h prüfen",IF(R262&lt;Stammdaten!$B$4,"Stundenlohn prüfen","OK")))))</f>
        <v/>
      </c>
      <c r="Y262" s="13"/>
      <c r="Z262" s="13"/>
    </row>
    <row r="263" spans="1:26" ht="18" customHeight="1" x14ac:dyDescent="0.25">
      <c r="A263" s="30"/>
      <c r="B263" s="12" t="str">
        <f t="shared" si="40"/>
        <v/>
      </c>
      <c r="C263" s="12" t="str">
        <f t="shared" si="41"/>
        <v/>
      </c>
      <c r="D263" s="13"/>
      <c r="E263" s="13"/>
      <c r="F263" s="13"/>
      <c r="G263" s="14"/>
      <c r="H263" s="14"/>
      <c r="I263" s="15"/>
      <c r="J263" s="16">
        <f t="shared" si="42"/>
        <v>0</v>
      </c>
      <c r="K263" s="16">
        <f t="shared" si="43"/>
        <v>0</v>
      </c>
      <c r="L263" s="16" t="str">
        <f>IF(D263="","",IF(V263&lt;&gt;"",0,IFERROR(INDEX(Stammdaten!$F$8:$F$17,MATCH(D263,Stammdaten!$A$8:$A$17,0)),0)))</f>
        <v/>
      </c>
      <c r="M263" s="16" t="str">
        <f t="shared" si="44"/>
        <v/>
      </c>
      <c r="N263" s="16">
        <f t="shared" si="45"/>
        <v>0</v>
      </c>
      <c r="O263" s="16" t="str">
        <f t="shared" si="46"/>
        <v/>
      </c>
      <c r="P263" s="13"/>
      <c r="Q263" s="16" t="str">
        <f t="shared" si="47"/>
        <v/>
      </c>
      <c r="R263" s="17" t="str">
        <f>IF(D263="","",IFERROR(INDEX(Stammdaten!$E$8:$E$17,MATCH(D263,Stammdaten!$A$8:$A$17,0)),0))</f>
        <v/>
      </c>
      <c r="S263" s="17" t="str">
        <f t="shared" si="48"/>
        <v/>
      </c>
      <c r="T263" s="17" t="str">
        <f>IF(A263="","",N263*R263*Stammdaten!$B$5+O263*R263*Stammdaten!$B$6+IF(P263="Ja",K263*R263*Stammdaten!$B$7,0))</f>
        <v/>
      </c>
      <c r="U263" s="17" t="str">
        <f t="shared" si="49"/>
        <v/>
      </c>
      <c r="V263" s="13"/>
      <c r="W263" s="13"/>
      <c r="X263" s="12" t="str">
        <f>IF(A263="","",IF(AND(J263&gt;9,I263&lt;45),"Pause &lt;45 min prüfen",IF(AND(J263&gt;6,I263&lt;30),"Pause &lt;30 min prüfen",IF(K263&gt;10,"Arbeitszeit &gt;10h prüfen",IF(R263&lt;Stammdaten!$B$4,"Stundenlohn prüfen","OK")))))</f>
        <v/>
      </c>
      <c r="Y263" s="13"/>
      <c r="Z263" s="13"/>
    </row>
    <row r="264" spans="1:26" ht="18" customHeight="1" x14ac:dyDescent="0.25">
      <c r="A264" s="30"/>
      <c r="B264" s="12" t="str">
        <f t="shared" si="40"/>
        <v/>
      </c>
      <c r="C264" s="12" t="str">
        <f t="shared" si="41"/>
        <v/>
      </c>
      <c r="D264" s="13"/>
      <c r="E264" s="13"/>
      <c r="F264" s="13"/>
      <c r="G264" s="14"/>
      <c r="H264" s="14"/>
      <c r="I264" s="15"/>
      <c r="J264" s="16">
        <f t="shared" si="42"/>
        <v>0</v>
      </c>
      <c r="K264" s="16">
        <f t="shared" si="43"/>
        <v>0</v>
      </c>
      <c r="L264" s="16" t="str">
        <f>IF(D264="","",IF(V264&lt;&gt;"",0,IFERROR(INDEX(Stammdaten!$F$8:$F$17,MATCH(D264,Stammdaten!$A$8:$A$17,0)),0)))</f>
        <v/>
      </c>
      <c r="M264" s="16" t="str">
        <f t="shared" si="44"/>
        <v/>
      </c>
      <c r="N264" s="16">
        <f t="shared" si="45"/>
        <v>0</v>
      </c>
      <c r="O264" s="16" t="str">
        <f t="shared" si="46"/>
        <v/>
      </c>
      <c r="P264" s="13"/>
      <c r="Q264" s="16" t="str">
        <f t="shared" si="47"/>
        <v/>
      </c>
      <c r="R264" s="17" t="str">
        <f>IF(D264="","",IFERROR(INDEX(Stammdaten!$E$8:$E$17,MATCH(D264,Stammdaten!$A$8:$A$17,0)),0))</f>
        <v/>
      </c>
      <c r="S264" s="17" t="str">
        <f t="shared" si="48"/>
        <v/>
      </c>
      <c r="T264" s="17" t="str">
        <f>IF(A264="","",N264*R264*Stammdaten!$B$5+O264*R264*Stammdaten!$B$6+IF(P264="Ja",K264*R264*Stammdaten!$B$7,0))</f>
        <v/>
      </c>
      <c r="U264" s="17" t="str">
        <f t="shared" si="49"/>
        <v/>
      </c>
      <c r="V264" s="13"/>
      <c r="W264" s="13"/>
      <c r="X264" s="12" t="str">
        <f>IF(A264="","",IF(AND(J264&gt;9,I264&lt;45),"Pause &lt;45 min prüfen",IF(AND(J264&gt;6,I264&lt;30),"Pause &lt;30 min prüfen",IF(K264&gt;10,"Arbeitszeit &gt;10h prüfen",IF(R264&lt;Stammdaten!$B$4,"Stundenlohn prüfen","OK")))))</f>
        <v/>
      </c>
      <c r="Y264" s="13"/>
      <c r="Z264" s="13"/>
    </row>
    <row r="265" spans="1:26" ht="18" customHeight="1" x14ac:dyDescent="0.25">
      <c r="A265" s="30"/>
      <c r="B265" s="12" t="str">
        <f t="shared" si="40"/>
        <v/>
      </c>
      <c r="C265" s="12" t="str">
        <f t="shared" si="41"/>
        <v/>
      </c>
      <c r="D265" s="13"/>
      <c r="E265" s="13"/>
      <c r="F265" s="13"/>
      <c r="G265" s="14"/>
      <c r="H265" s="14"/>
      <c r="I265" s="15"/>
      <c r="J265" s="16">
        <f t="shared" si="42"/>
        <v>0</v>
      </c>
      <c r="K265" s="16">
        <f t="shared" si="43"/>
        <v>0</v>
      </c>
      <c r="L265" s="16" t="str">
        <f>IF(D265="","",IF(V265&lt;&gt;"",0,IFERROR(INDEX(Stammdaten!$F$8:$F$17,MATCH(D265,Stammdaten!$A$8:$A$17,0)),0)))</f>
        <v/>
      </c>
      <c r="M265" s="16" t="str">
        <f t="shared" si="44"/>
        <v/>
      </c>
      <c r="N265" s="16">
        <f t="shared" si="45"/>
        <v>0</v>
      </c>
      <c r="O265" s="16" t="str">
        <f t="shared" si="46"/>
        <v/>
      </c>
      <c r="P265" s="13"/>
      <c r="Q265" s="16" t="str">
        <f t="shared" si="47"/>
        <v/>
      </c>
      <c r="R265" s="17" t="str">
        <f>IF(D265="","",IFERROR(INDEX(Stammdaten!$E$8:$E$17,MATCH(D265,Stammdaten!$A$8:$A$17,0)),0))</f>
        <v/>
      </c>
      <c r="S265" s="17" t="str">
        <f t="shared" si="48"/>
        <v/>
      </c>
      <c r="T265" s="17" t="str">
        <f>IF(A265="","",N265*R265*Stammdaten!$B$5+O265*R265*Stammdaten!$B$6+IF(P265="Ja",K265*R265*Stammdaten!$B$7,0))</f>
        <v/>
      </c>
      <c r="U265" s="17" t="str">
        <f t="shared" si="49"/>
        <v/>
      </c>
      <c r="V265" s="13"/>
      <c r="W265" s="13"/>
      <c r="X265" s="12" t="str">
        <f>IF(A265="","",IF(AND(J265&gt;9,I265&lt;45),"Pause &lt;45 min prüfen",IF(AND(J265&gt;6,I265&lt;30),"Pause &lt;30 min prüfen",IF(K265&gt;10,"Arbeitszeit &gt;10h prüfen",IF(R265&lt;Stammdaten!$B$4,"Stundenlohn prüfen","OK")))))</f>
        <v/>
      </c>
      <c r="Y265" s="13"/>
      <c r="Z265" s="13"/>
    </row>
    <row r="266" spans="1:26" ht="18" customHeight="1" x14ac:dyDescent="0.25">
      <c r="A266" s="30"/>
      <c r="B266" s="12" t="str">
        <f t="shared" si="40"/>
        <v/>
      </c>
      <c r="C266" s="12" t="str">
        <f t="shared" si="41"/>
        <v/>
      </c>
      <c r="D266" s="13"/>
      <c r="E266" s="13"/>
      <c r="F266" s="13"/>
      <c r="G266" s="14"/>
      <c r="H266" s="14"/>
      <c r="I266" s="15"/>
      <c r="J266" s="16">
        <f t="shared" si="42"/>
        <v>0</v>
      </c>
      <c r="K266" s="16">
        <f t="shared" si="43"/>
        <v>0</v>
      </c>
      <c r="L266" s="16" t="str">
        <f>IF(D266="","",IF(V266&lt;&gt;"",0,IFERROR(INDEX(Stammdaten!$F$8:$F$17,MATCH(D266,Stammdaten!$A$8:$A$17,0)),0)))</f>
        <v/>
      </c>
      <c r="M266" s="16" t="str">
        <f t="shared" si="44"/>
        <v/>
      </c>
      <c r="N266" s="16">
        <f t="shared" si="45"/>
        <v>0</v>
      </c>
      <c r="O266" s="16" t="str">
        <f t="shared" si="46"/>
        <v/>
      </c>
      <c r="P266" s="13"/>
      <c r="Q266" s="16" t="str">
        <f t="shared" si="47"/>
        <v/>
      </c>
      <c r="R266" s="17" t="str">
        <f>IF(D266="","",IFERROR(INDEX(Stammdaten!$E$8:$E$17,MATCH(D266,Stammdaten!$A$8:$A$17,0)),0))</f>
        <v/>
      </c>
      <c r="S266" s="17" t="str">
        <f t="shared" si="48"/>
        <v/>
      </c>
      <c r="T266" s="17" t="str">
        <f>IF(A266="","",N266*R266*Stammdaten!$B$5+O266*R266*Stammdaten!$B$6+IF(P266="Ja",K266*R266*Stammdaten!$B$7,0))</f>
        <v/>
      </c>
      <c r="U266" s="17" t="str">
        <f t="shared" si="49"/>
        <v/>
      </c>
      <c r="V266" s="13"/>
      <c r="W266" s="13"/>
      <c r="X266" s="12" t="str">
        <f>IF(A266="","",IF(AND(J266&gt;9,I266&lt;45),"Pause &lt;45 min prüfen",IF(AND(J266&gt;6,I266&lt;30),"Pause &lt;30 min prüfen",IF(K266&gt;10,"Arbeitszeit &gt;10h prüfen",IF(R266&lt;Stammdaten!$B$4,"Stundenlohn prüfen","OK")))))</f>
        <v/>
      </c>
      <c r="Y266" s="13"/>
      <c r="Z266" s="13"/>
    </row>
    <row r="267" spans="1:26" ht="18" customHeight="1" x14ac:dyDescent="0.25">
      <c r="A267" s="30"/>
      <c r="B267" s="12" t="str">
        <f t="shared" si="40"/>
        <v/>
      </c>
      <c r="C267" s="12" t="str">
        <f t="shared" si="41"/>
        <v/>
      </c>
      <c r="D267" s="13"/>
      <c r="E267" s="13"/>
      <c r="F267" s="13"/>
      <c r="G267" s="14"/>
      <c r="H267" s="14"/>
      <c r="I267" s="15"/>
      <c r="J267" s="16">
        <f t="shared" si="42"/>
        <v>0</v>
      </c>
      <c r="K267" s="16">
        <f t="shared" si="43"/>
        <v>0</v>
      </c>
      <c r="L267" s="16" t="str">
        <f>IF(D267="","",IF(V267&lt;&gt;"",0,IFERROR(INDEX(Stammdaten!$F$8:$F$17,MATCH(D267,Stammdaten!$A$8:$A$17,0)),0)))</f>
        <v/>
      </c>
      <c r="M267" s="16" t="str">
        <f t="shared" si="44"/>
        <v/>
      </c>
      <c r="N267" s="16">
        <f t="shared" si="45"/>
        <v>0</v>
      </c>
      <c r="O267" s="16" t="str">
        <f t="shared" si="46"/>
        <v/>
      </c>
      <c r="P267" s="13"/>
      <c r="Q267" s="16" t="str">
        <f t="shared" si="47"/>
        <v/>
      </c>
      <c r="R267" s="17" t="str">
        <f>IF(D267="","",IFERROR(INDEX(Stammdaten!$E$8:$E$17,MATCH(D267,Stammdaten!$A$8:$A$17,0)),0))</f>
        <v/>
      </c>
      <c r="S267" s="17" t="str">
        <f t="shared" si="48"/>
        <v/>
      </c>
      <c r="T267" s="17" t="str">
        <f>IF(A267="","",N267*R267*Stammdaten!$B$5+O267*R267*Stammdaten!$B$6+IF(P267="Ja",K267*R267*Stammdaten!$B$7,0))</f>
        <v/>
      </c>
      <c r="U267" s="17" t="str">
        <f t="shared" si="49"/>
        <v/>
      </c>
      <c r="V267" s="13"/>
      <c r="W267" s="13"/>
      <c r="X267" s="12" t="str">
        <f>IF(A267="","",IF(AND(J267&gt;9,I267&lt;45),"Pause &lt;45 min prüfen",IF(AND(J267&gt;6,I267&lt;30),"Pause &lt;30 min prüfen",IF(K267&gt;10,"Arbeitszeit &gt;10h prüfen",IF(R267&lt;Stammdaten!$B$4,"Stundenlohn prüfen","OK")))))</f>
        <v/>
      </c>
      <c r="Y267" s="13"/>
      <c r="Z267" s="13"/>
    </row>
    <row r="268" spans="1:26" ht="18" customHeight="1" x14ac:dyDescent="0.25">
      <c r="A268" s="30"/>
      <c r="B268" s="12" t="str">
        <f t="shared" si="40"/>
        <v/>
      </c>
      <c r="C268" s="12" t="str">
        <f t="shared" si="41"/>
        <v/>
      </c>
      <c r="D268" s="13"/>
      <c r="E268" s="13"/>
      <c r="F268" s="13"/>
      <c r="G268" s="14"/>
      <c r="H268" s="14"/>
      <c r="I268" s="15"/>
      <c r="J268" s="16">
        <f t="shared" si="42"/>
        <v>0</v>
      </c>
      <c r="K268" s="16">
        <f t="shared" si="43"/>
        <v>0</v>
      </c>
      <c r="L268" s="16" t="str">
        <f>IF(D268="","",IF(V268&lt;&gt;"",0,IFERROR(INDEX(Stammdaten!$F$8:$F$17,MATCH(D268,Stammdaten!$A$8:$A$17,0)),0)))</f>
        <v/>
      </c>
      <c r="M268" s="16" t="str">
        <f t="shared" si="44"/>
        <v/>
      </c>
      <c r="N268" s="16">
        <f t="shared" si="45"/>
        <v>0</v>
      </c>
      <c r="O268" s="16" t="str">
        <f t="shared" si="46"/>
        <v/>
      </c>
      <c r="P268" s="13"/>
      <c r="Q268" s="16" t="str">
        <f t="shared" si="47"/>
        <v/>
      </c>
      <c r="R268" s="17" t="str">
        <f>IF(D268="","",IFERROR(INDEX(Stammdaten!$E$8:$E$17,MATCH(D268,Stammdaten!$A$8:$A$17,0)),0))</f>
        <v/>
      </c>
      <c r="S268" s="17" t="str">
        <f t="shared" si="48"/>
        <v/>
      </c>
      <c r="T268" s="17" t="str">
        <f>IF(A268="","",N268*R268*Stammdaten!$B$5+O268*R268*Stammdaten!$B$6+IF(P268="Ja",K268*R268*Stammdaten!$B$7,0))</f>
        <v/>
      </c>
      <c r="U268" s="17" t="str">
        <f t="shared" si="49"/>
        <v/>
      </c>
      <c r="V268" s="13"/>
      <c r="W268" s="13"/>
      <c r="X268" s="12" t="str">
        <f>IF(A268="","",IF(AND(J268&gt;9,I268&lt;45),"Pause &lt;45 min prüfen",IF(AND(J268&gt;6,I268&lt;30),"Pause &lt;30 min prüfen",IF(K268&gt;10,"Arbeitszeit &gt;10h prüfen",IF(R268&lt;Stammdaten!$B$4,"Stundenlohn prüfen","OK")))))</f>
        <v/>
      </c>
      <c r="Y268" s="13"/>
      <c r="Z268" s="13"/>
    </row>
    <row r="269" spans="1:26" ht="18" customHeight="1" x14ac:dyDescent="0.25">
      <c r="A269" s="30"/>
      <c r="B269" s="12" t="str">
        <f t="shared" si="40"/>
        <v/>
      </c>
      <c r="C269" s="12" t="str">
        <f t="shared" si="41"/>
        <v/>
      </c>
      <c r="D269" s="13"/>
      <c r="E269" s="13"/>
      <c r="F269" s="13"/>
      <c r="G269" s="14"/>
      <c r="H269" s="14"/>
      <c r="I269" s="15"/>
      <c r="J269" s="16">
        <f t="shared" si="42"/>
        <v>0</v>
      </c>
      <c r="K269" s="16">
        <f t="shared" si="43"/>
        <v>0</v>
      </c>
      <c r="L269" s="16" t="str">
        <f>IF(D269="","",IF(V269&lt;&gt;"",0,IFERROR(INDEX(Stammdaten!$F$8:$F$17,MATCH(D269,Stammdaten!$A$8:$A$17,0)),0)))</f>
        <v/>
      </c>
      <c r="M269" s="16" t="str">
        <f t="shared" si="44"/>
        <v/>
      </c>
      <c r="N269" s="16">
        <f t="shared" si="45"/>
        <v>0</v>
      </c>
      <c r="O269" s="16" t="str">
        <f t="shared" si="46"/>
        <v/>
      </c>
      <c r="P269" s="13"/>
      <c r="Q269" s="16" t="str">
        <f t="shared" si="47"/>
        <v/>
      </c>
      <c r="R269" s="17" t="str">
        <f>IF(D269="","",IFERROR(INDEX(Stammdaten!$E$8:$E$17,MATCH(D269,Stammdaten!$A$8:$A$17,0)),0))</f>
        <v/>
      </c>
      <c r="S269" s="17" t="str">
        <f t="shared" si="48"/>
        <v/>
      </c>
      <c r="T269" s="17" t="str">
        <f>IF(A269="","",N269*R269*Stammdaten!$B$5+O269*R269*Stammdaten!$B$6+IF(P269="Ja",K269*R269*Stammdaten!$B$7,0))</f>
        <v/>
      </c>
      <c r="U269" s="17" t="str">
        <f t="shared" si="49"/>
        <v/>
      </c>
      <c r="V269" s="13"/>
      <c r="W269" s="13"/>
      <c r="X269" s="12" t="str">
        <f>IF(A269="","",IF(AND(J269&gt;9,I269&lt;45),"Pause &lt;45 min prüfen",IF(AND(J269&gt;6,I269&lt;30),"Pause &lt;30 min prüfen",IF(K269&gt;10,"Arbeitszeit &gt;10h prüfen",IF(R269&lt;Stammdaten!$B$4,"Stundenlohn prüfen","OK")))))</f>
        <v/>
      </c>
      <c r="Y269" s="13"/>
      <c r="Z269" s="13"/>
    </row>
    <row r="270" spans="1:26" ht="18" customHeight="1" x14ac:dyDescent="0.25">
      <c r="A270" s="30"/>
      <c r="B270" s="12" t="str">
        <f t="shared" si="40"/>
        <v/>
      </c>
      <c r="C270" s="12" t="str">
        <f t="shared" si="41"/>
        <v/>
      </c>
      <c r="D270" s="13"/>
      <c r="E270" s="13"/>
      <c r="F270" s="13"/>
      <c r="G270" s="14"/>
      <c r="H270" s="14"/>
      <c r="I270" s="15"/>
      <c r="J270" s="16">
        <f t="shared" si="42"/>
        <v>0</v>
      </c>
      <c r="K270" s="16">
        <f t="shared" si="43"/>
        <v>0</v>
      </c>
      <c r="L270" s="16" t="str">
        <f>IF(D270="","",IF(V270&lt;&gt;"",0,IFERROR(INDEX(Stammdaten!$F$8:$F$17,MATCH(D270,Stammdaten!$A$8:$A$17,0)),0)))</f>
        <v/>
      </c>
      <c r="M270" s="16" t="str">
        <f t="shared" si="44"/>
        <v/>
      </c>
      <c r="N270" s="16">
        <f t="shared" si="45"/>
        <v>0</v>
      </c>
      <c r="O270" s="16" t="str">
        <f t="shared" si="46"/>
        <v/>
      </c>
      <c r="P270" s="13"/>
      <c r="Q270" s="16" t="str">
        <f t="shared" si="47"/>
        <v/>
      </c>
      <c r="R270" s="17" t="str">
        <f>IF(D270="","",IFERROR(INDEX(Stammdaten!$E$8:$E$17,MATCH(D270,Stammdaten!$A$8:$A$17,0)),0))</f>
        <v/>
      </c>
      <c r="S270" s="17" t="str">
        <f t="shared" si="48"/>
        <v/>
      </c>
      <c r="T270" s="17" t="str">
        <f>IF(A270="","",N270*R270*Stammdaten!$B$5+O270*R270*Stammdaten!$B$6+IF(P270="Ja",K270*R270*Stammdaten!$B$7,0))</f>
        <v/>
      </c>
      <c r="U270" s="17" t="str">
        <f t="shared" si="49"/>
        <v/>
      </c>
      <c r="V270" s="13"/>
      <c r="W270" s="13"/>
      <c r="X270" s="12" t="str">
        <f>IF(A270="","",IF(AND(J270&gt;9,I270&lt;45),"Pause &lt;45 min prüfen",IF(AND(J270&gt;6,I270&lt;30),"Pause &lt;30 min prüfen",IF(K270&gt;10,"Arbeitszeit &gt;10h prüfen",IF(R270&lt;Stammdaten!$B$4,"Stundenlohn prüfen","OK")))))</f>
        <v/>
      </c>
      <c r="Y270" s="13"/>
      <c r="Z270" s="13"/>
    </row>
    <row r="271" spans="1:26" ht="18" customHeight="1" x14ac:dyDescent="0.25">
      <c r="A271" s="30"/>
      <c r="B271" s="12" t="str">
        <f t="shared" si="40"/>
        <v/>
      </c>
      <c r="C271" s="12" t="str">
        <f t="shared" si="41"/>
        <v/>
      </c>
      <c r="D271" s="13"/>
      <c r="E271" s="13"/>
      <c r="F271" s="13"/>
      <c r="G271" s="14"/>
      <c r="H271" s="14"/>
      <c r="I271" s="15"/>
      <c r="J271" s="16">
        <f t="shared" si="42"/>
        <v>0</v>
      </c>
      <c r="K271" s="16">
        <f t="shared" si="43"/>
        <v>0</v>
      </c>
      <c r="L271" s="16" t="str">
        <f>IF(D271="","",IF(V271&lt;&gt;"",0,IFERROR(INDEX(Stammdaten!$F$8:$F$17,MATCH(D271,Stammdaten!$A$8:$A$17,0)),0)))</f>
        <v/>
      </c>
      <c r="M271" s="16" t="str">
        <f t="shared" si="44"/>
        <v/>
      </c>
      <c r="N271" s="16">
        <f t="shared" si="45"/>
        <v>0</v>
      </c>
      <c r="O271" s="16" t="str">
        <f t="shared" si="46"/>
        <v/>
      </c>
      <c r="P271" s="13"/>
      <c r="Q271" s="16" t="str">
        <f t="shared" si="47"/>
        <v/>
      </c>
      <c r="R271" s="17" t="str">
        <f>IF(D271="","",IFERROR(INDEX(Stammdaten!$E$8:$E$17,MATCH(D271,Stammdaten!$A$8:$A$17,0)),0))</f>
        <v/>
      </c>
      <c r="S271" s="17" t="str">
        <f t="shared" si="48"/>
        <v/>
      </c>
      <c r="T271" s="17" t="str">
        <f>IF(A271="","",N271*R271*Stammdaten!$B$5+O271*R271*Stammdaten!$B$6+IF(P271="Ja",K271*R271*Stammdaten!$B$7,0))</f>
        <v/>
      </c>
      <c r="U271" s="17" t="str">
        <f t="shared" si="49"/>
        <v/>
      </c>
      <c r="V271" s="13"/>
      <c r="W271" s="13"/>
      <c r="X271" s="12" t="str">
        <f>IF(A271="","",IF(AND(J271&gt;9,I271&lt;45),"Pause &lt;45 min prüfen",IF(AND(J271&gt;6,I271&lt;30),"Pause &lt;30 min prüfen",IF(K271&gt;10,"Arbeitszeit &gt;10h prüfen",IF(R271&lt;Stammdaten!$B$4,"Stundenlohn prüfen","OK")))))</f>
        <v/>
      </c>
      <c r="Y271" s="13"/>
      <c r="Z271" s="13"/>
    </row>
    <row r="272" spans="1:26" ht="18" customHeight="1" x14ac:dyDescent="0.25">
      <c r="A272" s="30"/>
      <c r="B272" s="12" t="str">
        <f t="shared" si="40"/>
        <v/>
      </c>
      <c r="C272" s="12" t="str">
        <f t="shared" si="41"/>
        <v/>
      </c>
      <c r="D272" s="13"/>
      <c r="E272" s="13"/>
      <c r="F272" s="13"/>
      <c r="G272" s="14"/>
      <c r="H272" s="14"/>
      <c r="I272" s="15"/>
      <c r="J272" s="16">
        <f t="shared" si="42"/>
        <v>0</v>
      </c>
      <c r="K272" s="16">
        <f t="shared" si="43"/>
        <v>0</v>
      </c>
      <c r="L272" s="16" t="str">
        <f>IF(D272="","",IF(V272&lt;&gt;"",0,IFERROR(INDEX(Stammdaten!$F$8:$F$17,MATCH(D272,Stammdaten!$A$8:$A$17,0)),0)))</f>
        <v/>
      </c>
      <c r="M272" s="16" t="str">
        <f t="shared" si="44"/>
        <v/>
      </c>
      <c r="N272" s="16">
        <f t="shared" si="45"/>
        <v>0</v>
      </c>
      <c r="O272" s="16" t="str">
        <f t="shared" si="46"/>
        <v/>
      </c>
      <c r="P272" s="13"/>
      <c r="Q272" s="16" t="str">
        <f t="shared" si="47"/>
        <v/>
      </c>
      <c r="R272" s="17" t="str">
        <f>IF(D272="","",IFERROR(INDEX(Stammdaten!$E$8:$E$17,MATCH(D272,Stammdaten!$A$8:$A$17,0)),0))</f>
        <v/>
      </c>
      <c r="S272" s="17" t="str">
        <f t="shared" si="48"/>
        <v/>
      </c>
      <c r="T272" s="17" t="str">
        <f>IF(A272="","",N272*R272*Stammdaten!$B$5+O272*R272*Stammdaten!$B$6+IF(P272="Ja",K272*R272*Stammdaten!$B$7,0))</f>
        <v/>
      </c>
      <c r="U272" s="17" t="str">
        <f t="shared" si="49"/>
        <v/>
      </c>
      <c r="V272" s="13"/>
      <c r="W272" s="13"/>
      <c r="X272" s="12" t="str">
        <f>IF(A272="","",IF(AND(J272&gt;9,I272&lt;45),"Pause &lt;45 min prüfen",IF(AND(J272&gt;6,I272&lt;30),"Pause &lt;30 min prüfen",IF(K272&gt;10,"Arbeitszeit &gt;10h prüfen",IF(R272&lt;Stammdaten!$B$4,"Stundenlohn prüfen","OK")))))</f>
        <v/>
      </c>
      <c r="Y272" s="13"/>
      <c r="Z272" s="13"/>
    </row>
    <row r="273" spans="1:26" ht="18" customHeight="1" x14ac:dyDescent="0.25">
      <c r="A273" s="30"/>
      <c r="B273" s="12" t="str">
        <f t="shared" si="40"/>
        <v/>
      </c>
      <c r="C273" s="12" t="str">
        <f t="shared" si="41"/>
        <v/>
      </c>
      <c r="D273" s="13"/>
      <c r="E273" s="13"/>
      <c r="F273" s="13"/>
      <c r="G273" s="14"/>
      <c r="H273" s="14"/>
      <c r="I273" s="15"/>
      <c r="J273" s="16">
        <f t="shared" si="42"/>
        <v>0</v>
      </c>
      <c r="K273" s="16">
        <f t="shared" si="43"/>
        <v>0</v>
      </c>
      <c r="L273" s="16" t="str">
        <f>IF(D273="","",IF(V273&lt;&gt;"",0,IFERROR(INDEX(Stammdaten!$F$8:$F$17,MATCH(D273,Stammdaten!$A$8:$A$17,0)),0)))</f>
        <v/>
      </c>
      <c r="M273" s="16" t="str">
        <f t="shared" si="44"/>
        <v/>
      </c>
      <c r="N273" s="16">
        <f t="shared" si="45"/>
        <v>0</v>
      </c>
      <c r="O273" s="16" t="str">
        <f t="shared" si="46"/>
        <v/>
      </c>
      <c r="P273" s="13"/>
      <c r="Q273" s="16" t="str">
        <f t="shared" si="47"/>
        <v/>
      </c>
      <c r="R273" s="17" t="str">
        <f>IF(D273="","",IFERROR(INDEX(Stammdaten!$E$8:$E$17,MATCH(D273,Stammdaten!$A$8:$A$17,0)),0))</f>
        <v/>
      </c>
      <c r="S273" s="17" t="str">
        <f t="shared" si="48"/>
        <v/>
      </c>
      <c r="T273" s="17" t="str">
        <f>IF(A273="","",N273*R273*Stammdaten!$B$5+O273*R273*Stammdaten!$B$6+IF(P273="Ja",K273*R273*Stammdaten!$B$7,0))</f>
        <v/>
      </c>
      <c r="U273" s="17" t="str">
        <f t="shared" si="49"/>
        <v/>
      </c>
      <c r="V273" s="13"/>
      <c r="W273" s="13"/>
      <c r="X273" s="12" t="str">
        <f>IF(A273="","",IF(AND(J273&gt;9,I273&lt;45),"Pause &lt;45 min prüfen",IF(AND(J273&gt;6,I273&lt;30),"Pause &lt;30 min prüfen",IF(K273&gt;10,"Arbeitszeit &gt;10h prüfen",IF(R273&lt;Stammdaten!$B$4,"Stundenlohn prüfen","OK")))))</f>
        <v/>
      </c>
      <c r="Y273" s="13"/>
      <c r="Z273" s="13"/>
    </row>
    <row r="274" spans="1:26" ht="18" customHeight="1" x14ac:dyDescent="0.25">
      <c r="A274" s="30"/>
      <c r="B274" s="12" t="str">
        <f t="shared" si="40"/>
        <v/>
      </c>
      <c r="C274" s="12" t="str">
        <f t="shared" si="41"/>
        <v/>
      </c>
      <c r="D274" s="13"/>
      <c r="E274" s="13"/>
      <c r="F274" s="13"/>
      <c r="G274" s="14"/>
      <c r="H274" s="14"/>
      <c r="I274" s="15"/>
      <c r="J274" s="16">
        <f t="shared" si="42"/>
        <v>0</v>
      </c>
      <c r="K274" s="16">
        <f t="shared" si="43"/>
        <v>0</v>
      </c>
      <c r="L274" s="16" t="str">
        <f>IF(D274="","",IF(V274&lt;&gt;"",0,IFERROR(INDEX(Stammdaten!$F$8:$F$17,MATCH(D274,Stammdaten!$A$8:$A$17,0)),0)))</f>
        <v/>
      </c>
      <c r="M274" s="16" t="str">
        <f t="shared" si="44"/>
        <v/>
      </c>
      <c r="N274" s="16">
        <f t="shared" si="45"/>
        <v>0</v>
      </c>
      <c r="O274" s="16" t="str">
        <f t="shared" si="46"/>
        <v/>
      </c>
      <c r="P274" s="13"/>
      <c r="Q274" s="16" t="str">
        <f t="shared" si="47"/>
        <v/>
      </c>
      <c r="R274" s="17" t="str">
        <f>IF(D274="","",IFERROR(INDEX(Stammdaten!$E$8:$E$17,MATCH(D274,Stammdaten!$A$8:$A$17,0)),0))</f>
        <v/>
      </c>
      <c r="S274" s="17" t="str">
        <f t="shared" si="48"/>
        <v/>
      </c>
      <c r="T274" s="17" t="str">
        <f>IF(A274="","",N274*R274*Stammdaten!$B$5+O274*R274*Stammdaten!$B$6+IF(P274="Ja",K274*R274*Stammdaten!$B$7,0))</f>
        <v/>
      </c>
      <c r="U274" s="17" t="str">
        <f t="shared" si="49"/>
        <v/>
      </c>
      <c r="V274" s="13"/>
      <c r="W274" s="13"/>
      <c r="X274" s="12" t="str">
        <f>IF(A274="","",IF(AND(J274&gt;9,I274&lt;45),"Pause &lt;45 min prüfen",IF(AND(J274&gt;6,I274&lt;30),"Pause &lt;30 min prüfen",IF(K274&gt;10,"Arbeitszeit &gt;10h prüfen",IF(R274&lt;Stammdaten!$B$4,"Stundenlohn prüfen","OK")))))</f>
        <v/>
      </c>
      <c r="Y274" s="13"/>
      <c r="Z274" s="13"/>
    </row>
    <row r="275" spans="1:26" ht="18" customHeight="1" x14ac:dyDescent="0.25">
      <c r="A275" s="30"/>
      <c r="B275" s="12" t="str">
        <f t="shared" si="40"/>
        <v/>
      </c>
      <c r="C275" s="12" t="str">
        <f t="shared" si="41"/>
        <v/>
      </c>
      <c r="D275" s="13"/>
      <c r="E275" s="13"/>
      <c r="F275" s="13"/>
      <c r="G275" s="14"/>
      <c r="H275" s="14"/>
      <c r="I275" s="15"/>
      <c r="J275" s="16">
        <f t="shared" si="42"/>
        <v>0</v>
      </c>
      <c r="K275" s="16">
        <f t="shared" si="43"/>
        <v>0</v>
      </c>
      <c r="L275" s="16" t="str">
        <f>IF(D275="","",IF(V275&lt;&gt;"",0,IFERROR(INDEX(Stammdaten!$F$8:$F$17,MATCH(D275,Stammdaten!$A$8:$A$17,0)),0)))</f>
        <v/>
      </c>
      <c r="M275" s="16" t="str">
        <f t="shared" si="44"/>
        <v/>
      </c>
      <c r="N275" s="16">
        <f t="shared" si="45"/>
        <v>0</v>
      </c>
      <c r="O275" s="16" t="str">
        <f t="shared" si="46"/>
        <v/>
      </c>
      <c r="P275" s="13"/>
      <c r="Q275" s="16" t="str">
        <f t="shared" si="47"/>
        <v/>
      </c>
      <c r="R275" s="17" t="str">
        <f>IF(D275="","",IFERROR(INDEX(Stammdaten!$E$8:$E$17,MATCH(D275,Stammdaten!$A$8:$A$17,0)),0))</f>
        <v/>
      </c>
      <c r="S275" s="17" t="str">
        <f t="shared" si="48"/>
        <v/>
      </c>
      <c r="T275" s="17" t="str">
        <f>IF(A275="","",N275*R275*Stammdaten!$B$5+O275*R275*Stammdaten!$B$6+IF(P275="Ja",K275*R275*Stammdaten!$B$7,0))</f>
        <v/>
      </c>
      <c r="U275" s="17" t="str">
        <f t="shared" si="49"/>
        <v/>
      </c>
      <c r="V275" s="13"/>
      <c r="W275" s="13"/>
      <c r="X275" s="12" t="str">
        <f>IF(A275="","",IF(AND(J275&gt;9,I275&lt;45),"Pause &lt;45 min prüfen",IF(AND(J275&gt;6,I275&lt;30),"Pause &lt;30 min prüfen",IF(K275&gt;10,"Arbeitszeit &gt;10h prüfen",IF(R275&lt;Stammdaten!$B$4,"Stundenlohn prüfen","OK")))))</f>
        <v/>
      </c>
      <c r="Y275" s="13"/>
      <c r="Z275" s="13"/>
    </row>
    <row r="276" spans="1:26" ht="18" customHeight="1" x14ac:dyDescent="0.25">
      <c r="A276" s="30"/>
      <c r="B276" s="12" t="str">
        <f t="shared" si="40"/>
        <v/>
      </c>
      <c r="C276" s="12" t="str">
        <f t="shared" si="41"/>
        <v/>
      </c>
      <c r="D276" s="13"/>
      <c r="E276" s="13"/>
      <c r="F276" s="13"/>
      <c r="G276" s="14"/>
      <c r="H276" s="14"/>
      <c r="I276" s="15"/>
      <c r="J276" s="16">
        <f t="shared" si="42"/>
        <v>0</v>
      </c>
      <c r="K276" s="16">
        <f t="shared" si="43"/>
        <v>0</v>
      </c>
      <c r="L276" s="16" t="str">
        <f>IF(D276="","",IF(V276&lt;&gt;"",0,IFERROR(INDEX(Stammdaten!$F$8:$F$17,MATCH(D276,Stammdaten!$A$8:$A$17,0)),0)))</f>
        <v/>
      </c>
      <c r="M276" s="16" t="str">
        <f t="shared" si="44"/>
        <v/>
      </c>
      <c r="N276" s="16">
        <f t="shared" si="45"/>
        <v>0</v>
      </c>
      <c r="O276" s="16" t="str">
        <f t="shared" si="46"/>
        <v/>
      </c>
      <c r="P276" s="13"/>
      <c r="Q276" s="16" t="str">
        <f t="shared" si="47"/>
        <v/>
      </c>
      <c r="R276" s="17" t="str">
        <f>IF(D276="","",IFERROR(INDEX(Stammdaten!$E$8:$E$17,MATCH(D276,Stammdaten!$A$8:$A$17,0)),0))</f>
        <v/>
      </c>
      <c r="S276" s="17" t="str">
        <f t="shared" si="48"/>
        <v/>
      </c>
      <c r="T276" s="17" t="str">
        <f>IF(A276="","",N276*R276*Stammdaten!$B$5+O276*R276*Stammdaten!$B$6+IF(P276="Ja",K276*R276*Stammdaten!$B$7,0))</f>
        <v/>
      </c>
      <c r="U276" s="17" t="str">
        <f t="shared" si="49"/>
        <v/>
      </c>
      <c r="V276" s="13"/>
      <c r="W276" s="13"/>
      <c r="X276" s="12" t="str">
        <f>IF(A276="","",IF(AND(J276&gt;9,I276&lt;45),"Pause &lt;45 min prüfen",IF(AND(J276&gt;6,I276&lt;30),"Pause &lt;30 min prüfen",IF(K276&gt;10,"Arbeitszeit &gt;10h prüfen",IF(R276&lt;Stammdaten!$B$4,"Stundenlohn prüfen","OK")))))</f>
        <v/>
      </c>
      <c r="Y276" s="13"/>
      <c r="Z276" s="13"/>
    </row>
    <row r="277" spans="1:26" ht="18" customHeight="1" x14ac:dyDescent="0.25">
      <c r="A277" s="30"/>
      <c r="B277" s="12" t="str">
        <f t="shared" si="40"/>
        <v/>
      </c>
      <c r="C277" s="12" t="str">
        <f t="shared" si="41"/>
        <v/>
      </c>
      <c r="D277" s="13"/>
      <c r="E277" s="13"/>
      <c r="F277" s="13"/>
      <c r="G277" s="14"/>
      <c r="H277" s="14"/>
      <c r="I277" s="15"/>
      <c r="J277" s="16">
        <f t="shared" si="42"/>
        <v>0</v>
      </c>
      <c r="K277" s="16">
        <f t="shared" si="43"/>
        <v>0</v>
      </c>
      <c r="L277" s="16" t="str">
        <f>IF(D277="","",IF(V277&lt;&gt;"",0,IFERROR(INDEX(Stammdaten!$F$8:$F$17,MATCH(D277,Stammdaten!$A$8:$A$17,0)),0)))</f>
        <v/>
      </c>
      <c r="M277" s="16" t="str">
        <f t="shared" si="44"/>
        <v/>
      </c>
      <c r="N277" s="16">
        <f t="shared" si="45"/>
        <v>0</v>
      </c>
      <c r="O277" s="16" t="str">
        <f t="shared" si="46"/>
        <v/>
      </c>
      <c r="P277" s="13"/>
      <c r="Q277" s="16" t="str">
        <f t="shared" si="47"/>
        <v/>
      </c>
      <c r="R277" s="17" t="str">
        <f>IF(D277="","",IFERROR(INDEX(Stammdaten!$E$8:$E$17,MATCH(D277,Stammdaten!$A$8:$A$17,0)),0))</f>
        <v/>
      </c>
      <c r="S277" s="17" t="str">
        <f t="shared" si="48"/>
        <v/>
      </c>
      <c r="T277" s="17" t="str">
        <f>IF(A277="","",N277*R277*Stammdaten!$B$5+O277*R277*Stammdaten!$B$6+IF(P277="Ja",K277*R277*Stammdaten!$B$7,0))</f>
        <v/>
      </c>
      <c r="U277" s="17" t="str">
        <f t="shared" si="49"/>
        <v/>
      </c>
      <c r="V277" s="13"/>
      <c r="W277" s="13"/>
      <c r="X277" s="12" t="str">
        <f>IF(A277="","",IF(AND(J277&gt;9,I277&lt;45),"Pause &lt;45 min prüfen",IF(AND(J277&gt;6,I277&lt;30),"Pause &lt;30 min prüfen",IF(K277&gt;10,"Arbeitszeit &gt;10h prüfen",IF(R277&lt;Stammdaten!$B$4,"Stundenlohn prüfen","OK")))))</f>
        <v/>
      </c>
      <c r="Y277" s="13"/>
      <c r="Z277" s="13"/>
    </row>
    <row r="278" spans="1:26" ht="18" customHeight="1" x14ac:dyDescent="0.25">
      <c r="A278" s="30"/>
      <c r="B278" s="12" t="str">
        <f t="shared" si="40"/>
        <v/>
      </c>
      <c r="C278" s="12" t="str">
        <f t="shared" si="41"/>
        <v/>
      </c>
      <c r="D278" s="13"/>
      <c r="E278" s="13"/>
      <c r="F278" s="13"/>
      <c r="G278" s="14"/>
      <c r="H278" s="14"/>
      <c r="I278" s="15"/>
      <c r="J278" s="16">
        <f t="shared" si="42"/>
        <v>0</v>
      </c>
      <c r="K278" s="16">
        <f t="shared" si="43"/>
        <v>0</v>
      </c>
      <c r="L278" s="16" t="str">
        <f>IF(D278="","",IF(V278&lt;&gt;"",0,IFERROR(INDEX(Stammdaten!$F$8:$F$17,MATCH(D278,Stammdaten!$A$8:$A$17,0)),0)))</f>
        <v/>
      </c>
      <c r="M278" s="16" t="str">
        <f t="shared" si="44"/>
        <v/>
      </c>
      <c r="N278" s="16">
        <f t="shared" si="45"/>
        <v>0</v>
      </c>
      <c r="O278" s="16" t="str">
        <f t="shared" si="46"/>
        <v/>
      </c>
      <c r="P278" s="13"/>
      <c r="Q278" s="16" t="str">
        <f t="shared" si="47"/>
        <v/>
      </c>
      <c r="R278" s="17" t="str">
        <f>IF(D278="","",IFERROR(INDEX(Stammdaten!$E$8:$E$17,MATCH(D278,Stammdaten!$A$8:$A$17,0)),0))</f>
        <v/>
      </c>
      <c r="S278" s="17" t="str">
        <f t="shared" si="48"/>
        <v/>
      </c>
      <c r="T278" s="17" t="str">
        <f>IF(A278="","",N278*R278*Stammdaten!$B$5+O278*R278*Stammdaten!$B$6+IF(P278="Ja",K278*R278*Stammdaten!$B$7,0))</f>
        <v/>
      </c>
      <c r="U278" s="17" t="str">
        <f t="shared" si="49"/>
        <v/>
      </c>
      <c r="V278" s="13"/>
      <c r="W278" s="13"/>
      <c r="X278" s="12" t="str">
        <f>IF(A278="","",IF(AND(J278&gt;9,I278&lt;45),"Pause &lt;45 min prüfen",IF(AND(J278&gt;6,I278&lt;30),"Pause &lt;30 min prüfen",IF(K278&gt;10,"Arbeitszeit &gt;10h prüfen",IF(R278&lt;Stammdaten!$B$4,"Stundenlohn prüfen","OK")))))</f>
        <v/>
      </c>
      <c r="Y278" s="13"/>
      <c r="Z278" s="13"/>
    </row>
    <row r="279" spans="1:26" ht="18" customHeight="1" x14ac:dyDescent="0.25">
      <c r="A279" s="30"/>
      <c r="B279" s="12" t="str">
        <f t="shared" si="40"/>
        <v/>
      </c>
      <c r="C279" s="12" t="str">
        <f t="shared" si="41"/>
        <v/>
      </c>
      <c r="D279" s="13"/>
      <c r="E279" s="13"/>
      <c r="F279" s="13"/>
      <c r="G279" s="14"/>
      <c r="H279" s="14"/>
      <c r="I279" s="15"/>
      <c r="J279" s="16">
        <f t="shared" si="42"/>
        <v>0</v>
      </c>
      <c r="K279" s="16">
        <f t="shared" si="43"/>
        <v>0</v>
      </c>
      <c r="L279" s="16" t="str">
        <f>IF(D279="","",IF(V279&lt;&gt;"",0,IFERROR(INDEX(Stammdaten!$F$8:$F$17,MATCH(D279,Stammdaten!$A$8:$A$17,0)),0)))</f>
        <v/>
      </c>
      <c r="M279" s="16" t="str">
        <f t="shared" si="44"/>
        <v/>
      </c>
      <c r="N279" s="16">
        <f t="shared" si="45"/>
        <v>0</v>
      </c>
      <c r="O279" s="16" t="str">
        <f t="shared" si="46"/>
        <v/>
      </c>
      <c r="P279" s="13"/>
      <c r="Q279" s="16" t="str">
        <f t="shared" si="47"/>
        <v/>
      </c>
      <c r="R279" s="17" t="str">
        <f>IF(D279="","",IFERROR(INDEX(Stammdaten!$E$8:$E$17,MATCH(D279,Stammdaten!$A$8:$A$17,0)),0))</f>
        <v/>
      </c>
      <c r="S279" s="17" t="str">
        <f t="shared" si="48"/>
        <v/>
      </c>
      <c r="T279" s="17" t="str">
        <f>IF(A279="","",N279*R279*Stammdaten!$B$5+O279*R279*Stammdaten!$B$6+IF(P279="Ja",K279*R279*Stammdaten!$B$7,0))</f>
        <v/>
      </c>
      <c r="U279" s="17" t="str">
        <f t="shared" si="49"/>
        <v/>
      </c>
      <c r="V279" s="13"/>
      <c r="W279" s="13"/>
      <c r="X279" s="12" t="str">
        <f>IF(A279="","",IF(AND(J279&gt;9,I279&lt;45),"Pause &lt;45 min prüfen",IF(AND(J279&gt;6,I279&lt;30),"Pause &lt;30 min prüfen",IF(K279&gt;10,"Arbeitszeit &gt;10h prüfen",IF(R279&lt;Stammdaten!$B$4,"Stundenlohn prüfen","OK")))))</f>
        <v/>
      </c>
      <c r="Y279" s="13"/>
      <c r="Z279" s="13"/>
    </row>
    <row r="280" spans="1:26" ht="18" customHeight="1" x14ac:dyDescent="0.25">
      <c r="A280" s="30"/>
      <c r="B280" s="12" t="str">
        <f t="shared" si="40"/>
        <v/>
      </c>
      <c r="C280" s="12" t="str">
        <f t="shared" si="41"/>
        <v/>
      </c>
      <c r="D280" s="13"/>
      <c r="E280" s="13"/>
      <c r="F280" s="13"/>
      <c r="G280" s="14"/>
      <c r="H280" s="14"/>
      <c r="I280" s="15"/>
      <c r="J280" s="16">
        <f t="shared" si="42"/>
        <v>0</v>
      </c>
      <c r="K280" s="16">
        <f t="shared" si="43"/>
        <v>0</v>
      </c>
      <c r="L280" s="16" t="str">
        <f>IF(D280="","",IF(V280&lt;&gt;"",0,IFERROR(INDEX(Stammdaten!$F$8:$F$17,MATCH(D280,Stammdaten!$A$8:$A$17,0)),0)))</f>
        <v/>
      </c>
      <c r="M280" s="16" t="str">
        <f t="shared" si="44"/>
        <v/>
      </c>
      <c r="N280" s="16">
        <f t="shared" si="45"/>
        <v>0</v>
      </c>
      <c r="O280" s="16" t="str">
        <f t="shared" si="46"/>
        <v/>
      </c>
      <c r="P280" s="13"/>
      <c r="Q280" s="16" t="str">
        <f t="shared" si="47"/>
        <v/>
      </c>
      <c r="R280" s="17" t="str">
        <f>IF(D280="","",IFERROR(INDEX(Stammdaten!$E$8:$E$17,MATCH(D280,Stammdaten!$A$8:$A$17,0)),0))</f>
        <v/>
      </c>
      <c r="S280" s="17" t="str">
        <f t="shared" si="48"/>
        <v/>
      </c>
      <c r="T280" s="17" t="str">
        <f>IF(A280="","",N280*R280*Stammdaten!$B$5+O280*R280*Stammdaten!$B$6+IF(P280="Ja",K280*R280*Stammdaten!$B$7,0))</f>
        <v/>
      </c>
      <c r="U280" s="17" t="str">
        <f t="shared" si="49"/>
        <v/>
      </c>
      <c r="V280" s="13"/>
      <c r="W280" s="13"/>
      <c r="X280" s="12" t="str">
        <f>IF(A280="","",IF(AND(J280&gt;9,I280&lt;45),"Pause &lt;45 min prüfen",IF(AND(J280&gt;6,I280&lt;30),"Pause &lt;30 min prüfen",IF(K280&gt;10,"Arbeitszeit &gt;10h prüfen",IF(R280&lt;Stammdaten!$B$4,"Stundenlohn prüfen","OK")))))</f>
        <v/>
      </c>
      <c r="Y280" s="13"/>
      <c r="Z280" s="13"/>
    </row>
    <row r="281" spans="1:26" ht="18" customHeight="1" x14ac:dyDescent="0.25">
      <c r="A281" s="30"/>
      <c r="B281" s="12" t="str">
        <f t="shared" si="40"/>
        <v/>
      </c>
      <c r="C281" s="12" t="str">
        <f t="shared" si="41"/>
        <v/>
      </c>
      <c r="D281" s="13"/>
      <c r="E281" s="13"/>
      <c r="F281" s="13"/>
      <c r="G281" s="14"/>
      <c r="H281" s="14"/>
      <c r="I281" s="15"/>
      <c r="J281" s="16">
        <f t="shared" si="42"/>
        <v>0</v>
      </c>
      <c r="K281" s="16">
        <f t="shared" si="43"/>
        <v>0</v>
      </c>
      <c r="L281" s="16" t="str">
        <f>IF(D281="","",IF(V281&lt;&gt;"",0,IFERROR(INDEX(Stammdaten!$F$8:$F$17,MATCH(D281,Stammdaten!$A$8:$A$17,0)),0)))</f>
        <v/>
      </c>
      <c r="M281" s="16" t="str">
        <f t="shared" si="44"/>
        <v/>
      </c>
      <c r="N281" s="16">
        <f t="shared" si="45"/>
        <v>0</v>
      </c>
      <c r="O281" s="16" t="str">
        <f t="shared" si="46"/>
        <v/>
      </c>
      <c r="P281" s="13"/>
      <c r="Q281" s="16" t="str">
        <f t="shared" si="47"/>
        <v/>
      </c>
      <c r="R281" s="17" t="str">
        <f>IF(D281="","",IFERROR(INDEX(Stammdaten!$E$8:$E$17,MATCH(D281,Stammdaten!$A$8:$A$17,0)),0))</f>
        <v/>
      </c>
      <c r="S281" s="17" t="str">
        <f t="shared" si="48"/>
        <v/>
      </c>
      <c r="T281" s="17" t="str">
        <f>IF(A281="","",N281*R281*Stammdaten!$B$5+O281*R281*Stammdaten!$B$6+IF(P281="Ja",K281*R281*Stammdaten!$B$7,0))</f>
        <v/>
      </c>
      <c r="U281" s="17" t="str">
        <f t="shared" si="49"/>
        <v/>
      </c>
      <c r="V281" s="13"/>
      <c r="W281" s="13"/>
      <c r="X281" s="12" t="str">
        <f>IF(A281="","",IF(AND(J281&gt;9,I281&lt;45),"Pause &lt;45 min prüfen",IF(AND(J281&gt;6,I281&lt;30),"Pause &lt;30 min prüfen",IF(K281&gt;10,"Arbeitszeit &gt;10h prüfen",IF(R281&lt;Stammdaten!$B$4,"Stundenlohn prüfen","OK")))))</f>
        <v/>
      </c>
      <c r="Y281" s="13"/>
      <c r="Z281" s="13"/>
    </row>
    <row r="282" spans="1:26" ht="18" customHeight="1" x14ac:dyDescent="0.25">
      <c r="A282" s="30"/>
      <c r="B282" s="12" t="str">
        <f t="shared" si="40"/>
        <v/>
      </c>
      <c r="C282" s="12" t="str">
        <f t="shared" si="41"/>
        <v/>
      </c>
      <c r="D282" s="13"/>
      <c r="E282" s="13"/>
      <c r="F282" s="13"/>
      <c r="G282" s="14"/>
      <c r="H282" s="14"/>
      <c r="I282" s="15"/>
      <c r="J282" s="16">
        <f t="shared" si="42"/>
        <v>0</v>
      </c>
      <c r="K282" s="16">
        <f t="shared" si="43"/>
        <v>0</v>
      </c>
      <c r="L282" s="16" t="str">
        <f>IF(D282="","",IF(V282&lt;&gt;"",0,IFERROR(INDEX(Stammdaten!$F$8:$F$17,MATCH(D282,Stammdaten!$A$8:$A$17,0)),0)))</f>
        <v/>
      </c>
      <c r="M282" s="16" t="str">
        <f t="shared" si="44"/>
        <v/>
      </c>
      <c r="N282" s="16">
        <f t="shared" si="45"/>
        <v>0</v>
      </c>
      <c r="O282" s="16" t="str">
        <f t="shared" si="46"/>
        <v/>
      </c>
      <c r="P282" s="13"/>
      <c r="Q282" s="16" t="str">
        <f t="shared" si="47"/>
        <v/>
      </c>
      <c r="R282" s="17" t="str">
        <f>IF(D282="","",IFERROR(INDEX(Stammdaten!$E$8:$E$17,MATCH(D282,Stammdaten!$A$8:$A$17,0)),0))</f>
        <v/>
      </c>
      <c r="S282" s="17" t="str">
        <f t="shared" si="48"/>
        <v/>
      </c>
      <c r="T282" s="17" t="str">
        <f>IF(A282="","",N282*R282*Stammdaten!$B$5+O282*R282*Stammdaten!$B$6+IF(P282="Ja",K282*R282*Stammdaten!$B$7,0))</f>
        <v/>
      </c>
      <c r="U282" s="17" t="str">
        <f t="shared" si="49"/>
        <v/>
      </c>
      <c r="V282" s="13"/>
      <c r="W282" s="13"/>
      <c r="X282" s="12" t="str">
        <f>IF(A282="","",IF(AND(J282&gt;9,I282&lt;45),"Pause &lt;45 min prüfen",IF(AND(J282&gt;6,I282&lt;30),"Pause &lt;30 min prüfen",IF(K282&gt;10,"Arbeitszeit &gt;10h prüfen",IF(R282&lt;Stammdaten!$B$4,"Stundenlohn prüfen","OK")))))</f>
        <v/>
      </c>
      <c r="Y282" s="13"/>
      <c r="Z282" s="13"/>
    </row>
    <row r="283" spans="1:26" ht="18" customHeight="1" x14ac:dyDescent="0.25">
      <c r="A283" s="30"/>
      <c r="B283" s="12" t="str">
        <f t="shared" si="40"/>
        <v/>
      </c>
      <c r="C283" s="12" t="str">
        <f t="shared" si="41"/>
        <v/>
      </c>
      <c r="D283" s="13"/>
      <c r="E283" s="13"/>
      <c r="F283" s="13"/>
      <c r="G283" s="14"/>
      <c r="H283" s="14"/>
      <c r="I283" s="15"/>
      <c r="J283" s="16">
        <f t="shared" si="42"/>
        <v>0</v>
      </c>
      <c r="K283" s="16">
        <f t="shared" si="43"/>
        <v>0</v>
      </c>
      <c r="L283" s="16" t="str">
        <f>IF(D283="","",IF(V283&lt;&gt;"",0,IFERROR(INDEX(Stammdaten!$F$8:$F$17,MATCH(D283,Stammdaten!$A$8:$A$17,0)),0)))</f>
        <v/>
      </c>
      <c r="M283" s="16" t="str">
        <f t="shared" si="44"/>
        <v/>
      </c>
      <c r="N283" s="16">
        <f t="shared" si="45"/>
        <v>0</v>
      </c>
      <c r="O283" s="16" t="str">
        <f t="shared" si="46"/>
        <v/>
      </c>
      <c r="P283" s="13"/>
      <c r="Q283" s="16" t="str">
        <f t="shared" si="47"/>
        <v/>
      </c>
      <c r="R283" s="17" t="str">
        <f>IF(D283="","",IFERROR(INDEX(Stammdaten!$E$8:$E$17,MATCH(D283,Stammdaten!$A$8:$A$17,0)),0))</f>
        <v/>
      </c>
      <c r="S283" s="17" t="str">
        <f t="shared" si="48"/>
        <v/>
      </c>
      <c r="T283" s="17" t="str">
        <f>IF(A283="","",N283*R283*Stammdaten!$B$5+O283*R283*Stammdaten!$B$6+IF(P283="Ja",K283*R283*Stammdaten!$B$7,0))</f>
        <v/>
      </c>
      <c r="U283" s="17" t="str">
        <f t="shared" si="49"/>
        <v/>
      </c>
      <c r="V283" s="13"/>
      <c r="W283" s="13"/>
      <c r="X283" s="12" t="str">
        <f>IF(A283="","",IF(AND(J283&gt;9,I283&lt;45),"Pause &lt;45 min prüfen",IF(AND(J283&gt;6,I283&lt;30),"Pause &lt;30 min prüfen",IF(K283&gt;10,"Arbeitszeit &gt;10h prüfen",IF(R283&lt;Stammdaten!$B$4,"Stundenlohn prüfen","OK")))))</f>
        <v/>
      </c>
      <c r="Y283" s="13"/>
      <c r="Z283" s="13"/>
    </row>
    <row r="284" spans="1:26" ht="18" customHeight="1" x14ac:dyDescent="0.25">
      <c r="A284" s="30"/>
      <c r="B284" s="12" t="str">
        <f t="shared" si="40"/>
        <v/>
      </c>
      <c r="C284" s="12" t="str">
        <f t="shared" si="41"/>
        <v/>
      </c>
      <c r="D284" s="13"/>
      <c r="E284" s="13"/>
      <c r="F284" s="13"/>
      <c r="G284" s="14"/>
      <c r="H284" s="14"/>
      <c r="I284" s="15"/>
      <c r="J284" s="16">
        <f t="shared" si="42"/>
        <v>0</v>
      </c>
      <c r="K284" s="16">
        <f t="shared" si="43"/>
        <v>0</v>
      </c>
      <c r="L284" s="16" t="str">
        <f>IF(D284="","",IF(V284&lt;&gt;"",0,IFERROR(INDEX(Stammdaten!$F$8:$F$17,MATCH(D284,Stammdaten!$A$8:$A$17,0)),0)))</f>
        <v/>
      </c>
      <c r="M284" s="16" t="str">
        <f t="shared" si="44"/>
        <v/>
      </c>
      <c r="N284" s="16">
        <f t="shared" si="45"/>
        <v>0</v>
      </c>
      <c r="O284" s="16" t="str">
        <f t="shared" si="46"/>
        <v/>
      </c>
      <c r="P284" s="13"/>
      <c r="Q284" s="16" t="str">
        <f t="shared" si="47"/>
        <v/>
      </c>
      <c r="R284" s="17" t="str">
        <f>IF(D284="","",IFERROR(INDEX(Stammdaten!$E$8:$E$17,MATCH(D284,Stammdaten!$A$8:$A$17,0)),0))</f>
        <v/>
      </c>
      <c r="S284" s="17" t="str">
        <f t="shared" si="48"/>
        <v/>
      </c>
      <c r="T284" s="17" t="str">
        <f>IF(A284="","",N284*R284*Stammdaten!$B$5+O284*R284*Stammdaten!$B$6+IF(P284="Ja",K284*R284*Stammdaten!$B$7,0))</f>
        <v/>
      </c>
      <c r="U284" s="17" t="str">
        <f t="shared" si="49"/>
        <v/>
      </c>
      <c r="V284" s="13"/>
      <c r="W284" s="13"/>
      <c r="X284" s="12" t="str">
        <f>IF(A284="","",IF(AND(J284&gt;9,I284&lt;45),"Pause &lt;45 min prüfen",IF(AND(J284&gt;6,I284&lt;30),"Pause &lt;30 min prüfen",IF(K284&gt;10,"Arbeitszeit &gt;10h prüfen",IF(R284&lt;Stammdaten!$B$4,"Stundenlohn prüfen","OK")))))</f>
        <v/>
      </c>
      <c r="Y284" s="13"/>
      <c r="Z284" s="13"/>
    </row>
    <row r="285" spans="1:26" ht="18" customHeight="1" x14ac:dyDescent="0.25">
      <c r="A285" s="30"/>
      <c r="B285" s="12" t="str">
        <f t="shared" si="40"/>
        <v/>
      </c>
      <c r="C285" s="12" t="str">
        <f t="shared" si="41"/>
        <v/>
      </c>
      <c r="D285" s="13"/>
      <c r="E285" s="13"/>
      <c r="F285" s="13"/>
      <c r="G285" s="14"/>
      <c r="H285" s="14"/>
      <c r="I285" s="15"/>
      <c r="J285" s="16">
        <f t="shared" si="42"/>
        <v>0</v>
      </c>
      <c r="K285" s="16">
        <f t="shared" si="43"/>
        <v>0</v>
      </c>
      <c r="L285" s="16" t="str">
        <f>IF(D285="","",IF(V285&lt;&gt;"",0,IFERROR(INDEX(Stammdaten!$F$8:$F$17,MATCH(D285,Stammdaten!$A$8:$A$17,0)),0)))</f>
        <v/>
      </c>
      <c r="M285" s="16" t="str">
        <f t="shared" si="44"/>
        <v/>
      </c>
      <c r="N285" s="16">
        <f t="shared" si="45"/>
        <v>0</v>
      </c>
      <c r="O285" s="16" t="str">
        <f t="shared" si="46"/>
        <v/>
      </c>
      <c r="P285" s="13"/>
      <c r="Q285" s="16" t="str">
        <f t="shared" si="47"/>
        <v/>
      </c>
      <c r="R285" s="17" t="str">
        <f>IF(D285="","",IFERROR(INDEX(Stammdaten!$E$8:$E$17,MATCH(D285,Stammdaten!$A$8:$A$17,0)),0))</f>
        <v/>
      </c>
      <c r="S285" s="17" t="str">
        <f t="shared" si="48"/>
        <v/>
      </c>
      <c r="T285" s="17" t="str">
        <f>IF(A285="","",N285*R285*Stammdaten!$B$5+O285*R285*Stammdaten!$B$6+IF(P285="Ja",K285*R285*Stammdaten!$B$7,0))</f>
        <v/>
      </c>
      <c r="U285" s="17" t="str">
        <f t="shared" si="49"/>
        <v/>
      </c>
      <c r="V285" s="13"/>
      <c r="W285" s="13"/>
      <c r="X285" s="12" t="str">
        <f>IF(A285="","",IF(AND(J285&gt;9,I285&lt;45),"Pause &lt;45 min prüfen",IF(AND(J285&gt;6,I285&lt;30),"Pause &lt;30 min prüfen",IF(K285&gt;10,"Arbeitszeit &gt;10h prüfen",IF(R285&lt;Stammdaten!$B$4,"Stundenlohn prüfen","OK")))))</f>
        <v/>
      </c>
      <c r="Y285" s="13"/>
      <c r="Z285" s="13"/>
    </row>
    <row r="286" spans="1:26" ht="18" customHeight="1" x14ac:dyDescent="0.25">
      <c r="A286" s="30"/>
      <c r="B286" s="12" t="str">
        <f t="shared" si="40"/>
        <v/>
      </c>
      <c r="C286" s="12" t="str">
        <f t="shared" si="41"/>
        <v/>
      </c>
      <c r="D286" s="13"/>
      <c r="E286" s="13"/>
      <c r="F286" s="13"/>
      <c r="G286" s="14"/>
      <c r="H286" s="14"/>
      <c r="I286" s="15"/>
      <c r="J286" s="16">
        <f t="shared" si="42"/>
        <v>0</v>
      </c>
      <c r="K286" s="16">
        <f t="shared" si="43"/>
        <v>0</v>
      </c>
      <c r="L286" s="16" t="str">
        <f>IF(D286="","",IF(V286&lt;&gt;"",0,IFERROR(INDEX(Stammdaten!$F$8:$F$17,MATCH(D286,Stammdaten!$A$8:$A$17,0)),0)))</f>
        <v/>
      </c>
      <c r="M286" s="16" t="str">
        <f t="shared" si="44"/>
        <v/>
      </c>
      <c r="N286" s="16">
        <f t="shared" si="45"/>
        <v>0</v>
      </c>
      <c r="O286" s="16" t="str">
        <f t="shared" si="46"/>
        <v/>
      </c>
      <c r="P286" s="13"/>
      <c r="Q286" s="16" t="str">
        <f t="shared" si="47"/>
        <v/>
      </c>
      <c r="R286" s="17" t="str">
        <f>IF(D286="","",IFERROR(INDEX(Stammdaten!$E$8:$E$17,MATCH(D286,Stammdaten!$A$8:$A$17,0)),0))</f>
        <v/>
      </c>
      <c r="S286" s="17" t="str">
        <f t="shared" si="48"/>
        <v/>
      </c>
      <c r="T286" s="17" t="str">
        <f>IF(A286="","",N286*R286*Stammdaten!$B$5+O286*R286*Stammdaten!$B$6+IF(P286="Ja",K286*R286*Stammdaten!$B$7,0))</f>
        <v/>
      </c>
      <c r="U286" s="17" t="str">
        <f t="shared" si="49"/>
        <v/>
      </c>
      <c r="V286" s="13"/>
      <c r="W286" s="13"/>
      <c r="X286" s="12" t="str">
        <f>IF(A286="","",IF(AND(J286&gt;9,I286&lt;45),"Pause &lt;45 min prüfen",IF(AND(J286&gt;6,I286&lt;30),"Pause &lt;30 min prüfen",IF(K286&gt;10,"Arbeitszeit &gt;10h prüfen",IF(R286&lt;Stammdaten!$B$4,"Stundenlohn prüfen","OK")))))</f>
        <v/>
      </c>
      <c r="Y286" s="13"/>
      <c r="Z286" s="13"/>
    </row>
    <row r="287" spans="1:26" ht="18" customHeight="1" x14ac:dyDescent="0.25">
      <c r="A287" s="30"/>
      <c r="B287" s="12" t="str">
        <f t="shared" si="40"/>
        <v/>
      </c>
      <c r="C287" s="12" t="str">
        <f t="shared" si="41"/>
        <v/>
      </c>
      <c r="D287" s="13"/>
      <c r="E287" s="13"/>
      <c r="F287" s="13"/>
      <c r="G287" s="14"/>
      <c r="H287" s="14"/>
      <c r="I287" s="15"/>
      <c r="J287" s="16">
        <f t="shared" si="42"/>
        <v>0</v>
      </c>
      <c r="K287" s="16">
        <f t="shared" si="43"/>
        <v>0</v>
      </c>
      <c r="L287" s="16" t="str">
        <f>IF(D287="","",IF(V287&lt;&gt;"",0,IFERROR(INDEX(Stammdaten!$F$8:$F$17,MATCH(D287,Stammdaten!$A$8:$A$17,0)),0)))</f>
        <v/>
      </c>
      <c r="M287" s="16" t="str">
        <f t="shared" si="44"/>
        <v/>
      </c>
      <c r="N287" s="16">
        <f t="shared" si="45"/>
        <v>0</v>
      </c>
      <c r="O287" s="16" t="str">
        <f t="shared" si="46"/>
        <v/>
      </c>
      <c r="P287" s="13"/>
      <c r="Q287" s="16" t="str">
        <f t="shared" si="47"/>
        <v/>
      </c>
      <c r="R287" s="17" t="str">
        <f>IF(D287="","",IFERROR(INDEX(Stammdaten!$E$8:$E$17,MATCH(D287,Stammdaten!$A$8:$A$17,0)),0))</f>
        <v/>
      </c>
      <c r="S287" s="17" t="str">
        <f t="shared" si="48"/>
        <v/>
      </c>
      <c r="T287" s="17" t="str">
        <f>IF(A287="","",N287*R287*Stammdaten!$B$5+O287*R287*Stammdaten!$B$6+IF(P287="Ja",K287*R287*Stammdaten!$B$7,0))</f>
        <v/>
      </c>
      <c r="U287" s="17" t="str">
        <f t="shared" si="49"/>
        <v/>
      </c>
      <c r="V287" s="13"/>
      <c r="W287" s="13"/>
      <c r="X287" s="12" t="str">
        <f>IF(A287="","",IF(AND(J287&gt;9,I287&lt;45),"Pause &lt;45 min prüfen",IF(AND(J287&gt;6,I287&lt;30),"Pause &lt;30 min prüfen",IF(K287&gt;10,"Arbeitszeit &gt;10h prüfen",IF(R287&lt;Stammdaten!$B$4,"Stundenlohn prüfen","OK")))))</f>
        <v/>
      </c>
      <c r="Y287" s="13"/>
      <c r="Z287" s="13"/>
    </row>
    <row r="288" spans="1:26" ht="18" customHeight="1" x14ac:dyDescent="0.25">
      <c r="A288" s="30"/>
      <c r="B288" s="12" t="str">
        <f t="shared" si="40"/>
        <v/>
      </c>
      <c r="C288" s="12" t="str">
        <f t="shared" si="41"/>
        <v/>
      </c>
      <c r="D288" s="13"/>
      <c r="E288" s="13"/>
      <c r="F288" s="13"/>
      <c r="G288" s="14"/>
      <c r="H288" s="14"/>
      <c r="I288" s="15"/>
      <c r="J288" s="16">
        <f t="shared" si="42"/>
        <v>0</v>
      </c>
      <c r="K288" s="16">
        <f t="shared" si="43"/>
        <v>0</v>
      </c>
      <c r="L288" s="16" t="str">
        <f>IF(D288="","",IF(V288&lt;&gt;"",0,IFERROR(INDEX(Stammdaten!$F$8:$F$17,MATCH(D288,Stammdaten!$A$8:$A$17,0)),0)))</f>
        <v/>
      </c>
      <c r="M288" s="16" t="str">
        <f t="shared" si="44"/>
        <v/>
      </c>
      <c r="N288" s="16">
        <f t="shared" si="45"/>
        <v>0</v>
      </c>
      <c r="O288" s="16" t="str">
        <f t="shared" si="46"/>
        <v/>
      </c>
      <c r="P288" s="13"/>
      <c r="Q288" s="16" t="str">
        <f t="shared" si="47"/>
        <v/>
      </c>
      <c r="R288" s="17" t="str">
        <f>IF(D288="","",IFERROR(INDEX(Stammdaten!$E$8:$E$17,MATCH(D288,Stammdaten!$A$8:$A$17,0)),0))</f>
        <v/>
      </c>
      <c r="S288" s="17" t="str">
        <f t="shared" si="48"/>
        <v/>
      </c>
      <c r="T288" s="17" t="str">
        <f>IF(A288="","",N288*R288*Stammdaten!$B$5+O288*R288*Stammdaten!$B$6+IF(P288="Ja",K288*R288*Stammdaten!$B$7,0))</f>
        <v/>
      </c>
      <c r="U288" s="17" t="str">
        <f t="shared" si="49"/>
        <v/>
      </c>
      <c r="V288" s="13"/>
      <c r="W288" s="13"/>
      <c r="X288" s="12" t="str">
        <f>IF(A288="","",IF(AND(J288&gt;9,I288&lt;45),"Pause &lt;45 min prüfen",IF(AND(J288&gt;6,I288&lt;30),"Pause &lt;30 min prüfen",IF(K288&gt;10,"Arbeitszeit &gt;10h prüfen",IF(R288&lt;Stammdaten!$B$4,"Stundenlohn prüfen","OK")))))</f>
        <v/>
      </c>
      <c r="Y288" s="13"/>
      <c r="Z288" s="13"/>
    </row>
    <row r="289" spans="1:26" ht="18" customHeight="1" x14ac:dyDescent="0.25">
      <c r="A289" s="30"/>
      <c r="B289" s="12" t="str">
        <f t="shared" si="40"/>
        <v/>
      </c>
      <c r="C289" s="12" t="str">
        <f t="shared" si="41"/>
        <v/>
      </c>
      <c r="D289" s="13"/>
      <c r="E289" s="13"/>
      <c r="F289" s="13"/>
      <c r="G289" s="14"/>
      <c r="H289" s="14"/>
      <c r="I289" s="15"/>
      <c r="J289" s="16">
        <f t="shared" si="42"/>
        <v>0</v>
      </c>
      <c r="K289" s="16">
        <f t="shared" si="43"/>
        <v>0</v>
      </c>
      <c r="L289" s="16" t="str">
        <f>IF(D289="","",IF(V289&lt;&gt;"",0,IFERROR(INDEX(Stammdaten!$F$8:$F$17,MATCH(D289,Stammdaten!$A$8:$A$17,0)),0)))</f>
        <v/>
      </c>
      <c r="M289" s="16" t="str">
        <f t="shared" si="44"/>
        <v/>
      </c>
      <c r="N289" s="16">
        <f t="shared" si="45"/>
        <v>0</v>
      </c>
      <c r="O289" s="16" t="str">
        <f t="shared" si="46"/>
        <v/>
      </c>
      <c r="P289" s="13"/>
      <c r="Q289" s="16" t="str">
        <f t="shared" si="47"/>
        <v/>
      </c>
      <c r="R289" s="17" t="str">
        <f>IF(D289="","",IFERROR(INDEX(Stammdaten!$E$8:$E$17,MATCH(D289,Stammdaten!$A$8:$A$17,0)),0))</f>
        <v/>
      </c>
      <c r="S289" s="17" t="str">
        <f t="shared" si="48"/>
        <v/>
      </c>
      <c r="T289" s="17" t="str">
        <f>IF(A289="","",N289*R289*Stammdaten!$B$5+O289*R289*Stammdaten!$B$6+IF(P289="Ja",K289*R289*Stammdaten!$B$7,0))</f>
        <v/>
      </c>
      <c r="U289" s="17" t="str">
        <f t="shared" si="49"/>
        <v/>
      </c>
      <c r="V289" s="13"/>
      <c r="W289" s="13"/>
      <c r="X289" s="12" t="str">
        <f>IF(A289="","",IF(AND(J289&gt;9,I289&lt;45),"Pause &lt;45 min prüfen",IF(AND(J289&gt;6,I289&lt;30),"Pause &lt;30 min prüfen",IF(K289&gt;10,"Arbeitszeit &gt;10h prüfen",IF(R289&lt;Stammdaten!$B$4,"Stundenlohn prüfen","OK")))))</f>
        <v/>
      </c>
      <c r="Y289" s="13"/>
      <c r="Z289" s="13"/>
    </row>
    <row r="290" spans="1:26" ht="18" customHeight="1" x14ac:dyDescent="0.25">
      <c r="A290" s="30"/>
      <c r="B290" s="12" t="str">
        <f t="shared" si="40"/>
        <v/>
      </c>
      <c r="C290" s="12" t="str">
        <f t="shared" si="41"/>
        <v/>
      </c>
      <c r="D290" s="13"/>
      <c r="E290" s="13"/>
      <c r="F290" s="13"/>
      <c r="G290" s="14"/>
      <c r="H290" s="14"/>
      <c r="I290" s="15"/>
      <c r="J290" s="16">
        <f t="shared" si="42"/>
        <v>0</v>
      </c>
      <c r="K290" s="16">
        <f t="shared" si="43"/>
        <v>0</v>
      </c>
      <c r="L290" s="16" t="str">
        <f>IF(D290="","",IF(V290&lt;&gt;"",0,IFERROR(INDEX(Stammdaten!$F$8:$F$17,MATCH(D290,Stammdaten!$A$8:$A$17,0)),0)))</f>
        <v/>
      </c>
      <c r="M290" s="16" t="str">
        <f t="shared" si="44"/>
        <v/>
      </c>
      <c r="N290" s="16">
        <f t="shared" si="45"/>
        <v>0</v>
      </c>
      <c r="O290" s="16" t="str">
        <f t="shared" si="46"/>
        <v/>
      </c>
      <c r="P290" s="13"/>
      <c r="Q290" s="16" t="str">
        <f t="shared" si="47"/>
        <v/>
      </c>
      <c r="R290" s="17" t="str">
        <f>IF(D290="","",IFERROR(INDEX(Stammdaten!$E$8:$E$17,MATCH(D290,Stammdaten!$A$8:$A$17,0)),0))</f>
        <v/>
      </c>
      <c r="S290" s="17" t="str">
        <f t="shared" si="48"/>
        <v/>
      </c>
      <c r="T290" s="17" t="str">
        <f>IF(A290="","",N290*R290*Stammdaten!$B$5+O290*R290*Stammdaten!$B$6+IF(P290="Ja",K290*R290*Stammdaten!$B$7,0))</f>
        <v/>
      </c>
      <c r="U290" s="17" t="str">
        <f t="shared" si="49"/>
        <v/>
      </c>
      <c r="V290" s="13"/>
      <c r="W290" s="13"/>
      <c r="X290" s="12" t="str">
        <f>IF(A290="","",IF(AND(J290&gt;9,I290&lt;45),"Pause &lt;45 min prüfen",IF(AND(J290&gt;6,I290&lt;30),"Pause &lt;30 min prüfen",IF(K290&gt;10,"Arbeitszeit &gt;10h prüfen",IF(R290&lt;Stammdaten!$B$4,"Stundenlohn prüfen","OK")))))</f>
        <v/>
      </c>
      <c r="Y290" s="13"/>
      <c r="Z290" s="13"/>
    </row>
    <row r="291" spans="1:26" ht="18" customHeight="1" x14ac:dyDescent="0.25">
      <c r="A291" s="30"/>
      <c r="B291" s="12" t="str">
        <f t="shared" si="40"/>
        <v/>
      </c>
      <c r="C291" s="12" t="str">
        <f t="shared" si="41"/>
        <v/>
      </c>
      <c r="D291" s="13"/>
      <c r="E291" s="13"/>
      <c r="F291" s="13"/>
      <c r="G291" s="14"/>
      <c r="H291" s="14"/>
      <c r="I291" s="15"/>
      <c r="J291" s="16">
        <f t="shared" si="42"/>
        <v>0</v>
      </c>
      <c r="K291" s="16">
        <f t="shared" si="43"/>
        <v>0</v>
      </c>
      <c r="L291" s="16" t="str">
        <f>IF(D291="","",IF(V291&lt;&gt;"",0,IFERROR(INDEX(Stammdaten!$F$8:$F$17,MATCH(D291,Stammdaten!$A$8:$A$17,0)),0)))</f>
        <v/>
      </c>
      <c r="M291" s="16" t="str">
        <f t="shared" si="44"/>
        <v/>
      </c>
      <c r="N291" s="16">
        <f t="shared" si="45"/>
        <v>0</v>
      </c>
      <c r="O291" s="16" t="str">
        <f t="shared" si="46"/>
        <v/>
      </c>
      <c r="P291" s="13"/>
      <c r="Q291" s="16" t="str">
        <f t="shared" si="47"/>
        <v/>
      </c>
      <c r="R291" s="17" t="str">
        <f>IF(D291="","",IFERROR(INDEX(Stammdaten!$E$8:$E$17,MATCH(D291,Stammdaten!$A$8:$A$17,0)),0))</f>
        <v/>
      </c>
      <c r="S291" s="17" t="str">
        <f t="shared" si="48"/>
        <v/>
      </c>
      <c r="T291" s="17" t="str">
        <f>IF(A291="","",N291*R291*Stammdaten!$B$5+O291*R291*Stammdaten!$B$6+IF(P291="Ja",K291*R291*Stammdaten!$B$7,0))</f>
        <v/>
      </c>
      <c r="U291" s="17" t="str">
        <f t="shared" si="49"/>
        <v/>
      </c>
      <c r="V291" s="13"/>
      <c r="W291" s="13"/>
      <c r="X291" s="12" t="str">
        <f>IF(A291="","",IF(AND(J291&gt;9,I291&lt;45),"Pause &lt;45 min prüfen",IF(AND(J291&gt;6,I291&lt;30),"Pause &lt;30 min prüfen",IF(K291&gt;10,"Arbeitszeit &gt;10h prüfen",IF(R291&lt;Stammdaten!$B$4,"Stundenlohn prüfen","OK")))))</f>
        <v/>
      </c>
      <c r="Y291" s="13"/>
      <c r="Z291" s="13"/>
    </row>
    <row r="292" spans="1:26" ht="18" customHeight="1" x14ac:dyDescent="0.25">
      <c r="A292" s="30"/>
      <c r="B292" s="12" t="str">
        <f t="shared" si="40"/>
        <v/>
      </c>
      <c r="C292" s="12" t="str">
        <f t="shared" si="41"/>
        <v/>
      </c>
      <c r="D292" s="13"/>
      <c r="E292" s="13"/>
      <c r="F292" s="13"/>
      <c r="G292" s="14"/>
      <c r="H292" s="14"/>
      <c r="I292" s="15"/>
      <c r="J292" s="16">
        <f t="shared" si="42"/>
        <v>0</v>
      </c>
      <c r="K292" s="16">
        <f t="shared" si="43"/>
        <v>0</v>
      </c>
      <c r="L292" s="16" t="str">
        <f>IF(D292="","",IF(V292&lt;&gt;"",0,IFERROR(INDEX(Stammdaten!$F$8:$F$17,MATCH(D292,Stammdaten!$A$8:$A$17,0)),0)))</f>
        <v/>
      </c>
      <c r="M292" s="16" t="str">
        <f t="shared" si="44"/>
        <v/>
      </c>
      <c r="N292" s="16">
        <f t="shared" si="45"/>
        <v>0</v>
      </c>
      <c r="O292" s="16" t="str">
        <f t="shared" si="46"/>
        <v/>
      </c>
      <c r="P292" s="13"/>
      <c r="Q292" s="16" t="str">
        <f t="shared" si="47"/>
        <v/>
      </c>
      <c r="R292" s="17" t="str">
        <f>IF(D292="","",IFERROR(INDEX(Stammdaten!$E$8:$E$17,MATCH(D292,Stammdaten!$A$8:$A$17,0)),0))</f>
        <v/>
      </c>
      <c r="S292" s="17" t="str">
        <f t="shared" si="48"/>
        <v/>
      </c>
      <c r="T292" s="17" t="str">
        <f>IF(A292="","",N292*R292*Stammdaten!$B$5+O292*R292*Stammdaten!$B$6+IF(P292="Ja",K292*R292*Stammdaten!$B$7,0))</f>
        <v/>
      </c>
      <c r="U292" s="17" t="str">
        <f t="shared" si="49"/>
        <v/>
      </c>
      <c r="V292" s="13"/>
      <c r="W292" s="13"/>
      <c r="X292" s="12" t="str">
        <f>IF(A292="","",IF(AND(J292&gt;9,I292&lt;45),"Pause &lt;45 min prüfen",IF(AND(J292&gt;6,I292&lt;30),"Pause &lt;30 min prüfen",IF(K292&gt;10,"Arbeitszeit &gt;10h prüfen",IF(R292&lt;Stammdaten!$B$4,"Stundenlohn prüfen","OK")))))</f>
        <v/>
      </c>
      <c r="Y292" s="13"/>
      <c r="Z292" s="13"/>
    </row>
    <row r="293" spans="1:26" ht="18" customHeight="1" x14ac:dyDescent="0.25">
      <c r="A293" s="30"/>
      <c r="B293" s="12" t="str">
        <f t="shared" si="40"/>
        <v/>
      </c>
      <c r="C293" s="12" t="str">
        <f t="shared" si="41"/>
        <v/>
      </c>
      <c r="D293" s="13"/>
      <c r="E293" s="13"/>
      <c r="F293" s="13"/>
      <c r="G293" s="14"/>
      <c r="H293" s="14"/>
      <c r="I293" s="15"/>
      <c r="J293" s="16">
        <f t="shared" si="42"/>
        <v>0</v>
      </c>
      <c r="K293" s="16">
        <f t="shared" si="43"/>
        <v>0</v>
      </c>
      <c r="L293" s="16" t="str">
        <f>IF(D293="","",IF(V293&lt;&gt;"",0,IFERROR(INDEX(Stammdaten!$F$8:$F$17,MATCH(D293,Stammdaten!$A$8:$A$17,0)),0)))</f>
        <v/>
      </c>
      <c r="M293" s="16" t="str">
        <f t="shared" si="44"/>
        <v/>
      </c>
      <c r="N293" s="16">
        <f t="shared" si="45"/>
        <v>0</v>
      </c>
      <c r="O293" s="16" t="str">
        <f t="shared" si="46"/>
        <v/>
      </c>
      <c r="P293" s="13"/>
      <c r="Q293" s="16" t="str">
        <f t="shared" si="47"/>
        <v/>
      </c>
      <c r="R293" s="17" t="str">
        <f>IF(D293="","",IFERROR(INDEX(Stammdaten!$E$8:$E$17,MATCH(D293,Stammdaten!$A$8:$A$17,0)),0))</f>
        <v/>
      </c>
      <c r="S293" s="17" t="str">
        <f t="shared" si="48"/>
        <v/>
      </c>
      <c r="T293" s="17" t="str">
        <f>IF(A293="","",N293*R293*Stammdaten!$B$5+O293*R293*Stammdaten!$B$6+IF(P293="Ja",K293*R293*Stammdaten!$B$7,0))</f>
        <v/>
      </c>
      <c r="U293" s="17" t="str">
        <f t="shared" si="49"/>
        <v/>
      </c>
      <c r="V293" s="13"/>
      <c r="W293" s="13"/>
      <c r="X293" s="12" t="str">
        <f>IF(A293="","",IF(AND(J293&gt;9,I293&lt;45),"Pause &lt;45 min prüfen",IF(AND(J293&gt;6,I293&lt;30),"Pause &lt;30 min prüfen",IF(K293&gt;10,"Arbeitszeit &gt;10h prüfen",IF(R293&lt;Stammdaten!$B$4,"Stundenlohn prüfen","OK")))))</f>
        <v/>
      </c>
      <c r="Y293" s="13"/>
      <c r="Z293" s="13"/>
    </row>
    <row r="294" spans="1:26" ht="18" customHeight="1" x14ac:dyDescent="0.25">
      <c r="A294" s="30"/>
      <c r="B294" s="12" t="str">
        <f t="shared" si="40"/>
        <v/>
      </c>
      <c r="C294" s="12" t="str">
        <f t="shared" si="41"/>
        <v/>
      </c>
      <c r="D294" s="13"/>
      <c r="E294" s="13"/>
      <c r="F294" s="13"/>
      <c r="G294" s="14"/>
      <c r="H294" s="14"/>
      <c r="I294" s="15"/>
      <c r="J294" s="16">
        <f t="shared" si="42"/>
        <v>0</v>
      </c>
      <c r="K294" s="16">
        <f t="shared" si="43"/>
        <v>0</v>
      </c>
      <c r="L294" s="16" t="str">
        <f>IF(D294="","",IF(V294&lt;&gt;"",0,IFERROR(INDEX(Stammdaten!$F$8:$F$17,MATCH(D294,Stammdaten!$A$8:$A$17,0)),0)))</f>
        <v/>
      </c>
      <c r="M294" s="16" t="str">
        <f t="shared" si="44"/>
        <v/>
      </c>
      <c r="N294" s="16">
        <f t="shared" si="45"/>
        <v>0</v>
      </c>
      <c r="O294" s="16" t="str">
        <f t="shared" si="46"/>
        <v/>
      </c>
      <c r="P294" s="13"/>
      <c r="Q294" s="16" t="str">
        <f t="shared" si="47"/>
        <v/>
      </c>
      <c r="R294" s="17" t="str">
        <f>IF(D294="","",IFERROR(INDEX(Stammdaten!$E$8:$E$17,MATCH(D294,Stammdaten!$A$8:$A$17,0)),0))</f>
        <v/>
      </c>
      <c r="S294" s="17" t="str">
        <f t="shared" si="48"/>
        <v/>
      </c>
      <c r="T294" s="17" t="str">
        <f>IF(A294="","",N294*R294*Stammdaten!$B$5+O294*R294*Stammdaten!$B$6+IF(P294="Ja",K294*R294*Stammdaten!$B$7,0))</f>
        <v/>
      </c>
      <c r="U294" s="17" t="str">
        <f t="shared" si="49"/>
        <v/>
      </c>
      <c r="V294" s="13"/>
      <c r="W294" s="13"/>
      <c r="X294" s="12" t="str">
        <f>IF(A294="","",IF(AND(J294&gt;9,I294&lt;45),"Pause &lt;45 min prüfen",IF(AND(J294&gt;6,I294&lt;30),"Pause &lt;30 min prüfen",IF(K294&gt;10,"Arbeitszeit &gt;10h prüfen",IF(R294&lt;Stammdaten!$B$4,"Stundenlohn prüfen","OK")))))</f>
        <v/>
      </c>
      <c r="Y294" s="13"/>
      <c r="Z294" s="13"/>
    </row>
    <row r="295" spans="1:26" ht="18" customHeight="1" x14ac:dyDescent="0.25">
      <c r="A295" s="30"/>
      <c r="B295" s="12" t="str">
        <f t="shared" si="40"/>
        <v/>
      </c>
      <c r="C295" s="12" t="str">
        <f t="shared" si="41"/>
        <v/>
      </c>
      <c r="D295" s="13"/>
      <c r="E295" s="13"/>
      <c r="F295" s="13"/>
      <c r="G295" s="14"/>
      <c r="H295" s="14"/>
      <c r="I295" s="15"/>
      <c r="J295" s="16">
        <f t="shared" si="42"/>
        <v>0</v>
      </c>
      <c r="K295" s="16">
        <f t="shared" si="43"/>
        <v>0</v>
      </c>
      <c r="L295" s="16" t="str">
        <f>IF(D295="","",IF(V295&lt;&gt;"",0,IFERROR(INDEX(Stammdaten!$F$8:$F$17,MATCH(D295,Stammdaten!$A$8:$A$17,0)),0)))</f>
        <v/>
      </c>
      <c r="M295" s="16" t="str">
        <f t="shared" si="44"/>
        <v/>
      </c>
      <c r="N295" s="16">
        <f t="shared" si="45"/>
        <v>0</v>
      </c>
      <c r="O295" s="16" t="str">
        <f t="shared" si="46"/>
        <v/>
      </c>
      <c r="P295" s="13"/>
      <c r="Q295" s="16" t="str">
        <f t="shared" si="47"/>
        <v/>
      </c>
      <c r="R295" s="17" t="str">
        <f>IF(D295="","",IFERROR(INDEX(Stammdaten!$E$8:$E$17,MATCH(D295,Stammdaten!$A$8:$A$17,0)),0))</f>
        <v/>
      </c>
      <c r="S295" s="17" t="str">
        <f t="shared" si="48"/>
        <v/>
      </c>
      <c r="T295" s="17" t="str">
        <f>IF(A295="","",N295*R295*Stammdaten!$B$5+O295*R295*Stammdaten!$B$6+IF(P295="Ja",K295*R295*Stammdaten!$B$7,0))</f>
        <v/>
      </c>
      <c r="U295" s="17" t="str">
        <f t="shared" si="49"/>
        <v/>
      </c>
      <c r="V295" s="13"/>
      <c r="W295" s="13"/>
      <c r="X295" s="12" t="str">
        <f>IF(A295="","",IF(AND(J295&gt;9,I295&lt;45),"Pause &lt;45 min prüfen",IF(AND(J295&gt;6,I295&lt;30),"Pause &lt;30 min prüfen",IF(K295&gt;10,"Arbeitszeit &gt;10h prüfen",IF(R295&lt;Stammdaten!$B$4,"Stundenlohn prüfen","OK")))))</f>
        <v/>
      </c>
      <c r="Y295" s="13"/>
      <c r="Z295" s="13"/>
    </row>
    <row r="296" spans="1:26" ht="18" customHeight="1" x14ac:dyDescent="0.25">
      <c r="A296" s="30"/>
      <c r="B296" s="12" t="str">
        <f t="shared" si="40"/>
        <v/>
      </c>
      <c r="C296" s="12" t="str">
        <f t="shared" si="41"/>
        <v/>
      </c>
      <c r="D296" s="13"/>
      <c r="E296" s="13"/>
      <c r="F296" s="13"/>
      <c r="G296" s="14"/>
      <c r="H296" s="14"/>
      <c r="I296" s="15"/>
      <c r="J296" s="16">
        <f t="shared" si="42"/>
        <v>0</v>
      </c>
      <c r="K296" s="16">
        <f t="shared" si="43"/>
        <v>0</v>
      </c>
      <c r="L296" s="16" t="str">
        <f>IF(D296="","",IF(V296&lt;&gt;"",0,IFERROR(INDEX(Stammdaten!$F$8:$F$17,MATCH(D296,Stammdaten!$A$8:$A$17,0)),0)))</f>
        <v/>
      </c>
      <c r="M296" s="16" t="str">
        <f t="shared" si="44"/>
        <v/>
      </c>
      <c r="N296" s="16">
        <f t="shared" si="45"/>
        <v>0</v>
      </c>
      <c r="O296" s="16" t="str">
        <f t="shared" si="46"/>
        <v/>
      </c>
      <c r="P296" s="13"/>
      <c r="Q296" s="16" t="str">
        <f t="shared" si="47"/>
        <v/>
      </c>
      <c r="R296" s="17" t="str">
        <f>IF(D296="","",IFERROR(INDEX(Stammdaten!$E$8:$E$17,MATCH(D296,Stammdaten!$A$8:$A$17,0)),0))</f>
        <v/>
      </c>
      <c r="S296" s="17" t="str">
        <f t="shared" si="48"/>
        <v/>
      </c>
      <c r="T296" s="17" t="str">
        <f>IF(A296="","",N296*R296*Stammdaten!$B$5+O296*R296*Stammdaten!$B$6+IF(P296="Ja",K296*R296*Stammdaten!$B$7,0))</f>
        <v/>
      </c>
      <c r="U296" s="17" t="str">
        <f t="shared" si="49"/>
        <v/>
      </c>
      <c r="V296" s="13"/>
      <c r="W296" s="13"/>
      <c r="X296" s="12" t="str">
        <f>IF(A296="","",IF(AND(J296&gt;9,I296&lt;45),"Pause &lt;45 min prüfen",IF(AND(J296&gt;6,I296&lt;30),"Pause &lt;30 min prüfen",IF(K296&gt;10,"Arbeitszeit &gt;10h prüfen",IF(R296&lt;Stammdaten!$B$4,"Stundenlohn prüfen","OK")))))</f>
        <v/>
      </c>
      <c r="Y296" s="13"/>
      <c r="Z296" s="13"/>
    </row>
    <row r="297" spans="1:26" ht="18" customHeight="1" x14ac:dyDescent="0.25">
      <c r="A297" s="30"/>
      <c r="B297" s="12" t="str">
        <f t="shared" si="40"/>
        <v/>
      </c>
      <c r="C297" s="12" t="str">
        <f t="shared" si="41"/>
        <v/>
      </c>
      <c r="D297" s="13"/>
      <c r="E297" s="13"/>
      <c r="F297" s="13"/>
      <c r="G297" s="14"/>
      <c r="H297" s="14"/>
      <c r="I297" s="15"/>
      <c r="J297" s="16">
        <f t="shared" si="42"/>
        <v>0</v>
      </c>
      <c r="K297" s="16">
        <f t="shared" si="43"/>
        <v>0</v>
      </c>
      <c r="L297" s="16" t="str">
        <f>IF(D297="","",IF(V297&lt;&gt;"",0,IFERROR(INDEX(Stammdaten!$F$8:$F$17,MATCH(D297,Stammdaten!$A$8:$A$17,0)),0)))</f>
        <v/>
      </c>
      <c r="M297" s="16" t="str">
        <f t="shared" si="44"/>
        <v/>
      </c>
      <c r="N297" s="16">
        <f t="shared" si="45"/>
        <v>0</v>
      </c>
      <c r="O297" s="16" t="str">
        <f t="shared" si="46"/>
        <v/>
      </c>
      <c r="P297" s="13"/>
      <c r="Q297" s="16" t="str">
        <f t="shared" si="47"/>
        <v/>
      </c>
      <c r="R297" s="17" t="str">
        <f>IF(D297="","",IFERROR(INDEX(Stammdaten!$E$8:$E$17,MATCH(D297,Stammdaten!$A$8:$A$17,0)),0))</f>
        <v/>
      </c>
      <c r="S297" s="17" t="str">
        <f t="shared" si="48"/>
        <v/>
      </c>
      <c r="T297" s="17" t="str">
        <f>IF(A297="","",N297*R297*Stammdaten!$B$5+O297*R297*Stammdaten!$B$6+IF(P297="Ja",K297*R297*Stammdaten!$B$7,0))</f>
        <v/>
      </c>
      <c r="U297" s="17" t="str">
        <f t="shared" si="49"/>
        <v/>
      </c>
      <c r="V297" s="13"/>
      <c r="W297" s="13"/>
      <c r="X297" s="12" t="str">
        <f>IF(A297="","",IF(AND(J297&gt;9,I297&lt;45),"Pause &lt;45 min prüfen",IF(AND(J297&gt;6,I297&lt;30),"Pause &lt;30 min prüfen",IF(K297&gt;10,"Arbeitszeit &gt;10h prüfen",IF(R297&lt;Stammdaten!$B$4,"Stundenlohn prüfen","OK")))))</f>
        <v/>
      </c>
      <c r="Y297" s="13"/>
      <c r="Z297" s="13"/>
    </row>
    <row r="298" spans="1:26" ht="18" customHeight="1" x14ac:dyDescent="0.25">
      <c r="A298" s="30"/>
      <c r="B298" s="12" t="str">
        <f t="shared" si="40"/>
        <v/>
      </c>
      <c r="C298" s="12" t="str">
        <f t="shared" si="41"/>
        <v/>
      </c>
      <c r="D298" s="13"/>
      <c r="E298" s="13"/>
      <c r="F298" s="13"/>
      <c r="G298" s="14"/>
      <c r="H298" s="14"/>
      <c r="I298" s="15"/>
      <c r="J298" s="16">
        <f t="shared" si="42"/>
        <v>0</v>
      </c>
      <c r="K298" s="16">
        <f t="shared" si="43"/>
        <v>0</v>
      </c>
      <c r="L298" s="16" t="str">
        <f>IF(D298="","",IF(V298&lt;&gt;"",0,IFERROR(INDEX(Stammdaten!$F$8:$F$17,MATCH(D298,Stammdaten!$A$8:$A$17,0)),0)))</f>
        <v/>
      </c>
      <c r="M298" s="16" t="str">
        <f t="shared" si="44"/>
        <v/>
      </c>
      <c r="N298" s="16">
        <f t="shared" si="45"/>
        <v>0</v>
      </c>
      <c r="O298" s="16" t="str">
        <f t="shared" si="46"/>
        <v/>
      </c>
      <c r="P298" s="13"/>
      <c r="Q298" s="16" t="str">
        <f t="shared" si="47"/>
        <v/>
      </c>
      <c r="R298" s="17" t="str">
        <f>IF(D298="","",IFERROR(INDEX(Stammdaten!$E$8:$E$17,MATCH(D298,Stammdaten!$A$8:$A$17,0)),0))</f>
        <v/>
      </c>
      <c r="S298" s="17" t="str">
        <f t="shared" si="48"/>
        <v/>
      </c>
      <c r="T298" s="17" t="str">
        <f>IF(A298="","",N298*R298*Stammdaten!$B$5+O298*R298*Stammdaten!$B$6+IF(P298="Ja",K298*R298*Stammdaten!$B$7,0))</f>
        <v/>
      </c>
      <c r="U298" s="17" t="str">
        <f t="shared" si="49"/>
        <v/>
      </c>
      <c r="V298" s="13"/>
      <c r="W298" s="13"/>
      <c r="X298" s="12" t="str">
        <f>IF(A298="","",IF(AND(J298&gt;9,I298&lt;45),"Pause &lt;45 min prüfen",IF(AND(J298&gt;6,I298&lt;30),"Pause &lt;30 min prüfen",IF(K298&gt;10,"Arbeitszeit &gt;10h prüfen",IF(R298&lt;Stammdaten!$B$4,"Stundenlohn prüfen","OK")))))</f>
        <v/>
      </c>
      <c r="Y298" s="13"/>
      <c r="Z298" s="13"/>
    </row>
    <row r="299" spans="1:26" ht="18" customHeight="1" x14ac:dyDescent="0.25">
      <c r="A299" s="30"/>
      <c r="B299" s="12" t="str">
        <f t="shared" si="40"/>
        <v/>
      </c>
      <c r="C299" s="12" t="str">
        <f t="shared" si="41"/>
        <v/>
      </c>
      <c r="D299" s="13"/>
      <c r="E299" s="13"/>
      <c r="F299" s="13"/>
      <c r="G299" s="14"/>
      <c r="H299" s="14"/>
      <c r="I299" s="15"/>
      <c r="J299" s="16">
        <f t="shared" si="42"/>
        <v>0</v>
      </c>
      <c r="K299" s="16">
        <f t="shared" si="43"/>
        <v>0</v>
      </c>
      <c r="L299" s="16" t="str">
        <f>IF(D299="","",IF(V299&lt;&gt;"",0,IFERROR(INDEX(Stammdaten!$F$8:$F$17,MATCH(D299,Stammdaten!$A$8:$A$17,0)),0)))</f>
        <v/>
      </c>
      <c r="M299" s="16" t="str">
        <f t="shared" si="44"/>
        <v/>
      </c>
      <c r="N299" s="16">
        <f t="shared" si="45"/>
        <v>0</v>
      </c>
      <c r="O299" s="16" t="str">
        <f t="shared" si="46"/>
        <v/>
      </c>
      <c r="P299" s="13"/>
      <c r="Q299" s="16" t="str">
        <f t="shared" si="47"/>
        <v/>
      </c>
      <c r="R299" s="17" t="str">
        <f>IF(D299="","",IFERROR(INDEX(Stammdaten!$E$8:$E$17,MATCH(D299,Stammdaten!$A$8:$A$17,0)),0))</f>
        <v/>
      </c>
      <c r="S299" s="17" t="str">
        <f t="shared" si="48"/>
        <v/>
      </c>
      <c r="T299" s="17" t="str">
        <f>IF(A299="","",N299*R299*Stammdaten!$B$5+O299*R299*Stammdaten!$B$6+IF(P299="Ja",K299*R299*Stammdaten!$B$7,0))</f>
        <v/>
      </c>
      <c r="U299" s="17" t="str">
        <f t="shared" si="49"/>
        <v/>
      </c>
      <c r="V299" s="13"/>
      <c r="W299" s="13"/>
      <c r="X299" s="12" t="str">
        <f>IF(A299="","",IF(AND(J299&gt;9,I299&lt;45),"Pause &lt;45 min prüfen",IF(AND(J299&gt;6,I299&lt;30),"Pause &lt;30 min prüfen",IF(K299&gt;10,"Arbeitszeit &gt;10h prüfen",IF(R299&lt;Stammdaten!$B$4,"Stundenlohn prüfen","OK")))))</f>
        <v/>
      </c>
      <c r="Y299" s="13"/>
      <c r="Z299" s="13"/>
    </row>
    <row r="300" spans="1:26" ht="18" customHeight="1" x14ac:dyDescent="0.25">
      <c r="A300" s="30"/>
      <c r="B300" s="12" t="str">
        <f t="shared" si="40"/>
        <v/>
      </c>
      <c r="C300" s="12" t="str">
        <f t="shared" si="41"/>
        <v/>
      </c>
      <c r="D300" s="13"/>
      <c r="E300" s="13"/>
      <c r="F300" s="13"/>
      <c r="G300" s="14"/>
      <c r="H300" s="14"/>
      <c r="I300" s="15"/>
      <c r="J300" s="16">
        <f t="shared" si="42"/>
        <v>0</v>
      </c>
      <c r="K300" s="16">
        <f t="shared" si="43"/>
        <v>0</v>
      </c>
      <c r="L300" s="16" t="str">
        <f>IF(D300="","",IF(V300&lt;&gt;"",0,IFERROR(INDEX(Stammdaten!$F$8:$F$17,MATCH(D300,Stammdaten!$A$8:$A$17,0)),0)))</f>
        <v/>
      </c>
      <c r="M300" s="16" t="str">
        <f t="shared" si="44"/>
        <v/>
      </c>
      <c r="N300" s="16">
        <f t="shared" si="45"/>
        <v>0</v>
      </c>
      <c r="O300" s="16" t="str">
        <f t="shared" si="46"/>
        <v/>
      </c>
      <c r="P300" s="13"/>
      <c r="Q300" s="16" t="str">
        <f t="shared" si="47"/>
        <v/>
      </c>
      <c r="R300" s="17" t="str">
        <f>IF(D300="","",IFERROR(INDEX(Stammdaten!$E$8:$E$17,MATCH(D300,Stammdaten!$A$8:$A$17,0)),0))</f>
        <v/>
      </c>
      <c r="S300" s="17" t="str">
        <f t="shared" si="48"/>
        <v/>
      </c>
      <c r="T300" s="17" t="str">
        <f>IF(A300="","",N300*R300*Stammdaten!$B$5+O300*R300*Stammdaten!$B$6+IF(P300="Ja",K300*R300*Stammdaten!$B$7,0))</f>
        <v/>
      </c>
      <c r="U300" s="17" t="str">
        <f t="shared" si="49"/>
        <v/>
      </c>
      <c r="V300" s="13"/>
      <c r="W300" s="13"/>
      <c r="X300" s="12" t="str">
        <f>IF(A300="","",IF(AND(J300&gt;9,I300&lt;45),"Pause &lt;45 min prüfen",IF(AND(J300&gt;6,I300&lt;30),"Pause &lt;30 min prüfen",IF(K300&gt;10,"Arbeitszeit &gt;10h prüfen",IF(R300&lt;Stammdaten!$B$4,"Stundenlohn prüfen","OK")))))</f>
        <v/>
      </c>
      <c r="Y300" s="13"/>
      <c r="Z300" s="13"/>
    </row>
    <row r="301" spans="1:26" ht="18" customHeight="1" x14ac:dyDescent="0.25">
      <c r="A301" s="30"/>
      <c r="B301" s="12" t="str">
        <f t="shared" si="40"/>
        <v/>
      </c>
      <c r="C301" s="12" t="str">
        <f t="shared" si="41"/>
        <v/>
      </c>
      <c r="D301" s="13"/>
      <c r="E301" s="13"/>
      <c r="F301" s="13"/>
      <c r="G301" s="14"/>
      <c r="H301" s="14"/>
      <c r="I301" s="15"/>
      <c r="J301" s="16">
        <f t="shared" si="42"/>
        <v>0</v>
      </c>
      <c r="K301" s="16">
        <f t="shared" si="43"/>
        <v>0</v>
      </c>
      <c r="L301" s="16" t="str">
        <f>IF(D301="","",IF(V301&lt;&gt;"",0,IFERROR(INDEX(Stammdaten!$F$8:$F$17,MATCH(D301,Stammdaten!$A$8:$A$17,0)),0)))</f>
        <v/>
      </c>
      <c r="M301" s="16" t="str">
        <f t="shared" si="44"/>
        <v/>
      </c>
      <c r="N301" s="16">
        <f t="shared" si="45"/>
        <v>0</v>
      </c>
      <c r="O301" s="16" t="str">
        <f t="shared" si="46"/>
        <v/>
      </c>
      <c r="P301" s="13"/>
      <c r="Q301" s="16" t="str">
        <f t="shared" si="47"/>
        <v/>
      </c>
      <c r="R301" s="17" t="str">
        <f>IF(D301="","",IFERROR(INDEX(Stammdaten!$E$8:$E$17,MATCH(D301,Stammdaten!$A$8:$A$17,0)),0))</f>
        <v/>
      </c>
      <c r="S301" s="17" t="str">
        <f t="shared" si="48"/>
        <v/>
      </c>
      <c r="T301" s="17" t="str">
        <f>IF(A301="","",N301*R301*Stammdaten!$B$5+O301*R301*Stammdaten!$B$6+IF(P301="Ja",K301*R301*Stammdaten!$B$7,0))</f>
        <v/>
      </c>
      <c r="U301" s="17" t="str">
        <f t="shared" si="49"/>
        <v/>
      </c>
      <c r="V301" s="13"/>
      <c r="W301" s="13"/>
      <c r="X301" s="12" t="str">
        <f>IF(A301="","",IF(AND(J301&gt;9,I301&lt;45),"Pause &lt;45 min prüfen",IF(AND(J301&gt;6,I301&lt;30),"Pause &lt;30 min prüfen",IF(K301&gt;10,"Arbeitszeit &gt;10h prüfen",IF(R301&lt;Stammdaten!$B$4,"Stundenlohn prüfen","OK")))))</f>
        <v/>
      </c>
      <c r="Y301" s="13"/>
      <c r="Z301" s="13"/>
    </row>
    <row r="302" spans="1:26" ht="18" customHeight="1" x14ac:dyDescent="0.25">
      <c r="A302" s="30"/>
      <c r="B302" s="12" t="str">
        <f t="shared" si="40"/>
        <v/>
      </c>
      <c r="C302" s="12" t="str">
        <f t="shared" si="41"/>
        <v/>
      </c>
      <c r="D302" s="13"/>
      <c r="E302" s="13"/>
      <c r="F302" s="13"/>
      <c r="G302" s="14"/>
      <c r="H302" s="14"/>
      <c r="I302" s="15"/>
      <c r="J302" s="16">
        <f t="shared" si="42"/>
        <v>0</v>
      </c>
      <c r="K302" s="16">
        <f t="shared" si="43"/>
        <v>0</v>
      </c>
      <c r="L302" s="16" t="str">
        <f>IF(D302="","",IF(V302&lt;&gt;"",0,IFERROR(INDEX(Stammdaten!$F$8:$F$17,MATCH(D302,Stammdaten!$A$8:$A$17,0)),0)))</f>
        <v/>
      </c>
      <c r="M302" s="16" t="str">
        <f t="shared" si="44"/>
        <v/>
      </c>
      <c r="N302" s="16">
        <f t="shared" si="45"/>
        <v>0</v>
      </c>
      <c r="O302" s="16" t="str">
        <f t="shared" si="46"/>
        <v/>
      </c>
      <c r="P302" s="13"/>
      <c r="Q302" s="16" t="str">
        <f t="shared" si="47"/>
        <v/>
      </c>
      <c r="R302" s="17" t="str">
        <f>IF(D302="","",IFERROR(INDEX(Stammdaten!$E$8:$E$17,MATCH(D302,Stammdaten!$A$8:$A$17,0)),0))</f>
        <v/>
      </c>
      <c r="S302" s="17" t="str">
        <f t="shared" si="48"/>
        <v/>
      </c>
      <c r="T302" s="17" t="str">
        <f>IF(A302="","",N302*R302*Stammdaten!$B$5+O302*R302*Stammdaten!$B$6+IF(P302="Ja",K302*R302*Stammdaten!$B$7,0))</f>
        <v/>
      </c>
      <c r="U302" s="17" t="str">
        <f t="shared" si="49"/>
        <v/>
      </c>
      <c r="V302" s="13"/>
      <c r="W302" s="13"/>
      <c r="X302" s="12" t="str">
        <f>IF(A302="","",IF(AND(J302&gt;9,I302&lt;45),"Pause &lt;45 min prüfen",IF(AND(J302&gt;6,I302&lt;30),"Pause &lt;30 min prüfen",IF(K302&gt;10,"Arbeitszeit &gt;10h prüfen",IF(R302&lt;Stammdaten!$B$4,"Stundenlohn prüfen","OK")))))</f>
        <v/>
      </c>
      <c r="Y302" s="13"/>
      <c r="Z302" s="13"/>
    </row>
    <row r="303" spans="1:26" ht="18" customHeight="1" x14ac:dyDescent="0.25">
      <c r="A303" s="30"/>
      <c r="B303" s="12" t="str">
        <f t="shared" si="40"/>
        <v/>
      </c>
      <c r="C303" s="12" t="str">
        <f t="shared" si="41"/>
        <v/>
      </c>
      <c r="D303" s="13"/>
      <c r="E303" s="13"/>
      <c r="F303" s="13"/>
      <c r="G303" s="14"/>
      <c r="H303" s="14"/>
      <c r="I303" s="15"/>
      <c r="J303" s="16">
        <f t="shared" si="42"/>
        <v>0</v>
      </c>
      <c r="K303" s="16">
        <f t="shared" si="43"/>
        <v>0</v>
      </c>
      <c r="L303" s="16" t="str">
        <f>IF(D303="","",IF(V303&lt;&gt;"",0,IFERROR(INDEX(Stammdaten!$F$8:$F$17,MATCH(D303,Stammdaten!$A$8:$A$17,0)),0)))</f>
        <v/>
      </c>
      <c r="M303" s="16" t="str">
        <f t="shared" si="44"/>
        <v/>
      </c>
      <c r="N303" s="16">
        <f t="shared" si="45"/>
        <v>0</v>
      </c>
      <c r="O303" s="16" t="str">
        <f t="shared" si="46"/>
        <v/>
      </c>
      <c r="P303" s="13"/>
      <c r="Q303" s="16" t="str">
        <f t="shared" si="47"/>
        <v/>
      </c>
      <c r="R303" s="17" t="str">
        <f>IF(D303="","",IFERROR(INDEX(Stammdaten!$E$8:$E$17,MATCH(D303,Stammdaten!$A$8:$A$17,0)),0))</f>
        <v/>
      </c>
      <c r="S303" s="17" t="str">
        <f t="shared" si="48"/>
        <v/>
      </c>
      <c r="T303" s="17" t="str">
        <f>IF(A303="","",N303*R303*Stammdaten!$B$5+O303*R303*Stammdaten!$B$6+IF(P303="Ja",K303*R303*Stammdaten!$B$7,0))</f>
        <v/>
      </c>
      <c r="U303" s="17" t="str">
        <f t="shared" si="49"/>
        <v/>
      </c>
      <c r="V303" s="13"/>
      <c r="W303" s="13"/>
      <c r="X303" s="12" t="str">
        <f>IF(A303="","",IF(AND(J303&gt;9,I303&lt;45),"Pause &lt;45 min prüfen",IF(AND(J303&gt;6,I303&lt;30),"Pause &lt;30 min prüfen",IF(K303&gt;10,"Arbeitszeit &gt;10h prüfen",IF(R303&lt;Stammdaten!$B$4,"Stundenlohn prüfen","OK")))))</f>
        <v/>
      </c>
      <c r="Y303" s="13"/>
      <c r="Z303" s="13"/>
    </row>
    <row r="304" spans="1:26" ht="18" customHeight="1" x14ac:dyDescent="0.25">
      <c r="A304" s="30"/>
      <c r="B304" s="12" t="str">
        <f t="shared" si="40"/>
        <v/>
      </c>
      <c r="C304" s="12" t="str">
        <f t="shared" si="41"/>
        <v/>
      </c>
      <c r="D304" s="13"/>
      <c r="E304" s="13"/>
      <c r="F304" s="13"/>
      <c r="G304" s="14"/>
      <c r="H304" s="14"/>
      <c r="I304" s="15"/>
      <c r="J304" s="16">
        <f t="shared" si="42"/>
        <v>0</v>
      </c>
      <c r="K304" s="16">
        <f t="shared" si="43"/>
        <v>0</v>
      </c>
      <c r="L304" s="16" t="str">
        <f>IF(D304="","",IF(V304&lt;&gt;"",0,IFERROR(INDEX(Stammdaten!$F$8:$F$17,MATCH(D304,Stammdaten!$A$8:$A$17,0)),0)))</f>
        <v/>
      </c>
      <c r="M304" s="16" t="str">
        <f t="shared" si="44"/>
        <v/>
      </c>
      <c r="N304" s="16">
        <f t="shared" si="45"/>
        <v>0</v>
      </c>
      <c r="O304" s="16" t="str">
        <f t="shared" si="46"/>
        <v/>
      </c>
      <c r="P304" s="13"/>
      <c r="Q304" s="16" t="str">
        <f t="shared" si="47"/>
        <v/>
      </c>
      <c r="R304" s="17" t="str">
        <f>IF(D304="","",IFERROR(INDEX(Stammdaten!$E$8:$E$17,MATCH(D304,Stammdaten!$A$8:$A$17,0)),0))</f>
        <v/>
      </c>
      <c r="S304" s="17" t="str">
        <f t="shared" si="48"/>
        <v/>
      </c>
      <c r="T304" s="17" t="str">
        <f>IF(A304="","",N304*R304*Stammdaten!$B$5+O304*R304*Stammdaten!$B$6+IF(P304="Ja",K304*R304*Stammdaten!$B$7,0))</f>
        <v/>
      </c>
      <c r="U304" s="17" t="str">
        <f t="shared" si="49"/>
        <v/>
      </c>
      <c r="V304" s="13"/>
      <c r="W304" s="13"/>
      <c r="X304" s="12" t="str">
        <f>IF(A304="","",IF(AND(J304&gt;9,I304&lt;45),"Pause &lt;45 min prüfen",IF(AND(J304&gt;6,I304&lt;30),"Pause &lt;30 min prüfen",IF(K304&gt;10,"Arbeitszeit &gt;10h prüfen",IF(R304&lt;Stammdaten!$B$4,"Stundenlohn prüfen","OK")))))</f>
        <v/>
      </c>
      <c r="Y304" s="13"/>
      <c r="Z304" s="13"/>
    </row>
    <row r="305" spans="1:26" ht="18" customHeight="1" x14ac:dyDescent="0.25">
      <c r="A305" s="30"/>
      <c r="B305" s="12" t="str">
        <f t="shared" si="40"/>
        <v/>
      </c>
      <c r="C305" s="12" t="str">
        <f t="shared" si="41"/>
        <v/>
      </c>
      <c r="D305" s="13"/>
      <c r="E305" s="13"/>
      <c r="F305" s="13"/>
      <c r="G305" s="14"/>
      <c r="H305" s="14"/>
      <c r="I305" s="15"/>
      <c r="J305" s="16">
        <f t="shared" si="42"/>
        <v>0</v>
      </c>
      <c r="K305" s="16">
        <f t="shared" si="43"/>
        <v>0</v>
      </c>
      <c r="L305" s="16" t="str">
        <f>IF(D305="","",IF(V305&lt;&gt;"",0,IFERROR(INDEX(Stammdaten!$F$8:$F$17,MATCH(D305,Stammdaten!$A$8:$A$17,0)),0)))</f>
        <v/>
      </c>
      <c r="M305" s="16" t="str">
        <f t="shared" si="44"/>
        <v/>
      </c>
      <c r="N305" s="16">
        <f t="shared" si="45"/>
        <v>0</v>
      </c>
      <c r="O305" s="16" t="str">
        <f t="shared" si="46"/>
        <v/>
      </c>
      <c r="P305" s="13"/>
      <c r="Q305" s="16" t="str">
        <f t="shared" si="47"/>
        <v/>
      </c>
      <c r="R305" s="17" t="str">
        <f>IF(D305="","",IFERROR(INDEX(Stammdaten!$E$8:$E$17,MATCH(D305,Stammdaten!$A$8:$A$17,0)),0))</f>
        <v/>
      </c>
      <c r="S305" s="17" t="str">
        <f t="shared" si="48"/>
        <v/>
      </c>
      <c r="T305" s="17" t="str">
        <f>IF(A305="","",N305*R305*Stammdaten!$B$5+O305*R305*Stammdaten!$B$6+IF(P305="Ja",K305*R305*Stammdaten!$B$7,0))</f>
        <v/>
      </c>
      <c r="U305" s="17" t="str">
        <f t="shared" si="49"/>
        <v/>
      </c>
      <c r="V305" s="13"/>
      <c r="W305" s="13"/>
      <c r="X305" s="12" t="str">
        <f>IF(A305="","",IF(AND(J305&gt;9,I305&lt;45),"Pause &lt;45 min prüfen",IF(AND(J305&gt;6,I305&lt;30),"Pause &lt;30 min prüfen",IF(K305&gt;10,"Arbeitszeit &gt;10h prüfen",IF(R305&lt;Stammdaten!$B$4,"Stundenlohn prüfen","OK")))))</f>
        <v/>
      </c>
      <c r="Y305" s="13"/>
      <c r="Z305" s="13"/>
    </row>
  </sheetData>
  <mergeCells count="2">
    <mergeCell ref="A1:Z1"/>
    <mergeCell ref="A2:Z2"/>
  </mergeCells>
  <conditionalFormatting sqref="M6:M305">
    <cfRule type="cellIs" dxfId="8" priority="2" operator="lessThan">
      <formula>0</formula>
    </cfRule>
    <cfRule type="cellIs" dxfId="7" priority="3" operator="greaterThan">
      <formula>0</formula>
    </cfRule>
  </conditionalFormatting>
  <conditionalFormatting sqref="W6:W305">
    <cfRule type="expression" dxfId="6" priority="4">
      <formula>$W6="Freigegeben"</formula>
    </cfRule>
    <cfRule type="expression" dxfId="5" priority="5">
      <formula>$W6="Abgerechnet"</formula>
    </cfRule>
  </conditionalFormatting>
  <conditionalFormatting sqref="X6:X305">
    <cfRule type="expression" dxfId="4" priority="1">
      <formula>AND($A6&lt;&gt;"",$X6&lt;&gt;"OK")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xr:uid="{00000000-0002-0000-0000-000000000000}">
          <x14:formula1>
            <xm:f>Stammdaten!$A$8:$A$15</xm:f>
          </x14:formula1>
          <xm:sqref>D6:D305</xm:sqref>
        </x14:dataValidation>
        <x14:dataValidation type="list" xr:uid="{00000000-0002-0000-0000-000001000000}">
          <x14:formula1>
            <xm:f>Stammdaten!$J$2:$J$8</xm:f>
          </x14:formula1>
          <xm:sqref>E6:E305</xm:sqref>
        </x14:dataValidation>
        <x14:dataValidation type="list" xr:uid="{00000000-0002-0000-0000-000002000000}">
          <x14:formula1>
            <xm:f>Stammdaten!$K$2:$K$8</xm:f>
          </x14:formula1>
          <xm:sqref>F6:F305</xm:sqref>
        </x14:dataValidation>
        <x14:dataValidation type="list" xr:uid="{00000000-0002-0000-0000-000003000000}">
          <x14:formula1>
            <xm:f>Stammdaten!$N$2:$N$3</xm:f>
          </x14:formula1>
          <xm:sqref>P6:P305</xm:sqref>
        </x14:dataValidation>
        <x14:dataValidation type="list" xr:uid="{00000000-0002-0000-0000-000004000000}">
          <x14:formula1>
            <xm:f>Stammdaten!$M$2:$M$6</xm:f>
          </x14:formula1>
          <xm:sqref>V6:V305</xm:sqref>
        </x14:dataValidation>
        <x14:dataValidation type="list" xr:uid="{00000000-0002-0000-0000-000005000000}">
          <x14:formula1>
            <xm:f>Stammdaten!$L$2:$L$5</xm:f>
          </x14:formula1>
          <xm:sqref>W6:W305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workbookViewId="0"/>
  </sheetViews>
  <sheetFormatPr baseColWidth="10" defaultColWidth="9" defaultRowHeight="15" x14ac:dyDescent="0.25"/>
  <cols>
    <col min="1" max="1" width="18" customWidth="1"/>
    <col min="2" max="10" width="12" customWidth="1"/>
    <col min="11" max="11" width="3" customWidth="1"/>
    <col min="12" max="12" width="16" customWidth="1"/>
    <col min="13" max="13" width="38" customWidth="1"/>
    <col min="14" max="16" width="12" customWidth="1"/>
  </cols>
  <sheetData>
    <row r="1" spans="1:16" ht="21" x14ac:dyDescent="0.35">
      <c r="A1" s="32" t="s">
        <v>58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3" spans="1:16" ht="21.95" customHeight="1" x14ac:dyDescent="0.25">
      <c r="A3" s="20" t="s">
        <v>59</v>
      </c>
      <c r="B3" s="2" t="s">
        <v>60</v>
      </c>
      <c r="D3" s="1" t="s">
        <v>11</v>
      </c>
      <c r="E3" s="1" t="s">
        <v>12</v>
      </c>
      <c r="F3" s="1" t="s">
        <v>13</v>
      </c>
      <c r="G3" s="1" t="s">
        <v>19</v>
      </c>
      <c r="H3" s="1" t="s">
        <v>61</v>
      </c>
      <c r="I3" s="1" t="s">
        <v>21</v>
      </c>
      <c r="J3" s="1" t="s">
        <v>62</v>
      </c>
      <c r="L3" s="35" t="s">
        <v>63</v>
      </c>
      <c r="M3" s="36"/>
      <c r="N3" s="36"/>
      <c r="O3" s="36"/>
      <c r="P3" s="36"/>
    </row>
    <row r="4" spans="1:16" ht="20.100000000000001" customHeight="1" x14ac:dyDescent="0.25">
      <c r="A4" s="20" t="s">
        <v>64</v>
      </c>
      <c r="B4" s="2">
        <f>Stammdaten!$B$3</f>
        <v>2026</v>
      </c>
      <c r="D4" s="22">
        <f>SUMIFS('Zeiterfassung 2026'!$K$6:$K$305,'Zeiterfassung 2026'!$A$6:$A$305,"&gt;="&amp;$B$6,'Zeiterfassung 2026'!$A$6:$A$305,"&lt;"&amp;$B$7)</f>
        <v>617.5</v>
      </c>
      <c r="E4" s="22">
        <f>SUMIFS('Zeiterfassung 2026'!$L$6:$L$305,'Zeiterfassung 2026'!$A$6:$A$305,"&gt;="&amp;$B$6,'Zeiterfassung 2026'!$A$6:$A$305,"&lt;"&amp;$B$7)</f>
        <v>558.5</v>
      </c>
      <c r="F4" s="22">
        <f>D4-E4</f>
        <v>59</v>
      </c>
      <c r="G4" s="23">
        <f>SUMIFS('Zeiterfassung 2026'!$S$6:$S$305,'Zeiterfassung 2026'!$A$6:$A$305,"&gt;="&amp;$B$6,'Zeiterfassung 2026'!$A$6:$A$305,"&lt;"&amp;$B$7)</f>
        <v>9688.5499999999993</v>
      </c>
      <c r="H4" s="23">
        <f>SUMIFS('Zeiterfassung 2026'!$T$6:$T$305,'Zeiterfassung 2026'!$A$6:$A$305,"&gt;="&amp;$B$6,'Zeiterfassung 2026'!$A$6:$A$305,"&lt;"&amp;$B$7)</f>
        <v>1157.9875000067043</v>
      </c>
      <c r="I4" s="23">
        <f>SUMIFS('Zeiterfassung 2026'!$U$6:$U$305,'Zeiterfassung 2026'!$A$6:$A$305,"&gt;="&amp;$B$6,'Zeiterfassung 2026'!$A$6:$A$305,"&lt;"&amp;$B$7)</f>
        <v>10846.537500006703</v>
      </c>
      <c r="J4" s="24">
        <f>COUNTIFS('Zeiterfassung 2026'!$A$6:$A$305,"&gt;="&amp;$B$6,'Zeiterfassung 2026'!$A$6:$A$305,"&lt;"&amp;$B$7,'Zeiterfassung 2026'!$X$6:$X$305,"&lt;&gt;OK",'Zeiterfassung 2026'!$X$6:$X$305,"&lt;&gt;")</f>
        <v>1</v>
      </c>
      <c r="L4" s="26" t="s">
        <v>65</v>
      </c>
      <c r="M4" s="21" t="s">
        <v>66</v>
      </c>
      <c r="N4" s="25"/>
      <c r="O4" s="25"/>
      <c r="P4" s="25"/>
    </row>
    <row r="5" spans="1:16" ht="20.100000000000001" customHeight="1" x14ac:dyDescent="0.25">
      <c r="A5" s="20" t="s">
        <v>67</v>
      </c>
      <c r="B5" s="2">
        <f>INDEX(Stammdaten!$Q$2:$Q$13,MATCH(B3,Stammdaten!$P$2:$P$13,0))</f>
        <v>1</v>
      </c>
      <c r="L5" s="26" t="s">
        <v>68</v>
      </c>
      <c r="M5" s="21" t="s">
        <v>69</v>
      </c>
      <c r="N5" s="25"/>
      <c r="O5" s="25"/>
      <c r="P5" s="25"/>
    </row>
    <row r="6" spans="1:16" ht="20.100000000000001" customHeight="1" x14ac:dyDescent="0.25">
      <c r="A6" s="20" t="s">
        <v>70</v>
      </c>
      <c r="B6" s="31">
        <f>DATE(B4,B5,1)</f>
        <v>46023</v>
      </c>
      <c r="L6" s="26" t="s">
        <v>24</v>
      </c>
      <c r="M6" s="21" t="s">
        <v>71</v>
      </c>
      <c r="N6" s="25"/>
      <c r="O6" s="25"/>
      <c r="P6" s="25"/>
    </row>
    <row r="7" spans="1:16" ht="20.100000000000001" customHeight="1" x14ac:dyDescent="0.25">
      <c r="A7" s="20" t="s">
        <v>72</v>
      </c>
      <c r="B7" s="31">
        <f>EDATE(B6,1)</f>
        <v>46054</v>
      </c>
      <c r="L7" s="26" t="s">
        <v>73</v>
      </c>
      <c r="M7" s="21" t="s">
        <v>74</v>
      </c>
    </row>
    <row r="10" spans="1:16" ht="20.100000000000001" customHeight="1" x14ac:dyDescent="0.25">
      <c r="A10" s="8" t="s">
        <v>4</v>
      </c>
      <c r="B10" s="8" t="s">
        <v>11</v>
      </c>
      <c r="C10" s="8" t="s">
        <v>12</v>
      </c>
      <c r="D10" s="8" t="s">
        <v>13</v>
      </c>
      <c r="E10" s="8" t="s">
        <v>14</v>
      </c>
      <c r="F10" s="8" t="s">
        <v>15</v>
      </c>
      <c r="G10" s="8" t="s">
        <v>20</v>
      </c>
      <c r="H10" s="8" t="s">
        <v>21</v>
      </c>
      <c r="I10" s="8" t="s">
        <v>75</v>
      </c>
      <c r="J10" s="8" t="s">
        <v>62</v>
      </c>
      <c r="L10" s="1" t="s">
        <v>5</v>
      </c>
      <c r="M10" s="1" t="s">
        <v>11</v>
      </c>
      <c r="N10" s="1" t="s">
        <v>20</v>
      </c>
      <c r="O10" s="1" t="s">
        <v>21</v>
      </c>
      <c r="P10" s="1" t="s">
        <v>75</v>
      </c>
    </row>
    <row r="11" spans="1:16" ht="20.100000000000001" customHeight="1" x14ac:dyDescent="0.25">
      <c r="A11" t="str">
        <f>Stammdaten!A8</f>
        <v>Lea Meyer</v>
      </c>
      <c r="B11" s="5">
        <f>SUMIFS('Zeiterfassung 2026'!$K$6:$K$305,'Zeiterfassung 2026'!$D$6:$D$305,$A11,'Zeiterfassung 2026'!$A$6:$A$305,"&gt;="&amp;$B$6,'Zeiterfassung 2026'!$A$6:$A$305,"&lt;"&amp;$B$7)</f>
        <v>70</v>
      </c>
      <c r="C11" s="5">
        <f>SUMIFS('Zeiterfassung 2026'!$L$6:$L$305,'Zeiterfassung 2026'!$D$6:$D$305,$A11,'Zeiterfassung 2026'!$A$6:$A$305,"&gt;="&amp;$B$6,'Zeiterfassung 2026'!$A$6:$A$305,"&lt;"&amp;$B$7)</f>
        <v>60</v>
      </c>
      <c r="D11" s="5">
        <f t="shared" ref="D11:D18" si="0">B11-C11</f>
        <v>10</v>
      </c>
      <c r="E11" s="5">
        <f>SUMIFS('Zeiterfassung 2026'!$N$6:$N$305,'Zeiterfassung 2026'!$D$6:$D$305,$A11,'Zeiterfassung 2026'!$A$6:$A$305,"&gt;="&amp;$B$6,'Zeiterfassung 2026'!$A$6:$A$305,"&lt;"&amp;$B$7)</f>
        <v>7.7500000002910383</v>
      </c>
      <c r="F11" s="5">
        <f>SUMIFS('Zeiterfassung 2026'!$O$6:$O$305,'Zeiterfassung 2026'!$D$6:$D$305,$A11,'Zeiterfassung 2026'!$A$6:$A$305,"&gt;="&amp;$B$6,'Zeiterfassung 2026'!$A$6:$A$305,"&lt;"&amp;$B$7)</f>
        <v>6.25</v>
      </c>
      <c r="G11" s="4">
        <f>SUMIFS('Zeiterfassung 2026'!$T$6:$T$305,'Zeiterfassung 2026'!$D$6:$D$305,$A11,'Zeiterfassung 2026'!$A$6:$A$305,"&gt;="&amp;$B$6,'Zeiterfassung 2026'!$A$6:$A$305,"&lt;"&amp;$B$7)</f>
        <v>120.53125000105503</v>
      </c>
      <c r="H11" s="4">
        <f>SUMIFS('Zeiterfassung 2026'!$U$6:$U$305,'Zeiterfassung 2026'!$D$6:$D$305,$A11,'Zeiterfassung 2026'!$A$6:$A$305,"&gt;="&amp;$B$6,'Zeiterfassung 2026'!$A$6:$A$305,"&lt;"&amp;$B$7)</f>
        <v>1135.531250001055</v>
      </c>
      <c r="I11" s="11">
        <f>COUNTIFS('Zeiterfassung 2026'!$D$6:$D$305,$A11,'Zeiterfassung 2026'!$A$6:$A$305,"&gt;="&amp;$B$6,'Zeiterfassung 2026'!$A$6:$A$305,"&lt;"&amp;$B$7)</f>
        <v>10</v>
      </c>
      <c r="J11" s="11">
        <f>COUNTIFS('Zeiterfassung 2026'!$D$6:$D$305,$A11,'Zeiterfassung 2026'!$A$6:$A$305,"&gt;="&amp;$B$6,'Zeiterfassung 2026'!$A$6:$A$305,"&lt;"&amp;$B$7,'Zeiterfassung 2026'!$X$6:$X$305,"&lt;&gt;OK",'Zeiterfassung 2026'!$X$6:$X$305,"&lt;&gt;")</f>
        <v>0</v>
      </c>
      <c r="L11" t="s">
        <v>37</v>
      </c>
      <c r="M11" s="5">
        <f>SUMIFS('Zeiterfassung 2026'!$K$6:$K$305,'Zeiterfassung 2026'!$E$6:$E$305,$L11,'Zeiterfassung 2026'!$A$6:$A$305,"&gt;="&amp;$B$6,'Zeiterfassung 2026'!$A$6:$A$305,"&lt;"&amp;$B$7)</f>
        <v>137.25</v>
      </c>
      <c r="N11" s="4">
        <f>SUMIFS('Zeiterfassung 2026'!$T$6:$T$305,'Zeiterfassung 2026'!$E$6:$E$305,$L11,'Zeiterfassung 2026'!$A$6:$A$305,"&gt;="&amp;$B$6,'Zeiterfassung 2026'!$A$6:$A$305,"&lt;"&amp;$B$7)</f>
        <v>285.59375000247087</v>
      </c>
      <c r="O11" s="4">
        <f>SUMIFS('Zeiterfassung 2026'!$U$6:$U$305,'Zeiterfassung 2026'!$E$6:$E$305,$L11,'Zeiterfassung 2026'!$A$6:$A$305,"&gt;="&amp;$B$6,'Zeiterfassung 2026'!$A$6:$A$305,"&lt;"&amp;$B$7)</f>
        <v>2235.3687500024712</v>
      </c>
      <c r="P11">
        <f>COUNTIFS('Zeiterfassung 2026'!$E$6:$E$305,$L11,'Zeiterfassung 2026'!$A$6:$A$305,"&gt;="&amp;$B$6,'Zeiterfassung 2026'!$A$6:$A$305,"&lt;"&amp;$B$7)</f>
        <v>19</v>
      </c>
    </row>
    <row r="12" spans="1:16" ht="20.100000000000001" customHeight="1" x14ac:dyDescent="0.25">
      <c r="A12" t="str">
        <f>Stammdaten!A9</f>
        <v>Cem Yilmaz</v>
      </c>
      <c r="B12" s="5">
        <f>SUMIFS('Zeiterfassung 2026'!$K$6:$K$305,'Zeiterfassung 2026'!$D$6:$D$305,$A12,'Zeiterfassung 2026'!$A$6:$A$305,"&gt;="&amp;$B$6,'Zeiterfassung 2026'!$A$6:$A$305,"&lt;"&amp;$B$7)</f>
        <v>95</v>
      </c>
      <c r="C12" s="5">
        <f>SUMIFS('Zeiterfassung 2026'!$L$6:$L$305,'Zeiterfassung 2026'!$D$6:$D$305,$A12,'Zeiterfassung 2026'!$A$6:$A$305,"&gt;="&amp;$B$6,'Zeiterfassung 2026'!$A$6:$A$305,"&lt;"&amp;$B$7)</f>
        <v>104</v>
      </c>
      <c r="D12" s="5">
        <f t="shared" si="0"/>
        <v>-9</v>
      </c>
      <c r="E12" s="5">
        <f>SUMIFS('Zeiterfassung 2026'!$N$6:$N$305,'Zeiterfassung 2026'!$D$6:$D$305,$A12,'Zeiterfassung 2026'!$A$6:$A$305,"&gt;="&amp;$B$6,'Zeiterfassung 2026'!$A$6:$A$305,"&lt;"&amp;$B$7)</f>
        <v>7.0000000001164153</v>
      </c>
      <c r="F12" s="5">
        <f>SUMIFS('Zeiterfassung 2026'!$O$6:$O$305,'Zeiterfassung 2026'!$D$6:$D$305,$A12,'Zeiterfassung 2026'!$A$6:$A$305,"&gt;="&amp;$B$6,'Zeiterfassung 2026'!$A$6:$A$305,"&lt;"&amp;$B$7)</f>
        <v>8</v>
      </c>
      <c r="G12" s="4">
        <f>SUMIFS('Zeiterfassung 2026'!$T$6:$T$305,'Zeiterfassung 2026'!$D$6:$D$305,$A12,'Zeiterfassung 2026'!$A$6:$A$305,"&gt;="&amp;$B$6,'Zeiterfassung 2026'!$A$6:$A$305,"&lt;"&amp;$B$7)</f>
        <v>154.80000000050052</v>
      </c>
      <c r="H12" s="4">
        <f>SUMIFS('Zeiterfassung 2026'!$U$6:$U$305,'Zeiterfassung 2026'!$D$6:$D$305,$A12,'Zeiterfassung 2026'!$A$6:$A$305,"&gt;="&amp;$B$6,'Zeiterfassung 2026'!$A$6:$A$305,"&lt;"&amp;$B$7)</f>
        <v>1788.8000000005004</v>
      </c>
      <c r="I12" s="11">
        <f>COUNTIFS('Zeiterfassung 2026'!$D$6:$D$305,$A12,'Zeiterfassung 2026'!$A$6:$A$305,"&gt;="&amp;$B$6,'Zeiterfassung 2026'!$A$6:$A$305,"&lt;"&amp;$B$7)</f>
        <v>13</v>
      </c>
      <c r="J12" s="11">
        <f>COUNTIFS('Zeiterfassung 2026'!$D$6:$D$305,$A12,'Zeiterfassung 2026'!$A$6:$A$305,"&gt;="&amp;$B$6,'Zeiterfassung 2026'!$A$6:$A$305,"&lt;"&amp;$B$7,'Zeiterfassung 2026'!$X$6:$X$305,"&lt;&gt;OK",'Zeiterfassung 2026'!$X$6:$X$305,"&lt;&gt;")</f>
        <v>0</v>
      </c>
      <c r="L12" t="s">
        <v>33</v>
      </c>
      <c r="M12" s="5">
        <f>SUMIFS('Zeiterfassung 2026'!$K$6:$K$305,'Zeiterfassung 2026'!$E$6:$E$305,$L12,'Zeiterfassung 2026'!$A$6:$A$305,"&gt;="&amp;$B$6,'Zeiterfassung 2026'!$A$6:$A$305,"&lt;"&amp;$B$7)</f>
        <v>190.75</v>
      </c>
      <c r="N12" s="4">
        <f>SUMIFS('Zeiterfassung 2026'!$T$6:$T$305,'Zeiterfassung 2026'!$E$6:$E$305,$L12,'Zeiterfassung 2026'!$A$6:$A$305,"&gt;="&amp;$B$6,'Zeiterfassung 2026'!$A$6:$A$305,"&lt;"&amp;$B$7)</f>
        <v>249.30000000123397</v>
      </c>
      <c r="O12" s="4">
        <f>SUMIFS('Zeiterfassung 2026'!$U$6:$U$305,'Zeiterfassung 2026'!$E$6:$E$305,$L12,'Zeiterfassung 2026'!$A$6:$A$305,"&gt;="&amp;$B$6,'Zeiterfassung 2026'!$A$6:$A$305,"&lt;"&amp;$B$7)</f>
        <v>3491.9000000012347</v>
      </c>
      <c r="P12">
        <f>COUNTIFS('Zeiterfassung 2026'!$E$6:$E$305,$L12,'Zeiterfassung 2026'!$A$6:$A$305,"&gt;="&amp;$B$6,'Zeiterfassung 2026'!$A$6:$A$305,"&lt;"&amp;$B$7)</f>
        <v>26</v>
      </c>
    </row>
    <row r="13" spans="1:16" ht="20.100000000000001" customHeight="1" x14ac:dyDescent="0.25">
      <c r="A13" t="str">
        <f>Stammdaten!A10</f>
        <v>Emma Schneider</v>
      </c>
      <c r="B13" s="5">
        <f>SUMIFS('Zeiterfassung 2026'!$K$6:$K$305,'Zeiterfassung 2026'!$D$6:$D$305,$A13,'Zeiterfassung 2026'!$A$6:$A$305,"&gt;="&amp;$B$6,'Zeiterfassung 2026'!$A$6:$A$305,"&lt;"&amp;$B$7)</f>
        <v>69.25</v>
      </c>
      <c r="C13" s="5">
        <f>SUMIFS('Zeiterfassung 2026'!$L$6:$L$305,'Zeiterfassung 2026'!$D$6:$D$305,$A13,'Zeiterfassung 2026'!$A$6:$A$305,"&gt;="&amp;$B$6,'Zeiterfassung 2026'!$A$6:$A$305,"&lt;"&amp;$B$7)</f>
        <v>55</v>
      </c>
      <c r="D13" s="5">
        <f t="shared" si="0"/>
        <v>14.25</v>
      </c>
      <c r="E13" s="5">
        <f>SUMIFS('Zeiterfassung 2026'!$N$6:$N$305,'Zeiterfassung 2026'!$D$6:$D$305,$A13,'Zeiterfassung 2026'!$A$6:$A$305,"&gt;="&amp;$B$6,'Zeiterfassung 2026'!$A$6:$A$305,"&lt;"&amp;$B$7)</f>
        <v>27.500000000407454</v>
      </c>
      <c r="F13" s="5">
        <f>SUMIFS('Zeiterfassung 2026'!$O$6:$O$305,'Zeiterfassung 2026'!$D$6:$D$305,$A13,'Zeiterfassung 2026'!$A$6:$A$305,"&gt;="&amp;$B$6,'Zeiterfassung 2026'!$A$6:$A$305,"&lt;"&amp;$B$7)</f>
        <v>7</v>
      </c>
      <c r="G13" s="4">
        <f>SUMIFS('Zeiterfassung 2026'!$T$6:$T$305,'Zeiterfassung 2026'!$D$6:$D$305,$A13,'Zeiterfassung 2026'!$A$6:$A$305,"&gt;="&amp;$B$6,'Zeiterfassung 2026'!$A$6:$A$305,"&lt;"&amp;$B$7)</f>
        <v>155.62500000152795</v>
      </c>
      <c r="H13" s="4">
        <f>SUMIFS('Zeiterfassung 2026'!$U$6:$U$305,'Zeiterfassung 2026'!$D$6:$D$305,$A13,'Zeiterfassung 2026'!$A$6:$A$305,"&gt;="&amp;$B$6,'Zeiterfassung 2026'!$A$6:$A$305,"&lt;"&amp;$B$7)</f>
        <v>1194.375000001528</v>
      </c>
      <c r="I13" s="11">
        <f>COUNTIFS('Zeiterfassung 2026'!$D$6:$D$305,$A13,'Zeiterfassung 2026'!$A$6:$A$305,"&gt;="&amp;$B$6,'Zeiterfassung 2026'!$A$6:$A$305,"&lt;"&amp;$B$7)</f>
        <v>10</v>
      </c>
      <c r="J13" s="11">
        <f>COUNTIFS('Zeiterfassung 2026'!$D$6:$D$305,$A13,'Zeiterfassung 2026'!$A$6:$A$305,"&gt;="&amp;$B$6,'Zeiterfassung 2026'!$A$6:$A$305,"&lt;"&amp;$B$7,'Zeiterfassung 2026'!$X$6:$X$305,"&lt;&gt;OK",'Zeiterfassung 2026'!$X$6:$X$305,"&lt;&gt;")</f>
        <v>0</v>
      </c>
      <c r="L13" t="s">
        <v>48</v>
      </c>
      <c r="M13" s="5">
        <f>SUMIFS('Zeiterfassung 2026'!$K$6:$K$305,'Zeiterfassung 2026'!$E$6:$E$305,$L13,'Zeiterfassung 2026'!$A$6:$A$305,"&gt;="&amp;$B$6,'Zeiterfassung 2026'!$A$6:$A$305,"&lt;"&amp;$B$7)</f>
        <v>69.25</v>
      </c>
      <c r="N13" s="4">
        <f>SUMIFS('Zeiterfassung 2026'!$T$6:$T$305,'Zeiterfassung 2026'!$E$6:$E$305,$L13,'Zeiterfassung 2026'!$A$6:$A$305,"&gt;="&amp;$B$6,'Zeiterfassung 2026'!$A$6:$A$305,"&lt;"&amp;$B$7)</f>
        <v>155.62500000152795</v>
      </c>
      <c r="O13" s="4">
        <f>SUMIFS('Zeiterfassung 2026'!$U$6:$U$305,'Zeiterfassung 2026'!$E$6:$E$305,$L13,'Zeiterfassung 2026'!$A$6:$A$305,"&gt;="&amp;$B$6,'Zeiterfassung 2026'!$A$6:$A$305,"&lt;"&amp;$B$7)</f>
        <v>1194.375000001528</v>
      </c>
      <c r="P13">
        <f>COUNTIFS('Zeiterfassung 2026'!$E$6:$E$305,$L13,'Zeiterfassung 2026'!$A$6:$A$305,"&gt;="&amp;$B$6,'Zeiterfassung 2026'!$A$6:$A$305,"&lt;"&amp;$B$7)</f>
        <v>10</v>
      </c>
    </row>
    <row r="14" spans="1:16" ht="20.100000000000001" customHeight="1" x14ac:dyDescent="0.25">
      <c r="A14" t="str">
        <f>Stammdaten!A11</f>
        <v>Noah Fischer</v>
      </c>
      <c r="B14" s="5">
        <f>SUMIFS('Zeiterfassung 2026'!$K$6:$K$305,'Zeiterfassung 2026'!$D$6:$D$305,$A14,'Zeiterfassung 2026'!$A$6:$A$305,"&gt;="&amp;$B$6,'Zeiterfassung 2026'!$A$6:$A$305,"&lt;"&amp;$B$7)</f>
        <v>67.25</v>
      </c>
      <c r="C14" s="5">
        <f>SUMIFS('Zeiterfassung 2026'!$L$6:$L$305,'Zeiterfassung 2026'!$D$6:$D$305,$A14,'Zeiterfassung 2026'!$A$6:$A$305,"&gt;="&amp;$B$6,'Zeiterfassung 2026'!$A$6:$A$305,"&lt;"&amp;$B$7)</f>
        <v>36</v>
      </c>
      <c r="D14" s="5">
        <f t="shared" si="0"/>
        <v>31.25</v>
      </c>
      <c r="E14" s="5">
        <f>SUMIFS('Zeiterfassung 2026'!$N$6:$N$305,'Zeiterfassung 2026'!$D$6:$D$305,$A14,'Zeiterfassung 2026'!$A$6:$A$305,"&gt;="&amp;$B$6,'Zeiterfassung 2026'!$A$6:$A$305,"&lt;"&amp;$B$7)</f>
        <v>18.500000000407454</v>
      </c>
      <c r="F14" s="5">
        <f>SUMIFS('Zeiterfassung 2026'!$O$6:$O$305,'Zeiterfassung 2026'!$D$6:$D$305,$A14,'Zeiterfassung 2026'!$A$6:$A$305,"&gt;="&amp;$B$6,'Zeiterfassung 2026'!$A$6:$A$305,"&lt;"&amp;$B$7)</f>
        <v>14.499999999999998</v>
      </c>
      <c r="G14" s="4">
        <f>SUMIFS('Zeiterfassung 2026'!$T$6:$T$305,'Zeiterfassung 2026'!$D$6:$D$305,$A14,'Zeiterfassung 2026'!$A$6:$A$305,"&gt;="&amp;$B$6,'Zeiterfassung 2026'!$A$6:$A$305,"&lt;"&amp;$B$7)</f>
        <v>165.06250000141586</v>
      </c>
      <c r="H14" s="4">
        <f>SUMIFS('Zeiterfassung 2026'!$U$6:$U$305,'Zeiterfassung 2026'!$D$6:$D$305,$A14,'Zeiterfassung 2026'!$A$6:$A$305,"&gt;="&amp;$B$6,'Zeiterfassung 2026'!$A$6:$A$305,"&lt;"&amp;$B$7)</f>
        <v>1099.8375000014159</v>
      </c>
      <c r="I14" s="11">
        <f>COUNTIFS('Zeiterfassung 2026'!$D$6:$D$305,$A14,'Zeiterfassung 2026'!$A$6:$A$305,"&gt;="&amp;$B$6,'Zeiterfassung 2026'!$A$6:$A$305,"&lt;"&amp;$B$7)</f>
        <v>9</v>
      </c>
      <c r="J14" s="11">
        <f>COUNTIFS('Zeiterfassung 2026'!$D$6:$D$305,$A14,'Zeiterfassung 2026'!$A$6:$A$305,"&gt;="&amp;$B$6,'Zeiterfassung 2026'!$A$6:$A$305,"&lt;"&amp;$B$7,'Zeiterfassung 2026'!$X$6:$X$305,"&lt;&gt;OK",'Zeiterfassung 2026'!$X$6:$X$305,"&lt;&gt;")</f>
        <v>1</v>
      </c>
      <c r="L14" t="s">
        <v>28</v>
      </c>
      <c r="M14" s="5">
        <f>SUMIFS('Zeiterfassung 2026'!$K$6:$K$305,'Zeiterfassung 2026'!$E$6:$E$305,$L14,'Zeiterfassung 2026'!$A$6:$A$305,"&gt;="&amp;$B$6,'Zeiterfassung 2026'!$A$6:$A$305,"&lt;"&amp;$B$7)</f>
        <v>97</v>
      </c>
      <c r="N14" s="4">
        <f>SUMIFS('Zeiterfassung 2026'!$T$6:$T$305,'Zeiterfassung 2026'!$E$6:$E$305,$L14,'Zeiterfassung 2026'!$A$6:$A$305,"&gt;="&amp;$B$6,'Zeiterfassung 2026'!$A$6:$A$305,"&lt;"&amp;$B$7)</f>
        <v>214.77499999958673</v>
      </c>
      <c r="O14" s="4">
        <f>SUMIFS('Zeiterfassung 2026'!$U$6:$U$305,'Zeiterfassung 2026'!$E$6:$E$305,$L14,'Zeiterfassung 2026'!$A$6:$A$305,"&gt;="&amp;$B$6,'Zeiterfassung 2026'!$A$6:$A$305,"&lt;"&amp;$B$7)</f>
        <v>1592.1749999995868</v>
      </c>
      <c r="P14">
        <f>COUNTIFS('Zeiterfassung 2026'!$E$6:$E$305,$L14,'Zeiterfassung 2026'!$A$6:$A$305,"&gt;="&amp;$B$6,'Zeiterfassung 2026'!$A$6:$A$305,"&lt;"&amp;$B$7)</f>
        <v>13</v>
      </c>
    </row>
    <row r="15" spans="1:16" ht="20.100000000000001" customHeight="1" x14ac:dyDescent="0.25">
      <c r="A15" t="str">
        <f>Stammdaten!A12</f>
        <v>Sofia Klein</v>
      </c>
      <c r="B15" s="5">
        <f>SUMIFS('Zeiterfassung 2026'!$K$6:$K$305,'Zeiterfassung 2026'!$D$6:$D$305,$A15,'Zeiterfassung 2026'!$A$6:$A$305,"&gt;="&amp;$B$6,'Zeiterfassung 2026'!$A$6:$A$305,"&lt;"&amp;$B$7)</f>
        <v>97</v>
      </c>
      <c r="C15" s="5">
        <f>SUMIFS('Zeiterfassung 2026'!$L$6:$L$305,'Zeiterfassung 2026'!$D$6:$D$305,$A15,'Zeiterfassung 2026'!$A$6:$A$305,"&gt;="&amp;$B$6,'Zeiterfassung 2026'!$A$6:$A$305,"&lt;"&amp;$B$7)</f>
        <v>65</v>
      </c>
      <c r="D15" s="5">
        <f t="shared" si="0"/>
        <v>32</v>
      </c>
      <c r="E15" s="5">
        <f>SUMIFS('Zeiterfassung 2026'!$N$6:$N$305,'Zeiterfassung 2026'!$D$6:$D$305,$A15,'Zeiterfassung 2026'!$A$6:$A$305,"&gt;="&amp;$B$6,'Zeiterfassung 2026'!$A$6:$A$305,"&lt;"&amp;$B$7)</f>
        <v>0.49999999988358468</v>
      </c>
      <c r="F15" s="5">
        <f>SUMIFS('Zeiterfassung 2026'!$O$6:$O$305,'Zeiterfassung 2026'!$D$6:$D$305,$A15,'Zeiterfassung 2026'!$A$6:$A$305,"&gt;="&amp;$B$6,'Zeiterfassung 2026'!$A$6:$A$305,"&lt;"&amp;$B$7)</f>
        <v>22.75</v>
      </c>
      <c r="G15" s="4">
        <f>SUMIFS('Zeiterfassung 2026'!$T$6:$T$305,'Zeiterfassung 2026'!$D$6:$D$305,$A15,'Zeiterfassung 2026'!$A$6:$A$305,"&gt;="&amp;$B$6,'Zeiterfassung 2026'!$A$6:$A$305,"&lt;"&amp;$B$7)</f>
        <v>214.77499999958673</v>
      </c>
      <c r="H15" s="4">
        <f>SUMIFS('Zeiterfassung 2026'!$U$6:$U$305,'Zeiterfassung 2026'!$D$6:$D$305,$A15,'Zeiterfassung 2026'!$A$6:$A$305,"&gt;="&amp;$B$6,'Zeiterfassung 2026'!$A$6:$A$305,"&lt;"&amp;$B$7)</f>
        <v>1592.1749999995868</v>
      </c>
      <c r="I15" s="11">
        <f>COUNTIFS('Zeiterfassung 2026'!$D$6:$D$305,$A15,'Zeiterfassung 2026'!$A$6:$A$305,"&gt;="&amp;$B$6,'Zeiterfassung 2026'!$A$6:$A$305,"&lt;"&amp;$B$7)</f>
        <v>13</v>
      </c>
      <c r="J15" s="11">
        <f>COUNTIFS('Zeiterfassung 2026'!$D$6:$D$305,$A15,'Zeiterfassung 2026'!$A$6:$A$305,"&gt;="&amp;$B$6,'Zeiterfassung 2026'!$A$6:$A$305,"&lt;"&amp;$B$7,'Zeiterfassung 2026'!$X$6:$X$305,"&lt;&gt;OK",'Zeiterfassung 2026'!$X$6:$X$305,"&lt;&gt;")</f>
        <v>0</v>
      </c>
      <c r="L15" t="s">
        <v>45</v>
      </c>
      <c r="M15" s="5">
        <f>SUMIFS('Zeiterfassung 2026'!$K$6:$K$305,'Zeiterfassung 2026'!$E$6:$E$305,$L15,'Zeiterfassung 2026'!$A$6:$A$305,"&gt;="&amp;$B$6,'Zeiterfassung 2026'!$A$6:$A$305,"&lt;"&amp;$B$7)</f>
        <v>43.5</v>
      </c>
      <c r="N15" s="4">
        <f>SUMIFS('Zeiterfassung 2026'!$T$6:$T$305,'Zeiterfassung 2026'!$E$6:$E$305,$L15,'Zeiterfassung 2026'!$A$6:$A$305,"&gt;="&amp;$B$6,'Zeiterfassung 2026'!$A$6:$A$305,"&lt;"&amp;$B$7)</f>
        <v>29.537500000000001</v>
      </c>
      <c r="O15" s="4">
        <f>SUMIFS('Zeiterfassung 2026'!$U$6:$U$305,'Zeiterfassung 2026'!$E$6:$E$305,$L15,'Zeiterfassung 2026'!$A$6:$A$305,"&gt;="&amp;$B$6,'Zeiterfassung 2026'!$A$6:$A$305,"&lt;"&amp;$B$7)</f>
        <v>634.18749999999989</v>
      </c>
      <c r="P15">
        <f>COUNTIFS('Zeiterfassung 2026'!$E$6:$E$305,$L15,'Zeiterfassung 2026'!$A$6:$A$305,"&gt;="&amp;$B$6,'Zeiterfassung 2026'!$A$6:$A$305,"&lt;"&amp;$B$7)</f>
        <v>11</v>
      </c>
    </row>
    <row r="16" spans="1:16" ht="20.100000000000001" customHeight="1" x14ac:dyDescent="0.25">
      <c r="A16" t="str">
        <f>Stammdaten!A13</f>
        <v>Ben Wagner</v>
      </c>
      <c r="B16" s="5">
        <f>SUMIFS('Zeiterfassung 2026'!$K$6:$K$305,'Zeiterfassung 2026'!$D$6:$D$305,$A16,'Zeiterfassung 2026'!$A$6:$A$305,"&gt;="&amp;$B$6,'Zeiterfassung 2026'!$A$6:$A$305,"&lt;"&amp;$B$7)</f>
        <v>95.75</v>
      </c>
      <c r="C16" s="5">
        <f>SUMIFS('Zeiterfassung 2026'!$L$6:$L$305,'Zeiterfassung 2026'!$D$6:$D$305,$A16,'Zeiterfassung 2026'!$A$6:$A$305,"&gt;="&amp;$B$6,'Zeiterfassung 2026'!$A$6:$A$305,"&lt;"&amp;$B$7)</f>
        <v>104</v>
      </c>
      <c r="D16" s="5">
        <f t="shared" si="0"/>
        <v>-8.25</v>
      </c>
      <c r="E16" s="5">
        <f>SUMIFS('Zeiterfassung 2026'!$N$6:$N$305,'Zeiterfassung 2026'!$D$6:$D$305,$A16,'Zeiterfassung 2026'!$A$6:$A$305,"&gt;="&amp;$B$6,'Zeiterfassung 2026'!$A$6:$A$305,"&lt;"&amp;$B$7)</f>
        <v>6.000000000174623</v>
      </c>
      <c r="F16" s="5">
        <f>SUMIFS('Zeiterfassung 2026'!$O$6:$O$305,'Zeiterfassung 2026'!$D$6:$D$305,$A16,'Zeiterfassung 2026'!$A$6:$A$305,"&gt;="&amp;$B$6,'Zeiterfassung 2026'!$A$6:$A$305,"&lt;"&amp;$B$7)</f>
        <v>8.25</v>
      </c>
      <c r="G16" s="4">
        <f>SUMIFS('Zeiterfassung 2026'!$T$6:$T$305,'Zeiterfassung 2026'!$D$6:$D$305,$A16,'Zeiterfassung 2026'!$A$6:$A$305,"&gt;="&amp;$B$6,'Zeiterfassung 2026'!$A$6:$A$305,"&lt;"&amp;$B$7)</f>
        <v>94.500000000733422</v>
      </c>
      <c r="H16" s="4">
        <f>SUMIFS('Zeiterfassung 2026'!$U$6:$U$305,'Zeiterfassung 2026'!$D$6:$D$305,$A16,'Zeiterfassung 2026'!$A$6:$A$305,"&gt;="&amp;$B$6,'Zeiterfassung 2026'!$A$6:$A$305,"&lt;"&amp;$B$7)</f>
        <v>1703.1000000007336</v>
      </c>
      <c r="I16" s="11">
        <f>COUNTIFS('Zeiterfassung 2026'!$D$6:$D$305,$A16,'Zeiterfassung 2026'!$A$6:$A$305,"&gt;="&amp;$B$6,'Zeiterfassung 2026'!$A$6:$A$305,"&lt;"&amp;$B$7)</f>
        <v>13</v>
      </c>
      <c r="J16" s="11">
        <f>COUNTIFS('Zeiterfassung 2026'!$D$6:$D$305,$A16,'Zeiterfassung 2026'!$A$6:$A$305,"&gt;="&amp;$B$6,'Zeiterfassung 2026'!$A$6:$A$305,"&lt;"&amp;$B$7,'Zeiterfassung 2026'!$X$6:$X$305,"&lt;&gt;OK",'Zeiterfassung 2026'!$X$6:$X$305,"&lt;&gt;")</f>
        <v>0</v>
      </c>
      <c r="L16" t="s">
        <v>52</v>
      </c>
      <c r="M16" s="5">
        <f>SUMIFS('Zeiterfassung 2026'!$K$6:$K$305,'Zeiterfassung 2026'!$E$6:$E$305,$L16,'Zeiterfassung 2026'!$A$6:$A$305,"&gt;="&amp;$B$6,'Zeiterfassung 2026'!$A$6:$A$305,"&lt;"&amp;$B$7)</f>
        <v>79.75</v>
      </c>
      <c r="N16" s="4">
        <f>SUMIFS('Zeiterfassung 2026'!$T$6:$T$305,'Zeiterfassung 2026'!$E$6:$E$305,$L16,'Zeiterfassung 2026'!$A$6:$A$305,"&gt;="&amp;$B$6,'Zeiterfassung 2026'!$A$6:$A$305,"&lt;"&amp;$B$7)</f>
        <v>223.15625000188447</v>
      </c>
      <c r="O16" s="4">
        <f>SUMIFS('Zeiterfassung 2026'!$U$6:$U$305,'Zeiterfassung 2026'!$E$6:$E$305,$L16,'Zeiterfassung 2026'!$A$6:$A$305,"&gt;="&amp;$B$6,'Zeiterfassung 2026'!$A$6:$A$305,"&lt;"&amp;$B$7)</f>
        <v>1698.5312500018845</v>
      </c>
      <c r="P16">
        <f>COUNTIFS('Zeiterfassung 2026'!$E$6:$E$305,$L16,'Zeiterfassung 2026'!$A$6:$A$305,"&gt;="&amp;$B$6,'Zeiterfassung 2026'!$A$6:$A$305,"&lt;"&amp;$B$7)</f>
        <v>12</v>
      </c>
    </row>
    <row r="17" spans="1:16" ht="20.100000000000001" customHeight="1" x14ac:dyDescent="0.25">
      <c r="A17" t="str">
        <f>Stammdaten!A14</f>
        <v>Mia Hoffmann</v>
      </c>
      <c r="B17" s="5">
        <f>SUMIFS('Zeiterfassung 2026'!$K$6:$K$305,'Zeiterfassung 2026'!$D$6:$D$305,$A17,'Zeiterfassung 2026'!$A$6:$A$305,"&gt;="&amp;$B$6,'Zeiterfassung 2026'!$A$6:$A$305,"&lt;"&amp;$B$7)</f>
        <v>43.5</v>
      </c>
      <c r="C17" s="5">
        <f>SUMIFS('Zeiterfassung 2026'!$L$6:$L$305,'Zeiterfassung 2026'!$D$6:$D$305,$A17,'Zeiterfassung 2026'!$A$6:$A$305,"&gt;="&amp;$B$6,'Zeiterfassung 2026'!$A$6:$A$305,"&lt;"&amp;$B$7)</f>
        <v>38.5</v>
      </c>
      <c r="D17" s="5">
        <f t="shared" si="0"/>
        <v>5</v>
      </c>
      <c r="E17" s="5">
        <f>SUMIFS('Zeiterfassung 2026'!$N$6:$N$305,'Zeiterfassung 2026'!$D$6:$D$305,$A17,'Zeiterfassung 2026'!$A$6:$A$305,"&gt;="&amp;$B$6,'Zeiterfassung 2026'!$A$6:$A$305,"&lt;"&amp;$B$7)</f>
        <v>0</v>
      </c>
      <c r="F17" s="5">
        <f>SUMIFS('Zeiterfassung 2026'!$O$6:$O$305,'Zeiterfassung 2026'!$D$6:$D$305,$A17,'Zeiterfassung 2026'!$A$6:$A$305,"&gt;="&amp;$B$6,'Zeiterfassung 2026'!$A$6:$A$305,"&lt;"&amp;$B$7)</f>
        <v>4.25</v>
      </c>
      <c r="G17" s="4">
        <f>SUMIFS('Zeiterfassung 2026'!$T$6:$T$305,'Zeiterfassung 2026'!$D$6:$D$305,$A17,'Zeiterfassung 2026'!$A$6:$A$305,"&gt;="&amp;$B$6,'Zeiterfassung 2026'!$A$6:$A$305,"&lt;"&amp;$B$7)</f>
        <v>29.537500000000001</v>
      </c>
      <c r="H17" s="4">
        <f>SUMIFS('Zeiterfassung 2026'!$U$6:$U$305,'Zeiterfassung 2026'!$D$6:$D$305,$A17,'Zeiterfassung 2026'!$A$6:$A$305,"&gt;="&amp;$B$6,'Zeiterfassung 2026'!$A$6:$A$305,"&lt;"&amp;$B$7)</f>
        <v>634.18749999999989</v>
      </c>
      <c r="I17" s="11">
        <f>COUNTIFS('Zeiterfassung 2026'!$D$6:$D$305,$A17,'Zeiterfassung 2026'!$A$6:$A$305,"&gt;="&amp;$B$6,'Zeiterfassung 2026'!$A$6:$A$305,"&lt;"&amp;$B$7)</f>
        <v>11</v>
      </c>
      <c r="J17" s="11">
        <f>COUNTIFS('Zeiterfassung 2026'!$D$6:$D$305,$A17,'Zeiterfassung 2026'!$A$6:$A$305,"&gt;="&amp;$B$6,'Zeiterfassung 2026'!$A$6:$A$305,"&lt;"&amp;$B$7,'Zeiterfassung 2026'!$X$6:$X$305,"&lt;&gt;OK",'Zeiterfassung 2026'!$X$6:$X$305,"&lt;&gt;")</f>
        <v>0</v>
      </c>
      <c r="L17" t="s">
        <v>76</v>
      </c>
      <c r="M17" s="5">
        <f>SUMIFS('Zeiterfassung 2026'!$K$6:$K$305,'Zeiterfassung 2026'!$E$6:$E$305,$L17,'Zeiterfassung 2026'!$A$6:$A$305,"&gt;="&amp;$B$6,'Zeiterfassung 2026'!$A$6:$A$305,"&lt;"&amp;$B$7)</f>
        <v>0</v>
      </c>
      <c r="N17" s="4">
        <f>SUMIFS('Zeiterfassung 2026'!$T$6:$T$305,'Zeiterfassung 2026'!$E$6:$E$305,$L17,'Zeiterfassung 2026'!$A$6:$A$305,"&gt;="&amp;$B$6,'Zeiterfassung 2026'!$A$6:$A$305,"&lt;"&amp;$B$7)</f>
        <v>0</v>
      </c>
      <c r="O17" s="4">
        <f>SUMIFS('Zeiterfassung 2026'!$U$6:$U$305,'Zeiterfassung 2026'!$E$6:$E$305,$L17,'Zeiterfassung 2026'!$A$6:$A$305,"&gt;="&amp;$B$6,'Zeiterfassung 2026'!$A$6:$A$305,"&lt;"&amp;$B$7)</f>
        <v>0</v>
      </c>
      <c r="P17">
        <f>COUNTIFS('Zeiterfassung 2026'!$E$6:$E$305,$L17,'Zeiterfassung 2026'!$A$6:$A$305,"&gt;="&amp;$B$6,'Zeiterfassung 2026'!$A$6:$A$305,"&lt;"&amp;$B$7)</f>
        <v>0</v>
      </c>
    </row>
    <row r="18" spans="1:16" ht="20.100000000000001" customHeight="1" x14ac:dyDescent="0.25">
      <c r="A18" t="str">
        <f>Stammdaten!A15</f>
        <v>Jonas Weber</v>
      </c>
      <c r="B18" s="5">
        <f>SUMIFS('Zeiterfassung 2026'!$K$6:$K$305,'Zeiterfassung 2026'!$D$6:$D$305,$A18,'Zeiterfassung 2026'!$A$6:$A$305,"&gt;="&amp;$B$6,'Zeiterfassung 2026'!$A$6:$A$305,"&lt;"&amp;$B$7)</f>
        <v>79.75</v>
      </c>
      <c r="C18" s="5">
        <f>SUMIFS('Zeiterfassung 2026'!$L$6:$L$305,'Zeiterfassung 2026'!$D$6:$D$305,$A18,'Zeiterfassung 2026'!$A$6:$A$305,"&gt;="&amp;$B$6,'Zeiterfassung 2026'!$A$6:$A$305,"&lt;"&amp;$B$7)</f>
        <v>96</v>
      </c>
      <c r="D18" s="5">
        <f t="shared" si="0"/>
        <v>-16.25</v>
      </c>
      <c r="E18" s="5">
        <f>SUMIFS('Zeiterfassung 2026'!$N$6:$N$305,'Zeiterfassung 2026'!$D$6:$D$305,$A18,'Zeiterfassung 2026'!$A$6:$A$305,"&gt;="&amp;$B$6,'Zeiterfassung 2026'!$A$6:$A$305,"&lt;"&amp;$B$7)</f>
        <v>22.250000000407454</v>
      </c>
      <c r="F18" s="5">
        <f>SUMIFS('Zeiterfassung 2026'!$O$6:$O$305,'Zeiterfassung 2026'!$D$6:$D$305,$A18,'Zeiterfassung 2026'!$A$6:$A$305,"&gt;="&amp;$B$6,'Zeiterfassung 2026'!$A$6:$A$305,"&lt;"&amp;$B$7)</f>
        <v>12.999999999999998</v>
      </c>
      <c r="G18" s="4">
        <f>SUMIFS('Zeiterfassung 2026'!$T$6:$T$305,'Zeiterfassung 2026'!$D$6:$D$305,$A18,'Zeiterfassung 2026'!$A$6:$A$305,"&gt;="&amp;$B$6,'Zeiterfassung 2026'!$A$6:$A$305,"&lt;"&amp;$B$7)</f>
        <v>223.15625000188447</v>
      </c>
      <c r="H18" s="4">
        <f>SUMIFS('Zeiterfassung 2026'!$U$6:$U$305,'Zeiterfassung 2026'!$D$6:$D$305,$A18,'Zeiterfassung 2026'!$A$6:$A$305,"&gt;="&amp;$B$6,'Zeiterfassung 2026'!$A$6:$A$305,"&lt;"&amp;$B$7)</f>
        <v>1698.5312500018845</v>
      </c>
      <c r="I18" s="11">
        <f>COUNTIFS('Zeiterfassung 2026'!$D$6:$D$305,$A18,'Zeiterfassung 2026'!$A$6:$A$305,"&gt;="&amp;$B$6,'Zeiterfassung 2026'!$A$6:$A$305,"&lt;"&amp;$B$7)</f>
        <v>12</v>
      </c>
      <c r="J18" s="11">
        <f>COUNTIFS('Zeiterfassung 2026'!$D$6:$D$305,$A18,'Zeiterfassung 2026'!$A$6:$A$305,"&gt;="&amp;$B$6,'Zeiterfassung 2026'!$A$6:$A$305,"&lt;"&amp;$B$7,'Zeiterfassung 2026'!$X$6:$X$305,"&lt;&gt;OK",'Zeiterfassung 2026'!$X$6:$X$305,"&lt;&gt;")</f>
        <v>0</v>
      </c>
    </row>
    <row r="19" spans="1:16" ht="20.100000000000001" customHeight="1" x14ac:dyDescent="0.25"/>
    <row r="20" spans="1:16" ht="20.100000000000001" customHeight="1" x14ac:dyDescent="0.25"/>
    <row r="21" spans="1:16" ht="20.100000000000001" customHeight="1" x14ac:dyDescent="0.25"/>
    <row r="22" spans="1:16" ht="20.100000000000001" customHeight="1" x14ac:dyDescent="0.25"/>
    <row r="23" spans="1:16" ht="20.100000000000001" customHeight="1" x14ac:dyDescent="0.25">
      <c r="A23" s="1" t="s">
        <v>77</v>
      </c>
      <c r="B23" s="1" t="s">
        <v>11</v>
      </c>
      <c r="C23" s="1" t="s">
        <v>12</v>
      </c>
      <c r="D23" s="1" t="s">
        <v>13</v>
      </c>
      <c r="E23" s="1" t="s">
        <v>14</v>
      </c>
      <c r="F23" s="1" t="s">
        <v>21</v>
      </c>
      <c r="G23" s="1" t="s">
        <v>62</v>
      </c>
    </row>
    <row r="24" spans="1:16" ht="20.100000000000001" customHeight="1" x14ac:dyDescent="0.25">
      <c r="A24" t="s">
        <v>60</v>
      </c>
      <c r="B24" s="5">
        <f>SUMIFS('Zeiterfassung 2026'!$K$6:$K$305,'Zeiterfassung 2026'!$A$6:$A$305,"&gt;="&amp;DATE($B$4,1,1),'Zeiterfassung 2026'!$A$6:$A$305,"&lt;"&amp;EDATE(DATE($B$4,1,1),1))</f>
        <v>617.5</v>
      </c>
      <c r="C24" s="5">
        <f>SUMIFS('Zeiterfassung 2026'!$L$6:$L$305,'Zeiterfassung 2026'!$A$6:$A$305,"&gt;="&amp;DATE($B$4,1,1),'Zeiterfassung 2026'!$A$6:$A$305,"&lt;"&amp;EDATE(DATE($B$4,1,1),1))</f>
        <v>558.5</v>
      </c>
      <c r="D24" s="5">
        <f t="shared" ref="D24:D35" si="1">B24-C24</f>
        <v>59</v>
      </c>
      <c r="E24" s="5">
        <f>SUMIFS('Zeiterfassung 2026'!$N$6:$N$305,'Zeiterfassung 2026'!$A$6:$A$305,"&gt;="&amp;DATE($B$4,1,1),'Zeiterfassung 2026'!$A$6:$A$305,"&lt;"&amp;EDATE(DATE($B$4,1,1),1))</f>
        <v>89.500000001688022</v>
      </c>
      <c r="F24" s="4">
        <f>SUMIFS('Zeiterfassung 2026'!$U$6:$U$305,'Zeiterfassung 2026'!$A$6:$A$305,"&gt;="&amp;DATE($B$4,1,1),'Zeiterfassung 2026'!$A$6:$A$305,"&lt;"&amp;EDATE(DATE($B$4,1,1),1))</f>
        <v>10846.537500006703</v>
      </c>
      <c r="G24" s="11">
        <f>COUNTIFS('Zeiterfassung 2026'!$A$6:$A$305,"&gt;="&amp;DATE($B$4,1,1),'Zeiterfassung 2026'!$A$6:$A$305,"&lt;"&amp;EDATE(DATE($B$4,1,1),1),'Zeiterfassung 2026'!$X$6:$X$305,"&lt;&gt;OK",'Zeiterfassung 2026'!$X$6:$X$305,"&lt;&gt;")</f>
        <v>1</v>
      </c>
    </row>
    <row r="25" spans="1:16" ht="20.100000000000001" customHeight="1" x14ac:dyDescent="0.25">
      <c r="A25" t="s">
        <v>78</v>
      </c>
      <c r="B25" s="5">
        <f>SUMIFS('Zeiterfassung 2026'!$K$6:$K$305,'Zeiterfassung 2026'!$A$6:$A$305,"&gt;="&amp;DATE($B$4,2,1),'Zeiterfassung 2026'!$A$6:$A$305,"&lt;"&amp;EDATE(DATE($B$4,2,1),1))</f>
        <v>274</v>
      </c>
      <c r="C25" s="5">
        <f>SUMIFS('Zeiterfassung 2026'!$L$6:$L$305,'Zeiterfassung 2026'!$A$6:$A$305,"&gt;="&amp;DATE($B$4,2,1),'Zeiterfassung 2026'!$A$6:$A$305,"&lt;"&amp;EDATE(DATE($B$4,2,1),1))</f>
        <v>231</v>
      </c>
      <c r="D25" s="5">
        <f t="shared" si="1"/>
        <v>43</v>
      </c>
      <c r="E25" s="5">
        <f>SUMIFS('Zeiterfassung 2026'!$N$6:$N$305,'Zeiterfassung 2026'!$A$6:$A$305,"&gt;="&amp;DATE($B$4,2,1),'Zeiterfassung 2026'!$A$6:$A$305,"&lt;"&amp;EDATE(DATE($B$4,2,1),1))</f>
        <v>52.500000001396984</v>
      </c>
      <c r="F25" s="4">
        <f>SUMIFS('Zeiterfassung 2026'!$U$6:$U$305,'Zeiterfassung 2026'!$A$6:$A$305,"&gt;="&amp;DATE($B$4,2,1),'Zeiterfassung 2026'!$A$6:$A$305,"&lt;"&amp;EDATE(DATE($B$4,2,1),1))</f>
        <v>4741.056250005503</v>
      </c>
      <c r="G25" s="11">
        <f>COUNTIFS('Zeiterfassung 2026'!$A$6:$A$305,"&gt;="&amp;DATE($B$4,2,1),'Zeiterfassung 2026'!$A$6:$A$305,"&lt;"&amp;EDATE(DATE($B$4,2,1),1),'Zeiterfassung 2026'!$X$6:$X$305,"&lt;&gt;OK",'Zeiterfassung 2026'!$X$6:$X$305,"&lt;&gt;")</f>
        <v>0</v>
      </c>
    </row>
    <row r="26" spans="1:16" ht="20.100000000000001" customHeight="1" x14ac:dyDescent="0.25">
      <c r="A26" t="s">
        <v>79</v>
      </c>
      <c r="B26" s="5">
        <f>SUMIFS('Zeiterfassung 2026'!$K$6:$K$305,'Zeiterfassung 2026'!$A$6:$A$305,"&gt;="&amp;DATE($B$4,3,1),'Zeiterfassung 2026'!$A$6:$A$305,"&lt;"&amp;EDATE(DATE($B$4,3,1),1))</f>
        <v>0</v>
      </c>
      <c r="C26" s="5">
        <f>SUMIFS('Zeiterfassung 2026'!$L$6:$L$305,'Zeiterfassung 2026'!$A$6:$A$305,"&gt;="&amp;DATE($B$4,3,1),'Zeiterfassung 2026'!$A$6:$A$305,"&lt;"&amp;EDATE(DATE($B$4,3,1),1))</f>
        <v>0</v>
      </c>
      <c r="D26" s="5">
        <f t="shared" si="1"/>
        <v>0</v>
      </c>
      <c r="E26" s="5">
        <f>SUMIFS('Zeiterfassung 2026'!$N$6:$N$305,'Zeiterfassung 2026'!$A$6:$A$305,"&gt;="&amp;DATE($B$4,3,1),'Zeiterfassung 2026'!$A$6:$A$305,"&lt;"&amp;EDATE(DATE($B$4,3,1),1))</f>
        <v>0</v>
      </c>
      <c r="F26" s="4">
        <f>SUMIFS('Zeiterfassung 2026'!$U$6:$U$305,'Zeiterfassung 2026'!$A$6:$A$305,"&gt;="&amp;DATE($B$4,3,1),'Zeiterfassung 2026'!$A$6:$A$305,"&lt;"&amp;EDATE(DATE($B$4,3,1),1))</f>
        <v>0</v>
      </c>
      <c r="G26" s="11">
        <f>COUNTIFS('Zeiterfassung 2026'!$A$6:$A$305,"&gt;="&amp;DATE($B$4,3,1),'Zeiterfassung 2026'!$A$6:$A$305,"&lt;"&amp;EDATE(DATE($B$4,3,1),1),'Zeiterfassung 2026'!$X$6:$X$305,"&lt;&gt;OK",'Zeiterfassung 2026'!$X$6:$X$305,"&lt;&gt;")</f>
        <v>0</v>
      </c>
    </row>
    <row r="27" spans="1:16" ht="20.100000000000001" customHeight="1" x14ac:dyDescent="0.25">
      <c r="A27" t="s">
        <v>80</v>
      </c>
      <c r="B27" s="5">
        <f>SUMIFS('Zeiterfassung 2026'!$K$6:$K$305,'Zeiterfassung 2026'!$A$6:$A$305,"&gt;="&amp;DATE($B$4,4,1),'Zeiterfassung 2026'!$A$6:$A$305,"&lt;"&amp;EDATE(DATE($B$4,4,1),1))</f>
        <v>0</v>
      </c>
      <c r="C27" s="5">
        <f>SUMIFS('Zeiterfassung 2026'!$L$6:$L$305,'Zeiterfassung 2026'!$A$6:$A$305,"&gt;="&amp;DATE($B$4,4,1),'Zeiterfassung 2026'!$A$6:$A$305,"&lt;"&amp;EDATE(DATE($B$4,4,1),1))</f>
        <v>0</v>
      </c>
      <c r="D27" s="5">
        <f t="shared" si="1"/>
        <v>0</v>
      </c>
      <c r="E27" s="5">
        <f>SUMIFS('Zeiterfassung 2026'!$N$6:$N$305,'Zeiterfassung 2026'!$A$6:$A$305,"&gt;="&amp;DATE($B$4,4,1),'Zeiterfassung 2026'!$A$6:$A$305,"&lt;"&amp;EDATE(DATE($B$4,4,1),1))</f>
        <v>0</v>
      </c>
      <c r="F27" s="4">
        <f>SUMIFS('Zeiterfassung 2026'!$U$6:$U$305,'Zeiterfassung 2026'!$A$6:$A$305,"&gt;="&amp;DATE($B$4,4,1),'Zeiterfassung 2026'!$A$6:$A$305,"&lt;"&amp;EDATE(DATE($B$4,4,1),1))</f>
        <v>0</v>
      </c>
      <c r="G27" s="11">
        <f>COUNTIFS('Zeiterfassung 2026'!$A$6:$A$305,"&gt;="&amp;DATE($B$4,4,1),'Zeiterfassung 2026'!$A$6:$A$305,"&lt;"&amp;EDATE(DATE($B$4,4,1),1),'Zeiterfassung 2026'!$X$6:$X$305,"&lt;&gt;OK",'Zeiterfassung 2026'!$X$6:$X$305,"&lt;&gt;")</f>
        <v>0</v>
      </c>
    </row>
    <row r="28" spans="1:16" ht="20.100000000000001" customHeight="1" x14ac:dyDescent="0.25">
      <c r="A28" t="s">
        <v>81</v>
      </c>
      <c r="B28" s="5">
        <f>SUMIFS('Zeiterfassung 2026'!$K$6:$K$305,'Zeiterfassung 2026'!$A$6:$A$305,"&gt;="&amp;DATE($B$4,5,1),'Zeiterfassung 2026'!$A$6:$A$305,"&lt;"&amp;EDATE(DATE($B$4,5,1),1))</f>
        <v>0</v>
      </c>
      <c r="C28" s="5">
        <f>SUMIFS('Zeiterfassung 2026'!$L$6:$L$305,'Zeiterfassung 2026'!$A$6:$A$305,"&gt;="&amp;DATE($B$4,5,1),'Zeiterfassung 2026'!$A$6:$A$305,"&lt;"&amp;EDATE(DATE($B$4,5,1),1))</f>
        <v>0</v>
      </c>
      <c r="D28" s="5">
        <f t="shared" si="1"/>
        <v>0</v>
      </c>
      <c r="E28" s="5">
        <f>SUMIFS('Zeiterfassung 2026'!$N$6:$N$305,'Zeiterfassung 2026'!$A$6:$A$305,"&gt;="&amp;DATE($B$4,5,1),'Zeiterfassung 2026'!$A$6:$A$305,"&lt;"&amp;EDATE(DATE($B$4,5,1),1))</f>
        <v>0</v>
      </c>
      <c r="F28" s="4">
        <f>SUMIFS('Zeiterfassung 2026'!$U$6:$U$305,'Zeiterfassung 2026'!$A$6:$A$305,"&gt;="&amp;DATE($B$4,5,1),'Zeiterfassung 2026'!$A$6:$A$305,"&lt;"&amp;EDATE(DATE($B$4,5,1),1))</f>
        <v>0</v>
      </c>
      <c r="G28" s="11">
        <f>COUNTIFS('Zeiterfassung 2026'!$A$6:$A$305,"&gt;="&amp;DATE($B$4,5,1),'Zeiterfassung 2026'!$A$6:$A$305,"&lt;"&amp;EDATE(DATE($B$4,5,1),1),'Zeiterfassung 2026'!$X$6:$X$305,"&lt;&gt;OK",'Zeiterfassung 2026'!$X$6:$X$305,"&lt;&gt;")</f>
        <v>0</v>
      </c>
    </row>
    <row r="29" spans="1:16" ht="20.100000000000001" customHeight="1" x14ac:dyDescent="0.25">
      <c r="A29" t="s">
        <v>82</v>
      </c>
      <c r="B29" s="5">
        <f>SUMIFS('Zeiterfassung 2026'!$K$6:$K$305,'Zeiterfassung 2026'!$A$6:$A$305,"&gt;="&amp;DATE($B$4,6,1),'Zeiterfassung 2026'!$A$6:$A$305,"&lt;"&amp;EDATE(DATE($B$4,6,1),1))</f>
        <v>0</v>
      </c>
      <c r="C29" s="5">
        <f>SUMIFS('Zeiterfassung 2026'!$L$6:$L$305,'Zeiterfassung 2026'!$A$6:$A$305,"&gt;="&amp;DATE($B$4,6,1),'Zeiterfassung 2026'!$A$6:$A$305,"&lt;"&amp;EDATE(DATE($B$4,6,1),1))</f>
        <v>0</v>
      </c>
      <c r="D29" s="5">
        <f t="shared" si="1"/>
        <v>0</v>
      </c>
      <c r="E29" s="5">
        <f>SUMIFS('Zeiterfassung 2026'!$N$6:$N$305,'Zeiterfassung 2026'!$A$6:$A$305,"&gt;="&amp;DATE($B$4,6,1),'Zeiterfassung 2026'!$A$6:$A$305,"&lt;"&amp;EDATE(DATE($B$4,6,1),1))</f>
        <v>0</v>
      </c>
      <c r="F29" s="4">
        <f>SUMIFS('Zeiterfassung 2026'!$U$6:$U$305,'Zeiterfassung 2026'!$A$6:$A$305,"&gt;="&amp;DATE($B$4,6,1),'Zeiterfassung 2026'!$A$6:$A$305,"&lt;"&amp;EDATE(DATE($B$4,6,1),1))</f>
        <v>0</v>
      </c>
      <c r="G29" s="11">
        <f>COUNTIFS('Zeiterfassung 2026'!$A$6:$A$305,"&gt;="&amp;DATE($B$4,6,1),'Zeiterfassung 2026'!$A$6:$A$305,"&lt;"&amp;EDATE(DATE($B$4,6,1),1),'Zeiterfassung 2026'!$X$6:$X$305,"&lt;&gt;OK",'Zeiterfassung 2026'!$X$6:$X$305,"&lt;&gt;")</f>
        <v>0</v>
      </c>
    </row>
    <row r="30" spans="1:16" ht="20.100000000000001" customHeight="1" x14ac:dyDescent="0.25">
      <c r="A30" t="s">
        <v>83</v>
      </c>
      <c r="B30" s="5">
        <f>SUMIFS('Zeiterfassung 2026'!$K$6:$K$305,'Zeiterfassung 2026'!$A$6:$A$305,"&gt;="&amp;DATE($B$4,7,1),'Zeiterfassung 2026'!$A$6:$A$305,"&lt;"&amp;EDATE(DATE($B$4,7,1),1))</f>
        <v>0</v>
      </c>
      <c r="C30" s="5">
        <f>SUMIFS('Zeiterfassung 2026'!$L$6:$L$305,'Zeiterfassung 2026'!$A$6:$A$305,"&gt;="&amp;DATE($B$4,7,1),'Zeiterfassung 2026'!$A$6:$A$305,"&lt;"&amp;EDATE(DATE($B$4,7,1),1))</f>
        <v>0</v>
      </c>
      <c r="D30" s="5">
        <f t="shared" si="1"/>
        <v>0</v>
      </c>
      <c r="E30" s="5">
        <f>SUMIFS('Zeiterfassung 2026'!$N$6:$N$305,'Zeiterfassung 2026'!$A$6:$A$305,"&gt;="&amp;DATE($B$4,7,1),'Zeiterfassung 2026'!$A$6:$A$305,"&lt;"&amp;EDATE(DATE($B$4,7,1),1))</f>
        <v>0</v>
      </c>
      <c r="F30" s="4">
        <f>SUMIFS('Zeiterfassung 2026'!$U$6:$U$305,'Zeiterfassung 2026'!$A$6:$A$305,"&gt;="&amp;DATE($B$4,7,1),'Zeiterfassung 2026'!$A$6:$A$305,"&lt;"&amp;EDATE(DATE($B$4,7,1),1))</f>
        <v>0</v>
      </c>
      <c r="G30" s="11">
        <f>COUNTIFS('Zeiterfassung 2026'!$A$6:$A$305,"&gt;="&amp;DATE($B$4,7,1),'Zeiterfassung 2026'!$A$6:$A$305,"&lt;"&amp;EDATE(DATE($B$4,7,1),1),'Zeiterfassung 2026'!$X$6:$X$305,"&lt;&gt;OK",'Zeiterfassung 2026'!$X$6:$X$305,"&lt;&gt;")</f>
        <v>0</v>
      </c>
    </row>
    <row r="31" spans="1:16" ht="20.100000000000001" customHeight="1" x14ac:dyDescent="0.25">
      <c r="A31" t="s">
        <v>84</v>
      </c>
      <c r="B31" s="5">
        <f>SUMIFS('Zeiterfassung 2026'!$K$6:$K$305,'Zeiterfassung 2026'!$A$6:$A$305,"&gt;="&amp;DATE($B$4,8,1),'Zeiterfassung 2026'!$A$6:$A$305,"&lt;"&amp;EDATE(DATE($B$4,8,1),1))</f>
        <v>0</v>
      </c>
      <c r="C31" s="5">
        <f>SUMIFS('Zeiterfassung 2026'!$L$6:$L$305,'Zeiterfassung 2026'!$A$6:$A$305,"&gt;="&amp;DATE($B$4,8,1),'Zeiterfassung 2026'!$A$6:$A$305,"&lt;"&amp;EDATE(DATE($B$4,8,1),1))</f>
        <v>0</v>
      </c>
      <c r="D31" s="5">
        <f t="shared" si="1"/>
        <v>0</v>
      </c>
      <c r="E31" s="5">
        <f>SUMIFS('Zeiterfassung 2026'!$N$6:$N$305,'Zeiterfassung 2026'!$A$6:$A$305,"&gt;="&amp;DATE($B$4,8,1),'Zeiterfassung 2026'!$A$6:$A$305,"&lt;"&amp;EDATE(DATE($B$4,8,1),1))</f>
        <v>0</v>
      </c>
      <c r="F31" s="4">
        <f>SUMIFS('Zeiterfassung 2026'!$U$6:$U$305,'Zeiterfassung 2026'!$A$6:$A$305,"&gt;="&amp;DATE($B$4,8,1),'Zeiterfassung 2026'!$A$6:$A$305,"&lt;"&amp;EDATE(DATE($B$4,8,1),1))</f>
        <v>0</v>
      </c>
      <c r="G31" s="11">
        <f>COUNTIFS('Zeiterfassung 2026'!$A$6:$A$305,"&gt;="&amp;DATE($B$4,8,1),'Zeiterfassung 2026'!$A$6:$A$305,"&lt;"&amp;EDATE(DATE($B$4,8,1),1),'Zeiterfassung 2026'!$X$6:$X$305,"&lt;&gt;OK",'Zeiterfassung 2026'!$X$6:$X$305,"&lt;&gt;")</f>
        <v>0</v>
      </c>
    </row>
    <row r="32" spans="1:16" ht="20.100000000000001" customHeight="1" x14ac:dyDescent="0.25">
      <c r="A32" t="s">
        <v>85</v>
      </c>
      <c r="B32" s="5">
        <f>SUMIFS('Zeiterfassung 2026'!$K$6:$K$305,'Zeiterfassung 2026'!$A$6:$A$305,"&gt;="&amp;DATE($B$4,9,1),'Zeiterfassung 2026'!$A$6:$A$305,"&lt;"&amp;EDATE(DATE($B$4,9,1),1))</f>
        <v>0</v>
      </c>
      <c r="C32" s="5">
        <f>SUMIFS('Zeiterfassung 2026'!$L$6:$L$305,'Zeiterfassung 2026'!$A$6:$A$305,"&gt;="&amp;DATE($B$4,9,1),'Zeiterfassung 2026'!$A$6:$A$305,"&lt;"&amp;EDATE(DATE($B$4,9,1),1))</f>
        <v>0</v>
      </c>
      <c r="D32" s="5">
        <f t="shared" si="1"/>
        <v>0</v>
      </c>
      <c r="E32" s="5">
        <f>SUMIFS('Zeiterfassung 2026'!$N$6:$N$305,'Zeiterfassung 2026'!$A$6:$A$305,"&gt;="&amp;DATE($B$4,9,1),'Zeiterfassung 2026'!$A$6:$A$305,"&lt;"&amp;EDATE(DATE($B$4,9,1),1))</f>
        <v>0</v>
      </c>
      <c r="F32" s="4">
        <f>SUMIFS('Zeiterfassung 2026'!$U$6:$U$305,'Zeiterfassung 2026'!$A$6:$A$305,"&gt;="&amp;DATE($B$4,9,1),'Zeiterfassung 2026'!$A$6:$A$305,"&lt;"&amp;EDATE(DATE($B$4,9,1),1))</f>
        <v>0</v>
      </c>
      <c r="G32" s="11">
        <f>COUNTIFS('Zeiterfassung 2026'!$A$6:$A$305,"&gt;="&amp;DATE($B$4,9,1),'Zeiterfassung 2026'!$A$6:$A$305,"&lt;"&amp;EDATE(DATE($B$4,9,1),1),'Zeiterfassung 2026'!$X$6:$X$305,"&lt;&gt;OK",'Zeiterfassung 2026'!$X$6:$X$305,"&lt;&gt;")</f>
        <v>0</v>
      </c>
    </row>
    <row r="33" spans="1:7" ht="20.100000000000001" customHeight="1" x14ac:dyDescent="0.25">
      <c r="A33" t="s">
        <v>86</v>
      </c>
      <c r="B33" s="5">
        <f>SUMIFS('Zeiterfassung 2026'!$K$6:$K$305,'Zeiterfassung 2026'!$A$6:$A$305,"&gt;="&amp;DATE($B$4,10,1),'Zeiterfassung 2026'!$A$6:$A$305,"&lt;"&amp;EDATE(DATE($B$4,10,1),1))</f>
        <v>0</v>
      </c>
      <c r="C33" s="5">
        <f>SUMIFS('Zeiterfassung 2026'!$L$6:$L$305,'Zeiterfassung 2026'!$A$6:$A$305,"&gt;="&amp;DATE($B$4,10,1),'Zeiterfassung 2026'!$A$6:$A$305,"&lt;"&amp;EDATE(DATE($B$4,10,1),1))</f>
        <v>0</v>
      </c>
      <c r="D33" s="5">
        <f t="shared" si="1"/>
        <v>0</v>
      </c>
      <c r="E33" s="5">
        <f>SUMIFS('Zeiterfassung 2026'!$N$6:$N$305,'Zeiterfassung 2026'!$A$6:$A$305,"&gt;="&amp;DATE($B$4,10,1),'Zeiterfassung 2026'!$A$6:$A$305,"&lt;"&amp;EDATE(DATE($B$4,10,1),1))</f>
        <v>0</v>
      </c>
      <c r="F33" s="4">
        <f>SUMIFS('Zeiterfassung 2026'!$U$6:$U$305,'Zeiterfassung 2026'!$A$6:$A$305,"&gt;="&amp;DATE($B$4,10,1),'Zeiterfassung 2026'!$A$6:$A$305,"&lt;"&amp;EDATE(DATE($B$4,10,1),1))</f>
        <v>0</v>
      </c>
      <c r="G33" s="11">
        <f>COUNTIFS('Zeiterfassung 2026'!$A$6:$A$305,"&gt;="&amp;DATE($B$4,10,1),'Zeiterfassung 2026'!$A$6:$A$305,"&lt;"&amp;EDATE(DATE($B$4,10,1),1),'Zeiterfassung 2026'!$X$6:$X$305,"&lt;&gt;OK",'Zeiterfassung 2026'!$X$6:$X$305,"&lt;&gt;")</f>
        <v>0</v>
      </c>
    </row>
    <row r="34" spans="1:7" ht="20.100000000000001" customHeight="1" x14ac:dyDescent="0.25">
      <c r="A34" t="s">
        <v>87</v>
      </c>
      <c r="B34" s="5">
        <f>SUMIFS('Zeiterfassung 2026'!$K$6:$K$305,'Zeiterfassung 2026'!$A$6:$A$305,"&gt;="&amp;DATE($B$4,11,1),'Zeiterfassung 2026'!$A$6:$A$305,"&lt;"&amp;EDATE(DATE($B$4,11,1),1))</f>
        <v>0</v>
      </c>
      <c r="C34" s="5">
        <f>SUMIFS('Zeiterfassung 2026'!$L$6:$L$305,'Zeiterfassung 2026'!$A$6:$A$305,"&gt;="&amp;DATE($B$4,11,1),'Zeiterfassung 2026'!$A$6:$A$305,"&lt;"&amp;EDATE(DATE($B$4,11,1),1))</f>
        <v>0</v>
      </c>
      <c r="D34" s="5">
        <f t="shared" si="1"/>
        <v>0</v>
      </c>
      <c r="E34" s="5">
        <f>SUMIFS('Zeiterfassung 2026'!$N$6:$N$305,'Zeiterfassung 2026'!$A$6:$A$305,"&gt;="&amp;DATE($B$4,11,1),'Zeiterfassung 2026'!$A$6:$A$305,"&lt;"&amp;EDATE(DATE($B$4,11,1),1))</f>
        <v>0</v>
      </c>
      <c r="F34" s="4">
        <f>SUMIFS('Zeiterfassung 2026'!$U$6:$U$305,'Zeiterfassung 2026'!$A$6:$A$305,"&gt;="&amp;DATE($B$4,11,1),'Zeiterfassung 2026'!$A$6:$A$305,"&lt;"&amp;EDATE(DATE($B$4,11,1),1))</f>
        <v>0</v>
      </c>
      <c r="G34" s="11">
        <f>COUNTIFS('Zeiterfassung 2026'!$A$6:$A$305,"&gt;="&amp;DATE($B$4,11,1),'Zeiterfassung 2026'!$A$6:$A$305,"&lt;"&amp;EDATE(DATE($B$4,11,1),1),'Zeiterfassung 2026'!$X$6:$X$305,"&lt;&gt;OK",'Zeiterfassung 2026'!$X$6:$X$305,"&lt;&gt;")</f>
        <v>0</v>
      </c>
    </row>
    <row r="35" spans="1:7" ht="20.100000000000001" customHeight="1" x14ac:dyDescent="0.25">
      <c r="A35" t="s">
        <v>88</v>
      </c>
      <c r="B35" s="5">
        <f>SUMIFS('Zeiterfassung 2026'!$K$6:$K$305,'Zeiterfassung 2026'!$A$6:$A$305,"&gt;="&amp;DATE($B$4,12,1),'Zeiterfassung 2026'!$A$6:$A$305,"&lt;"&amp;EDATE(DATE($B$4,12,1),1))</f>
        <v>0</v>
      </c>
      <c r="C35" s="5">
        <f>SUMIFS('Zeiterfassung 2026'!$L$6:$L$305,'Zeiterfassung 2026'!$A$6:$A$305,"&gt;="&amp;DATE($B$4,12,1),'Zeiterfassung 2026'!$A$6:$A$305,"&lt;"&amp;EDATE(DATE($B$4,12,1),1))</f>
        <v>0</v>
      </c>
      <c r="D35" s="5">
        <f t="shared" si="1"/>
        <v>0</v>
      </c>
      <c r="E35" s="5">
        <f>SUMIFS('Zeiterfassung 2026'!$N$6:$N$305,'Zeiterfassung 2026'!$A$6:$A$305,"&gt;="&amp;DATE($B$4,12,1),'Zeiterfassung 2026'!$A$6:$A$305,"&lt;"&amp;EDATE(DATE($B$4,12,1),1))</f>
        <v>0</v>
      </c>
      <c r="F35" s="4">
        <f>SUMIFS('Zeiterfassung 2026'!$U$6:$U$305,'Zeiterfassung 2026'!$A$6:$A$305,"&gt;="&amp;DATE($B$4,12,1),'Zeiterfassung 2026'!$A$6:$A$305,"&lt;"&amp;EDATE(DATE($B$4,12,1),1))</f>
        <v>0</v>
      </c>
      <c r="G35" s="11">
        <f>COUNTIFS('Zeiterfassung 2026'!$A$6:$A$305,"&gt;="&amp;DATE($B$4,12,1),'Zeiterfassung 2026'!$A$6:$A$305,"&lt;"&amp;EDATE(DATE($B$4,12,1),1),'Zeiterfassung 2026'!$X$6:$X$305,"&lt;&gt;OK",'Zeiterfassung 2026'!$X$6:$X$305,"&lt;&gt;")</f>
        <v>0</v>
      </c>
    </row>
  </sheetData>
  <mergeCells count="2">
    <mergeCell ref="A1:N1"/>
    <mergeCell ref="L3:P3"/>
  </mergeCells>
  <conditionalFormatting sqref="D11:D18">
    <cfRule type="cellIs" dxfId="3" priority="1" operator="lessThan">
      <formula>0</formula>
    </cfRule>
  </conditionalFormatting>
  <conditionalFormatting sqref="D24:D35">
    <cfRule type="cellIs" dxfId="2" priority="2" operator="lessThan">
      <formula>0</formula>
    </cfRule>
  </conditionalFormatting>
  <conditionalFormatting sqref="J4">
    <cfRule type="cellIs" dxfId="1" priority="4" operator="greaterThan">
      <formula>0</formula>
    </cfRule>
  </conditionalFormatting>
  <conditionalFormatting sqref="J11:J18">
    <cfRule type="cellIs" dxfId="0" priority="3" operator="greaterThan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100-000000000000}">
          <x14:formula1>
            <xm:f>Stammdaten!$P$2:$P$13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"/>
  <sheetViews>
    <sheetView workbookViewId="0"/>
  </sheetViews>
  <sheetFormatPr baseColWidth="10" defaultColWidth="9" defaultRowHeight="15" x14ac:dyDescent="0.25"/>
  <cols>
    <col min="1" max="1" width="68.5" customWidth="1"/>
    <col min="2" max="2" width="10" customWidth="1"/>
    <col min="3" max="3" width="11.125" customWidth="1"/>
    <col min="4" max="4" width="18" customWidth="1"/>
    <col min="5" max="5" width="14" customWidth="1"/>
    <col min="6" max="6" width="8" customWidth="1"/>
    <col min="7" max="7" width="13.375" customWidth="1"/>
    <col min="8" max="8" width="10" customWidth="1"/>
    <col min="10" max="14" width="16" customWidth="1"/>
    <col min="16" max="16" width="8.75" customWidth="1"/>
    <col min="17" max="17" width="2.25" customWidth="1"/>
  </cols>
  <sheetData>
    <row r="1" spans="1:17" ht="18.75" x14ac:dyDescent="0.3">
      <c r="A1" s="37" t="s">
        <v>89</v>
      </c>
      <c r="B1" s="33"/>
      <c r="C1" s="33"/>
      <c r="D1" s="33"/>
      <c r="E1" s="33"/>
      <c r="F1" s="33"/>
      <c r="G1" s="33"/>
      <c r="H1" s="33"/>
      <c r="J1" s="1" t="s">
        <v>90</v>
      </c>
      <c r="K1" s="1" t="s">
        <v>91</v>
      </c>
      <c r="L1" s="1" t="s">
        <v>23</v>
      </c>
      <c r="M1" s="1" t="s">
        <v>22</v>
      </c>
      <c r="N1" s="1" t="s">
        <v>92</v>
      </c>
      <c r="P1" s="1" t="s">
        <v>77</v>
      </c>
      <c r="Q1" s="1" t="s">
        <v>93</v>
      </c>
    </row>
    <row r="2" spans="1:17" x14ac:dyDescent="0.25">
      <c r="J2" t="s">
        <v>37</v>
      </c>
      <c r="K2" t="s">
        <v>29</v>
      </c>
      <c r="L2" t="s">
        <v>35</v>
      </c>
      <c r="N2" t="s">
        <v>30</v>
      </c>
      <c r="P2" t="s">
        <v>60</v>
      </c>
      <c r="Q2">
        <v>1</v>
      </c>
    </row>
    <row r="3" spans="1:17" ht="35.1" customHeight="1" x14ac:dyDescent="0.25">
      <c r="A3" s="2" t="s">
        <v>64</v>
      </c>
      <c r="B3" s="2">
        <v>2026</v>
      </c>
      <c r="D3" s="3" t="s">
        <v>94</v>
      </c>
      <c r="E3" s="3" t="s">
        <v>95</v>
      </c>
      <c r="F3" s="3"/>
      <c r="G3" s="3"/>
      <c r="H3" s="3"/>
      <c r="J3" t="s">
        <v>33</v>
      </c>
      <c r="K3" t="s">
        <v>40</v>
      </c>
      <c r="L3" t="s">
        <v>38</v>
      </c>
      <c r="M3" t="s">
        <v>55</v>
      </c>
      <c r="N3" t="s">
        <v>41</v>
      </c>
      <c r="P3" t="s">
        <v>78</v>
      </c>
      <c r="Q3">
        <v>2</v>
      </c>
    </row>
    <row r="4" spans="1:17" ht="35.1" customHeight="1" x14ac:dyDescent="0.25">
      <c r="A4" s="2" t="s">
        <v>96</v>
      </c>
      <c r="B4" s="6">
        <v>13.9</v>
      </c>
      <c r="D4" s="3" t="s">
        <v>61</v>
      </c>
      <c r="E4" s="3" t="s">
        <v>97</v>
      </c>
      <c r="F4" s="3"/>
      <c r="G4" s="3"/>
      <c r="H4" s="3"/>
      <c r="J4" t="s">
        <v>48</v>
      </c>
      <c r="K4" t="s">
        <v>34</v>
      </c>
      <c r="L4" t="s">
        <v>31</v>
      </c>
      <c r="M4" t="s">
        <v>57</v>
      </c>
      <c r="P4" t="s">
        <v>79</v>
      </c>
      <c r="Q4">
        <v>3</v>
      </c>
    </row>
    <row r="5" spans="1:17" ht="35.1" customHeight="1" x14ac:dyDescent="0.25">
      <c r="A5" s="2" t="s">
        <v>98</v>
      </c>
      <c r="B5" s="7">
        <v>0.25</v>
      </c>
      <c r="D5" s="3" t="s">
        <v>73</v>
      </c>
      <c r="E5" s="3" t="s">
        <v>99</v>
      </c>
      <c r="F5" s="3"/>
      <c r="G5" s="3"/>
      <c r="H5" s="3"/>
      <c r="J5" t="s">
        <v>28</v>
      </c>
      <c r="K5" t="s">
        <v>49</v>
      </c>
      <c r="L5" t="s">
        <v>42</v>
      </c>
      <c r="M5" t="s">
        <v>100</v>
      </c>
      <c r="P5" t="s">
        <v>80</v>
      </c>
      <c r="Q5">
        <v>4</v>
      </c>
    </row>
    <row r="6" spans="1:17" x14ac:dyDescent="0.25">
      <c r="A6" s="2" t="s">
        <v>101</v>
      </c>
      <c r="B6" s="7">
        <v>0.5</v>
      </c>
      <c r="J6" t="s">
        <v>45</v>
      </c>
      <c r="K6" t="s">
        <v>102</v>
      </c>
      <c r="M6" t="s">
        <v>103</v>
      </c>
      <c r="P6" t="s">
        <v>81</v>
      </c>
      <c r="Q6">
        <v>5</v>
      </c>
    </row>
    <row r="7" spans="1:17" x14ac:dyDescent="0.25">
      <c r="A7" s="18" t="s">
        <v>104</v>
      </c>
      <c r="B7" s="19">
        <v>0.5</v>
      </c>
      <c r="C7" s="1" t="s">
        <v>105</v>
      </c>
      <c r="D7" s="1" t="s">
        <v>106</v>
      </c>
      <c r="E7" s="1" t="s">
        <v>18</v>
      </c>
      <c r="F7" s="1" t="s">
        <v>107</v>
      </c>
      <c r="G7" s="1" t="s">
        <v>108</v>
      </c>
      <c r="H7" s="1" t="s">
        <v>109</v>
      </c>
      <c r="J7" t="s">
        <v>52</v>
      </c>
      <c r="K7" t="s">
        <v>54</v>
      </c>
      <c r="M7" t="s">
        <v>110</v>
      </c>
      <c r="P7" t="s">
        <v>82</v>
      </c>
      <c r="Q7">
        <v>6</v>
      </c>
    </row>
    <row r="8" spans="1:17" x14ac:dyDescent="0.25">
      <c r="A8" t="s">
        <v>36</v>
      </c>
      <c r="B8" t="s">
        <v>111</v>
      </c>
      <c r="C8" t="s">
        <v>112</v>
      </c>
      <c r="D8" t="s">
        <v>113</v>
      </c>
      <c r="E8" s="4">
        <v>14.5</v>
      </c>
      <c r="F8" s="5">
        <v>6</v>
      </c>
      <c r="G8" s="5">
        <v>18</v>
      </c>
      <c r="H8" t="s">
        <v>30</v>
      </c>
      <c r="J8" t="s">
        <v>76</v>
      </c>
      <c r="K8" t="s">
        <v>46</v>
      </c>
      <c r="P8" t="s">
        <v>83</v>
      </c>
      <c r="Q8">
        <v>7</v>
      </c>
    </row>
    <row r="9" spans="1:17" x14ac:dyDescent="0.25">
      <c r="A9" t="s">
        <v>32</v>
      </c>
      <c r="B9" t="s">
        <v>114</v>
      </c>
      <c r="C9" t="s">
        <v>115</v>
      </c>
      <c r="D9" t="s">
        <v>116</v>
      </c>
      <c r="E9" s="4">
        <v>17.2</v>
      </c>
      <c r="F9" s="5">
        <v>8</v>
      </c>
      <c r="G9" s="5">
        <v>21</v>
      </c>
      <c r="H9" t="s">
        <v>30</v>
      </c>
      <c r="P9" t="s">
        <v>84</v>
      </c>
      <c r="Q9">
        <v>8</v>
      </c>
    </row>
    <row r="10" spans="1:17" x14ac:dyDescent="0.25">
      <c r="A10" t="s">
        <v>47</v>
      </c>
      <c r="B10" t="s">
        <v>117</v>
      </c>
      <c r="C10" t="s">
        <v>48</v>
      </c>
      <c r="D10" t="s">
        <v>113</v>
      </c>
      <c r="E10" s="4">
        <v>15</v>
      </c>
      <c r="F10" s="5">
        <v>5.5</v>
      </c>
      <c r="G10" s="5">
        <v>16</v>
      </c>
      <c r="H10" t="s">
        <v>30</v>
      </c>
      <c r="P10" t="s">
        <v>85</v>
      </c>
      <c r="Q10">
        <v>9</v>
      </c>
    </row>
    <row r="11" spans="1:17" x14ac:dyDescent="0.25">
      <c r="A11" t="s">
        <v>43</v>
      </c>
      <c r="B11" t="s">
        <v>118</v>
      </c>
      <c r="C11" t="s">
        <v>37</v>
      </c>
      <c r="D11" t="s">
        <v>119</v>
      </c>
      <c r="E11" s="4">
        <v>13.9</v>
      </c>
      <c r="F11" s="5">
        <v>4</v>
      </c>
      <c r="G11" s="5">
        <v>10</v>
      </c>
      <c r="H11" t="s">
        <v>30</v>
      </c>
      <c r="P11" t="s">
        <v>86</v>
      </c>
      <c r="Q11">
        <v>10</v>
      </c>
    </row>
    <row r="12" spans="1:17" x14ac:dyDescent="0.25">
      <c r="A12" t="s">
        <v>27</v>
      </c>
      <c r="B12" t="s">
        <v>120</v>
      </c>
      <c r="C12" t="s">
        <v>28</v>
      </c>
      <c r="D12" t="s">
        <v>113</v>
      </c>
      <c r="E12" s="4">
        <v>14.2</v>
      </c>
      <c r="F12" s="5">
        <v>5</v>
      </c>
      <c r="G12" s="5">
        <v>18</v>
      </c>
      <c r="H12" t="s">
        <v>30</v>
      </c>
      <c r="P12" t="s">
        <v>87</v>
      </c>
      <c r="Q12">
        <v>11</v>
      </c>
    </row>
    <row r="13" spans="1:17" x14ac:dyDescent="0.25">
      <c r="A13" t="s">
        <v>39</v>
      </c>
      <c r="B13" t="s">
        <v>121</v>
      </c>
      <c r="C13" t="s">
        <v>33</v>
      </c>
      <c r="D13" t="s">
        <v>116</v>
      </c>
      <c r="E13" s="4">
        <v>16.8</v>
      </c>
      <c r="F13" s="5">
        <v>8</v>
      </c>
      <c r="G13" s="5">
        <v>21</v>
      </c>
      <c r="H13" t="s">
        <v>30</v>
      </c>
      <c r="P13" t="s">
        <v>88</v>
      </c>
      <c r="Q13">
        <v>12</v>
      </c>
    </row>
    <row r="14" spans="1:17" x14ac:dyDescent="0.25">
      <c r="A14" t="s">
        <v>44</v>
      </c>
      <c r="B14" t="s">
        <v>122</v>
      </c>
      <c r="C14" t="s">
        <v>45</v>
      </c>
      <c r="D14" t="s">
        <v>119</v>
      </c>
      <c r="E14" s="4">
        <v>13.9</v>
      </c>
      <c r="F14" s="5">
        <v>3.5</v>
      </c>
      <c r="G14" s="5">
        <v>12</v>
      </c>
      <c r="H14" t="s">
        <v>30</v>
      </c>
    </row>
    <row r="15" spans="1:17" x14ac:dyDescent="0.25">
      <c r="A15" t="s">
        <v>51</v>
      </c>
      <c r="B15" t="s">
        <v>123</v>
      </c>
      <c r="C15" t="s">
        <v>52</v>
      </c>
      <c r="D15" t="s">
        <v>116</v>
      </c>
      <c r="E15" s="4">
        <v>18.5</v>
      </c>
      <c r="F15" s="5">
        <v>8</v>
      </c>
      <c r="G15" s="5">
        <v>21</v>
      </c>
      <c r="H15" t="s">
        <v>30</v>
      </c>
    </row>
    <row r="20" spans="1:4" x14ac:dyDescent="0.25">
      <c r="A20" s="10"/>
      <c r="B20" s="27"/>
      <c r="C20" s="28"/>
      <c r="D20" s="29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Zeiterfassung 2026</vt:lpstr>
      <vt:lpstr>Auswertung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2026-06-02T06:15:44Z</dcterms:modified>
</cp:coreProperties>
</file>