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A0848DEC-39D3-4AEA-BEA2-A0DB8BDFFE4E}" xr6:coauthVersionLast="47" xr6:coauthVersionMax="47" xr10:uidLastSave="{00000000-0000-0000-0000-000000000000}"/>
  <bookViews>
    <workbookView xWindow="1380" yWindow="1380" windowWidth="25500" windowHeight="13500" xr2:uid="{00000000-000D-0000-FFFF-FFFF00000000}"/>
  </bookViews>
  <sheets>
    <sheet name="Wochenplan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8" i="1" l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E72" i="1" s="1"/>
  <c r="E17" i="1" s="1"/>
  <c r="E24" i="1" s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E67" i="1" s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E62" i="1" s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E76" i="1"/>
  <c r="P75" i="1"/>
  <c r="E75" i="1"/>
  <c r="P74" i="1"/>
  <c r="E74" i="1"/>
  <c r="P73" i="1"/>
  <c r="E73" i="1"/>
  <c r="P72" i="1"/>
  <c r="P71" i="1"/>
  <c r="E71" i="1"/>
  <c r="P70" i="1"/>
  <c r="E70" i="1"/>
  <c r="P69" i="1"/>
  <c r="E69" i="1"/>
  <c r="P68" i="1"/>
  <c r="E68" i="1"/>
  <c r="P67" i="1"/>
  <c r="P66" i="1"/>
  <c r="E66" i="1"/>
  <c r="P65" i="1"/>
  <c r="E65" i="1"/>
  <c r="P64" i="1"/>
  <c r="E55" i="1" s="1"/>
  <c r="D17" i="1" s="1"/>
  <c r="D24" i="1" s="1"/>
  <c r="E64" i="1"/>
  <c r="P63" i="1"/>
  <c r="E63" i="1"/>
  <c r="C17" i="1" s="1"/>
  <c r="C24" i="1" s="1"/>
  <c r="P62" i="1"/>
  <c r="P61" i="1"/>
  <c r="E61" i="1"/>
  <c r="P60" i="1"/>
  <c r="E60" i="1"/>
  <c r="G17" i="1" s="1"/>
  <c r="G24" i="1" s="1"/>
  <c r="P59" i="1"/>
  <c r="E59" i="1"/>
  <c r="P58" i="1"/>
  <c r="E58" i="1"/>
  <c r="F17" i="1" s="1"/>
  <c r="F24" i="1" s="1"/>
  <c r="P57" i="1"/>
  <c r="E57" i="1"/>
  <c r="P56" i="1"/>
  <c r="E56" i="1"/>
  <c r="P55" i="1"/>
  <c r="P54" i="1"/>
  <c r="E54" i="1"/>
  <c r="P53" i="1"/>
  <c r="E53" i="1"/>
  <c r="M45" i="1"/>
  <c r="P45" i="1" s="1"/>
  <c r="L45" i="1"/>
  <c r="M44" i="1"/>
  <c r="P44" i="1" s="1"/>
  <c r="L44" i="1"/>
  <c r="M43" i="1"/>
  <c r="P43" i="1" s="1"/>
  <c r="L43" i="1"/>
  <c r="M42" i="1"/>
  <c r="P42" i="1" s="1"/>
  <c r="L42" i="1"/>
  <c r="M41" i="1"/>
  <c r="P41" i="1" s="1"/>
  <c r="L41" i="1"/>
  <c r="M40" i="1"/>
  <c r="P40" i="1" s="1"/>
  <c r="L40" i="1"/>
  <c r="M39" i="1"/>
  <c r="P39" i="1" s="1"/>
  <c r="L39" i="1"/>
  <c r="M38" i="1"/>
  <c r="P38" i="1" s="1"/>
  <c r="L38" i="1"/>
  <c r="M37" i="1"/>
  <c r="P37" i="1" s="1"/>
  <c r="L37" i="1"/>
  <c r="M36" i="1"/>
  <c r="P36" i="1" s="1"/>
  <c r="L36" i="1"/>
  <c r="M35" i="1"/>
  <c r="P35" i="1" s="1"/>
  <c r="L35" i="1"/>
  <c r="M34" i="1"/>
  <c r="P34" i="1" s="1"/>
  <c r="L34" i="1"/>
  <c r="M33" i="1"/>
  <c r="P33" i="1" s="1"/>
  <c r="L33" i="1"/>
  <c r="M32" i="1"/>
  <c r="P32" i="1" s="1"/>
  <c r="L32" i="1"/>
  <c r="M31" i="1"/>
  <c r="P31" i="1" s="1"/>
  <c r="L31" i="1"/>
  <c r="M30" i="1"/>
  <c r="P30" i="1" s="1"/>
  <c r="L30" i="1"/>
  <c r="M29" i="1"/>
  <c r="P29" i="1" s="1"/>
  <c r="L29" i="1"/>
  <c r="M28" i="1"/>
  <c r="P28" i="1" s="1"/>
  <c r="L28" i="1"/>
  <c r="M27" i="1"/>
  <c r="P27" i="1" s="1"/>
  <c r="L27" i="1"/>
  <c r="M26" i="1"/>
  <c r="P26" i="1" s="1"/>
  <c r="L26" i="1"/>
  <c r="M25" i="1"/>
  <c r="P25" i="1" s="1"/>
  <c r="L25" i="1"/>
  <c r="H25" i="1"/>
  <c r="G25" i="1"/>
  <c r="F25" i="1"/>
  <c r="E25" i="1"/>
  <c r="D25" i="1"/>
  <c r="C25" i="1"/>
  <c r="B25" i="1"/>
  <c r="M24" i="1"/>
  <c r="P24" i="1" s="1"/>
  <c r="L24" i="1"/>
  <c r="M23" i="1"/>
  <c r="P23" i="1" s="1"/>
  <c r="L23" i="1"/>
  <c r="H23" i="1"/>
  <c r="G23" i="1"/>
  <c r="F23" i="1"/>
  <c r="E23" i="1"/>
  <c r="D23" i="1"/>
  <c r="C23" i="1"/>
  <c r="B23" i="1"/>
  <c r="M22" i="1"/>
  <c r="N22" i="1" s="1"/>
  <c r="O22" i="1" s="1"/>
  <c r="L22" i="1"/>
  <c r="F22" i="1"/>
  <c r="B22" i="1"/>
  <c r="P21" i="1"/>
  <c r="M21" i="1"/>
  <c r="N21" i="1" s="1"/>
  <c r="O21" i="1" s="1"/>
  <c r="L21" i="1"/>
  <c r="M20" i="1"/>
  <c r="P20" i="1" s="1"/>
  <c r="L20" i="1"/>
  <c r="P19" i="1"/>
  <c r="M19" i="1"/>
  <c r="N19" i="1" s="1"/>
  <c r="O19" i="1" s="1"/>
  <c r="L19" i="1"/>
  <c r="P18" i="1"/>
  <c r="M18" i="1"/>
  <c r="N18" i="1" s="1"/>
  <c r="O18" i="1" s="1"/>
  <c r="L18" i="1"/>
  <c r="P17" i="1"/>
  <c r="M17" i="1"/>
  <c r="N17" i="1" s="1"/>
  <c r="O17" i="1" s="1"/>
  <c r="L17" i="1"/>
  <c r="H17" i="1"/>
  <c r="H24" i="1" s="1"/>
  <c r="M16" i="1"/>
  <c r="P16" i="1" s="1"/>
  <c r="L16" i="1"/>
  <c r="H16" i="1"/>
  <c r="H22" i="1" s="1"/>
  <c r="G16" i="1"/>
  <c r="G22" i="1" s="1"/>
  <c r="F16" i="1"/>
  <c r="E16" i="1"/>
  <c r="E22" i="1" s="1"/>
  <c r="D16" i="1"/>
  <c r="D22" i="1" s="1"/>
  <c r="C16" i="1"/>
  <c r="C22" i="1" s="1"/>
  <c r="B16" i="1"/>
  <c r="M15" i="1"/>
  <c r="P15" i="1" s="1"/>
  <c r="L15" i="1"/>
  <c r="N14" i="1"/>
  <c r="O14" i="1" s="1"/>
  <c r="M14" i="1"/>
  <c r="P14" i="1" s="1"/>
  <c r="L14" i="1"/>
  <c r="M13" i="1"/>
  <c r="P13" i="1" s="1"/>
  <c r="L13" i="1"/>
  <c r="N12" i="1"/>
  <c r="O12" i="1" s="1"/>
  <c r="M12" i="1"/>
  <c r="P12" i="1" s="1"/>
  <c r="L12" i="1"/>
  <c r="M11" i="1"/>
  <c r="P11" i="1" s="1"/>
  <c r="L11" i="1"/>
  <c r="M10" i="1"/>
  <c r="H6" i="1" s="1"/>
  <c r="L10" i="1"/>
  <c r="N4" i="1"/>
  <c r="B17" i="1" l="1"/>
  <c r="K6" i="1"/>
  <c r="N10" i="1"/>
  <c r="O10" i="1" s="1"/>
  <c r="P10" i="1"/>
  <c r="N26" i="1"/>
  <c r="O26" i="1" s="1"/>
  <c r="N30" i="1"/>
  <c r="O30" i="1" s="1"/>
  <c r="N34" i="1"/>
  <c r="O34" i="1" s="1"/>
  <c r="N38" i="1"/>
  <c r="O38" i="1" s="1"/>
  <c r="N42" i="1"/>
  <c r="O42" i="1" s="1"/>
  <c r="P22" i="1"/>
  <c r="N20" i="1"/>
  <c r="O20" i="1" s="1"/>
  <c r="N11" i="1"/>
  <c r="O11" i="1" s="1"/>
  <c r="N15" i="1"/>
  <c r="O15" i="1" s="1"/>
  <c r="N24" i="1"/>
  <c r="O24" i="1" s="1"/>
  <c r="N27" i="1"/>
  <c r="O27" i="1" s="1"/>
  <c r="N31" i="1"/>
  <c r="O31" i="1" s="1"/>
  <c r="N35" i="1"/>
  <c r="O35" i="1" s="1"/>
  <c r="N39" i="1"/>
  <c r="O39" i="1" s="1"/>
  <c r="N43" i="1"/>
  <c r="O43" i="1" s="1"/>
  <c r="N28" i="1"/>
  <c r="O28" i="1" s="1"/>
  <c r="N32" i="1"/>
  <c r="O32" i="1" s="1"/>
  <c r="N36" i="1"/>
  <c r="O36" i="1" s="1"/>
  <c r="N40" i="1"/>
  <c r="O40" i="1" s="1"/>
  <c r="N44" i="1"/>
  <c r="O44" i="1" s="1"/>
  <c r="N23" i="1"/>
  <c r="O23" i="1" s="1"/>
  <c r="E6" i="1"/>
  <c r="N13" i="1"/>
  <c r="O13" i="1" s="1"/>
  <c r="N16" i="1"/>
  <c r="O16" i="1" s="1"/>
  <c r="N25" i="1"/>
  <c r="O25" i="1" s="1"/>
  <c r="N29" i="1"/>
  <c r="O29" i="1" s="1"/>
  <c r="N33" i="1"/>
  <c r="O33" i="1" s="1"/>
  <c r="N37" i="1"/>
  <c r="O37" i="1" s="1"/>
  <c r="N41" i="1"/>
  <c r="O41" i="1" s="1"/>
  <c r="N45" i="1"/>
  <c r="O45" i="1" s="1"/>
  <c r="B24" i="1" l="1"/>
  <c r="Q4" i="1"/>
  <c r="B6" i="1" s="1"/>
  <c r="Q6" i="1" s="1"/>
</calcChain>
</file>

<file path=xl/sharedStrings.xml><?xml version="1.0" encoding="utf-8"?>
<sst xmlns="http://schemas.openxmlformats.org/spreadsheetml/2006/main" count="883" uniqueCount="207">
  <si>
    <t>Plane die Woche, wähle Mahlzeiten per Dropdown, bündele automatisch deine Einkaufsliste und behalte Budget sowie Kalorien grob im Blick.</t>
  </si>
  <si>
    <t>Wochenbeginn</t>
  </si>
  <si>
    <t>05.01.2026</t>
  </si>
  <si>
    <t>Personen</t>
  </si>
  <si>
    <t>Wochenbudget</t>
  </si>
  <si>
    <t>Kcal-Ziel/Person</t>
  </si>
  <si>
    <t>Geplante Mahlzeiten</t>
  </si>
  <si>
    <t>Geschätzte Wochenkosten</t>
  </si>
  <si>
    <t>Hinweis</t>
  </si>
  <si>
    <t>Alle Beispielwerte sind austauschbar; Preise/Kalorien dienen nur als Orientierung.</t>
  </si>
  <si>
    <t>Budget übrig</t>
  </si>
  <si>
    <t>Ø Kalorien/Tag gesamt</t>
  </si>
  <si>
    <t>Einkauf offen</t>
  </si>
  <si>
    <t>Einkauf erledigt</t>
  </si>
  <si>
    <t>Jahr</t>
  </si>
  <si>
    <t>Planstatus</t>
  </si>
  <si>
    <t>Datum</t>
  </si>
  <si>
    <t>06.01.2026</t>
  </si>
  <si>
    <t>07.01.2026</t>
  </si>
  <si>
    <t>08.01.2026</t>
  </si>
  <si>
    <t>09.01.2026</t>
  </si>
  <si>
    <t>10.01.2026</t>
  </si>
  <si>
    <t>11.01.2026</t>
  </si>
  <si>
    <t>Automatische Einkaufsliste</t>
  </si>
  <si>
    <t>Mahlzeit</t>
  </si>
  <si>
    <t>Montag</t>
  </si>
  <si>
    <t>Dienstag</t>
  </si>
  <si>
    <t>Mittwoch</t>
  </si>
  <si>
    <t>Donnerstag</t>
  </si>
  <si>
    <t>Freitag</t>
  </si>
  <si>
    <t>Samstag</t>
  </si>
  <si>
    <t>Sonntag</t>
  </si>
  <si>
    <t>Kategorie</t>
  </si>
  <si>
    <t>Zutat</t>
  </si>
  <si>
    <t>Einheit</t>
  </si>
  <si>
    <t>Menge</t>
  </si>
  <si>
    <t>Menge inkl. Puffer</t>
  </si>
  <si>
    <t>Gesch. Kosten</t>
  </si>
  <si>
    <t>Bemerkung</t>
  </si>
  <si>
    <t>Status</t>
  </si>
  <si>
    <t>Abhaken</t>
  </si>
  <si>
    <t>Frühstück</t>
  </si>
  <si>
    <t>Haferflocken mit Apfel</t>
  </si>
  <si>
    <t>Joghurt mit Beeren</t>
  </si>
  <si>
    <t>Vollkornbrot mit Ei</t>
  </si>
  <si>
    <t>Smoothie-Bowl</t>
  </si>
  <si>
    <t>Quark mit Banane</t>
  </si>
  <si>
    <t>Gemüse-Omelett</t>
  </si>
  <si>
    <t>Trockenware</t>
  </si>
  <si>
    <t>Haferflocken</t>
  </si>
  <si>
    <t>Erledigt</t>
  </si>
  <si>
    <t>☑</t>
  </si>
  <si>
    <t>Snack vormittags</t>
  </si>
  <si>
    <t>Nüsse &amp; Obst</t>
  </si>
  <si>
    <t>Gemüsesticks mit Hummus</t>
  </si>
  <si>
    <t>Obst &amp; Gemüse</t>
  </si>
  <si>
    <t>Apfel</t>
  </si>
  <si>
    <t>Mittagessen</t>
  </si>
  <si>
    <t>Linsensuppe</t>
  </si>
  <si>
    <t>Reis-Gemüse-Pfanne</t>
  </si>
  <si>
    <t>Couscous-Salat</t>
  </si>
  <si>
    <t>Pasta mit Tomatensoße</t>
  </si>
  <si>
    <t>Kichererbsen-Curry</t>
  </si>
  <si>
    <t>Salat mit Feta</t>
  </si>
  <si>
    <t>Reste-Box flexibel</t>
  </si>
  <si>
    <t>Kühlware</t>
  </si>
  <si>
    <t>Milch</t>
  </si>
  <si>
    <t>Offen</t>
  </si>
  <si>
    <t>☐</t>
  </si>
  <si>
    <t>Snack nachmittags</t>
  </si>
  <si>
    <t>Nüsse</t>
  </si>
  <si>
    <t>Abendessen</t>
  </si>
  <si>
    <t>Hähnchen mit Ofengemüse</t>
  </si>
  <si>
    <t>Fischfilet mit Reis</t>
  </si>
  <si>
    <t>Chili sin Carne</t>
  </si>
  <si>
    <t>Tofu-Gemüse-Pfanne</t>
  </si>
  <si>
    <t>Kartoffel-Gemüse-Blech</t>
  </si>
  <si>
    <t>Wrap mit Hähnchen</t>
  </si>
  <si>
    <t>Tomaten-Mozzarella-Brot</t>
  </si>
  <si>
    <t>Joghurt</t>
  </si>
  <si>
    <t>Beeren</t>
  </si>
  <si>
    <t>Kalorien/Tag</t>
  </si>
  <si>
    <t>Honig</t>
  </si>
  <si>
    <t>Kosten/Tag</t>
  </si>
  <si>
    <t>Backware</t>
  </si>
  <si>
    <t>Vollkornbrot</t>
  </si>
  <si>
    <t>Meal-Prep/Notizen</t>
  </si>
  <si>
    <t>Suppe vorbereiten</t>
  </si>
  <si>
    <t>Reis vorkochen</t>
  </si>
  <si>
    <t>Reste einplanen</t>
  </si>
  <si>
    <t>Gemüse schneiden</t>
  </si>
  <si>
    <t>Curry vorkochen</t>
  </si>
  <si>
    <t>Wraps frisch</t>
  </si>
  <si>
    <t>Einkauf prüfen</t>
  </si>
  <si>
    <t>Eier</t>
  </si>
  <si>
    <t>Frischkäse</t>
  </si>
  <si>
    <t>Gurke</t>
  </si>
  <si>
    <t>Auswertung</t>
  </si>
  <si>
    <t>Banane</t>
  </si>
  <si>
    <t>Kalorien</t>
  </si>
  <si>
    <t>Paprika</t>
  </si>
  <si>
    <t>Kalorien-Ziel</t>
  </si>
  <si>
    <t>Spinat</t>
  </si>
  <si>
    <t>Kosten</t>
  </si>
  <si>
    <t>Käse</t>
  </si>
  <si>
    <t>Budget/Tag</t>
  </si>
  <si>
    <t>Quark</t>
  </si>
  <si>
    <t>Trockenfrüchte</t>
  </si>
  <si>
    <t>Karotten</t>
  </si>
  <si>
    <t>Hummus</t>
  </si>
  <si>
    <t>Gewürze &amp; Öl</t>
  </si>
  <si>
    <t>Olivenöl</t>
  </si>
  <si>
    <t>Vollkornwrap</t>
  </si>
  <si>
    <t>Linsen</t>
  </si>
  <si>
    <t>Zwiebeln</t>
  </si>
  <si>
    <t>Konserven</t>
  </si>
  <si>
    <t>Tomaten passiert</t>
  </si>
  <si>
    <t>Reis</t>
  </si>
  <si>
    <t>Brokkoli</t>
  </si>
  <si>
    <t>Pasta</t>
  </si>
  <si>
    <t>Kartoffeln</t>
  </si>
  <si>
    <t>Zucchini</t>
  </si>
  <si>
    <t>Couscous</t>
  </si>
  <si>
    <t>Tomaten</t>
  </si>
  <si>
    <t>Feta</t>
  </si>
  <si>
    <t>Fleisch/Fisch</t>
  </si>
  <si>
    <t>Hähnchenbrust</t>
  </si>
  <si>
    <t>Fischfilet</t>
  </si>
  <si>
    <t>Zitrone</t>
  </si>
  <si>
    <t>Bohnen</t>
  </si>
  <si>
    <t>Rezeptdatenbank – eigene Gerichte hier ergänzen oder ersetzen</t>
  </si>
  <si>
    <t>Zutatenbasis – steuert Einkaufsliste und Kosten</t>
  </si>
  <si>
    <t>Gericht</t>
  </si>
  <si>
    <t>Portionen</t>
  </si>
  <si>
    <t>Kalorien/Portion</t>
  </si>
  <si>
    <t>Kosten/Portion</t>
  </si>
  <si>
    <t>Aufwand</t>
  </si>
  <si>
    <t>Geeignet für</t>
  </si>
  <si>
    <t>Notizen</t>
  </si>
  <si>
    <t>Menge pro Portion</t>
  </si>
  <si>
    <t>Preis/Einheit</t>
  </si>
  <si>
    <t>Haltbarkeit</t>
  </si>
  <si>
    <t>10 Min.</t>
  </si>
  <si>
    <t>Alltag</t>
  </si>
  <si>
    <t>Gut vorzubereiten</t>
  </si>
  <si>
    <t>g</t>
  </si>
  <si>
    <t>lang</t>
  </si>
  <si>
    <t>Basis</t>
  </si>
  <si>
    <t>5 Min.</t>
  </si>
  <si>
    <t>Leicht</t>
  </si>
  <si>
    <t>Stück</t>
  </si>
  <si>
    <t>kurz</t>
  </si>
  <si>
    <t>frisch</t>
  </si>
  <si>
    <t>Schnell</t>
  </si>
  <si>
    <t>ml</t>
  </si>
  <si>
    <t>kühlen</t>
  </si>
  <si>
    <t>Frisch</t>
  </si>
  <si>
    <t>optional</t>
  </si>
  <si>
    <t>15 Min.</t>
  </si>
  <si>
    <t>Warm</t>
  </si>
  <si>
    <t>Proteinreich</t>
  </si>
  <si>
    <t>frisch/tiefgekühlt</t>
  </si>
  <si>
    <t>Snack</t>
  </si>
  <si>
    <t>2 Min.</t>
  </si>
  <si>
    <t>Unterwegs</t>
  </si>
  <si>
    <t>Portionierbar</t>
  </si>
  <si>
    <t>Topping</t>
  </si>
  <si>
    <t>8 Min.</t>
  </si>
  <si>
    <t>Kalt</t>
  </si>
  <si>
    <t>Vollkornwrap mit Gemüse</t>
  </si>
  <si>
    <t>Mittag/Abend</t>
  </si>
  <si>
    <t>Mitnehmen möglich</t>
  </si>
  <si>
    <t>Scheibe</t>
  </si>
  <si>
    <t>mittel</t>
  </si>
  <si>
    <t>35 Min.</t>
  </si>
  <si>
    <t>Meal Prep</t>
  </si>
  <si>
    <t>Lässt sich aufwärmen</t>
  </si>
  <si>
    <t>25 Min.</t>
  </si>
  <si>
    <t>Variabel</t>
  </si>
  <si>
    <t>20 Min.</t>
  </si>
  <si>
    <t>Einfach</t>
  </si>
  <si>
    <t>40 Min.</t>
  </si>
  <si>
    <t>Backofen</t>
  </si>
  <si>
    <t>Mitnehmen</t>
  </si>
  <si>
    <t>Kalt essbar</t>
  </si>
  <si>
    <t>Sättigend</t>
  </si>
  <si>
    <t>Gut skalierbar</t>
  </si>
  <si>
    <t>30 Min.</t>
  </si>
  <si>
    <t>Würzig</t>
  </si>
  <si>
    <t>Vegetarisch</t>
  </si>
  <si>
    <t>Gemüsecremesuppe</t>
  </si>
  <si>
    <t>Cremig</t>
  </si>
  <si>
    <t>Reste</t>
  </si>
  <si>
    <t>Für übrige Zutaten</t>
  </si>
  <si>
    <t>Kichererbsen</t>
  </si>
  <si>
    <t>Kokosmilch</t>
  </si>
  <si>
    <t>Blattsalat</t>
  </si>
  <si>
    <t>Tofu</t>
  </si>
  <si>
    <t>Sahne/Alternative</t>
  </si>
  <si>
    <t>Sonstiges</t>
  </si>
  <si>
    <t>Reste/Zusatz</t>
  </si>
  <si>
    <t>Portion</t>
  </si>
  <si>
    <t>variabel</t>
  </si>
  <si>
    <t>Platzhalter</t>
  </si>
  <si>
    <t>Soße</t>
  </si>
  <si>
    <t>Mozzarella</t>
  </si>
  <si>
    <t>Wochenplan Essen Vorlage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</si>
</sst>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#,##0.00\ \€"/>
    <numFmt numFmtId="166" formatCode="#,##0.0"/>
    <numFmt numFmtId="167" formatCode="#,##0.000"/>
    <numFmt numFmtId="168" formatCode="#,##0.000\ \€"/>
  </numFmts>
  <fonts count="13" x14ac:knownFonts="1">
    <font>
      <sz val="11"/>
      <name val="Carlito"/>
    </font>
    <font>
      <b/>
      <sz val="18"/>
      <color rgb="FFFFFFFF"/>
      <name val="Carlito"/>
    </font>
    <font>
      <i/>
      <sz val="10"/>
      <color rgb="FF2D3A34"/>
      <name val="Carlito"/>
    </font>
    <font>
      <b/>
      <sz val="11"/>
      <color rgb="FFFFFFFF"/>
      <name val="Carlito"/>
    </font>
    <font>
      <b/>
      <sz val="11"/>
      <color rgb="FF1F2937"/>
      <name val="Carlito"/>
    </font>
    <font>
      <b/>
      <i/>
      <sz val="11"/>
      <color rgb="FF455A50"/>
      <name val="Carlito"/>
    </font>
    <font>
      <i/>
      <sz val="11"/>
      <color rgb="FF455A50"/>
      <name val="Carlito"/>
    </font>
    <font>
      <sz val="11"/>
      <color rgb="FF1F2937"/>
      <name val="Carlito"/>
    </font>
    <font>
      <sz val="11"/>
      <color rgb="FF4B5563"/>
      <name val="Carlito"/>
    </font>
    <font>
      <b/>
      <sz val="13"/>
      <color rgb="FFFFFFFF"/>
      <name val="Carlito"/>
    </font>
    <font>
      <sz val="12"/>
      <name val="Carlito"/>
    </font>
    <font>
      <b/>
      <sz val="12"/>
      <color rgb="FFFFFFFF"/>
      <name val="Carlito"/>
    </font>
    <font>
      <sz val="11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1F4E3D"/>
      </patternFill>
    </fill>
    <fill>
      <patternFill patternType="solid">
        <fgColor rgb="FFE7F3EC"/>
      </patternFill>
    </fill>
    <fill>
      <patternFill patternType="solid">
        <fgColor rgb="FF2F7D59"/>
      </patternFill>
    </fill>
    <fill>
      <patternFill patternType="solid">
        <fgColor rgb="FFFFFFFF"/>
      </patternFill>
    </fill>
    <fill>
      <patternFill patternType="solid">
        <fgColor rgb="FFFBFDFB"/>
      </patternFill>
    </fill>
    <fill>
      <patternFill patternType="solid">
        <fgColor rgb="FFEAF2F8"/>
      </patternFill>
    </fill>
    <fill>
      <patternFill patternType="solid">
        <fgColor rgb="FFFFF1DD"/>
      </patternFill>
    </fill>
    <fill>
      <patternFill patternType="solid">
        <fgColor rgb="FFF5F5F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/>
  </cellStyleXfs>
  <cellXfs count="35">
    <xf numFmtId="0" fontId="0" fillId="0" borderId="0" xfId="0"/>
    <xf numFmtId="0" fontId="0" fillId="0" borderId="0" xfId="1" applyFont="1" applyAlignment="1">
      <alignment wrapText="1"/>
    </xf>
    <xf numFmtId="0" fontId="3" fillId="4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5" fillId="6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wrapText="1"/>
    </xf>
    <xf numFmtId="164" fontId="4" fillId="5" borderId="0" xfId="1" applyNumberFormat="1" applyFont="1" applyFill="1" applyAlignment="1">
      <alignment horizontal="center" vertical="center" wrapText="1"/>
    </xf>
    <xf numFmtId="165" fontId="4" fillId="5" borderId="0" xfId="1" applyNumberFormat="1" applyFont="1" applyFill="1" applyAlignment="1">
      <alignment horizontal="center" vertical="center" wrapText="1"/>
    </xf>
    <xf numFmtId="3" fontId="4" fillId="5" borderId="0" xfId="1" applyNumberFormat="1" applyFont="1" applyFill="1" applyAlignment="1">
      <alignment horizontal="center" vertical="center" wrapText="1"/>
    </xf>
    <xf numFmtId="9" fontId="4" fillId="5" borderId="0" xfId="1" applyNumberFormat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center"/>
    </xf>
    <xf numFmtId="0" fontId="3" fillId="4" borderId="0" xfId="1" applyFont="1" applyFill="1" applyAlignment="1">
      <alignment horizontal="center" vertical="center"/>
    </xf>
    <xf numFmtId="0" fontId="7" fillId="5" borderId="0" xfId="1" applyFont="1" applyFill="1" applyAlignment="1">
      <alignment horizontal="center" vertical="center" wrapText="1"/>
    </xf>
    <xf numFmtId="0" fontId="7" fillId="8" borderId="0" xfId="1" applyFont="1" applyFill="1" applyAlignment="1">
      <alignment wrapText="1"/>
    </xf>
    <xf numFmtId="164" fontId="3" fillId="2" borderId="0" xfId="1" applyNumberFormat="1" applyFont="1" applyFill="1" applyAlignment="1">
      <alignment horizontal="center" vertical="center"/>
    </xf>
    <xf numFmtId="3" fontId="4" fillId="7" borderId="0" xfId="1" applyNumberFormat="1" applyFont="1" applyFill="1" applyAlignment="1">
      <alignment horizontal="center"/>
    </xf>
    <xf numFmtId="165" fontId="4" fillId="7" borderId="0" xfId="1" applyNumberFormat="1" applyFont="1" applyFill="1" applyAlignment="1">
      <alignment horizontal="center"/>
    </xf>
    <xf numFmtId="0" fontId="8" fillId="9" borderId="0" xfId="1" applyFont="1" applyFill="1"/>
    <xf numFmtId="3" fontId="8" fillId="9" borderId="0" xfId="1" applyNumberFormat="1" applyFont="1" applyFill="1"/>
    <xf numFmtId="165" fontId="8" fillId="9" borderId="0" xfId="1" applyNumberFormat="1" applyFont="1" applyFill="1"/>
    <xf numFmtId="0" fontId="0" fillId="0" borderId="0" xfId="1" applyFont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5" fontId="0" fillId="0" borderId="0" xfId="1" applyNumberFormat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3" fontId="0" fillId="0" borderId="0" xfId="1" applyNumberFormat="1" applyFont="1" applyAlignment="1">
      <alignment vertical="center" wrapText="1"/>
    </xf>
    <xf numFmtId="167" fontId="0" fillId="0" borderId="0" xfId="1" applyNumberFormat="1" applyFont="1" applyAlignment="1">
      <alignment vertical="center" wrapText="1"/>
    </xf>
    <xf numFmtId="168" fontId="0" fillId="0" borderId="0" xfId="1" applyNumberFormat="1" applyFont="1" applyAlignment="1">
      <alignment vertical="center" wrapText="1"/>
    </xf>
    <xf numFmtId="0" fontId="2" fillId="3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1" fillId="2" borderId="0" xfId="1" applyFont="1" applyFill="1" applyAlignment="1">
      <alignment horizontal="left" vertical="center"/>
    </xf>
    <xf numFmtId="0" fontId="5" fillId="6" borderId="0" xfId="1" applyFont="1" applyFill="1" applyAlignment="1">
      <alignment horizontal="left" vertical="center" wrapText="1"/>
    </xf>
    <xf numFmtId="0" fontId="3" fillId="4" borderId="0" xfId="1" applyFont="1" applyFill="1" applyAlignment="1">
      <alignment horizontal="center" vertical="center"/>
    </xf>
  </cellXfs>
  <cellStyles count="2">
    <cellStyle name="Normal" xfId="1" xr:uid="{00000000-0005-0000-0000-000000000000}"/>
    <cellStyle name="Standard" xfId="0" builtinId="0"/>
  </cellStyles>
  <dxfs count="5">
    <dxf>
      <font>
        <color rgb="FF9A3412"/>
      </font>
      <fill>
        <patternFill patternType="solid">
          <bgColor rgb="FFFFF7ED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91B1B"/>
      </font>
      <fill>
        <patternFill patternType="solid">
          <bgColor rgb="FFFECACA"/>
        </patternFill>
      </fill>
    </dxf>
    <dxf>
      <font>
        <color rgb="FF9CA3AF"/>
      </font>
      <fill>
        <patternFill patternType="solid">
          <bgColor rgb="FFF3F4F6"/>
        </patternFill>
      </fill>
    </dxf>
    <dxf>
      <font>
        <b/>
        <color rgb="FF991B1B"/>
      </font>
      <fill>
        <patternFill patternType="solid">
          <bgColor rgb="FFFECAC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Kosten</c:v>
          </c:tx>
          <c:invertIfNegative val="1"/>
          <c:cat>
            <c:strRef>
              <c:f>'Wochenplan 2026'!$B$21:$H$21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'Wochenplan 2026'!$B$24:$H$24</c:f>
              <c:numCache>
                <c:formatCode>#,##0.00\ \€</c:formatCode>
                <c:ptCount val="7"/>
                <c:pt idx="0">
                  <c:v>16.198</c:v>
                </c:pt>
                <c:pt idx="1">
                  <c:v>19.63</c:v>
                </c:pt>
                <c:pt idx="2">
                  <c:v>15.14</c:v>
                </c:pt>
                <c:pt idx="3">
                  <c:v>18.116</c:v>
                </c:pt>
                <c:pt idx="4">
                  <c:v>15.91</c:v>
                </c:pt>
                <c:pt idx="5">
                  <c:v>19.369999999999997</c:v>
                </c:pt>
                <c:pt idx="6">
                  <c:v>17.28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3-4A30-BFD8-92E650E74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8</xdr:col>
      <xdr:colOff>0</xdr:colOff>
      <xdr:row>38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inkaufslisteTabelle" displayName="EinkaufslisteTabelle" ref="J9:R45">
  <tableColumns count="9">
    <tableColumn id="1" xr3:uid="{00000000-0010-0000-0000-000001000000}" name="Kategorie"/>
    <tableColumn id="2" xr3:uid="{00000000-0010-0000-0000-000002000000}" name="Zutat"/>
    <tableColumn id="3" xr3:uid="{00000000-0010-0000-0000-000003000000}" name="Einheit"/>
    <tableColumn id="4" xr3:uid="{00000000-0010-0000-0000-000004000000}" name="Menge"/>
    <tableColumn id="5" xr3:uid="{00000000-0010-0000-0000-000005000000}" name="Menge inkl. Puffer"/>
    <tableColumn id="6" xr3:uid="{00000000-0010-0000-0000-000006000000}" name="Gesch. Kosten"/>
    <tableColumn id="7" xr3:uid="{00000000-0010-0000-0000-000007000000}" name="Bemerkung"/>
    <tableColumn id="8" xr3:uid="{00000000-0010-0000-0000-000008000000}" name="Status"/>
    <tableColumn id="9" xr3:uid="{00000000-0010-0000-0000-000009000000}" name="Abhak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zeptTabelle" displayName="RezeptTabelle" ref="A52:H76">
  <tableColumns count="8">
    <tableColumn id="1" xr3:uid="{00000000-0010-0000-0100-000001000000}" name="Gericht"/>
    <tableColumn id="2" xr3:uid="{00000000-0010-0000-0100-000002000000}" name="Kategorie"/>
    <tableColumn id="3" xr3:uid="{00000000-0010-0000-0100-000003000000}" name="Portionen"/>
    <tableColumn id="4" xr3:uid="{00000000-0010-0000-0100-000004000000}" name="Kalorien/Portion"/>
    <tableColumn id="5" xr3:uid="{00000000-0010-0000-0100-000005000000}" name="Kosten/Portion"/>
    <tableColumn id="6" xr3:uid="{00000000-0010-0000-0100-000006000000}" name="Aufwand"/>
    <tableColumn id="7" xr3:uid="{00000000-0010-0000-0100-000007000000}" name="Geeignet für"/>
    <tableColumn id="8" xr3:uid="{00000000-0010-0000-0100-000008000000}" name="Notize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ZutatenTabelle" displayName="ZutatenTabelle" ref="J52:R148">
  <tableColumns count="9">
    <tableColumn id="1" xr3:uid="{00000000-0010-0000-0200-000001000000}" name="Gericht"/>
    <tableColumn id="2" xr3:uid="{00000000-0010-0000-0200-000002000000}" name="Kategorie"/>
    <tableColumn id="3" xr3:uid="{00000000-0010-0000-0200-000003000000}" name="Zutat"/>
    <tableColumn id="4" xr3:uid="{00000000-0010-0000-0200-000004000000}" name="Einheit"/>
    <tableColumn id="5" xr3:uid="{00000000-0010-0000-0200-000005000000}" name="Menge pro Portion"/>
    <tableColumn id="6" xr3:uid="{00000000-0010-0000-0200-000006000000}" name="Preis/Einheit"/>
    <tableColumn id="7" xr3:uid="{00000000-0010-0000-0200-000007000000}" name="Kosten/Portion"/>
    <tableColumn id="8" xr3:uid="{00000000-0010-0000-0200-000008000000}" name="Haltbarkeit"/>
    <tableColumn id="9" xr3:uid="{00000000-0010-0000-0200-000009000000}" name="Hinwe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8"/>
  <sheetViews>
    <sheetView tabSelected="1" workbookViewId="0">
      <selection activeCell="F12" sqref="F12"/>
    </sheetView>
  </sheetViews>
  <sheetFormatPr baseColWidth="10" defaultColWidth="9" defaultRowHeight="15" x14ac:dyDescent="0.25"/>
  <cols>
    <col min="1" max="1" width="18" customWidth="1"/>
    <col min="2" max="8" width="20" customWidth="1"/>
    <col min="9" max="9" width="3" customWidth="1"/>
    <col min="10" max="10" width="18" customWidth="1"/>
    <col min="11" max="11" width="22" customWidth="1"/>
    <col min="12" max="12" width="10" customWidth="1"/>
    <col min="13" max="13" width="12" customWidth="1"/>
    <col min="14" max="14" width="16" customWidth="1"/>
    <col min="15" max="15" width="14" customWidth="1"/>
    <col min="16" max="16" width="18" customWidth="1"/>
    <col min="17" max="17" width="12" customWidth="1"/>
    <col min="18" max="18" width="10" customWidth="1"/>
  </cols>
  <sheetData>
    <row r="1" spans="1:18" ht="30" customHeight="1" x14ac:dyDescent="0.25">
      <c r="A1" s="32" t="s">
        <v>206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24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4" spans="1:18" ht="30" x14ac:dyDescent="0.25">
      <c r="A4" s="2" t="s">
        <v>1</v>
      </c>
      <c r="B4" s="6" t="s">
        <v>2</v>
      </c>
      <c r="C4" s="1"/>
      <c r="D4" s="2" t="s">
        <v>3</v>
      </c>
      <c r="E4" s="3">
        <v>2</v>
      </c>
      <c r="F4" s="1"/>
      <c r="G4" s="2" t="s">
        <v>4</v>
      </c>
      <c r="H4" s="7">
        <v>140</v>
      </c>
      <c r="I4" s="1"/>
      <c r="J4" s="2" t="s">
        <v>5</v>
      </c>
      <c r="K4" s="3">
        <v>2200</v>
      </c>
      <c r="L4" s="1"/>
      <c r="M4" s="2" t="s">
        <v>6</v>
      </c>
      <c r="N4" s="3">
        <f>COUNTIF($B$10:$H$14,"&lt;&gt;")</f>
        <v>35</v>
      </c>
      <c r="O4" s="1"/>
      <c r="P4" s="2" t="s">
        <v>7</v>
      </c>
      <c r="Q4" s="7">
        <f>SUM($B$17:$H$17)</f>
        <v>121.64400000000001</v>
      </c>
    </row>
    <row r="5" spans="1:18" x14ac:dyDescent="0.25">
      <c r="A5" s="2" t="s">
        <v>8</v>
      </c>
      <c r="B5" s="33" t="s">
        <v>9</v>
      </c>
      <c r="C5" s="33"/>
      <c r="D5" s="33"/>
      <c r="E5" s="33"/>
      <c r="F5" s="33"/>
      <c r="G5" s="33"/>
      <c r="H5" s="33"/>
      <c r="I5" s="33"/>
      <c r="J5" s="33"/>
      <c r="K5" s="33"/>
      <c r="L5" s="5"/>
      <c r="M5" s="4"/>
      <c r="N5" s="4"/>
      <c r="O5" s="5"/>
      <c r="P5" s="4"/>
      <c r="Q5" s="4"/>
    </row>
    <row r="6" spans="1:18" x14ac:dyDescent="0.25">
      <c r="A6" s="2" t="s">
        <v>10</v>
      </c>
      <c r="B6" s="7">
        <f>$H$4-$Q$4</f>
        <v>18.355999999999995</v>
      </c>
      <c r="C6" s="1"/>
      <c r="D6" s="2" t="s">
        <v>11</v>
      </c>
      <c r="E6" s="8">
        <f>AVERAGE($B$16:$H$16)</f>
        <v>4082.8571428571427</v>
      </c>
      <c r="F6" s="1"/>
      <c r="G6" s="2" t="s">
        <v>12</v>
      </c>
      <c r="H6" s="3">
        <f>COUNTIFS($M$10:$M$45,"&gt;0",$Q$10:$Q$45,"&lt;&gt;Erledigt")</f>
        <v>31</v>
      </c>
      <c r="I6" s="1"/>
      <c r="J6" s="2" t="s">
        <v>13</v>
      </c>
      <c r="K6" s="9">
        <f>IFERROR(COUNTIFS($M$10:$M$45,"&gt;0",$Q$10:$Q$45,"Erledigt")/COUNTIF($M$10:$M$45,"&gt;0"),0)</f>
        <v>0.1388888888888889</v>
      </c>
      <c r="L6" s="1"/>
      <c r="M6" s="2" t="s">
        <v>14</v>
      </c>
      <c r="N6" s="3">
        <v>2026</v>
      </c>
      <c r="O6" s="1"/>
      <c r="P6" s="2" t="s">
        <v>15</v>
      </c>
      <c r="Q6" s="3" t="str">
        <f>IF($B$6&gt;=0,"im Budget","Budget prüfen")</f>
        <v>im Budget</v>
      </c>
    </row>
    <row r="8" spans="1:18" ht="17.25" x14ac:dyDescent="0.3">
      <c r="A8" s="11" t="s">
        <v>16</v>
      </c>
      <c r="B8" s="16" t="s">
        <v>2</v>
      </c>
      <c r="C8" s="16" t="s">
        <v>17</v>
      </c>
      <c r="D8" s="16" t="s">
        <v>18</v>
      </c>
      <c r="E8" s="16" t="s">
        <v>19</v>
      </c>
      <c r="F8" s="16" t="s">
        <v>20</v>
      </c>
      <c r="G8" s="16" t="s">
        <v>21</v>
      </c>
      <c r="H8" s="16" t="s">
        <v>22</v>
      </c>
      <c r="J8" s="30" t="s">
        <v>23</v>
      </c>
      <c r="K8" s="30"/>
      <c r="L8" s="30"/>
      <c r="M8" s="30"/>
      <c r="N8" s="30"/>
      <c r="O8" s="30"/>
      <c r="P8" s="30"/>
      <c r="Q8" s="30"/>
      <c r="R8" s="30"/>
    </row>
    <row r="9" spans="1:18" x14ac:dyDescent="0.25">
      <c r="A9" s="11" t="s">
        <v>24</v>
      </c>
      <c r="B9" s="11" t="s">
        <v>25</v>
      </c>
      <c r="C9" s="11" t="s">
        <v>26</v>
      </c>
      <c r="D9" s="11" t="s">
        <v>27</v>
      </c>
      <c r="E9" s="11" t="s">
        <v>28</v>
      </c>
      <c r="F9" s="11" t="s">
        <v>29</v>
      </c>
      <c r="G9" s="11" t="s">
        <v>30</v>
      </c>
      <c r="H9" s="11" t="s">
        <v>31</v>
      </c>
      <c r="J9" s="12" t="s">
        <v>32</v>
      </c>
      <c r="K9" s="12" t="s">
        <v>33</v>
      </c>
      <c r="L9" s="12" t="s">
        <v>34</v>
      </c>
      <c r="M9" s="12" t="s">
        <v>35</v>
      </c>
      <c r="N9" s="12" t="s">
        <v>36</v>
      </c>
      <c r="O9" s="12" t="s">
        <v>37</v>
      </c>
      <c r="P9" s="12" t="s">
        <v>38</v>
      </c>
      <c r="Q9" s="12" t="s">
        <v>39</v>
      </c>
      <c r="R9" s="12" t="s">
        <v>40</v>
      </c>
    </row>
    <row r="10" spans="1:18" ht="21.95" customHeight="1" x14ac:dyDescent="0.25">
      <c r="A10" s="13" t="s">
        <v>41</v>
      </c>
      <c r="B10" s="14" t="s">
        <v>42</v>
      </c>
      <c r="C10" s="14" t="s">
        <v>43</v>
      </c>
      <c r="D10" s="14" t="s">
        <v>44</v>
      </c>
      <c r="E10" s="14" t="s">
        <v>45</v>
      </c>
      <c r="F10" s="14" t="s">
        <v>46</v>
      </c>
      <c r="G10" s="14" t="s">
        <v>47</v>
      </c>
      <c r="H10" s="14" t="s">
        <v>43</v>
      </c>
      <c r="J10" s="22" t="s">
        <v>48</v>
      </c>
      <c r="K10" s="22" t="s">
        <v>49</v>
      </c>
      <c r="L10" s="22" t="str">
        <f t="shared" ref="L10:L45" si="0">IFERROR(INDEX($M$53:$M$148,MATCH(K10,$L$53:$L$148,0)),"")</f>
        <v>g</v>
      </c>
      <c r="M10" s="23">
        <f t="shared" ref="M10:M45" si="1">IF(K10="","",(SUMIFS($N$53:$N$148,$J$53:$J$148,$B$10,$L$53:$L$148,K10)+SUMIFS($N$53:$N$148,$J$53:$J$148,$B$11,$L$53:$L$148,K10)+SUMIFS($N$53:$N$148,$J$53:$J$148,$B$12,$L$53:$L$148,K10)+SUMIFS($N$53:$N$148,$J$53:$J$148,$B$13,$L$53:$L$148,K10)+SUMIFS($N$53:$N$148,$J$53:$J$148,$B$14,$L$53:$L$148,K10)+SUMIFS($N$53:$N$148,$J$53:$J$148,$C$10,$L$53:$L$148,K10)+SUMIFS($N$53:$N$148,$J$53:$J$148,$C$11,$L$53:$L$148,K10)+SUMIFS($N$53:$N$148,$J$53:$J$148,$C$12,$L$53:$L$148,K10)+SUMIFS($N$53:$N$148,$J$53:$J$148,$C$13,$L$53:$L$148,K10)+SUMIFS($N$53:$N$148,$J$53:$J$148,$C$14,$L$53:$L$148,K10)+SUMIFS($N$53:$N$148,$J$53:$J$148,$D$10,$L$53:$L$148,K10)+SUMIFS($N$53:$N$148,$J$53:$J$148,$D$11,$L$53:$L$148,K10)+SUMIFS($N$53:$N$148,$J$53:$J$148,$D$12,$L$53:$L$148,K10)+SUMIFS($N$53:$N$148,$J$53:$J$148,$D$13,$L$53:$L$148,K10)+SUMIFS($N$53:$N$148,$J$53:$J$148,$D$14,$L$53:$L$148,K10)+SUMIFS($N$53:$N$148,$J$53:$J$148,$E$10,$L$53:$L$148,K10)+SUMIFS($N$53:$N$148,$J$53:$J$148,$E$11,$L$53:$L$148,K10)+SUMIFS($N$53:$N$148,$J$53:$J$148,$E$12,$L$53:$L$148,K10)+SUMIFS($N$53:$N$148,$J$53:$J$148,$E$13,$L$53:$L$148,K10)+SUMIFS($N$53:$N$148,$J$53:$J$148,$E$14,$L$53:$L$148,K10)+SUMIFS($N$53:$N$148,$J$53:$J$148,$F$10,$L$53:$L$148,K10)+SUMIFS($N$53:$N$148,$J$53:$J$148,$F$11,$L$53:$L$148,K10)+SUMIFS($N$53:$N$148,$J$53:$J$148,$F$12,$L$53:$L$148,K10)+SUMIFS($N$53:$N$148,$J$53:$J$148,$F$13,$L$53:$L$148,K10)+SUMIFS($N$53:$N$148,$J$53:$J$148,$F$14,$L$53:$L$148,K10)+SUMIFS($N$53:$N$148,$J$53:$J$148,$G$10,$L$53:$L$148,K10)+SUMIFS($N$53:$N$148,$J$53:$J$148,$G$11,$L$53:$L$148,K10)+SUMIFS($N$53:$N$148,$J$53:$J$148,$G$12,$L$53:$L$148,K10)+SUMIFS($N$53:$N$148,$J$53:$J$148,$G$13,$L$53:$L$148,K10)+SUMIFS($N$53:$N$148,$J$53:$J$148,$G$14,$L$53:$L$148,K10)+SUMIFS($N$53:$N$148,$J$53:$J$148,$H$10,$L$53:$L$148,K10)+SUMIFS($N$53:$N$148,$J$53:$J$148,$H$11,$L$53:$L$148,K10)+SUMIFS($N$53:$N$148,$J$53:$J$148,$H$12,$L$53:$L$148,K10)+SUMIFS($N$53:$N$148,$J$53:$J$148,$H$13,$L$53:$L$148,K10)+SUMIFS($N$53:$N$148,$J$53:$J$148,$H$14,$L$53:$L$148,K10))*$E$4)</f>
        <v>340</v>
      </c>
      <c r="N10" s="23">
        <f t="shared" ref="N10:N45" si="2">IF(M10="","",IF(M10&gt;0,ROUNDUP(M10*1.05,1),0))</f>
        <v>357</v>
      </c>
      <c r="O10" s="24">
        <f t="shared" ref="O10:O45" si="3">IFERROR(N10*INDEX($O$53:$O$148,MATCH(K10,$L$53:$L$148,0)),0)</f>
        <v>0.89250000000000007</v>
      </c>
      <c r="P10" s="22" t="str">
        <f t="shared" ref="P10:P45" si="4">IF(M10&gt;0,IF(J10="Obst &amp; Gemüse","frisch kaufen",IF(J10="Kühlware","kühlen",IF(J10="Fleisch/Fisch","zeitnah kaufen","Vorrat prüfen"))),"")</f>
        <v>Vorrat prüfen</v>
      </c>
      <c r="Q10" s="22" t="s">
        <v>50</v>
      </c>
      <c r="R10" s="25" t="s">
        <v>51</v>
      </c>
    </row>
    <row r="11" spans="1:18" ht="21.95" customHeight="1" x14ac:dyDescent="0.25">
      <c r="A11" s="13" t="s">
        <v>52</v>
      </c>
      <c r="B11" s="14" t="s">
        <v>53</v>
      </c>
      <c r="C11" s="14" t="s">
        <v>54</v>
      </c>
      <c r="D11" s="14" t="s">
        <v>53</v>
      </c>
      <c r="E11" s="14" t="s">
        <v>54</v>
      </c>
      <c r="F11" s="14" t="s">
        <v>53</v>
      </c>
      <c r="G11" s="14" t="s">
        <v>54</v>
      </c>
      <c r="H11" s="14" t="s">
        <v>53</v>
      </c>
      <c r="J11" s="22" t="s">
        <v>55</v>
      </c>
      <c r="K11" s="22" t="s">
        <v>56</v>
      </c>
      <c r="L11" s="22" t="str">
        <f t="shared" si="0"/>
        <v>Stück</v>
      </c>
      <c r="M11" s="23">
        <f t="shared" si="1"/>
        <v>16</v>
      </c>
      <c r="N11" s="23">
        <f t="shared" si="2"/>
        <v>16.8</v>
      </c>
      <c r="O11" s="24">
        <f t="shared" si="3"/>
        <v>9.240000000000002</v>
      </c>
      <c r="P11" s="22" t="str">
        <f t="shared" si="4"/>
        <v>frisch kaufen</v>
      </c>
      <c r="Q11" s="22" t="s">
        <v>50</v>
      </c>
      <c r="R11" s="25" t="s">
        <v>51</v>
      </c>
    </row>
    <row r="12" spans="1:18" ht="21.95" customHeight="1" x14ac:dyDescent="0.25">
      <c r="A12" s="13" t="s">
        <v>57</v>
      </c>
      <c r="B12" s="14" t="s">
        <v>58</v>
      </c>
      <c r="C12" s="14" t="s">
        <v>59</v>
      </c>
      <c r="D12" s="14" t="s">
        <v>60</v>
      </c>
      <c r="E12" s="14" t="s">
        <v>61</v>
      </c>
      <c r="F12" s="14" t="s">
        <v>62</v>
      </c>
      <c r="G12" s="14" t="s">
        <v>63</v>
      </c>
      <c r="H12" s="14" t="s">
        <v>64</v>
      </c>
      <c r="J12" s="22" t="s">
        <v>65</v>
      </c>
      <c r="K12" s="22" t="s">
        <v>66</v>
      </c>
      <c r="L12" s="22" t="str">
        <f t="shared" si="0"/>
        <v>ml</v>
      </c>
      <c r="M12" s="23">
        <f t="shared" si="1"/>
        <v>400</v>
      </c>
      <c r="N12" s="23">
        <f t="shared" si="2"/>
        <v>420</v>
      </c>
      <c r="O12" s="24">
        <f t="shared" si="3"/>
        <v>0.58799999999999997</v>
      </c>
      <c r="P12" s="22" t="str">
        <f t="shared" si="4"/>
        <v>kühlen</v>
      </c>
      <c r="Q12" s="22" t="s">
        <v>67</v>
      </c>
      <c r="R12" s="25" t="s">
        <v>68</v>
      </c>
    </row>
    <row r="13" spans="1:18" ht="21.95" customHeight="1" x14ac:dyDescent="0.25">
      <c r="A13" s="13" t="s">
        <v>69</v>
      </c>
      <c r="B13" s="14" t="s">
        <v>54</v>
      </c>
      <c r="C13" s="14" t="s">
        <v>53</v>
      </c>
      <c r="D13" s="14" t="s">
        <v>54</v>
      </c>
      <c r="E13" s="14" t="s">
        <v>53</v>
      </c>
      <c r="F13" s="14" t="s">
        <v>54</v>
      </c>
      <c r="G13" s="14" t="s">
        <v>53</v>
      </c>
      <c r="H13" s="14" t="s">
        <v>54</v>
      </c>
      <c r="J13" s="22" t="s">
        <v>48</v>
      </c>
      <c r="K13" s="22" t="s">
        <v>70</v>
      </c>
      <c r="L13" s="22" t="str">
        <f t="shared" si="0"/>
        <v>g</v>
      </c>
      <c r="M13" s="23">
        <f t="shared" si="1"/>
        <v>480</v>
      </c>
      <c r="N13" s="23">
        <f t="shared" si="2"/>
        <v>504</v>
      </c>
      <c r="O13" s="24">
        <f t="shared" si="3"/>
        <v>6.048</v>
      </c>
      <c r="P13" s="22" t="str">
        <f t="shared" si="4"/>
        <v>Vorrat prüfen</v>
      </c>
      <c r="Q13" s="22" t="s">
        <v>67</v>
      </c>
      <c r="R13" s="25" t="s">
        <v>68</v>
      </c>
    </row>
    <row r="14" spans="1:18" ht="21.95" customHeight="1" x14ac:dyDescent="0.25">
      <c r="A14" s="13" t="s">
        <v>71</v>
      </c>
      <c r="B14" s="14" t="s">
        <v>72</v>
      </c>
      <c r="C14" s="14" t="s">
        <v>73</v>
      </c>
      <c r="D14" s="14" t="s">
        <v>74</v>
      </c>
      <c r="E14" s="14" t="s">
        <v>75</v>
      </c>
      <c r="F14" s="14" t="s">
        <v>76</v>
      </c>
      <c r="G14" s="14" t="s">
        <v>77</v>
      </c>
      <c r="H14" s="14" t="s">
        <v>78</v>
      </c>
      <c r="J14" s="22" t="s">
        <v>65</v>
      </c>
      <c r="K14" s="22" t="s">
        <v>79</v>
      </c>
      <c r="L14" s="22" t="str">
        <f t="shared" si="0"/>
        <v>g</v>
      </c>
      <c r="M14" s="23">
        <f t="shared" si="1"/>
        <v>1400</v>
      </c>
      <c r="N14" s="23">
        <f t="shared" si="2"/>
        <v>1470</v>
      </c>
      <c r="O14" s="24">
        <f t="shared" si="3"/>
        <v>5.88</v>
      </c>
      <c r="P14" s="22" t="str">
        <f t="shared" si="4"/>
        <v>kühlen</v>
      </c>
      <c r="Q14" s="22" t="s">
        <v>67</v>
      </c>
      <c r="R14" s="25" t="s">
        <v>68</v>
      </c>
    </row>
    <row r="15" spans="1:18" ht="21.95" customHeight="1" x14ac:dyDescent="0.25">
      <c r="A15" s="34"/>
      <c r="B15" s="34"/>
      <c r="C15" s="34"/>
      <c r="D15" s="34"/>
      <c r="E15" s="34"/>
      <c r="F15" s="34"/>
      <c r="G15" s="34"/>
      <c r="H15" s="34"/>
      <c r="J15" s="22" t="s">
        <v>55</v>
      </c>
      <c r="K15" s="22" t="s">
        <v>80</v>
      </c>
      <c r="L15" s="22" t="str">
        <f t="shared" si="0"/>
        <v>g</v>
      </c>
      <c r="M15" s="23">
        <f t="shared" si="1"/>
        <v>780</v>
      </c>
      <c r="N15" s="23">
        <f t="shared" si="2"/>
        <v>819</v>
      </c>
      <c r="O15" s="24">
        <f t="shared" si="3"/>
        <v>7.3709999999999996</v>
      </c>
      <c r="P15" s="22" t="str">
        <f t="shared" si="4"/>
        <v>frisch kaufen</v>
      </c>
      <c r="Q15" s="22" t="s">
        <v>50</v>
      </c>
      <c r="R15" s="25" t="s">
        <v>51</v>
      </c>
    </row>
    <row r="16" spans="1:18" ht="21.95" customHeight="1" x14ac:dyDescent="0.25">
      <c r="A16" s="13" t="s">
        <v>81</v>
      </c>
      <c r="B16" s="17">
        <f t="shared" ref="B16:H16" si="5">(IFERROR(VLOOKUP(B10,$A$53:$E$76,4,FALSE),0)+IFERROR(VLOOKUP(B11,$A$53:$E$76,4,FALSE),0)+IFERROR(VLOOKUP(B12,$A$53:$E$76,4,FALSE),0)+IFERROR(VLOOKUP(B13,$A$53:$E$76,4,FALSE),0)+IFERROR(VLOOKUP(B14,$A$53:$E$76,4,FALSE),0))*$E$4</f>
        <v>4260</v>
      </c>
      <c r="C16" s="17">
        <f t="shared" si="5"/>
        <v>4140</v>
      </c>
      <c r="D16" s="17">
        <f t="shared" si="5"/>
        <v>4120</v>
      </c>
      <c r="E16" s="17">
        <f t="shared" si="5"/>
        <v>4320</v>
      </c>
      <c r="F16" s="17">
        <f t="shared" si="5"/>
        <v>4260</v>
      </c>
      <c r="G16" s="17">
        <f t="shared" si="5"/>
        <v>3980</v>
      </c>
      <c r="H16" s="17">
        <f t="shared" si="5"/>
        <v>3500</v>
      </c>
      <c r="J16" s="22" t="s">
        <v>48</v>
      </c>
      <c r="K16" s="22" t="s">
        <v>82</v>
      </c>
      <c r="L16" s="22" t="str">
        <f t="shared" si="0"/>
        <v>g</v>
      </c>
      <c r="M16" s="23">
        <f t="shared" si="1"/>
        <v>60</v>
      </c>
      <c r="N16" s="23">
        <f t="shared" si="2"/>
        <v>63</v>
      </c>
      <c r="O16" s="24">
        <f t="shared" si="3"/>
        <v>0.69299999999999995</v>
      </c>
      <c r="P16" s="22" t="str">
        <f t="shared" si="4"/>
        <v>Vorrat prüfen</v>
      </c>
      <c r="Q16" s="22" t="s">
        <v>67</v>
      </c>
      <c r="R16" s="25" t="s">
        <v>68</v>
      </c>
    </row>
    <row r="17" spans="1:18" ht="21.95" customHeight="1" x14ac:dyDescent="0.25">
      <c r="A17" s="13" t="s">
        <v>83</v>
      </c>
      <c r="B17" s="18">
        <f t="shared" ref="B17:H17" si="6">(IFERROR(VLOOKUP(B10,$A$53:$E$76,5,FALSE),0)+IFERROR(VLOOKUP(B11,$A$53:$E$76,5,FALSE),0)+IFERROR(VLOOKUP(B12,$A$53:$E$76,5,FALSE),0)+IFERROR(VLOOKUP(B13,$A$53:$E$76,5,FALSE),0)+IFERROR(VLOOKUP(B14,$A$53:$E$76,5,FALSE),0))*$E$4</f>
        <v>16.198</v>
      </c>
      <c r="C17" s="18">
        <f t="shared" si="6"/>
        <v>19.63</v>
      </c>
      <c r="D17" s="18">
        <f t="shared" si="6"/>
        <v>15.14</v>
      </c>
      <c r="E17" s="18">
        <f t="shared" si="6"/>
        <v>18.116</v>
      </c>
      <c r="F17" s="18">
        <f t="shared" si="6"/>
        <v>15.91</v>
      </c>
      <c r="G17" s="18">
        <f t="shared" si="6"/>
        <v>19.369999999999997</v>
      </c>
      <c r="H17" s="18">
        <f t="shared" si="6"/>
        <v>17.28</v>
      </c>
      <c r="J17" s="22" t="s">
        <v>84</v>
      </c>
      <c r="K17" s="22" t="s">
        <v>85</v>
      </c>
      <c r="L17" s="22" t="str">
        <f t="shared" si="0"/>
        <v>Scheibe</v>
      </c>
      <c r="M17" s="23">
        <f t="shared" si="1"/>
        <v>12</v>
      </c>
      <c r="N17" s="23">
        <f t="shared" si="2"/>
        <v>12.6</v>
      </c>
      <c r="O17" s="24">
        <f t="shared" si="3"/>
        <v>2.7719999999999998</v>
      </c>
      <c r="P17" s="22" t="str">
        <f t="shared" si="4"/>
        <v>Vorrat prüfen</v>
      </c>
      <c r="Q17" s="22" t="s">
        <v>67</v>
      </c>
      <c r="R17" s="25" t="s">
        <v>68</v>
      </c>
    </row>
    <row r="18" spans="1:18" ht="21.95" customHeight="1" x14ac:dyDescent="0.25">
      <c r="A18" s="13" t="s">
        <v>86</v>
      </c>
      <c r="B18" s="15" t="s">
        <v>87</v>
      </c>
      <c r="C18" s="15" t="s">
        <v>88</v>
      </c>
      <c r="D18" s="15" t="s">
        <v>89</v>
      </c>
      <c r="E18" s="15" t="s">
        <v>90</v>
      </c>
      <c r="F18" s="15" t="s">
        <v>91</v>
      </c>
      <c r="G18" s="15" t="s">
        <v>92</v>
      </c>
      <c r="H18" s="15" t="s">
        <v>93</v>
      </c>
      <c r="J18" s="22" t="s">
        <v>65</v>
      </c>
      <c r="K18" s="22" t="s">
        <v>94</v>
      </c>
      <c r="L18" s="22" t="str">
        <f t="shared" si="0"/>
        <v>Stück</v>
      </c>
      <c r="M18" s="23">
        <f t="shared" si="1"/>
        <v>10</v>
      </c>
      <c r="N18" s="23">
        <f t="shared" si="2"/>
        <v>10.5</v>
      </c>
      <c r="O18" s="24">
        <f t="shared" si="3"/>
        <v>3.6749999999999998</v>
      </c>
      <c r="P18" s="22" t="str">
        <f t="shared" si="4"/>
        <v>kühlen</v>
      </c>
      <c r="Q18" s="22" t="s">
        <v>67</v>
      </c>
      <c r="R18" s="25" t="s">
        <v>68</v>
      </c>
    </row>
    <row r="19" spans="1:18" ht="21.95" customHeight="1" x14ac:dyDescent="0.25">
      <c r="J19" s="22" t="s">
        <v>65</v>
      </c>
      <c r="K19" s="22" t="s">
        <v>95</v>
      </c>
      <c r="L19" s="22" t="str">
        <f t="shared" si="0"/>
        <v>g</v>
      </c>
      <c r="M19" s="23">
        <f t="shared" si="1"/>
        <v>60</v>
      </c>
      <c r="N19" s="23">
        <f t="shared" si="2"/>
        <v>63</v>
      </c>
      <c r="O19" s="24">
        <f t="shared" si="3"/>
        <v>0.504</v>
      </c>
      <c r="P19" s="22" t="str">
        <f t="shared" si="4"/>
        <v>kühlen</v>
      </c>
      <c r="Q19" s="22" t="s">
        <v>67</v>
      </c>
      <c r="R19" s="25" t="s">
        <v>68</v>
      </c>
    </row>
    <row r="20" spans="1:18" ht="21.95" customHeight="1" x14ac:dyDescent="0.25">
      <c r="J20" s="22" t="s">
        <v>55</v>
      </c>
      <c r="K20" s="22" t="s">
        <v>96</v>
      </c>
      <c r="L20" s="22" t="str">
        <f t="shared" si="0"/>
        <v>g</v>
      </c>
      <c r="M20" s="23">
        <f t="shared" si="1"/>
        <v>1720</v>
      </c>
      <c r="N20" s="23">
        <f t="shared" si="2"/>
        <v>1806</v>
      </c>
      <c r="O20" s="24">
        <f t="shared" si="3"/>
        <v>5.4180000000000001</v>
      </c>
      <c r="P20" s="22" t="str">
        <f t="shared" si="4"/>
        <v>frisch kaufen</v>
      </c>
      <c r="Q20" s="22" t="s">
        <v>50</v>
      </c>
      <c r="R20" s="25" t="s">
        <v>51</v>
      </c>
    </row>
    <row r="21" spans="1:18" ht="21.95" customHeight="1" x14ac:dyDescent="0.25">
      <c r="A21" s="10" t="s">
        <v>97</v>
      </c>
      <c r="B21" s="10" t="s">
        <v>25</v>
      </c>
      <c r="C21" s="10" t="s">
        <v>26</v>
      </c>
      <c r="D21" s="10" t="s">
        <v>27</v>
      </c>
      <c r="E21" s="10" t="s">
        <v>28</v>
      </c>
      <c r="F21" s="10" t="s">
        <v>29</v>
      </c>
      <c r="G21" s="10" t="s">
        <v>30</v>
      </c>
      <c r="H21" s="10" t="s">
        <v>31</v>
      </c>
      <c r="J21" s="22" t="s">
        <v>55</v>
      </c>
      <c r="K21" s="22" t="s">
        <v>98</v>
      </c>
      <c r="L21" s="22" t="str">
        <f t="shared" si="0"/>
        <v>Stück</v>
      </c>
      <c r="M21" s="23">
        <f t="shared" si="1"/>
        <v>18</v>
      </c>
      <c r="N21" s="23">
        <f t="shared" si="2"/>
        <v>18.899999999999999</v>
      </c>
      <c r="O21" s="24">
        <f t="shared" si="3"/>
        <v>6.6149999999999993</v>
      </c>
      <c r="P21" s="22" t="str">
        <f t="shared" si="4"/>
        <v>frisch kaufen</v>
      </c>
      <c r="Q21" s="22" t="s">
        <v>67</v>
      </c>
      <c r="R21" s="25" t="s">
        <v>68</v>
      </c>
    </row>
    <row r="22" spans="1:18" ht="21.95" customHeight="1" x14ac:dyDescent="0.25">
      <c r="A22" s="19" t="s">
        <v>99</v>
      </c>
      <c r="B22" s="20">
        <f t="shared" ref="B22:H22" si="7">B16</f>
        <v>4260</v>
      </c>
      <c r="C22" s="20">
        <f t="shared" si="7"/>
        <v>4140</v>
      </c>
      <c r="D22" s="20">
        <f t="shared" si="7"/>
        <v>4120</v>
      </c>
      <c r="E22" s="20">
        <f t="shared" si="7"/>
        <v>4320</v>
      </c>
      <c r="F22" s="20">
        <f t="shared" si="7"/>
        <v>4260</v>
      </c>
      <c r="G22" s="20">
        <f t="shared" si="7"/>
        <v>3980</v>
      </c>
      <c r="H22" s="20">
        <f t="shared" si="7"/>
        <v>3500</v>
      </c>
      <c r="J22" s="22" t="s">
        <v>55</v>
      </c>
      <c r="K22" s="22" t="s">
        <v>100</v>
      </c>
      <c r="L22" s="22" t="str">
        <f t="shared" si="0"/>
        <v>g</v>
      </c>
      <c r="M22" s="23">
        <f t="shared" si="1"/>
        <v>780</v>
      </c>
      <c r="N22" s="23">
        <f t="shared" si="2"/>
        <v>819</v>
      </c>
      <c r="O22" s="24">
        <f t="shared" si="3"/>
        <v>3.6854999999999998</v>
      </c>
      <c r="P22" s="22" t="str">
        <f t="shared" si="4"/>
        <v>frisch kaufen</v>
      </c>
      <c r="Q22" s="22" t="s">
        <v>67</v>
      </c>
      <c r="R22" s="25" t="s">
        <v>68</v>
      </c>
    </row>
    <row r="23" spans="1:18" ht="21.95" customHeight="1" x14ac:dyDescent="0.25">
      <c r="A23" s="19" t="s">
        <v>101</v>
      </c>
      <c r="B23" s="20">
        <f t="shared" ref="B23:H23" si="8">$K$4*$E$4</f>
        <v>4400</v>
      </c>
      <c r="C23" s="20">
        <f t="shared" si="8"/>
        <v>4400</v>
      </c>
      <c r="D23" s="20">
        <f t="shared" si="8"/>
        <v>4400</v>
      </c>
      <c r="E23" s="20">
        <f t="shared" si="8"/>
        <v>4400</v>
      </c>
      <c r="F23" s="20">
        <f t="shared" si="8"/>
        <v>4400</v>
      </c>
      <c r="G23" s="20">
        <f t="shared" si="8"/>
        <v>4400</v>
      </c>
      <c r="H23" s="20">
        <f t="shared" si="8"/>
        <v>4400</v>
      </c>
      <c r="J23" s="22" t="s">
        <v>55</v>
      </c>
      <c r="K23" s="22" t="s">
        <v>102</v>
      </c>
      <c r="L23" s="22" t="str">
        <f t="shared" si="0"/>
        <v>g</v>
      </c>
      <c r="M23" s="23">
        <f t="shared" si="1"/>
        <v>600</v>
      </c>
      <c r="N23" s="23">
        <f t="shared" si="2"/>
        <v>630</v>
      </c>
      <c r="O23" s="24">
        <f t="shared" si="3"/>
        <v>3.7800000000000002</v>
      </c>
      <c r="P23" s="22" t="str">
        <f t="shared" si="4"/>
        <v>frisch kaufen</v>
      </c>
      <c r="Q23" s="22" t="s">
        <v>67</v>
      </c>
      <c r="R23" s="25" t="s">
        <v>68</v>
      </c>
    </row>
    <row r="24" spans="1:18" ht="21.95" customHeight="1" x14ac:dyDescent="0.25">
      <c r="A24" s="19" t="s">
        <v>103</v>
      </c>
      <c r="B24" s="21">
        <f t="shared" ref="B24:H24" si="9">B17</f>
        <v>16.198</v>
      </c>
      <c r="C24" s="21">
        <f t="shared" si="9"/>
        <v>19.63</v>
      </c>
      <c r="D24" s="21">
        <f t="shared" si="9"/>
        <v>15.14</v>
      </c>
      <c r="E24" s="21">
        <f t="shared" si="9"/>
        <v>18.116</v>
      </c>
      <c r="F24" s="21">
        <f t="shared" si="9"/>
        <v>15.91</v>
      </c>
      <c r="G24" s="21">
        <f t="shared" si="9"/>
        <v>19.369999999999997</v>
      </c>
      <c r="H24" s="21">
        <f t="shared" si="9"/>
        <v>17.28</v>
      </c>
      <c r="J24" s="22" t="s">
        <v>65</v>
      </c>
      <c r="K24" s="22" t="s">
        <v>104</v>
      </c>
      <c r="L24" s="22" t="str">
        <f t="shared" si="0"/>
        <v>g</v>
      </c>
      <c r="M24" s="23">
        <f t="shared" si="1"/>
        <v>110</v>
      </c>
      <c r="N24" s="23">
        <f t="shared" si="2"/>
        <v>115.5</v>
      </c>
      <c r="O24" s="24">
        <f t="shared" si="3"/>
        <v>1.2705</v>
      </c>
      <c r="P24" s="22" t="str">
        <f t="shared" si="4"/>
        <v>kühlen</v>
      </c>
      <c r="Q24" s="22" t="s">
        <v>50</v>
      </c>
      <c r="R24" s="25" t="s">
        <v>51</v>
      </c>
    </row>
    <row r="25" spans="1:18" ht="21.95" customHeight="1" x14ac:dyDescent="0.25">
      <c r="A25" s="19" t="s">
        <v>105</v>
      </c>
      <c r="B25" s="21">
        <f t="shared" ref="B25:H25" si="10">$H$4/7</f>
        <v>20</v>
      </c>
      <c r="C25" s="21">
        <f t="shared" si="10"/>
        <v>20</v>
      </c>
      <c r="D25" s="21">
        <f t="shared" si="10"/>
        <v>20</v>
      </c>
      <c r="E25" s="21">
        <f t="shared" si="10"/>
        <v>20</v>
      </c>
      <c r="F25" s="21">
        <f t="shared" si="10"/>
        <v>20</v>
      </c>
      <c r="G25" s="21">
        <f t="shared" si="10"/>
        <v>20</v>
      </c>
      <c r="H25" s="21">
        <f t="shared" si="10"/>
        <v>20</v>
      </c>
      <c r="J25" s="22" t="s">
        <v>65</v>
      </c>
      <c r="K25" s="22" t="s">
        <v>106</v>
      </c>
      <c r="L25" s="22" t="str">
        <f t="shared" si="0"/>
        <v>g</v>
      </c>
      <c r="M25" s="23">
        <f t="shared" si="1"/>
        <v>500</v>
      </c>
      <c r="N25" s="23">
        <f t="shared" si="2"/>
        <v>525</v>
      </c>
      <c r="O25" s="24">
        <f t="shared" si="3"/>
        <v>2.2050000000000001</v>
      </c>
      <c r="P25" s="22" t="str">
        <f t="shared" si="4"/>
        <v>kühlen</v>
      </c>
      <c r="Q25" s="22" t="s">
        <v>67</v>
      </c>
      <c r="R25" s="25" t="s">
        <v>68</v>
      </c>
    </row>
    <row r="26" spans="1:18" ht="21.95" customHeight="1" x14ac:dyDescent="0.25">
      <c r="J26" s="22" t="s">
        <v>48</v>
      </c>
      <c r="K26" s="22" t="s">
        <v>107</v>
      </c>
      <c r="L26" s="22" t="str">
        <f t="shared" si="0"/>
        <v>g</v>
      </c>
      <c r="M26" s="23">
        <f t="shared" si="1"/>
        <v>280</v>
      </c>
      <c r="N26" s="23">
        <f t="shared" si="2"/>
        <v>294</v>
      </c>
      <c r="O26" s="24">
        <f t="shared" si="3"/>
        <v>2.6459999999999999</v>
      </c>
      <c r="P26" s="22" t="str">
        <f t="shared" si="4"/>
        <v>Vorrat prüfen</v>
      </c>
      <c r="Q26" s="22" t="s">
        <v>67</v>
      </c>
      <c r="R26" s="25" t="s">
        <v>68</v>
      </c>
    </row>
    <row r="27" spans="1:18" ht="21.95" customHeight="1" x14ac:dyDescent="0.25">
      <c r="J27" s="22" t="s">
        <v>55</v>
      </c>
      <c r="K27" s="22" t="s">
        <v>108</v>
      </c>
      <c r="L27" s="22" t="str">
        <f t="shared" si="0"/>
        <v>g</v>
      </c>
      <c r="M27" s="23">
        <f t="shared" si="1"/>
        <v>2040</v>
      </c>
      <c r="N27" s="23">
        <f t="shared" si="2"/>
        <v>2142</v>
      </c>
      <c r="O27" s="24">
        <f t="shared" si="3"/>
        <v>4.2839999999999998</v>
      </c>
      <c r="P27" s="22" t="str">
        <f t="shared" si="4"/>
        <v>frisch kaufen</v>
      </c>
      <c r="Q27" s="22" t="s">
        <v>67</v>
      </c>
      <c r="R27" s="25" t="s">
        <v>68</v>
      </c>
    </row>
    <row r="28" spans="1:18" ht="21.95" customHeight="1" x14ac:dyDescent="0.25">
      <c r="J28" s="22" t="s">
        <v>65</v>
      </c>
      <c r="K28" s="22" t="s">
        <v>109</v>
      </c>
      <c r="L28" s="22" t="str">
        <f t="shared" si="0"/>
        <v>g</v>
      </c>
      <c r="M28" s="23">
        <f t="shared" si="1"/>
        <v>1120</v>
      </c>
      <c r="N28" s="23">
        <f t="shared" si="2"/>
        <v>1176</v>
      </c>
      <c r="O28" s="24">
        <f t="shared" si="3"/>
        <v>9.4079999999999995</v>
      </c>
      <c r="P28" s="22" t="str">
        <f t="shared" si="4"/>
        <v>kühlen</v>
      </c>
      <c r="Q28" s="22" t="s">
        <v>67</v>
      </c>
      <c r="R28" s="25" t="s">
        <v>68</v>
      </c>
    </row>
    <row r="29" spans="1:18" ht="21.95" customHeight="1" x14ac:dyDescent="0.25">
      <c r="J29" s="22" t="s">
        <v>110</v>
      </c>
      <c r="K29" s="22" t="s">
        <v>111</v>
      </c>
      <c r="L29" s="22" t="str">
        <f t="shared" si="0"/>
        <v>ml</v>
      </c>
      <c r="M29" s="23">
        <f t="shared" si="1"/>
        <v>160</v>
      </c>
      <c r="N29" s="23">
        <f t="shared" si="2"/>
        <v>168</v>
      </c>
      <c r="O29" s="24">
        <f t="shared" si="3"/>
        <v>1.5119999999999998</v>
      </c>
      <c r="P29" s="22" t="str">
        <f t="shared" si="4"/>
        <v>Vorrat prüfen</v>
      </c>
      <c r="Q29" s="22" t="s">
        <v>67</v>
      </c>
      <c r="R29" s="25" t="s">
        <v>68</v>
      </c>
    </row>
    <row r="30" spans="1:18" ht="21.95" customHeight="1" x14ac:dyDescent="0.25">
      <c r="J30" s="22" t="s">
        <v>84</v>
      </c>
      <c r="K30" s="22" t="s">
        <v>112</v>
      </c>
      <c r="L30" s="22" t="str">
        <f t="shared" si="0"/>
        <v>Stück</v>
      </c>
      <c r="M30" s="23">
        <f t="shared" si="1"/>
        <v>2</v>
      </c>
      <c r="N30" s="23">
        <f t="shared" si="2"/>
        <v>2.1</v>
      </c>
      <c r="O30" s="24">
        <f t="shared" si="3"/>
        <v>0.94500000000000006</v>
      </c>
      <c r="P30" s="22" t="str">
        <f t="shared" si="4"/>
        <v>Vorrat prüfen</v>
      </c>
      <c r="Q30" s="22" t="s">
        <v>67</v>
      </c>
      <c r="R30" s="25" t="s">
        <v>68</v>
      </c>
    </row>
    <row r="31" spans="1:18" ht="21.95" customHeight="1" x14ac:dyDescent="0.25">
      <c r="J31" s="22" t="s">
        <v>48</v>
      </c>
      <c r="K31" s="22" t="s">
        <v>113</v>
      </c>
      <c r="L31" s="22" t="str">
        <f t="shared" si="0"/>
        <v>g</v>
      </c>
      <c r="M31" s="23">
        <f t="shared" si="1"/>
        <v>180</v>
      </c>
      <c r="N31" s="23">
        <f t="shared" si="2"/>
        <v>189</v>
      </c>
      <c r="O31" s="24">
        <f t="shared" si="3"/>
        <v>0.75600000000000001</v>
      </c>
      <c r="P31" s="22" t="str">
        <f t="shared" si="4"/>
        <v>Vorrat prüfen</v>
      </c>
      <c r="Q31" s="22" t="s">
        <v>67</v>
      </c>
      <c r="R31" s="25" t="s">
        <v>68</v>
      </c>
    </row>
    <row r="32" spans="1:18" ht="21.95" customHeight="1" x14ac:dyDescent="0.25">
      <c r="J32" s="22" t="s">
        <v>55</v>
      </c>
      <c r="K32" s="22" t="s">
        <v>114</v>
      </c>
      <c r="L32" s="22" t="str">
        <f t="shared" si="0"/>
        <v>g</v>
      </c>
      <c r="M32" s="23">
        <f t="shared" si="1"/>
        <v>240</v>
      </c>
      <c r="N32" s="23">
        <f t="shared" si="2"/>
        <v>252</v>
      </c>
      <c r="O32" s="24">
        <f t="shared" si="3"/>
        <v>0.4536</v>
      </c>
      <c r="P32" s="22" t="str">
        <f t="shared" si="4"/>
        <v>frisch kaufen</v>
      </c>
      <c r="Q32" s="22" t="s">
        <v>67</v>
      </c>
      <c r="R32" s="25" t="s">
        <v>68</v>
      </c>
    </row>
    <row r="33" spans="10:18" ht="21.95" customHeight="1" x14ac:dyDescent="0.25">
      <c r="J33" s="22" t="s">
        <v>115</v>
      </c>
      <c r="K33" s="22" t="s">
        <v>116</v>
      </c>
      <c r="L33" s="22" t="str">
        <f t="shared" si="0"/>
        <v>g</v>
      </c>
      <c r="M33" s="23">
        <f t="shared" si="1"/>
        <v>1060</v>
      </c>
      <c r="N33" s="23">
        <f t="shared" si="2"/>
        <v>1113</v>
      </c>
      <c r="O33" s="24">
        <f t="shared" si="3"/>
        <v>2.7825000000000002</v>
      </c>
      <c r="P33" s="22" t="str">
        <f t="shared" si="4"/>
        <v>Vorrat prüfen</v>
      </c>
      <c r="Q33" s="22" t="s">
        <v>67</v>
      </c>
      <c r="R33" s="25" t="s">
        <v>68</v>
      </c>
    </row>
    <row r="34" spans="10:18" ht="21.95" customHeight="1" x14ac:dyDescent="0.25">
      <c r="J34" s="22" t="s">
        <v>48</v>
      </c>
      <c r="K34" s="22" t="s">
        <v>117</v>
      </c>
      <c r="L34" s="22" t="str">
        <f t="shared" si="0"/>
        <v>g</v>
      </c>
      <c r="M34" s="23">
        <f t="shared" si="1"/>
        <v>820</v>
      </c>
      <c r="N34" s="23">
        <f t="shared" si="2"/>
        <v>861</v>
      </c>
      <c r="O34" s="24">
        <f t="shared" si="3"/>
        <v>2.5830000000000002</v>
      </c>
      <c r="P34" s="22" t="str">
        <f t="shared" si="4"/>
        <v>Vorrat prüfen</v>
      </c>
      <c r="Q34" s="22" t="s">
        <v>67</v>
      </c>
      <c r="R34" s="25" t="s">
        <v>68</v>
      </c>
    </row>
    <row r="35" spans="10:18" ht="21.95" customHeight="1" x14ac:dyDescent="0.25">
      <c r="J35" s="22" t="s">
        <v>55</v>
      </c>
      <c r="K35" s="22" t="s">
        <v>118</v>
      </c>
      <c r="L35" s="22" t="str">
        <f t="shared" si="0"/>
        <v>g</v>
      </c>
      <c r="M35" s="23">
        <f t="shared" si="1"/>
        <v>920</v>
      </c>
      <c r="N35" s="23">
        <f t="shared" si="2"/>
        <v>966</v>
      </c>
      <c r="O35" s="24">
        <f t="shared" si="3"/>
        <v>4.83</v>
      </c>
      <c r="P35" s="22" t="str">
        <f t="shared" si="4"/>
        <v>frisch kaufen</v>
      </c>
      <c r="Q35" s="22" t="s">
        <v>67</v>
      </c>
      <c r="R35" s="25" t="s">
        <v>68</v>
      </c>
    </row>
    <row r="36" spans="10:18" ht="21.95" customHeight="1" x14ac:dyDescent="0.25">
      <c r="J36" s="22" t="s">
        <v>48</v>
      </c>
      <c r="K36" s="22" t="s">
        <v>119</v>
      </c>
      <c r="L36" s="22" t="str">
        <f t="shared" si="0"/>
        <v>g</v>
      </c>
      <c r="M36" s="23">
        <f t="shared" si="1"/>
        <v>220</v>
      </c>
      <c r="N36" s="23">
        <f t="shared" si="2"/>
        <v>231</v>
      </c>
      <c r="O36" s="24">
        <f t="shared" si="3"/>
        <v>0.57750000000000001</v>
      </c>
      <c r="P36" s="22" t="str">
        <f t="shared" si="4"/>
        <v>Vorrat prüfen</v>
      </c>
      <c r="Q36" s="22" t="s">
        <v>67</v>
      </c>
      <c r="R36" s="25" t="s">
        <v>68</v>
      </c>
    </row>
    <row r="37" spans="10:18" ht="21.95" customHeight="1" x14ac:dyDescent="0.25">
      <c r="J37" s="22" t="s">
        <v>55</v>
      </c>
      <c r="K37" s="22" t="s">
        <v>120</v>
      </c>
      <c r="L37" s="22" t="str">
        <f t="shared" si="0"/>
        <v>g</v>
      </c>
      <c r="M37" s="23">
        <f t="shared" si="1"/>
        <v>940</v>
      </c>
      <c r="N37" s="23">
        <f t="shared" si="2"/>
        <v>987</v>
      </c>
      <c r="O37" s="24">
        <f t="shared" si="3"/>
        <v>1.7766</v>
      </c>
      <c r="P37" s="22" t="str">
        <f t="shared" si="4"/>
        <v>frisch kaufen</v>
      </c>
      <c r="Q37" s="22" t="s">
        <v>67</v>
      </c>
      <c r="R37" s="25" t="s">
        <v>68</v>
      </c>
    </row>
    <row r="38" spans="10:18" ht="21.95" customHeight="1" x14ac:dyDescent="0.25">
      <c r="J38" s="22" t="s">
        <v>55</v>
      </c>
      <c r="K38" s="22" t="s">
        <v>121</v>
      </c>
      <c r="L38" s="22" t="str">
        <f t="shared" si="0"/>
        <v>g</v>
      </c>
      <c r="M38" s="23">
        <f t="shared" si="1"/>
        <v>240</v>
      </c>
      <c r="N38" s="23">
        <f t="shared" si="2"/>
        <v>252</v>
      </c>
      <c r="O38" s="24">
        <f t="shared" si="3"/>
        <v>0.88200000000000001</v>
      </c>
      <c r="P38" s="22" t="str">
        <f t="shared" si="4"/>
        <v>frisch kaufen</v>
      </c>
      <c r="Q38" s="22" t="s">
        <v>67</v>
      </c>
      <c r="R38" s="25" t="s">
        <v>68</v>
      </c>
    </row>
    <row r="39" spans="10:18" ht="21.95" customHeight="1" x14ac:dyDescent="0.25">
      <c r="J39" s="22" t="s">
        <v>48</v>
      </c>
      <c r="K39" s="22" t="s">
        <v>122</v>
      </c>
      <c r="L39" s="22" t="str">
        <f t="shared" si="0"/>
        <v>g</v>
      </c>
      <c r="M39" s="23">
        <f t="shared" si="1"/>
        <v>180</v>
      </c>
      <c r="N39" s="23">
        <f t="shared" si="2"/>
        <v>189</v>
      </c>
      <c r="O39" s="24">
        <f t="shared" si="3"/>
        <v>0.66149999999999998</v>
      </c>
      <c r="P39" s="22" t="str">
        <f t="shared" si="4"/>
        <v>Vorrat prüfen</v>
      </c>
      <c r="Q39" s="22" t="s">
        <v>67</v>
      </c>
      <c r="R39" s="25" t="s">
        <v>68</v>
      </c>
    </row>
    <row r="40" spans="10:18" ht="21.95" customHeight="1" x14ac:dyDescent="0.25">
      <c r="J40" s="22" t="s">
        <v>55</v>
      </c>
      <c r="K40" s="22" t="s">
        <v>123</v>
      </c>
      <c r="L40" s="22" t="str">
        <f t="shared" si="0"/>
        <v>g</v>
      </c>
      <c r="M40" s="23">
        <f t="shared" si="1"/>
        <v>780</v>
      </c>
      <c r="N40" s="23">
        <f t="shared" si="2"/>
        <v>819</v>
      </c>
      <c r="O40" s="24">
        <f t="shared" si="3"/>
        <v>3.2760000000000002</v>
      </c>
      <c r="P40" s="22" t="str">
        <f t="shared" si="4"/>
        <v>frisch kaufen</v>
      </c>
      <c r="Q40" s="22" t="s">
        <v>67</v>
      </c>
      <c r="R40" s="25" t="s">
        <v>68</v>
      </c>
    </row>
    <row r="41" spans="10:18" ht="21.95" customHeight="1" x14ac:dyDescent="0.25">
      <c r="J41" s="22" t="s">
        <v>65</v>
      </c>
      <c r="K41" s="22" t="s">
        <v>124</v>
      </c>
      <c r="L41" s="22" t="str">
        <f t="shared" si="0"/>
        <v>g</v>
      </c>
      <c r="M41" s="23">
        <f t="shared" si="1"/>
        <v>240</v>
      </c>
      <c r="N41" s="23">
        <f t="shared" si="2"/>
        <v>252</v>
      </c>
      <c r="O41" s="24">
        <f t="shared" si="3"/>
        <v>3.024</v>
      </c>
      <c r="P41" s="22" t="str">
        <f t="shared" si="4"/>
        <v>kühlen</v>
      </c>
      <c r="Q41" s="22" t="s">
        <v>67</v>
      </c>
      <c r="R41" s="25" t="s">
        <v>68</v>
      </c>
    </row>
    <row r="42" spans="10:18" ht="21.95" customHeight="1" x14ac:dyDescent="0.25">
      <c r="J42" s="22" t="s">
        <v>125</v>
      </c>
      <c r="K42" s="22" t="s">
        <v>126</v>
      </c>
      <c r="L42" s="22" t="str">
        <f t="shared" si="0"/>
        <v>g</v>
      </c>
      <c r="M42" s="23">
        <f t="shared" si="1"/>
        <v>560</v>
      </c>
      <c r="N42" s="23">
        <f t="shared" si="2"/>
        <v>588</v>
      </c>
      <c r="O42" s="24">
        <f t="shared" si="3"/>
        <v>7.056</v>
      </c>
      <c r="P42" s="22" t="str">
        <f t="shared" si="4"/>
        <v>zeitnah kaufen</v>
      </c>
      <c r="Q42" s="22" t="s">
        <v>67</v>
      </c>
      <c r="R42" s="25" t="s">
        <v>68</v>
      </c>
    </row>
    <row r="43" spans="10:18" ht="21.95" customHeight="1" x14ac:dyDescent="0.25">
      <c r="J43" s="22" t="s">
        <v>125</v>
      </c>
      <c r="K43" s="22" t="s">
        <v>127</v>
      </c>
      <c r="L43" s="22" t="str">
        <f t="shared" si="0"/>
        <v>g</v>
      </c>
      <c r="M43" s="23">
        <f t="shared" si="1"/>
        <v>320</v>
      </c>
      <c r="N43" s="23">
        <f t="shared" si="2"/>
        <v>336</v>
      </c>
      <c r="O43" s="24">
        <f t="shared" si="3"/>
        <v>5.04</v>
      </c>
      <c r="P43" s="22" t="str">
        <f t="shared" si="4"/>
        <v>zeitnah kaufen</v>
      </c>
      <c r="Q43" s="22" t="s">
        <v>67</v>
      </c>
      <c r="R43" s="25" t="s">
        <v>68</v>
      </c>
    </row>
    <row r="44" spans="10:18" ht="21.95" customHeight="1" x14ac:dyDescent="0.25">
      <c r="J44" s="22" t="s">
        <v>110</v>
      </c>
      <c r="K44" s="22" t="s">
        <v>128</v>
      </c>
      <c r="L44" s="22" t="str">
        <f t="shared" si="0"/>
        <v>Stück</v>
      </c>
      <c r="M44" s="23">
        <f t="shared" si="1"/>
        <v>1</v>
      </c>
      <c r="N44" s="23">
        <f t="shared" si="2"/>
        <v>1.1000000000000001</v>
      </c>
      <c r="O44" s="24">
        <f t="shared" si="3"/>
        <v>0.49500000000000005</v>
      </c>
      <c r="P44" s="22" t="str">
        <f t="shared" si="4"/>
        <v>Vorrat prüfen</v>
      </c>
      <c r="Q44" s="22" t="s">
        <v>67</v>
      </c>
      <c r="R44" s="25" t="s">
        <v>68</v>
      </c>
    </row>
    <row r="45" spans="10:18" ht="21.95" customHeight="1" x14ac:dyDescent="0.25">
      <c r="J45" s="22" t="s">
        <v>115</v>
      </c>
      <c r="K45" s="22" t="s">
        <v>129</v>
      </c>
      <c r="L45" s="22" t="str">
        <f t="shared" si="0"/>
        <v>g</v>
      </c>
      <c r="M45" s="23">
        <f t="shared" si="1"/>
        <v>360</v>
      </c>
      <c r="N45" s="23">
        <f t="shared" si="2"/>
        <v>378</v>
      </c>
      <c r="O45" s="24">
        <f t="shared" si="3"/>
        <v>1.1340000000000001</v>
      </c>
      <c r="P45" s="22" t="str">
        <f t="shared" si="4"/>
        <v>Vorrat prüfen</v>
      </c>
      <c r="Q45" s="22" t="s">
        <v>67</v>
      </c>
      <c r="R45" s="25" t="s">
        <v>68</v>
      </c>
    </row>
    <row r="50" spans="1:18" ht="15.75" x14ac:dyDescent="0.25">
      <c r="A50" s="31" t="s">
        <v>130</v>
      </c>
      <c r="B50" s="31"/>
      <c r="C50" s="31"/>
      <c r="D50" s="31"/>
      <c r="E50" s="31"/>
      <c r="F50" s="31"/>
      <c r="G50" s="31"/>
      <c r="H50" s="31"/>
      <c r="J50" s="31" t="s">
        <v>131</v>
      </c>
      <c r="K50" s="31"/>
      <c r="L50" s="31"/>
      <c r="M50" s="31"/>
      <c r="N50" s="31"/>
      <c r="O50" s="31"/>
      <c r="P50" s="31"/>
      <c r="Q50" s="31"/>
      <c r="R50" s="31"/>
    </row>
    <row r="52" spans="1:18" x14ac:dyDescent="0.25">
      <c r="A52" s="12" t="s">
        <v>132</v>
      </c>
      <c r="B52" s="12" t="s">
        <v>32</v>
      </c>
      <c r="C52" s="12" t="s">
        <v>133</v>
      </c>
      <c r="D52" s="12" t="s">
        <v>134</v>
      </c>
      <c r="E52" s="12" t="s">
        <v>135</v>
      </c>
      <c r="F52" s="12" t="s">
        <v>136</v>
      </c>
      <c r="G52" s="12" t="s">
        <v>137</v>
      </c>
      <c r="H52" s="12" t="s">
        <v>138</v>
      </c>
      <c r="J52" s="12" t="s">
        <v>132</v>
      </c>
      <c r="K52" s="12" t="s">
        <v>32</v>
      </c>
      <c r="L52" s="12" t="s">
        <v>33</v>
      </c>
      <c r="M52" s="12" t="s">
        <v>34</v>
      </c>
      <c r="N52" s="12" t="s">
        <v>139</v>
      </c>
      <c r="O52" s="12" t="s">
        <v>140</v>
      </c>
      <c r="P52" s="12" t="s">
        <v>135</v>
      </c>
      <c r="Q52" s="12" t="s">
        <v>141</v>
      </c>
      <c r="R52" s="12" t="s">
        <v>8</v>
      </c>
    </row>
    <row r="53" spans="1:18" ht="24" customHeight="1" x14ac:dyDescent="0.25">
      <c r="A53" s="22" t="s">
        <v>42</v>
      </c>
      <c r="B53" s="22" t="s">
        <v>41</v>
      </c>
      <c r="C53" s="22">
        <v>1</v>
      </c>
      <c r="D53" s="26">
        <v>420</v>
      </c>
      <c r="E53" s="24">
        <f t="shared" ref="E53:E76" si="11">IFERROR(SUMIF($J$53:$J$148,A53,$P$53:$P$148),0)</f>
        <v>1.1850000000000001</v>
      </c>
      <c r="F53" s="22" t="s">
        <v>142</v>
      </c>
      <c r="G53" s="22" t="s">
        <v>143</v>
      </c>
      <c r="H53" s="22" t="s">
        <v>144</v>
      </c>
      <c r="J53" s="22" t="s">
        <v>42</v>
      </c>
      <c r="K53" s="22" t="s">
        <v>48</v>
      </c>
      <c r="L53" s="22" t="s">
        <v>49</v>
      </c>
      <c r="M53" s="22" t="s">
        <v>145</v>
      </c>
      <c r="N53" s="27">
        <v>70</v>
      </c>
      <c r="O53" s="28">
        <v>2.5000000000000001E-3</v>
      </c>
      <c r="P53" s="28">
        <f t="shared" ref="P53:P84" si="12">N53*O53</f>
        <v>0.17500000000000002</v>
      </c>
      <c r="Q53" s="22" t="s">
        <v>146</v>
      </c>
      <c r="R53" s="22" t="s">
        <v>147</v>
      </c>
    </row>
    <row r="54" spans="1:18" ht="24" customHeight="1" x14ac:dyDescent="0.25">
      <c r="A54" s="22" t="s">
        <v>43</v>
      </c>
      <c r="B54" s="22" t="s">
        <v>41</v>
      </c>
      <c r="C54" s="22">
        <v>1</v>
      </c>
      <c r="D54" s="26">
        <v>360</v>
      </c>
      <c r="E54" s="24">
        <f t="shared" si="11"/>
        <v>2.2650000000000001</v>
      </c>
      <c r="F54" s="22" t="s">
        <v>148</v>
      </c>
      <c r="G54" s="22" t="s">
        <v>143</v>
      </c>
      <c r="H54" s="22" t="s">
        <v>149</v>
      </c>
      <c r="J54" s="22" t="s">
        <v>42</v>
      </c>
      <c r="K54" s="22" t="s">
        <v>55</v>
      </c>
      <c r="L54" s="22" t="s">
        <v>56</v>
      </c>
      <c r="M54" s="22" t="s">
        <v>150</v>
      </c>
      <c r="N54" s="27">
        <v>1</v>
      </c>
      <c r="O54" s="28">
        <v>0.55000000000000004</v>
      </c>
      <c r="P54" s="28">
        <f t="shared" si="12"/>
        <v>0.55000000000000004</v>
      </c>
      <c r="Q54" s="22" t="s">
        <v>151</v>
      </c>
      <c r="R54" s="22" t="s">
        <v>152</v>
      </c>
    </row>
    <row r="55" spans="1:18" ht="24" customHeight="1" x14ac:dyDescent="0.25">
      <c r="A55" s="22" t="s">
        <v>44</v>
      </c>
      <c r="B55" s="22" t="s">
        <v>41</v>
      </c>
      <c r="C55" s="22">
        <v>1</v>
      </c>
      <c r="D55" s="26">
        <v>390</v>
      </c>
      <c r="E55" s="24">
        <f t="shared" si="11"/>
        <v>1.6199999999999999</v>
      </c>
      <c r="F55" s="22" t="s">
        <v>142</v>
      </c>
      <c r="G55" s="22" t="s">
        <v>143</v>
      </c>
      <c r="H55" s="22" t="s">
        <v>153</v>
      </c>
      <c r="J55" s="22" t="s">
        <v>42</v>
      </c>
      <c r="K55" s="22" t="s">
        <v>65</v>
      </c>
      <c r="L55" s="22" t="s">
        <v>66</v>
      </c>
      <c r="M55" s="22" t="s">
        <v>154</v>
      </c>
      <c r="N55" s="27">
        <v>200</v>
      </c>
      <c r="O55" s="28">
        <v>1.4E-3</v>
      </c>
      <c r="P55" s="28">
        <f t="shared" si="12"/>
        <v>0.27999999999999997</v>
      </c>
      <c r="Q55" s="22" t="s">
        <v>151</v>
      </c>
      <c r="R55" s="22" t="s">
        <v>155</v>
      </c>
    </row>
    <row r="56" spans="1:18" ht="24" customHeight="1" x14ac:dyDescent="0.25">
      <c r="A56" s="22" t="s">
        <v>45</v>
      </c>
      <c r="B56" s="22" t="s">
        <v>41</v>
      </c>
      <c r="C56" s="22">
        <v>1</v>
      </c>
      <c r="D56" s="26">
        <v>430</v>
      </c>
      <c r="E56" s="24">
        <f t="shared" si="11"/>
        <v>2.4</v>
      </c>
      <c r="F56" s="22" t="s">
        <v>142</v>
      </c>
      <c r="G56" s="22" t="s">
        <v>143</v>
      </c>
      <c r="H56" s="22" t="s">
        <v>156</v>
      </c>
      <c r="J56" s="22" t="s">
        <v>42</v>
      </c>
      <c r="K56" s="22" t="s">
        <v>48</v>
      </c>
      <c r="L56" s="22" t="s">
        <v>70</v>
      </c>
      <c r="M56" s="22" t="s">
        <v>145</v>
      </c>
      <c r="N56" s="27">
        <v>15</v>
      </c>
      <c r="O56" s="28">
        <v>1.2E-2</v>
      </c>
      <c r="P56" s="28">
        <f t="shared" si="12"/>
        <v>0.18</v>
      </c>
      <c r="Q56" s="22" t="s">
        <v>146</v>
      </c>
      <c r="R56" s="22" t="s">
        <v>157</v>
      </c>
    </row>
    <row r="57" spans="1:18" ht="24" customHeight="1" x14ac:dyDescent="0.25">
      <c r="A57" s="22" t="s">
        <v>47</v>
      </c>
      <c r="B57" s="22" t="s">
        <v>41</v>
      </c>
      <c r="C57" s="22">
        <v>1</v>
      </c>
      <c r="D57" s="26">
        <v>410</v>
      </c>
      <c r="E57" s="24">
        <f t="shared" si="11"/>
        <v>2.3099999999999996</v>
      </c>
      <c r="F57" s="22" t="s">
        <v>158</v>
      </c>
      <c r="G57" s="22" t="s">
        <v>143</v>
      </c>
      <c r="H57" s="22" t="s">
        <v>159</v>
      </c>
      <c r="J57" s="22" t="s">
        <v>43</v>
      </c>
      <c r="K57" s="22" t="s">
        <v>65</v>
      </c>
      <c r="L57" s="22" t="s">
        <v>79</v>
      </c>
      <c r="M57" s="22" t="s">
        <v>145</v>
      </c>
      <c r="N57" s="27">
        <v>250</v>
      </c>
      <c r="O57" s="28">
        <v>4.0000000000000001E-3</v>
      </c>
      <c r="P57" s="28">
        <f t="shared" si="12"/>
        <v>1</v>
      </c>
      <c r="Q57" s="22" t="s">
        <v>151</v>
      </c>
      <c r="R57" s="22" t="s">
        <v>155</v>
      </c>
    </row>
    <row r="58" spans="1:18" ht="24" customHeight="1" x14ac:dyDescent="0.25">
      <c r="A58" s="22" t="s">
        <v>46</v>
      </c>
      <c r="B58" s="22" t="s">
        <v>41</v>
      </c>
      <c r="C58" s="22">
        <v>1</v>
      </c>
      <c r="D58" s="26">
        <v>380</v>
      </c>
      <c r="E58" s="24">
        <f t="shared" si="11"/>
        <v>1.6899999999999997</v>
      </c>
      <c r="F58" s="22" t="s">
        <v>148</v>
      </c>
      <c r="G58" s="22" t="s">
        <v>143</v>
      </c>
      <c r="H58" s="22" t="s">
        <v>160</v>
      </c>
      <c r="J58" s="22" t="s">
        <v>43</v>
      </c>
      <c r="K58" s="22" t="s">
        <v>55</v>
      </c>
      <c r="L58" s="22" t="s">
        <v>80</v>
      </c>
      <c r="M58" s="22" t="s">
        <v>145</v>
      </c>
      <c r="N58" s="27">
        <v>120</v>
      </c>
      <c r="O58" s="28">
        <v>8.9999999999999993E-3</v>
      </c>
      <c r="P58" s="28">
        <f t="shared" si="12"/>
        <v>1.0799999999999998</v>
      </c>
      <c r="Q58" s="22" t="s">
        <v>151</v>
      </c>
      <c r="R58" s="22" t="s">
        <v>161</v>
      </c>
    </row>
    <row r="59" spans="1:18" ht="24" customHeight="1" x14ac:dyDescent="0.25">
      <c r="A59" s="22" t="s">
        <v>53</v>
      </c>
      <c r="B59" s="22" t="s">
        <v>162</v>
      </c>
      <c r="C59" s="22">
        <v>1</v>
      </c>
      <c r="D59" s="26">
        <v>220</v>
      </c>
      <c r="E59" s="24">
        <f t="shared" si="11"/>
        <v>1.44</v>
      </c>
      <c r="F59" s="22" t="s">
        <v>163</v>
      </c>
      <c r="G59" s="22" t="s">
        <v>164</v>
      </c>
      <c r="H59" s="22" t="s">
        <v>165</v>
      </c>
      <c r="J59" s="22" t="s">
        <v>43</v>
      </c>
      <c r="K59" s="22" t="s">
        <v>48</v>
      </c>
      <c r="L59" s="22" t="s">
        <v>49</v>
      </c>
      <c r="M59" s="22" t="s">
        <v>145</v>
      </c>
      <c r="N59" s="27">
        <v>30</v>
      </c>
      <c r="O59" s="28">
        <v>2.5000000000000001E-3</v>
      </c>
      <c r="P59" s="28">
        <f t="shared" si="12"/>
        <v>7.4999999999999997E-2</v>
      </c>
      <c r="Q59" s="22" t="s">
        <v>146</v>
      </c>
      <c r="R59" s="22" t="s">
        <v>166</v>
      </c>
    </row>
    <row r="60" spans="1:18" ht="24" customHeight="1" x14ac:dyDescent="0.25">
      <c r="A60" s="22" t="s">
        <v>54</v>
      </c>
      <c r="B60" s="22" t="s">
        <v>162</v>
      </c>
      <c r="C60" s="22">
        <v>1</v>
      </c>
      <c r="D60" s="26">
        <v>240</v>
      </c>
      <c r="E60" s="24">
        <f t="shared" si="11"/>
        <v>1.2250000000000001</v>
      </c>
      <c r="F60" s="22" t="s">
        <v>167</v>
      </c>
      <c r="G60" s="22" t="s">
        <v>143</v>
      </c>
      <c r="H60" s="22" t="s">
        <v>168</v>
      </c>
      <c r="J60" s="22" t="s">
        <v>43</v>
      </c>
      <c r="K60" s="22" t="s">
        <v>48</v>
      </c>
      <c r="L60" s="22" t="s">
        <v>82</v>
      </c>
      <c r="M60" s="22" t="s">
        <v>145</v>
      </c>
      <c r="N60" s="27">
        <v>10</v>
      </c>
      <c r="O60" s="28">
        <v>1.0999999999999999E-2</v>
      </c>
      <c r="P60" s="28">
        <f t="shared" si="12"/>
        <v>0.10999999999999999</v>
      </c>
      <c r="Q60" s="22" t="s">
        <v>146</v>
      </c>
      <c r="R60" s="22" t="s">
        <v>157</v>
      </c>
    </row>
    <row r="61" spans="1:18" ht="24" customHeight="1" x14ac:dyDescent="0.25">
      <c r="A61" s="22" t="s">
        <v>169</v>
      </c>
      <c r="B61" s="22" t="s">
        <v>170</v>
      </c>
      <c r="C61" s="22">
        <v>1</v>
      </c>
      <c r="D61" s="26">
        <v>520</v>
      </c>
      <c r="E61" s="24">
        <f t="shared" si="11"/>
        <v>1.53</v>
      </c>
      <c r="F61" s="22" t="s">
        <v>158</v>
      </c>
      <c r="G61" s="22" t="s">
        <v>143</v>
      </c>
      <c r="H61" s="22" t="s">
        <v>171</v>
      </c>
      <c r="J61" s="22" t="s">
        <v>44</v>
      </c>
      <c r="K61" s="22" t="s">
        <v>84</v>
      </c>
      <c r="L61" s="22" t="s">
        <v>85</v>
      </c>
      <c r="M61" s="22" t="s">
        <v>172</v>
      </c>
      <c r="N61" s="27">
        <v>2</v>
      </c>
      <c r="O61" s="28">
        <v>0.22</v>
      </c>
      <c r="P61" s="28">
        <f t="shared" si="12"/>
        <v>0.44</v>
      </c>
      <c r="Q61" s="22" t="s">
        <v>173</v>
      </c>
      <c r="R61" s="22"/>
    </row>
    <row r="62" spans="1:18" ht="24" customHeight="1" x14ac:dyDescent="0.25">
      <c r="A62" s="22" t="s">
        <v>58</v>
      </c>
      <c r="B62" s="22" t="s">
        <v>170</v>
      </c>
      <c r="C62" s="22">
        <v>1</v>
      </c>
      <c r="D62" s="26">
        <v>560</v>
      </c>
      <c r="E62" s="24">
        <f t="shared" si="11"/>
        <v>1.0430000000000001</v>
      </c>
      <c r="F62" s="22" t="s">
        <v>174</v>
      </c>
      <c r="G62" s="22" t="s">
        <v>175</v>
      </c>
      <c r="H62" s="22" t="s">
        <v>176</v>
      </c>
      <c r="J62" s="22" t="s">
        <v>44</v>
      </c>
      <c r="K62" s="22" t="s">
        <v>65</v>
      </c>
      <c r="L62" s="22" t="s">
        <v>94</v>
      </c>
      <c r="M62" s="22" t="s">
        <v>150</v>
      </c>
      <c r="N62" s="27">
        <v>2</v>
      </c>
      <c r="O62" s="28">
        <v>0.35</v>
      </c>
      <c r="P62" s="28">
        <f t="shared" si="12"/>
        <v>0.7</v>
      </c>
      <c r="Q62" s="22" t="s">
        <v>173</v>
      </c>
      <c r="R62" s="22"/>
    </row>
    <row r="63" spans="1:18" ht="24" customHeight="1" x14ac:dyDescent="0.25">
      <c r="A63" s="22" t="s">
        <v>59</v>
      </c>
      <c r="B63" s="22" t="s">
        <v>170</v>
      </c>
      <c r="C63" s="22">
        <v>1</v>
      </c>
      <c r="D63" s="26">
        <v>610</v>
      </c>
      <c r="E63" s="24">
        <f t="shared" si="11"/>
        <v>1.27</v>
      </c>
      <c r="F63" s="22" t="s">
        <v>177</v>
      </c>
      <c r="G63" s="22" t="s">
        <v>143</v>
      </c>
      <c r="H63" s="22" t="s">
        <v>178</v>
      </c>
      <c r="J63" s="22" t="s">
        <v>44</v>
      </c>
      <c r="K63" s="22" t="s">
        <v>65</v>
      </c>
      <c r="L63" s="22" t="s">
        <v>95</v>
      </c>
      <c r="M63" s="22" t="s">
        <v>145</v>
      </c>
      <c r="N63" s="27">
        <v>30</v>
      </c>
      <c r="O63" s="28">
        <v>8.0000000000000002E-3</v>
      </c>
      <c r="P63" s="28">
        <f t="shared" si="12"/>
        <v>0.24</v>
      </c>
      <c r="Q63" s="22" t="s">
        <v>151</v>
      </c>
      <c r="R63" s="22"/>
    </row>
    <row r="64" spans="1:18" ht="24" customHeight="1" x14ac:dyDescent="0.25">
      <c r="A64" s="22" t="s">
        <v>61</v>
      </c>
      <c r="B64" s="22" t="s">
        <v>170</v>
      </c>
      <c r="C64" s="22">
        <v>1</v>
      </c>
      <c r="D64" s="26">
        <v>650</v>
      </c>
      <c r="E64" s="24">
        <f t="shared" si="11"/>
        <v>1.1579999999999999</v>
      </c>
      <c r="F64" s="22" t="s">
        <v>179</v>
      </c>
      <c r="G64" s="22" t="s">
        <v>143</v>
      </c>
      <c r="H64" s="22" t="s">
        <v>180</v>
      </c>
      <c r="J64" s="22" t="s">
        <v>44</v>
      </c>
      <c r="K64" s="22" t="s">
        <v>55</v>
      </c>
      <c r="L64" s="22" t="s">
        <v>96</v>
      </c>
      <c r="M64" s="22" t="s">
        <v>145</v>
      </c>
      <c r="N64" s="27">
        <v>80</v>
      </c>
      <c r="O64" s="28">
        <v>3.0000000000000001E-3</v>
      </c>
      <c r="P64" s="28">
        <f t="shared" si="12"/>
        <v>0.24</v>
      </c>
      <c r="Q64" s="22" t="s">
        <v>151</v>
      </c>
      <c r="R64" s="22"/>
    </row>
    <row r="65" spans="1:18" ht="24" customHeight="1" x14ac:dyDescent="0.25">
      <c r="A65" s="22" t="s">
        <v>76</v>
      </c>
      <c r="B65" s="22" t="s">
        <v>170</v>
      </c>
      <c r="C65" s="22">
        <v>1</v>
      </c>
      <c r="D65" s="26">
        <v>590</v>
      </c>
      <c r="E65" s="24">
        <f t="shared" si="11"/>
        <v>1.4549999999999998</v>
      </c>
      <c r="F65" s="22" t="s">
        <v>181</v>
      </c>
      <c r="G65" s="22" t="s">
        <v>175</v>
      </c>
      <c r="H65" s="22" t="s">
        <v>182</v>
      </c>
      <c r="J65" s="22" t="s">
        <v>45</v>
      </c>
      <c r="K65" s="22" t="s">
        <v>55</v>
      </c>
      <c r="L65" s="22" t="s">
        <v>98</v>
      </c>
      <c r="M65" s="22" t="s">
        <v>150</v>
      </c>
      <c r="N65" s="27">
        <v>1</v>
      </c>
      <c r="O65" s="28">
        <v>0.35</v>
      </c>
      <c r="P65" s="28">
        <f t="shared" si="12"/>
        <v>0.35</v>
      </c>
      <c r="Q65" s="22" t="s">
        <v>151</v>
      </c>
      <c r="R65" s="22"/>
    </row>
    <row r="66" spans="1:18" ht="24" customHeight="1" x14ac:dyDescent="0.25">
      <c r="A66" s="22" t="s">
        <v>60</v>
      </c>
      <c r="B66" s="22" t="s">
        <v>170</v>
      </c>
      <c r="C66" s="22">
        <v>1</v>
      </c>
      <c r="D66" s="26">
        <v>540</v>
      </c>
      <c r="E66" s="24">
        <f t="shared" si="11"/>
        <v>1.6349999999999998</v>
      </c>
      <c r="F66" s="22" t="s">
        <v>179</v>
      </c>
      <c r="G66" s="22" t="s">
        <v>183</v>
      </c>
      <c r="H66" s="22" t="s">
        <v>184</v>
      </c>
      <c r="J66" s="22" t="s">
        <v>45</v>
      </c>
      <c r="K66" s="22" t="s">
        <v>55</v>
      </c>
      <c r="L66" s="22" t="s">
        <v>80</v>
      </c>
      <c r="M66" s="22" t="s">
        <v>145</v>
      </c>
      <c r="N66" s="27">
        <v>150</v>
      </c>
      <c r="O66" s="28">
        <v>8.9999999999999993E-3</v>
      </c>
      <c r="P66" s="28">
        <f t="shared" si="12"/>
        <v>1.3499999999999999</v>
      </c>
      <c r="Q66" s="22" t="s">
        <v>151</v>
      </c>
      <c r="R66" s="22"/>
    </row>
    <row r="67" spans="1:18" ht="24" customHeight="1" x14ac:dyDescent="0.25">
      <c r="A67" s="22" t="s">
        <v>72</v>
      </c>
      <c r="B67" s="22" t="s">
        <v>170</v>
      </c>
      <c r="C67" s="22">
        <v>1</v>
      </c>
      <c r="D67" s="26">
        <v>690</v>
      </c>
      <c r="E67" s="24">
        <f t="shared" si="11"/>
        <v>3.2059999999999995</v>
      </c>
      <c r="F67" s="22" t="s">
        <v>174</v>
      </c>
      <c r="G67" s="22" t="s">
        <v>143</v>
      </c>
      <c r="H67" s="22" t="s">
        <v>185</v>
      </c>
      <c r="J67" s="22" t="s">
        <v>45</v>
      </c>
      <c r="K67" s="22" t="s">
        <v>65</v>
      </c>
      <c r="L67" s="22" t="s">
        <v>79</v>
      </c>
      <c r="M67" s="22" t="s">
        <v>145</v>
      </c>
      <c r="N67" s="27">
        <v>150</v>
      </c>
      <c r="O67" s="28">
        <v>4.0000000000000001E-3</v>
      </c>
      <c r="P67" s="28">
        <f t="shared" si="12"/>
        <v>0.6</v>
      </c>
      <c r="Q67" s="22" t="s">
        <v>151</v>
      </c>
      <c r="R67" s="22"/>
    </row>
    <row r="68" spans="1:18" ht="24" customHeight="1" x14ac:dyDescent="0.25">
      <c r="A68" s="22" t="s">
        <v>73</v>
      </c>
      <c r="B68" s="22" t="s">
        <v>170</v>
      </c>
      <c r="C68" s="22">
        <v>1</v>
      </c>
      <c r="D68" s="26">
        <v>640</v>
      </c>
      <c r="E68" s="24">
        <f t="shared" si="11"/>
        <v>3.6149999999999998</v>
      </c>
      <c r="F68" s="22" t="s">
        <v>177</v>
      </c>
      <c r="G68" s="22" t="s">
        <v>143</v>
      </c>
      <c r="H68" s="22" t="s">
        <v>149</v>
      </c>
      <c r="J68" s="22" t="s">
        <v>45</v>
      </c>
      <c r="K68" s="22" t="s">
        <v>48</v>
      </c>
      <c r="L68" s="22" t="s">
        <v>49</v>
      </c>
      <c r="M68" s="22" t="s">
        <v>145</v>
      </c>
      <c r="N68" s="27">
        <v>40</v>
      </c>
      <c r="O68" s="28">
        <v>2.5000000000000001E-3</v>
      </c>
      <c r="P68" s="28">
        <f t="shared" si="12"/>
        <v>0.1</v>
      </c>
      <c r="Q68" s="22" t="s">
        <v>146</v>
      </c>
      <c r="R68" s="22"/>
    </row>
    <row r="69" spans="1:18" ht="24" customHeight="1" x14ac:dyDescent="0.25">
      <c r="A69" s="22" t="s">
        <v>74</v>
      </c>
      <c r="B69" s="22" t="s">
        <v>170</v>
      </c>
      <c r="C69" s="22">
        <v>1</v>
      </c>
      <c r="D69" s="26">
        <v>670</v>
      </c>
      <c r="E69" s="24">
        <f t="shared" si="11"/>
        <v>1.65</v>
      </c>
      <c r="F69" s="22" t="s">
        <v>174</v>
      </c>
      <c r="G69" s="22" t="s">
        <v>175</v>
      </c>
      <c r="H69" s="22" t="s">
        <v>186</v>
      </c>
      <c r="J69" s="22" t="s">
        <v>47</v>
      </c>
      <c r="K69" s="22" t="s">
        <v>65</v>
      </c>
      <c r="L69" s="22" t="s">
        <v>94</v>
      </c>
      <c r="M69" s="22" t="s">
        <v>150</v>
      </c>
      <c r="N69" s="27">
        <v>3</v>
      </c>
      <c r="O69" s="28">
        <v>0.35</v>
      </c>
      <c r="P69" s="28">
        <f t="shared" si="12"/>
        <v>1.0499999999999998</v>
      </c>
      <c r="Q69" s="22" t="s">
        <v>173</v>
      </c>
      <c r="R69" s="22"/>
    </row>
    <row r="70" spans="1:18" ht="24" customHeight="1" x14ac:dyDescent="0.25">
      <c r="A70" s="22" t="s">
        <v>62</v>
      </c>
      <c r="B70" s="22" t="s">
        <v>170</v>
      </c>
      <c r="C70" s="22">
        <v>1</v>
      </c>
      <c r="D70" s="26">
        <v>700</v>
      </c>
      <c r="E70" s="24">
        <f t="shared" si="11"/>
        <v>2.1449999999999996</v>
      </c>
      <c r="F70" s="22" t="s">
        <v>187</v>
      </c>
      <c r="G70" s="22" t="s">
        <v>175</v>
      </c>
      <c r="H70" s="22" t="s">
        <v>188</v>
      </c>
      <c r="J70" s="22" t="s">
        <v>47</v>
      </c>
      <c r="K70" s="22" t="s">
        <v>55</v>
      </c>
      <c r="L70" s="22" t="s">
        <v>100</v>
      </c>
      <c r="M70" s="22" t="s">
        <v>145</v>
      </c>
      <c r="N70" s="27">
        <v>100</v>
      </c>
      <c r="O70" s="28">
        <v>4.4999999999999997E-3</v>
      </c>
      <c r="P70" s="28">
        <f t="shared" si="12"/>
        <v>0.44999999999999996</v>
      </c>
      <c r="Q70" s="22" t="s">
        <v>151</v>
      </c>
      <c r="R70" s="22"/>
    </row>
    <row r="71" spans="1:18" ht="24" customHeight="1" x14ac:dyDescent="0.25">
      <c r="A71" s="22" t="s">
        <v>63</v>
      </c>
      <c r="B71" s="22" t="s">
        <v>170</v>
      </c>
      <c r="C71" s="22">
        <v>1</v>
      </c>
      <c r="D71" s="26">
        <v>510</v>
      </c>
      <c r="E71" s="24">
        <f t="shared" si="11"/>
        <v>2.2600000000000002</v>
      </c>
      <c r="F71" s="22" t="s">
        <v>158</v>
      </c>
      <c r="G71" s="22" t="s">
        <v>143</v>
      </c>
      <c r="H71" s="22" t="s">
        <v>156</v>
      </c>
      <c r="J71" s="22" t="s">
        <v>47</v>
      </c>
      <c r="K71" s="22" t="s">
        <v>55</v>
      </c>
      <c r="L71" s="22" t="s">
        <v>102</v>
      </c>
      <c r="M71" s="22" t="s">
        <v>145</v>
      </c>
      <c r="N71" s="27">
        <v>80</v>
      </c>
      <c r="O71" s="28">
        <v>6.0000000000000001E-3</v>
      </c>
      <c r="P71" s="28">
        <f t="shared" si="12"/>
        <v>0.48</v>
      </c>
      <c r="Q71" s="22" t="s">
        <v>151</v>
      </c>
      <c r="R71" s="22"/>
    </row>
    <row r="72" spans="1:18" ht="24" customHeight="1" x14ac:dyDescent="0.25">
      <c r="A72" s="22" t="s">
        <v>75</v>
      </c>
      <c r="B72" s="22" t="s">
        <v>170</v>
      </c>
      <c r="C72" s="22">
        <v>1</v>
      </c>
      <c r="D72" s="26">
        <v>620</v>
      </c>
      <c r="E72" s="24">
        <f t="shared" si="11"/>
        <v>2.835</v>
      </c>
      <c r="F72" s="22" t="s">
        <v>177</v>
      </c>
      <c r="G72" s="22" t="s">
        <v>143</v>
      </c>
      <c r="H72" s="22" t="s">
        <v>189</v>
      </c>
      <c r="J72" s="22" t="s">
        <v>47</v>
      </c>
      <c r="K72" s="22" t="s">
        <v>65</v>
      </c>
      <c r="L72" s="22" t="s">
        <v>104</v>
      </c>
      <c r="M72" s="22" t="s">
        <v>145</v>
      </c>
      <c r="N72" s="27">
        <v>30</v>
      </c>
      <c r="O72" s="28">
        <v>1.0999999999999999E-2</v>
      </c>
      <c r="P72" s="28">
        <f t="shared" si="12"/>
        <v>0.32999999999999996</v>
      </c>
      <c r="Q72" s="22" t="s">
        <v>173</v>
      </c>
      <c r="R72" s="22"/>
    </row>
    <row r="73" spans="1:18" ht="24" customHeight="1" x14ac:dyDescent="0.25">
      <c r="A73" s="22" t="s">
        <v>190</v>
      </c>
      <c r="B73" s="22" t="s">
        <v>170</v>
      </c>
      <c r="C73" s="22">
        <v>1</v>
      </c>
      <c r="D73" s="26">
        <v>520</v>
      </c>
      <c r="E73" s="24">
        <f t="shared" si="11"/>
        <v>0.9920000000000001</v>
      </c>
      <c r="F73" s="22" t="s">
        <v>187</v>
      </c>
      <c r="G73" s="22" t="s">
        <v>175</v>
      </c>
      <c r="H73" s="22" t="s">
        <v>191</v>
      </c>
      <c r="J73" s="22" t="s">
        <v>46</v>
      </c>
      <c r="K73" s="22" t="s">
        <v>65</v>
      </c>
      <c r="L73" s="22" t="s">
        <v>106</v>
      </c>
      <c r="M73" s="22" t="s">
        <v>145</v>
      </c>
      <c r="N73" s="27">
        <v>250</v>
      </c>
      <c r="O73" s="28">
        <v>4.1999999999999997E-3</v>
      </c>
      <c r="P73" s="28">
        <f t="shared" si="12"/>
        <v>1.05</v>
      </c>
      <c r="Q73" s="22" t="s">
        <v>151</v>
      </c>
      <c r="R73" s="22"/>
    </row>
    <row r="74" spans="1:18" ht="24" customHeight="1" x14ac:dyDescent="0.25">
      <c r="A74" s="22" t="s">
        <v>64</v>
      </c>
      <c r="B74" s="22" t="s">
        <v>170</v>
      </c>
      <c r="C74" s="22">
        <v>1</v>
      </c>
      <c r="D74" s="26">
        <v>450</v>
      </c>
      <c r="E74" s="24">
        <f t="shared" si="11"/>
        <v>1.825</v>
      </c>
      <c r="F74" s="22" t="s">
        <v>142</v>
      </c>
      <c r="G74" s="22" t="s">
        <v>192</v>
      </c>
      <c r="H74" s="22" t="s">
        <v>193</v>
      </c>
      <c r="J74" s="22" t="s">
        <v>46</v>
      </c>
      <c r="K74" s="22" t="s">
        <v>55</v>
      </c>
      <c r="L74" s="22" t="s">
        <v>98</v>
      </c>
      <c r="M74" s="22" t="s">
        <v>150</v>
      </c>
      <c r="N74" s="27">
        <v>1</v>
      </c>
      <c r="O74" s="28">
        <v>0.35</v>
      </c>
      <c r="P74" s="28">
        <f t="shared" si="12"/>
        <v>0.35</v>
      </c>
      <c r="Q74" s="22" t="s">
        <v>151</v>
      </c>
      <c r="R74" s="22"/>
    </row>
    <row r="75" spans="1:18" ht="24" customHeight="1" x14ac:dyDescent="0.25">
      <c r="A75" s="22" t="s">
        <v>77</v>
      </c>
      <c r="B75" s="22" t="s">
        <v>170</v>
      </c>
      <c r="C75" s="22">
        <v>1</v>
      </c>
      <c r="D75" s="26">
        <v>610</v>
      </c>
      <c r="E75" s="24">
        <f t="shared" si="11"/>
        <v>2.4500000000000002</v>
      </c>
      <c r="F75" s="22" t="s">
        <v>158</v>
      </c>
      <c r="G75" s="22" t="s">
        <v>183</v>
      </c>
      <c r="H75" s="22" t="s">
        <v>153</v>
      </c>
      <c r="J75" s="22" t="s">
        <v>46</v>
      </c>
      <c r="K75" s="22" t="s">
        <v>48</v>
      </c>
      <c r="L75" s="22" t="s">
        <v>82</v>
      </c>
      <c r="M75" s="22" t="s">
        <v>145</v>
      </c>
      <c r="N75" s="27">
        <v>10</v>
      </c>
      <c r="O75" s="28">
        <v>1.0999999999999999E-2</v>
      </c>
      <c r="P75" s="28">
        <f t="shared" si="12"/>
        <v>0.10999999999999999</v>
      </c>
      <c r="Q75" s="22" t="s">
        <v>146</v>
      </c>
      <c r="R75" s="22"/>
    </row>
    <row r="76" spans="1:18" ht="24" customHeight="1" x14ac:dyDescent="0.25">
      <c r="A76" s="22" t="s">
        <v>78</v>
      </c>
      <c r="B76" s="22" t="s">
        <v>170</v>
      </c>
      <c r="C76" s="22">
        <v>1</v>
      </c>
      <c r="D76" s="26">
        <v>480</v>
      </c>
      <c r="E76" s="24">
        <f t="shared" si="11"/>
        <v>1.885</v>
      </c>
      <c r="F76" s="22" t="s">
        <v>142</v>
      </c>
      <c r="G76" s="22" t="s">
        <v>143</v>
      </c>
      <c r="H76" s="22" t="s">
        <v>168</v>
      </c>
      <c r="J76" s="22" t="s">
        <v>46</v>
      </c>
      <c r="K76" s="22" t="s">
        <v>48</v>
      </c>
      <c r="L76" s="22" t="s">
        <v>70</v>
      </c>
      <c r="M76" s="22" t="s">
        <v>145</v>
      </c>
      <c r="N76" s="27">
        <v>15</v>
      </c>
      <c r="O76" s="28">
        <v>1.2E-2</v>
      </c>
      <c r="P76" s="28">
        <f t="shared" si="12"/>
        <v>0.18</v>
      </c>
      <c r="Q76" s="22" t="s">
        <v>146</v>
      </c>
      <c r="R76" s="22"/>
    </row>
    <row r="77" spans="1:18" x14ac:dyDescent="0.25">
      <c r="J77" s="22" t="s">
        <v>53</v>
      </c>
      <c r="K77" s="22" t="s">
        <v>48</v>
      </c>
      <c r="L77" s="22" t="s">
        <v>70</v>
      </c>
      <c r="M77" s="22" t="s">
        <v>145</v>
      </c>
      <c r="N77" s="27">
        <v>30</v>
      </c>
      <c r="O77" s="28">
        <v>1.2E-2</v>
      </c>
      <c r="P77" s="28">
        <f t="shared" si="12"/>
        <v>0.36</v>
      </c>
      <c r="Q77" s="22" t="s">
        <v>146</v>
      </c>
      <c r="R77" s="22"/>
    </row>
    <row r="78" spans="1:18" x14ac:dyDescent="0.25">
      <c r="J78" s="22" t="s">
        <v>53</v>
      </c>
      <c r="K78" s="22" t="s">
        <v>55</v>
      </c>
      <c r="L78" s="22" t="s">
        <v>56</v>
      </c>
      <c r="M78" s="22" t="s">
        <v>150</v>
      </c>
      <c r="N78" s="27">
        <v>1</v>
      </c>
      <c r="O78" s="28">
        <v>0.55000000000000004</v>
      </c>
      <c r="P78" s="28">
        <f t="shared" si="12"/>
        <v>0.55000000000000004</v>
      </c>
      <c r="Q78" s="22" t="s">
        <v>151</v>
      </c>
      <c r="R78" s="22"/>
    </row>
    <row r="79" spans="1:18" x14ac:dyDescent="0.25">
      <c r="J79" s="22" t="s">
        <v>53</v>
      </c>
      <c r="K79" s="22" t="s">
        <v>55</v>
      </c>
      <c r="L79" s="22" t="s">
        <v>98</v>
      </c>
      <c r="M79" s="22" t="s">
        <v>150</v>
      </c>
      <c r="N79" s="27">
        <v>1</v>
      </c>
      <c r="O79" s="28">
        <v>0.35</v>
      </c>
      <c r="P79" s="28">
        <f t="shared" si="12"/>
        <v>0.35</v>
      </c>
      <c r="Q79" s="22" t="s">
        <v>151</v>
      </c>
      <c r="R79" s="22"/>
    </row>
    <row r="80" spans="1:18" ht="30" x14ac:dyDescent="0.25">
      <c r="J80" s="22" t="s">
        <v>53</v>
      </c>
      <c r="K80" s="22" t="s">
        <v>48</v>
      </c>
      <c r="L80" s="22" t="s">
        <v>107</v>
      </c>
      <c r="M80" s="22" t="s">
        <v>145</v>
      </c>
      <c r="N80" s="27">
        <v>20</v>
      </c>
      <c r="O80" s="28">
        <v>8.9999999999999993E-3</v>
      </c>
      <c r="P80" s="28">
        <f t="shared" si="12"/>
        <v>0.18</v>
      </c>
      <c r="Q80" s="22" t="s">
        <v>146</v>
      </c>
      <c r="R80" s="22"/>
    </row>
    <row r="81" spans="10:18" ht="30" x14ac:dyDescent="0.25">
      <c r="J81" s="22" t="s">
        <v>54</v>
      </c>
      <c r="K81" s="22" t="s">
        <v>55</v>
      </c>
      <c r="L81" s="22" t="s">
        <v>108</v>
      </c>
      <c r="M81" s="22" t="s">
        <v>145</v>
      </c>
      <c r="N81" s="27">
        <v>120</v>
      </c>
      <c r="O81" s="28">
        <v>2E-3</v>
      </c>
      <c r="P81" s="28">
        <f t="shared" si="12"/>
        <v>0.24</v>
      </c>
      <c r="Q81" s="22" t="s">
        <v>151</v>
      </c>
      <c r="R81" s="22"/>
    </row>
    <row r="82" spans="10:18" ht="30" x14ac:dyDescent="0.25">
      <c r="J82" s="22" t="s">
        <v>54</v>
      </c>
      <c r="K82" s="22" t="s">
        <v>55</v>
      </c>
      <c r="L82" s="22" t="s">
        <v>96</v>
      </c>
      <c r="M82" s="22" t="s">
        <v>145</v>
      </c>
      <c r="N82" s="27">
        <v>100</v>
      </c>
      <c r="O82" s="28">
        <v>3.0000000000000001E-3</v>
      </c>
      <c r="P82" s="28">
        <f t="shared" si="12"/>
        <v>0.3</v>
      </c>
      <c r="Q82" s="22" t="s">
        <v>151</v>
      </c>
      <c r="R82" s="22"/>
    </row>
    <row r="83" spans="10:18" ht="30" x14ac:dyDescent="0.25">
      <c r="J83" s="22" t="s">
        <v>54</v>
      </c>
      <c r="K83" s="22" t="s">
        <v>65</v>
      </c>
      <c r="L83" s="22" t="s">
        <v>109</v>
      </c>
      <c r="M83" s="22" t="s">
        <v>145</v>
      </c>
      <c r="N83" s="27">
        <v>80</v>
      </c>
      <c r="O83" s="28">
        <v>8.0000000000000002E-3</v>
      </c>
      <c r="P83" s="28">
        <f t="shared" si="12"/>
        <v>0.64</v>
      </c>
      <c r="Q83" s="22" t="s">
        <v>151</v>
      </c>
      <c r="R83" s="22"/>
    </row>
    <row r="84" spans="10:18" ht="30" x14ac:dyDescent="0.25">
      <c r="J84" s="22" t="s">
        <v>54</v>
      </c>
      <c r="K84" s="22" t="s">
        <v>110</v>
      </c>
      <c r="L84" s="22" t="s">
        <v>111</v>
      </c>
      <c r="M84" s="22" t="s">
        <v>154</v>
      </c>
      <c r="N84" s="27">
        <v>5</v>
      </c>
      <c r="O84" s="28">
        <v>8.9999999999999993E-3</v>
      </c>
      <c r="P84" s="28">
        <f t="shared" si="12"/>
        <v>4.4999999999999998E-2</v>
      </c>
      <c r="Q84" s="22" t="s">
        <v>146</v>
      </c>
      <c r="R84" s="22" t="s">
        <v>157</v>
      </c>
    </row>
    <row r="85" spans="10:18" ht="30" x14ac:dyDescent="0.25">
      <c r="J85" s="22" t="s">
        <v>169</v>
      </c>
      <c r="K85" s="22" t="s">
        <v>84</v>
      </c>
      <c r="L85" s="22" t="s">
        <v>112</v>
      </c>
      <c r="M85" s="22" t="s">
        <v>150</v>
      </c>
      <c r="N85" s="27">
        <v>1</v>
      </c>
      <c r="O85" s="28">
        <v>0.45</v>
      </c>
      <c r="P85" s="28">
        <f t="shared" ref="P85:P116" si="13">N85*O85</f>
        <v>0.45</v>
      </c>
      <c r="Q85" s="22" t="s">
        <v>173</v>
      </c>
      <c r="R85" s="22"/>
    </row>
    <row r="86" spans="10:18" ht="30" x14ac:dyDescent="0.25">
      <c r="J86" s="22" t="s">
        <v>169</v>
      </c>
      <c r="K86" s="22" t="s">
        <v>55</v>
      </c>
      <c r="L86" s="22" t="s">
        <v>100</v>
      </c>
      <c r="M86" s="22" t="s">
        <v>145</v>
      </c>
      <c r="N86" s="27">
        <v>80</v>
      </c>
      <c r="O86" s="28">
        <v>4.4999999999999997E-3</v>
      </c>
      <c r="P86" s="28">
        <f t="shared" si="13"/>
        <v>0.36</v>
      </c>
      <c r="Q86" s="22" t="s">
        <v>151</v>
      </c>
      <c r="R86" s="22"/>
    </row>
    <row r="87" spans="10:18" ht="30" x14ac:dyDescent="0.25">
      <c r="J87" s="22" t="s">
        <v>169</v>
      </c>
      <c r="K87" s="22" t="s">
        <v>55</v>
      </c>
      <c r="L87" s="22" t="s">
        <v>96</v>
      </c>
      <c r="M87" s="22" t="s">
        <v>145</v>
      </c>
      <c r="N87" s="27">
        <v>80</v>
      </c>
      <c r="O87" s="28">
        <v>3.0000000000000001E-3</v>
      </c>
      <c r="P87" s="28">
        <f t="shared" si="13"/>
        <v>0.24</v>
      </c>
      <c r="Q87" s="22" t="s">
        <v>151</v>
      </c>
      <c r="R87" s="22"/>
    </row>
    <row r="88" spans="10:18" ht="30" x14ac:dyDescent="0.25">
      <c r="J88" s="22" t="s">
        <v>169</v>
      </c>
      <c r="K88" s="22" t="s">
        <v>65</v>
      </c>
      <c r="L88" s="22" t="s">
        <v>109</v>
      </c>
      <c r="M88" s="22" t="s">
        <v>145</v>
      </c>
      <c r="N88" s="27">
        <v>60</v>
      </c>
      <c r="O88" s="28">
        <v>8.0000000000000002E-3</v>
      </c>
      <c r="P88" s="28">
        <f t="shared" si="13"/>
        <v>0.48</v>
      </c>
      <c r="Q88" s="22" t="s">
        <v>151</v>
      </c>
      <c r="R88" s="22"/>
    </row>
    <row r="89" spans="10:18" x14ac:dyDescent="0.25">
      <c r="J89" s="22" t="s">
        <v>58</v>
      </c>
      <c r="K89" s="22" t="s">
        <v>48</v>
      </c>
      <c r="L89" s="22" t="s">
        <v>113</v>
      </c>
      <c r="M89" s="22" t="s">
        <v>145</v>
      </c>
      <c r="N89" s="27">
        <v>90</v>
      </c>
      <c r="O89" s="28">
        <v>4.0000000000000001E-3</v>
      </c>
      <c r="P89" s="28">
        <f t="shared" si="13"/>
        <v>0.36</v>
      </c>
      <c r="Q89" s="22" t="s">
        <v>146</v>
      </c>
      <c r="R89" s="22"/>
    </row>
    <row r="90" spans="10:18" x14ac:dyDescent="0.25">
      <c r="J90" s="22" t="s">
        <v>58</v>
      </c>
      <c r="K90" s="22" t="s">
        <v>55</v>
      </c>
      <c r="L90" s="22" t="s">
        <v>108</v>
      </c>
      <c r="M90" s="22" t="s">
        <v>145</v>
      </c>
      <c r="N90" s="27">
        <v>100</v>
      </c>
      <c r="O90" s="28">
        <v>2E-3</v>
      </c>
      <c r="P90" s="28">
        <f t="shared" si="13"/>
        <v>0.2</v>
      </c>
      <c r="Q90" s="22" t="s">
        <v>151</v>
      </c>
      <c r="R90" s="22"/>
    </row>
    <row r="91" spans="10:18" x14ac:dyDescent="0.25">
      <c r="J91" s="22" t="s">
        <v>58</v>
      </c>
      <c r="K91" s="22" t="s">
        <v>55</v>
      </c>
      <c r="L91" s="22" t="s">
        <v>114</v>
      </c>
      <c r="M91" s="22" t="s">
        <v>145</v>
      </c>
      <c r="N91" s="27">
        <v>60</v>
      </c>
      <c r="O91" s="28">
        <v>1.8E-3</v>
      </c>
      <c r="P91" s="28">
        <f t="shared" si="13"/>
        <v>0.108</v>
      </c>
      <c r="Q91" s="22" t="s">
        <v>173</v>
      </c>
      <c r="R91" s="22"/>
    </row>
    <row r="92" spans="10:18" ht="30" x14ac:dyDescent="0.25">
      <c r="J92" s="22" t="s">
        <v>58</v>
      </c>
      <c r="K92" s="22" t="s">
        <v>115</v>
      </c>
      <c r="L92" s="22" t="s">
        <v>116</v>
      </c>
      <c r="M92" s="22" t="s">
        <v>145</v>
      </c>
      <c r="N92" s="27">
        <v>150</v>
      </c>
      <c r="O92" s="28">
        <v>2.5000000000000001E-3</v>
      </c>
      <c r="P92" s="28">
        <f t="shared" si="13"/>
        <v>0.375</v>
      </c>
      <c r="Q92" s="22" t="s">
        <v>146</v>
      </c>
      <c r="R92" s="22"/>
    </row>
    <row r="93" spans="10:18" x14ac:dyDescent="0.25">
      <c r="J93" s="22" t="s">
        <v>59</v>
      </c>
      <c r="K93" s="22" t="s">
        <v>48</v>
      </c>
      <c r="L93" s="22" t="s">
        <v>117</v>
      </c>
      <c r="M93" s="22" t="s">
        <v>145</v>
      </c>
      <c r="N93" s="27">
        <v>90</v>
      </c>
      <c r="O93" s="28">
        <v>3.0000000000000001E-3</v>
      </c>
      <c r="P93" s="28">
        <f t="shared" si="13"/>
        <v>0.27</v>
      </c>
      <c r="Q93" s="22" t="s">
        <v>146</v>
      </c>
      <c r="R93" s="22"/>
    </row>
    <row r="94" spans="10:18" x14ac:dyDescent="0.25">
      <c r="J94" s="22" t="s">
        <v>59</v>
      </c>
      <c r="K94" s="22" t="s">
        <v>55</v>
      </c>
      <c r="L94" s="22" t="s">
        <v>118</v>
      </c>
      <c r="M94" s="22" t="s">
        <v>145</v>
      </c>
      <c r="N94" s="27">
        <v>150</v>
      </c>
      <c r="O94" s="28">
        <v>5.0000000000000001E-3</v>
      </c>
      <c r="P94" s="28">
        <f t="shared" si="13"/>
        <v>0.75</v>
      </c>
      <c r="Q94" s="22" t="s">
        <v>151</v>
      </c>
      <c r="R94" s="22"/>
    </row>
    <row r="95" spans="10:18" x14ac:dyDescent="0.25">
      <c r="J95" s="22" t="s">
        <v>59</v>
      </c>
      <c r="K95" s="22" t="s">
        <v>55</v>
      </c>
      <c r="L95" s="22" t="s">
        <v>108</v>
      </c>
      <c r="M95" s="22" t="s">
        <v>145</v>
      </c>
      <c r="N95" s="27">
        <v>80</v>
      </c>
      <c r="O95" s="28">
        <v>2E-3</v>
      </c>
      <c r="P95" s="28">
        <f t="shared" si="13"/>
        <v>0.16</v>
      </c>
      <c r="Q95" s="22" t="s">
        <v>151</v>
      </c>
      <c r="R95" s="22"/>
    </row>
    <row r="96" spans="10:18" x14ac:dyDescent="0.25">
      <c r="J96" s="22" t="s">
        <v>59</v>
      </c>
      <c r="K96" s="22" t="s">
        <v>110</v>
      </c>
      <c r="L96" s="22" t="s">
        <v>111</v>
      </c>
      <c r="M96" s="22" t="s">
        <v>154</v>
      </c>
      <c r="N96" s="27">
        <v>10</v>
      </c>
      <c r="O96" s="28">
        <v>8.9999999999999993E-3</v>
      </c>
      <c r="P96" s="28">
        <f t="shared" si="13"/>
        <v>0.09</v>
      </c>
      <c r="Q96" s="22" t="s">
        <v>146</v>
      </c>
      <c r="R96" s="22"/>
    </row>
    <row r="97" spans="10:18" ht="30" x14ac:dyDescent="0.25">
      <c r="J97" s="22" t="s">
        <v>61</v>
      </c>
      <c r="K97" s="22" t="s">
        <v>48</v>
      </c>
      <c r="L97" s="22" t="s">
        <v>119</v>
      </c>
      <c r="M97" s="22" t="s">
        <v>145</v>
      </c>
      <c r="N97" s="27">
        <v>110</v>
      </c>
      <c r="O97" s="28">
        <v>2.5000000000000001E-3</v>
      </c>
      <c r="P97" s="28">
        <f t="shared" si="13"/>
        <v>0.27500000000000002</v>
      </c>
      <c r="Q97" s="22" t="s">
        <v>146</v>
      </c>
      <c r="R97" s="22"/>
    </row>
    <row r="98" spans="10:18" ht="30" x14ac:dyDescent="0.25">
      <c r="J98" s="22" t="s">
        <v>61</v>
      </c>
      <c r="K98" s="22" t="s">
        <v>115</v>
      </c>
      <c r="L98" s="22" t="s">
        <v>116</v>
      </c>
      <c r="M98" s="22" t="s">
        <v>145</v>
      </c>
      <c r="N98" s="27">
        <v>200</v>
      </c>
      <c r="O98" s="28">
        <v>2.5000000000000001E-3</v>
      </c>
      <c r="P98" s="28">
        <f t="shared" si="13"/>
        <v>0.5</v>
      </c>
      <c r="Q98" s="22" t="s">
        <v>146</v>
      </c>
      <c r="R98" s="22"/>
    </row>
    <row r="99" spans="10:18" ht="30" x14ac:dyDescent="0.25">
      <c r="J99" s="22" t="s">
        <v>61</v>
      </c>
      <c r="K99" s="22" t="s">
        <v>55</v>
      </c>
      <c r="L99" s="22" t="s">
        <v>114</v>
      </c>
      <c r="M99" s="22" t="s">
        <v>145</v>
      </c>
      <c r="N99" s="27">
        <v>60</v>
      </c>
      <c r="O99" s="28">
        <v>1.8E-3</v>
      </c>
      <c r="P99" s="28">
        <f t="shared" si="13"/>
        <v>0.108</v>
      </c>
      <c r="Q99" s="22" t="s">
        <v>173</v>
      </c>
      <c r="R99" s="22"/>
    </row>
    <row r="100" spans="10:18" ht="30" x14ac:dyDescent="0.25">
      <c r="J100" s="22" t="s">
        <v>61</v>
      </c>
      <c r="K100" s="22" t="s">
        <v>65</v>
      </c>
      <c r="L100" s="22" t="s">
        <v>104</v>
      </c>
      <c r="M100" s="22" t="s">
        <v>145</v>
      </c>
      <c r="N100" s="27">
        <v>25</v>
      </c>
      <c r="O100" s="28">
        <v>1.0999999999999999E-2</v>
      </c>
      <c r="P100" s="28">
        <f t="shared" si="13"/>
        <v>0.27499999999999997</v>
      </c>
      <c r="Q100" s="22" t="s">
        <v>173</v>
      </c>
      <c r="R100" s="22"/>
    </row>
    <row r="101" spans="10:18" ht="30" x14ac:dyDescent="0.25">
      <c r="J101" s="22" t="s">
        <v>76</v>
      </c>
      <c r="K101" s="22" t="s">
        <v>55</v>
      </c>
      <c r="L101" s="22" t="s">
        <v>120</v>
      </c>
      <c r="M101" s="22" t="s">
        <v>145</v>
      </c>
      <c r="N101" s="27">
        <v>250</v>
      </c>
      <c r="O101" s="28">
        <v>1.8E-3</v>
      </c>
      <c r="P101" s="28">
        <f t="shared" si="13"/>
        <v>0.45</v>
      </c>
      <c r="Q101" s="22" t="s">
        <v>173</v>
      </c>
      <c r="R101" s="22"/>
    </row>
    <row r="102" spans="10:18" ht="30" x14ac:dyDescent="0.25">
      <c r="J102" s="22" t="s">
        <v>76</v>
      </c>
      <c r="K102" s="22" t="s">
        <v>55</v>
      </c>
      <c r="L102" s="22" t="s">
        <v>100</v>
      </c>
      <c r="M102" s="22" t="s">
        <v>145</v>
      </c>
      <c r="N102" s="27">
        <v>100</v>
      </c>
      <c r="O102" s="28">
        <v>4.4999999999999997E-3</v>
      </c>
      <c r="P102" s="28">
        <f t="shared" si="13"/>
        <v>0.44999999999999996</v>
      </c>
      <c r="Q102" s="22" t="s">
        <v>151</v>
      </c>
      <c r="R102" s="22"/>
    </row>
    <row r="103" spans="10:18" ht="30" x14ac:dyDescent="0.25">
      <c r="J103" s="22" t="s">
        <v>76</v>
      </c>
      <c r="K103" s="22" t="s">
        <v>55</v>
      </c>
      <c r="L103" s="22" t="s">
        <v>121</v>
      </c>
      <c r="M103" s="22" t="s">
        <v>145</v>
      </c>
      <c r="N103" s="27">
        <v>120</v>
      </c>
      <c r="O103" s="28">
        <v>3.5000000000000001E-3</v>
      </c>
      <c r="P103" s="28">
        <f t="shared" si="13"/>
        <v>0.42</v>
      </c>
      <c r="Q103" s="22" t="s">
        <v>151</v>
      </c>
      <c r="R103" s="22"/>
    </row>
    <row r="104" spans="10:18" ht="30" x14ac:dyDescent="0.25">
      <c r="J104" s="22" t="s">
        <v>76</v>
      </c>
      <c r="K104" s="22" t="s">
        <v>110</v>
      </c>
      <c r="L104" s="22" t="s">
        <v>111</v>
      </c>
      <c r="M104" s="22" t="s">
        <v>154</v>
      </c>
      <c r="N104" s="27">
        <v>15</v>
      </c>
      <c r="O104" s="28">
        <v>8.9999999999999993E-3</v>
      </c>
      <c r="P104" s="28">
        <f t="shared" si="13"/>
        <v>0.13499999999999998</v>
      </c>
      <c r="Q104" s="22" t="s">
        <v>146</v>
      </c>
      <c r="R104" s="22"/>
    </row>
    <row r="105" spans="10:18" x14ac:dyDescent="0.25">
      <c r="J105" s="22" t="s">
        <v>60</v>
      </c>
      <c r="K105" s="22" t="s">
        <v>48</v>
      </c>
      <c r="L105" s="22" t="s">
        <v>122</v>
      </c>
      <c r="M105" s="22" t="s">
        <v>145</v>
      </c>
      <c r="N105" s="27">
        <v>90</v>
      </c>
      <c r="O105" s="28">
        <v>3.5000000000000001E-3</v>
      </c>
      <c r="P105" s="28">
        <f t="shared" si="13"/>
        <v>0.315</v>
      </c>
      <c r="Q105" s="22" t="s">
        <v>146</v>
      </c>
      <c r="R105" s="22"/>
    </row>
    <row r="106" spans="10:18" x14ac:dyDescent="0.25">
      <c r="J106" s="22" t="s">
        <v>60</v>
      </c>
      <c r="K106" s="22" t="s">
        <v>55</v>
      </c>
      <c r="L106" s="22" t="s">
        <v>123</v>
      </c>
      <c r="M106" s="22" t="s">
        <v>145</v>
      </c>
      <c r="N106" s="27">
        <v>120</v>
      </c>
      <c r="O106" s="28">
        <v>4.0000000000000001E-3</v>
      </c>
      <c r="P106" s="28">
        <f t="shared" si="13"/>
        <v>0.48</v>
      </c>
      <c r="Q106" s="22" t="s">
        <v>151</v>
      </c>
      <c r="R106" s="22"/>
    </row>
    <row r="107" spans="10:18" x14ac:dyDescent="0.25">
      <c r="J107" s="22" t="s">
        <v>60</v>
      </c>
      <c r="K107" s="22" t="s">
        <v>55</v>
      </c>
      <c r="L107" s="22" t="s">
        <v>96</v>
      </c>
      <c r="M107" s="22" t="s">
        <v>145</v>
      </c>
      <c r="N107" s="27">
        <v>80</v>
      </c>
      <c r="O107" s="28">
        <v>3.0000000000000001E-3</v>
      </c>
      <c r="P107" s="28">
        <f t="shared" si="13"/>
        <v>0.24</v>
      </c>
      <c r="Q107" s="22" t="s">
        <v>151</v>
      </c>
      <c r="R107" s="22"/>
    </row>
    <row r="108" spans="10:18" x14ac:dyDescent="0.25">
      <c r="J108" s="22" t="s">
        <v>60</v>
      </c>
      <c r="K108" s="22" t="s">
        <v>65</v>
      </c>
      <c r="L108" s="22" t="s">
        <v>124</v>
      </c>
      <c r="M108" s="22" t="s">
        <v>145</v>
      </c>
      <c r="N108" s="27">
        <v>50</v>
      </c>
      <c r="O108" s="28">
        <v>1.2E-2</v>
      </c>
      <c r="P108" s="28">
        <f t="shared" si="13"/>
        <v>0.6</v>
      </c>
      <c r="Q108" s="22" t="s">
        <v>173</v>
      </c>
      <c r="R108" s="22"/>
    </row>
    <row r="109" spans="10:18" ht="30" x14ac:dyDescent="0.25">
      <c r="J109" s="22" t="s">
        <v>72</v>
      </c>
      <c r="K109" s="22" t="s">
        <v>125</v>
      </c>
      <c r="L109" s="22" t="s">
        <v>126</v>
      </c>
      <c r="M109" s="22" t="s">
        <v>145</v>
      </c>
      <c r="N109" s="27">
        <v>160</v>
      </c>
      <c r="O109" s="28">
        <v>1.2E-2</v>
      </c>
      <c r="P109" s="28">
        <f t="shared" si="13"/>
        <v>1.92</v>
      </c>
      <c r="Q109" s="22" t="s">
        <v>151</v>
      </c>
      <c r="R109" s="22"/>
    </row>
    <row r="110" spans="10:18" ht="30" x14ac:dyDescent="0.25">
      <c r="J110" s="22" t="s">
        <v>72</v>
      </c>
      <c r="K110" s="22" t="s">
        <v>55</v>
      </c>
      <c r="L110" s="22" t="s">
        <v>120</v>
      </c>
      <c r="M110" s="22" t="s">
        <v>145</v>
      </c>
      <c r="N110" s="27">
        <v>220</v>
      </c>
      <c r="O110" s="28">
        <v>1.8E-3</v>
      </c>
      <c r="P110" s="28">
        <f t="shared" si="13"/>
        <v>0.39599999999999996</v>
      </c>
      <c r="Q110" s="22" t="s">
        <v>173</v>
      </c>
      <c r="R110" s="22"/>
    </row>
    <row r="111" spans="10:18" ht="30" x14ac:dyDescent="0.25">
      <c r="J111" s="22" t="s">
        <v>72</v>
      </c>
      <c r="K111" s="22" t="s">
        <v>55</v>
      </c>
      <c r="L111" s="22" t="s">
        <v>118</v>
      </c>
      <c r="M111" s="22" t="s">
        <v>145</v>
      </c>
      <c r="N111" s="27">
        <v>160</v>
      </c>
      <c r="O111" s="28">
        <v>5.0000000000000001E-3</v>
      </c>
      <c r="P111" s="28">
        <f t="shared" si="13"/>
        <v>0.8</v>
      </c>
      <c r="Q111" s="22" t="s">
        <v>151</v>
      </c>
      <c r="R111" s="22"/>
    </row>
    <row r="112" spans="10:18" ht="30" x14ac:dyDescent="0.25">
      <c r="J112" s="22" t="s">
        <v>72</v>
      </c>
      <c r="K112" s="22" t="s">
        <v>110</v>
      </c>
      <c r="L112" s="22" t="s">
        <v>111</v>
      </c>
      <c r="M112" s="22" t="s">
        <v>154</v>
      </c>
      <c r="N112" s="27">
        <v>10</v>
      </c>
      <c r="O112" s="28">
        <v>8.9999999999999993E-3</v>
      </c>
      <c r="P112" s="28">
        <f t="shared" si="13"/>
        <v>0.09</v>
      </c>
      <c r="Q112" s="22" t="s">
        <v>146</v>
      </c>
      <c r="R112" s="22"/>
    </row>
    <row r="113" spans="10:18" x14ac:dyDescent="0.25">
      <c r="J113" s="22" t="s">
        <v>73</v>
      </c>
      <c r="K113" s="22" t="s">
        <v>125</v>
      </c>
      <c r="L113" s="22" t="s">
        <v>127</v>
      </c>
      <c r="M113" s="22" t="s">
        <v>145</v>
      </c>
      <c r="N113" s="27">
        <v>160</v>
      </c>
      <c r="O113" s="28">
        <v>1.4999999999999999E-2</v>
      </c>
      <c r="P113" s="28">
        <f t="shared" si="13"/>
        <v>2.4</v>
      </c>
      <c r="Q113" s="22" t="s">
        <v>151</v>
      </c>
      <c r="R113" s="22"/>
    </row>
    <row r="114" spans="10:18" x14ac:dyDescent="0.25">
      <c r="J114" s="22" t="s">
        <v>73</v>
      </c>
      <c r="K114" s="22" t="s">
        <v>48</v>
      </c>
      <c r="L114" s="22" t="s">
        <v>117</v>
      </c>
      <c r="M114" s="22" t="s">
        <v>145</v>
      </c>
      <c r="N114" s="27">
        <v>90</v>
      </c>
      <c r="O114" s="28">
        <v>3.0000000000000001E-3</v>
      </c>
      <c r="P114" s="28">
        <f t="shared" si="13"/>
        <v>0.27</v>
      </c>
      <c r="Q114" s="22" t="s">
        <v>146</v>
      </c>
      <c r="R114" s="22"/>
    </row>
    <row r="115" spans="10:18" x14ac:dyDescent="0.25">
      <c r="J115" s="22" t="s">
        <v>73</v>
      </c>
      <c r="K115" s="22" t="s">
        <v>55</v>
      </c>
      <c r="L115" s="22" t="s">
        <v>102</v>
      </c>
      <c r="M115" s="22" t="s">
        <v>145</v>
      </c>
      <c r="N115" s="27">
        <v>120</v>
      </c>
      <c r="O115" s="28">
        <v>6.0000000000000001E-3</v>
      </c>
      <c r="P115" s="28">
        <f t="shared" si="13"/>
        <v>0.72</v>
      </c>
      <c r="Q115" s="22" t="s">
        <v>151</v>
      </c>
      <c r="R115" s="22"/>
    </row>
    <row r="116" spans="10:18" x14ac:dyDescent="0.25">
      <c r="J116" s="22" t="s">
        <v>73</v>
      </c>
      <c r="K116" s="22" t="s">
        <v>110</v>
      </c>
      <c r="L116" s="22" t="s">
        <v>128</v>
      </c>
      <c r="M116" s="22" t="s">
        <v>150</v>
      </c>
      <c r="N116" s="27">
        <v>0.5</v>
      </c>
      <c r="O116" s="28">
        <v>0.45</v>
      </c>
      <c r="P116" s="28">
        <f t="shared" si="13"/>
        <v>0.22500000000000001</v>
      </c>
      <c r="Q116" s="22" t="s">
        <v>151</v>
      </c>
      <c r="R116" s="22"/>
    </row>
    <row r="117" spans="10:18" x14ac:dyDescent="0.25">
      <c r="J117" s="22" t="s">
        <v>74</v>
      </c>
      <c r="K117" s="22" t="s">
        <v>115</v>
      </c>
      <c r="L117" s="22" t="s">
        <v>129</v>
      </c>
      <c r="M117" s="22" t="s">
        <v>145</v>
      </c>
      <c r="N117" s="27">
        <v>180</v>
      </c>
      <c r="O117" s="28">
        <v>3.0000000000000001E-3</v>
      </c>
      <c r="P117" s="28">
        <f t="shared" ref="P117:P148" si="14">N117*O117</f>
        <v>0.54</v>
      </c>
      <c r="Q117" s="22" t="s">
        <v>146</v>
      </c>
      <c r="R117" s="22"/>
    </row>
    <row r="118" spans="10:18" ht="30" x14ac:dyDescent="0.25">
      <c r="J118" s="22" t="s">
        <v>74</v>
      </c>
      <c r="K118" s="22" t="s">
        <v>115</v>
      </c>
      <c r="L118" s="22" t="s">
        <v>116</v>
      </c>
      <c r="M118" s="22" t="s">
        <v>145</v>
      </c>
      <c r="N118" s="27">
        <v>180</v>
      </c>
      <c r="O118" s="28">
        <v>2.5000000000000001E-3</v>
      </c>
      <c r="P118" s="28">
        <f t="shared" si="14"/>
        <v>0.45</v>
      </c>
      <c r="Q118" s="22" t="s">
        <v>146</v>
      </c>
      <c r="R118" s="22"/>
    </row>
    <row r="119" spans="10:18" x14ac:dyDescent="0.25">
      <c r="J119" s="22" t="s">
        <v>74</v>
      </c>
      <c r="K119" s="22" t="s">
        <v>55</v>
      </c>
      <c r="L119" s="22" t="s">
        <v>100</v>
      </c>
      <c r="M119" s="22" t="s">
        <v>145</v>
      </c>
      <c r="N119" s="27">
        <v>100</v>
      </c>
      <c r="O119" s="28">
        <v>4.4999999999999997E-3</v>
      </c>
      <c r="P119" s="28">
        <f t="shared" si="14"/>
        <v>0.44999999999999996</v>
      </c>
      <c r="Q119" s="22" t="s">
        <v>151</v>
      </c>
      <c r="R119" s="22"/>
    </row>
    <row r="120" spans="10:18" x14ac:dyDescent="0.25">
      <c r="J120" s="22" t="s">
        <v>74</v>
      </c>
      <c r="K120" s="22" t="s">
        <v>48</v>
      </c>
      <c r="L120" s="22" t="s">
        <v>117</v>
      </c>
      <c r="M120" s="22" t="s">
        <v>145</v>
      </c>
      <c r="N120" s="27">
        <v>70</v>
      </c>
      <c r="O120" s="28">
        <v>3.0000000000000001E-3</v>
      </c>
      <c r="P120" s="28">
        <f t="shared" si="14"/>
        <v>0.21</v>
      </c>
      <c r="Q120" s="22" t="s">
        <v>146</v>
      </c>
      <c r="R120" s="22" t="s">
        <v>157</v>
      </c>
    </row>
    <row r="121" spans="10:18" ht="30" x14ac:dyDescent="0.25">
      <c r="J121" s="22" t="s">
        <v>62</v>
      </c>
      <c r="K121" s="22" t="s">
        <v>115</v>
      </c>
      <c r="L121" s="22" t="s">
        <v>194</v>
      </c>
      <c r="M121" s="22" t="s">
        <v>145</v>
      </c>
      <c r="N121" s="27">
        <v>180</v>
      </c>
      <c r="O121" s="28">
        <v>3.5000000000000001E-3</v>
      </c>
      <c r="P121" s="28">
        <f t="shared" si="14"/>
        <v>0.63</v>
      </c>
      <c r="Q121" s="22" t="s">
        <v>146</v>
      </c>
      <c r="R121" s="22"/>
    </row>
    <row r="122" spans="10:18" x14ac:dyDescent="0.25">
      <c r="J122" s="22" t="s">
        <v>62</v>
      </c>
      <c r="K122" s="22" t="s">
        <v>65</v>
      </c>
      <c r="L122" s="22" t="s">
        <v>195</v>
      </c>
      <c r="M122" s="22" t="s">
        <v>154</v>
      </c>
      <c r="N122" s="27">
        <v>150</v>
      </c>
      <c r="O122" s="28">
        <v>4.4999999999999997E-3</v>
      </c>
      <c r="P122" s="28">
        <f t="shared" si="14"/>
        <v>0.67499999999999993</v>
      </c>
      <c r="Q122" s="22" t="s">
        <v>173</v>
      </c>
      <c r="R122" s="22"/>
    </row>
    <row r="123" spans="10:18" x14ac:dyDescent="0.25">
      <c r="J123" s="22" t="s">
        <v>62</v>
      </c>
      <c r="K123" s="22" t="s">
        <v>55</v>
      </c>
      <c r="L123" s="22" t="s">
        <v>102</v>
      </c>
      <c r="M123" s="22" t="s">
        <v>145</v>
      </c>
      <c r="N123" s="27">
        <v>100</v>
      </c>
      <c r="O123" s="28">
        <v>6.0000000000000001E-3</v>
      </c>
      <c r="P123" s="28">
        <f t="shared" si="14"/>
        <v>0.6</v>
      </c>
      <c r="Q123" s="22" t="s">
        <v>151</v>
      </c>
      <c r="R123" s="22"/>
    </row>
    <row r="124" spans="10:18" x14ac:dyDescent="0.25">
      <c r="J124" s="22" t="s">
        <v>62</v>
      </c>
      <c r="K124" s="22" t="s">
        <v>48</v>
      </c>
      <c r="L124" s="22" t="s">
        <v>117</v>
      </c>
      <c r="M124" s="22" t="s">
        <v>145</v>
      </c>
      <c r="N124" s="27">
        <v>80</v>
      </c>
      <c r="O124" s="28">
        <v>3.0000000000000001E-3</v>
      </c>
      <c r="P124" s="28">
        <f t="shared" si="14"/>
        <v>0.24</v>
      </c>
      <c r="Q124" s="22" t="s">
        <v>146</v>
      </c>
      <c r="R124" s="22"/>
    </row>
    <row r="125" spans="10:18" x14ac:dyDescent="0.25">
      <c r="J125" s="22" t="s">
        <v>63</v>
      </c>
      <c r="K125" s="22" t="s">
        <v>55</v>
      </c>
      <c r="L125" s="22" t="s">
        <v>196</v>
      </c>
      <c r="M125" s="22" t="s">
        <v>145</v>
      </c>
      <c r="N125" s="27">
        <v>120</v>
      </c>
      <c r="O125" s="28">
        <v>6.0000000000000001E-3</v>
      </c>
      <c r="P125" s="28">
        <f t="shared" si="14"/>
        <v>0.72</v>
      </c>
      <c r="Q125" s="22" t="s">
        <v>151</v>
      </c>
      <c r="R125" s="22"/>
    </row>
    <row r="126" spans="10:18" x14ac:dyDescent="0.25">
      <c r="J126" s="22" t="s">
        <v>63</v>
      </c>
      <c r="K126" s="22" t="s">
        <v>55</v>
      </c>
      <c r="L126" s="22" t="s">
        <v>123</v>
      </c>
      <c r="M126" s="22" t="s">
        <v>145</v>
      </c>
      <c r="N126" s="27">
        <v>120</v>
      </c>
      <c r="O126" s="28">
        <v>4.0000000000000001E-3</v>
      </c>
      <c r="P126" s="28">
        <f t="shared" si="14"/>
        <v>0.48</v>
      </c>
      <c r="Q126" s="22" t="s">
        <v>151</v>
      </c>
      <c r="R126" s="22"/>
    </row>
    <row r="127" spans="10:18" x14ac:dyDescent="0.25">
      <c r="J127" s="22" t="s">
        <v>63</v>
      </c>
      <c r="K127" s="22" t="s">
        <v>65</v>
      </c>
      <c r="L127" s="22" t="s">
        <v>124</v>
      </c>
      <c r="M127" s="22" t="s">
        <v>145</v>
      </c>
      <c r="N127" s="27">
        <v>70</v>
      </c>
      <c r="O127" s="28">
        <v>1.2E-2</v>
      </c>
      <c r="P127" s="28">
        <f t="shared" si="14"/>
        <v>0.84</v>
      </c>
      <c r="Q127" s="22" t="s">
        <v>173</v>
      </c>
      <c r="R127" s="22"/>
    </row>
    <row r="128" spans="10:18" ht="30" x14ac:dyDescent="0.25">
      <c r="J128" s="22" t="s">
        <v>63</v>
      </c>
      <c r="K128" s="22" t="s">
        <v>84</v>
      </c>
      <c r="L128" s="22" t="s">
        <v>85</v>
      </c>
      <c r="M128" s="22" t="s">
        <v>172</v>
      </c>
      <c r="N128" s="27">
        <v>1</v>
      </c>
      <c r="O128" s="28">
        <v>0.22</v>
      </c>
      <c r="P128" s="28">
        <f t="shared" si="14"/>
        <v>0.22</v>
      </c>
      <c r="Q128" s="22" t="s">
        <v>173</v>
      </c>
      <c r="R128" s="22"/>
    </row>
    <row r="129" spans="10:18" x14ac:dyDescent="0.25">
      <c r="J129" s="22" t="s">
        <v>75</v>
      </c>
      <c r="K129" s="22" t="s">
        <v>65</v>
      </c>
      <c r="L129" s="22" t="s">
        <v>197</v>
      </c>
      <c r="M129" s="22" t="s">
        <v>145</v>
      </c>
      <c r="N129" s="27">
        <v>160</v>
      </c>
      <c r="O129" s="28">
        <v>8.9999999999999993E-3</v>
      </c>
      <c r="P129" s="28">
        <f t="shared" si="14"/>
        <v>1.44</v>
      </c>
      <c r="Q129" s="22" t="s">
        <v>173</v>
      </c>
      <c r="R129" s="22"/>
    </row>
    <row r="130" spans="10:18" x14ac:dyDescent="0.25">
      <c r="J130" s="22" t="s">
        <v>75</v>
      </c>
      <c r="K130" s="22" t="s">
        <v>55</v>
      </c>
      <c r="L130" s="22" t="s">
        <v>118</v>
      </c>
      <c r="M130" s="22" t="s">
        <v>145</v>
      </c>
      <c r="N130" s="27">
        <v>150</v>
      </c>
      <c r="O130" s="28">
        <v>5.0000000000000001E-3</v>
      </c>
      <c r="P130" s="28">
        <f t="shared" si="14"/>
        <v>0.75</v>
      </c>
      <c r="Q130" s="22" t="s">
        <v>151</v>
      </c>
      <c r="R130" s="22"/>
    </row>
    <row r="131" spans="10:18" x14ac:dyDescent="0.25">
      <c r="J131" s="22" t="s">
        <v>75</v>
      </c>
      <c r="K131" s="22" t="s">
        <v>55</v>
      </c>
      <c r="L131" s="22" t="s">
        <v>100</v>
      </c>
      <c r="M131" s="22" t="s">
        <v>145</v>
      </c>
      <c r="N131" s="27">
        <v>90</v>
      </c>
      <c r="O131" s="28">
        <v>4.4999999999999997E-3</v>
      </c>
      <c r="P131" s="28">
        <f t="shared" si="14"/>
        <v>0.40499999999999997</v>
      </c>
      <c r="Q131" s="22" t="s">
        <v>151</v>
      </c>
      <c r="R131" s="22"/>
    </row>
    <row r="132" spans="10:18" x14ac:dyDescent="0.25">
      <c r="J132" s="22" t="s">
        <v>75</v>
      </c>
      <c r="K132" s="22" t="s">
        <v>48</v>
      </c>
      <c r="L132" s="22" t="s">
        <v>117</v>
      </c>
      <c r="M132" s="22" t="s">
        <v>145</v>
      </c>
      <c r="N132" s="27">
        <v>80</v>
      </c>
      <c r="O132" s="28">
        <v>3.0000000000000001E-3</v>
      </c>
      <c r="P132" s="28">
        <f t="shared" si="14"/>
        <v>0.24</v>
      </c>
      <c r="Q132" s="22" t="s">
        <v>146</v>
      </c>
      <c r="R132" s="22"/>
    </row>
    <row r="133" spans="10:18" x14ac:dyDescent="0.25">
      <c r="J133" s="22" t="s">
        <v>190</v>
      </c>
      <c r="K133" s="22" t="s">
        <v>55</v>
      </c>
      <c r="L133" s="22" t="s">
        <v>120</v>
      </c>
      <c r="M133" s="22" t="s">
        <v>145</v>
      </c>
      <c r="N133" s="27">
        <v>180</v>
      </c>
      <c r="O133" s="28">
        <v>1.8E-3</v>
      </c>
      <c r="P133" s="28">
        <f t="shared" si="14"/>
        <v>0.32400000000000001</v>
      </c>
      <c r="Q133" s="22" t="s">
        <v>173</v>
      </c>
      <c r="R133" s="22"/>
    </row>
    <row r="134" spans="10:18" x14ac:dyDescent="0.25">
      <c r="J134" s="22" t="s">
        <v>190</v>
      </c>
      <c r="K134" s="22" t="s">
        <v>55</v>
      </c>
      <c r="L134" s="22" t="s">
        <v>108</v>
      </c>
      <c r="M134" s="22" t="s">
        <v>145</v>
      </c>
      <c r="N134" s="27">
        <v>120</v>
      </c>
      <c r="O134" s="28">
        <v>2E-3</v>
      </c>
      <c r="P134" s="28">
        <f t="shared" si="14"/>
        <v>0.24</v>
      </c>
      <c r="Q134" s="22" t="s">
        <v>151</v>
      </c>
      <c r="R134" s="22"/>
    </row>
    <row r="135" spans="10:18" ht="30" x14ac:dyDescent="0.25">
      <c r="J135" s="22" t="s">
        <v>190</v>
      </c>
      <c r="K135" s="22" t="s">
        <v>65</v>
      </c>
      <c r="L135" s="22" t="s">
        <v>198</v>
      </c>
      <c r="M135" s="22" t="s">
        <v>154</v>
      </c>
      <c r="N135" s="27">
        <v>80</v>
      </c>
      <c r="O135" s="28">
        <v>4.0000000000000001E-3</v>
      </c>
      <c r="P135" s="28">
        <f t="shared" si="14"/>
        <v>0.32</v>
      </c>
      <c r="Q135" s="22" t="s">
        <v>151</v>
      </c>
      <c r="R135" s="22"/>
    </row>
    <row r="136" spans="10:18" x14ac:dyDescent="0.25">
      <c r="J136" s="22" t="s">
        <v>190</v>
      </c>
      <c r="K136" s="22" t="s">
        <v>55</v>
      </c>
      <c r="L136" s="22" t="s">
        <v>114</v>
      </c>
      <c r="M136" s="22" t="s">
        <v>145</v>
      </c>
      <c r="N136" s="27">
        <v>60</v>
      </c>
      <c r="O136" s="28">
        <v>1.8E-3</v>
      </c>
      <c r="P136" s="28">
        <f t="shared" si="14"/>
        <v>0.108</v>
      </c>
      <c r="Q136" s="22" t="s">
        <v>173</v>
      </c>
      <c r="R136" s="22"/>
    </row>
    <row r="137" spans="10:18" ht="30" x14ac:dyDescent="0.25">
      <c r="J137" s="22" t="s">
        <v>64</v>
      </c>
      <c r="K137" s="22" t="s">
        <v>199</v>
      </c>
      <c r="L137" s="22" t="s">
        <v>200</v>
      </c>
      <c r="M137" s="22" t="s">
        <v>201</v>
      </c>
      <c r="N137" s="27">
        <v>1</v>
      </c>
      <c r="O137" s="28">
        <v>1.2</v>
      </c>
      <c r="P137" s="28">
        <f t="shared" si="14"/>
        <v>1.2</v>
      </c>
      <c r="Q137" s="22" t="s">
        <v>202</v>
      </c>
      <c r="R137" s="22" t="s">
        <v>203</v>
      </c>
    </row>
    <row r="138" spans="10:18" x14ac:dyDescent="0.25">
      <c r="J138" s="22" t="s">
        <v>64</v>
      </c>
      <c r="K138" s="22" t="s">
        <v>55</v>
      </c>
      <c r="L138" s="22" t="s">
        <v>196</v>
      </c>
      <c r="M138" s="22" t="s">
        <v>145</v>
      </c>
      <c r="N138" s="27">
        <v>60</v>
      </c>
      <c r="O138" s="28">
        <v>6.0000000000000001E-3</v>
      </c>
      <c r="P138" s="28">
        <f t="shared" si="14"/>
        <v>0.36</v>
      </c>
      <c r="Q138" s="22" t="s">
        <v>151</v>
      </c>
      <c r="R138" s="22" t="s">
        <v>157</v>
      </c>
    </row>
    <row r="139" spans="10:18" x14ac:dyDescent="0.25">
      <c r="J139" s="22" t="s">
        <v>64</v>
      </c>
      <c r="K139" s="22" t="s">
        <v>110</v>
      </c>
      <c r="L139" s="22" t="s">
        <v>111</v>
      </c>
      <c r="M139" s="22" t="s">
        <v>154</v>
      </c>
      <c r="N139" s="27">
        <v>5</v>
      </c>
      <c r="O139" s="28">
        <v>8.9999999999999993E-3</v>
      </c>
      <c r="P139" s="28">
        <f t="shared" si="14"/>
        <v>4.4999999999999998E-2</v>
      </c>
      <c r="Q139" s="22" t="s">
        <v>146</v>
      </c>
      <c r="R139" s="22" t="s">
        <v>157</v>
      </c>
    </row>
    <row r="140" spans="10:18" ht="30" x14ac:dyDescent="0.25">
      <c r="J140" s="22" t="s">
        <v>64</v>
      </c>
      <c r="K140" s="22" t="s">
        <v>84</v>
      </c>
      <c r="L140" s="22" t="s">
        <v>85</v>
      </c>
      <c r="M140" s="22" t="s">
        <v>172</v>
      </c>
      <c r="N140" s="27">
        <v>1</v>
      </c>
      <c r="O140" s="28">
        <v>0.22</v>
      </c>
      <c r="P140" s="28">
        <f t="shared" si="14"/>
        <v>0.22</v>
      </c>
      <c r="Q140" s="22" t="s">
        <v>173</v>
      </c>
      <c r="R140" s="22" t="s">
        <v>157</v>
      </c>
    </row>
    <row r="141" spans="10:18" ht="30" x14ac:dyDescent="0.25">
      <c r="J141" s="22" t="s">
        <v>77</v>
      </c>
      <c r="K141" s="22" t="s">
        <v>84</v>
      </c>
      <c r="L141" s="22" t="s">
        <v>112</v>
      </c>
      <c r="M141" s="22" t="s">
        <v>150</v>
      </c>
      <c r="N141" s="27">
        <v>1</v>
      </c>
      <c r="O141" s="28">
        <v>0.45</v>
      </c>
      <c r="P141" s="28">
        <f t="shared" si="14"/>
        <v>0.45</v>
      </c>
      <c r="Q141" s="22" t="s">
        <v>173</v>
      </c>
      <c r="R141" s="22"/>
    </row>
    <row r="142" spans="10:18" ht="30" x14ac:dyDescent="0.25">
      <c r="J142" s="22" t="s">
        <v>77</v>
      </c>
      <c r="K142" s="22" t="s">
        <v>125</v>
      </c>
      <c r="L142" s="22" t="s">
        <v>126</v>
      </c>
      <c r="M142" s="22" t="s">
        <v>145</v>
      </c>
      <c r="N142" s="27">
        <v>120</v>
      </c>
      <c r="O142" s="28">
        <v>1.2E-2</v>
      </c>
      <c r="P142" s="28">
        <f t="shared" si="14"/>
        <v>1.44</v>
      </c>
      <c r="Q142" s="22" t="s">
        <v>151</v>
      </c>
      <c r="R142" s="22"/>
    </row>
    <row r="143" spans="10:18" x14ac:dyDescent="0.25">
      <c r="J143" s="22" t="s">
        <v>77</v>
      </c>
      <c r="K143" s="22" t="s">
        <v>55</v>
      </c>
      <c r="L143" s="22" t="s">
        <v>196</v>
      </c>
      <c r="M143" s="22" t="s">
        <v>145</v>
      </c>
      <c r="N143" s="27">
        <v>60</v>
      </c>
      <c r="O143" s="28">
        <v>6.0000000000000001E-3</v>
      </c>
      <c r="P143" s="28">
        <f t="shared" si="14"/>
        <v>0.36</v>
      </c>
      <c r="Q143" s="22" t="s">
        <v>151</v>
      </c>
      <c r="R143" s="22"/>
    </row>
    <row r="144" spans="10:18" x14ac:dyDescent="0.25">
      <c r="J144" s="22" t="s">
        <v>77</v>
      </c>
      <c r="K144" s="22" t="s">
        <v>65</v>
      </c>
      <c r="L144" s="22" t="s">
        <v>79</v>
      </c>
      <c r="M144" s="22" t="s">
        <v>145</v>
      </c>
      <c r="N144" s="27">
        <v>50</v>
      </c>
      <c r="O144" s="28">
        <v>4.0000000000000001E-3</v>
      </c>
      <c r="P144" s="28">
        <f t="shared" si="14"/>
        <v>0.2</v>
      </c>
      <c r="Q144" s="22" t="s">
        <v>151</v>
      </c>
      <c r="R144" s="22" t="s">
        <v>204</v>
      </c>
    </row>
    <row r="145" spans="10:18" ht="30" x14ac:dyDescent="0.25">
      <c r="J145" s="22" t="s">
        <v>78</v>
      </c>
      <c r="K145" s="22" t="s">
        <v>84</v>
      </c>
      <c r="L145" s="22" t="s">
        <v>85</v>
      </c>
      <c r="M145" s="22" t="s">
        <v>172</v>
      </c>
      <c r="N145" s="27">
        <v>2</v>
      </c>
      <c r="O145" s="28">
        <v>0.22</v>
      </c>
      <c r="P145" s="28">
        <f t="shared" si="14"/>
        <v>0.44</v>
      </c>
      <c r="Q145" s="22" t="s">
        <v>173</v>
      </c>
      <c r="R145" s="22"/>
    </row>
    <row r="146" spans="10:18" ht="30" x14ac:dyDescent="0.25">
      <c r="J146" s="22" t="s">
        <v>78</v>
      </c>
      <c r="K146" s="22" t="s">
        <v>55</v>
      </c>
      <c r="L146" s="22" t="s">
        <v>123</v>
      </c>
      <c r="M146" s="22" t="s">
        <v>145</v>
      </c>
      <c r="N146" s="27">
        <v>150</v>
      </c>
      <c r="O146" s="28">
        <v>4.0000000000000001E-3</v>
      </c>
      <c r="P146" s="28">
        <f t="shared" si="14"/>
        <v>0.6</v>
      </c>
      <c r="Q146" s="22" t="s">
        <v>151</v>
      </c>
      <c r="R146" s="22"/>
    </row>
    <row r="147" spans="10:18" ht="30" x14ac:dyDescent="0.25">
      <c r="J147" s="22" t="s">
        <v>78</v>
      </c>
      <c r="K147" s="22" t="s">
        <v>65</v>
      </c>
      <c r="L147" s="22" t="s">
        <v>205</v>
      </c>
      <c r="M147" s="22" t="s">
        <v>145</v>
      </c>
      <c r="N147" s="27">
        <v>80</v>
      </c>
      <c r="O147" s="28">
        <v>0.01</v>
      </c>
      <c r="P147" s="28">
        <f t="shared" si="14"/>
        <v>0.8</v>
      </c>
      <c r="Q147" s="22" t="s">
        <v>173</v>
      </c>
      <c r="R147" s="22"/>
    </row>
    <row r="148" spans="10:18" ht="30" x14ac:dyDescent="0.25">
      <c r="J148" s="22" t="s">
        <v>78</v>
      </c>
      <c r="K148" s="22" t="s">
        <v>110</v>
      </c>
      <c r="L148" s="22" t="s">
        <v>111</v>
      </c>
      <c r="M148" s="22" t="s">
        <v>154</v>
      </c>
      <c r="N148" s="27">
        <v>5</v>
      </c>
      <c r="O148" s="28">
        <v>8.9999999999999993E-3</v>
      </c>
      <c r="P148" s="28">
        <f t="shared" si="14"/>
        <v>4.4999999999999998E-2</v>
      </c>
      <c r="Q148" s="22" t="s">
        <v>146</v>
      </c>
      <c r="R148" s="22"/>
    </row>
  </sheetData>
  <mergeCells count="7">
    <mergeCell ref="A1:R1"/>
    <mergeCell ref="A2:R2"/>
    <mergeCell ref="J8:R8"/>
    <mergeCell ref="A50:H50"/>
    <mergeCell ref="J50:R50"/>
    <mergeCell ref="B5:K5"/>
    <mergeCell ref="A15:H15"/>
  </mergeCells>
  <conditionalFormatting sqref="B6">
    <cfRule type="cellIs" dxfId="4" priority="1" operator="lessThan">
      <formula>0</formula>
    </cfRule>
  </conditionalFormatting>
  <conditionalFormatting sqref="B16:H16">
    <cfRule type="colorScale" priority="3">
      <colorScale>
        <cfvo type="min"/>
        <cfvo type="percentile" val="50"/>
        <cfvo type="max"/>
        <color rgb="FFFEE2E2"/>
        <color rgb="FFFEF3C7"/>
        <color rgb="FFDCFCE7"/>
      </colorScale>
    </cfRule>
  </conditionalFormatting>
  <conditionalFormatting sqref="B17:H17">
    <cfRule type="dataBar" priority="4">
      <dataBar>
        <cfvo type="min"/>
        <cfvo type="max"/>
        <color rgb="FF2F7D59"/>
      </dataBar>
    </cfRule>
    <cfRule type="dataBar" priority="9">
      <dataBar>
        <cfvo type="min"/>
        <cfvo type="max"/>
        <color rgb="FF2F7D59"/>
      </dataBar>
      <extLst>
        <ext xmlns:x14="http://schemas.microsoft.com/office/spreadsheetml/2009/9/main" uri="{B025F937-C7B1-47D3-B67F-A62EFF666E3E}">
          <x14:id>{DCC38260-FFB5-4533-A2D1-B42D9F035FE7}</x14:id>
        </ext>
      </extLst>
    </cfRule>
  </conditionalFormatting>
  <conditionalFormatting sqref="J10:R45">
    <cfRule type="expression" dxfId="3" priority="6">
      <formula>$M10=0</formula>
    </cfRule>
  </conditionalFormatting>
  <conditionalFormatting sqref="O10:O45">
    <cfRule type="dataBar" priority="5">
      <dataBar>
        <cfvo type="min"/>
        <cfvo type="max"/>
        <color rgb="FF3B82F6"/>
      </dataBar>
    </cfRule>
    <cfRule type="dataBar" priority="10">
      <dataBar>
        <cfvo type="min"/>
        <cfvo type="max"/>
        <color rgb="FF3B82F6"/>
      </dataBar>
      <extLst>
        <ext xmlns:x14="http://schemas.microsoft.com/office/spreadsheetml/2009/9/main" uri="{B025F937-C7B1-47D3-B67F-A62EFF666E3E}">
          <x14:id>{25C614FD-2028-923B-CCFB-1961B15CEC12}</x14:id>
        </ext>
      </extLst>
    </cfRule>
  </conditionalFormatting>
  <conditionalFormatting sqref="Q6">
    <cfRule type="expression" dxfId="2" priority="2">
      <formula>$B$6&lt;0</formula>
    </cfRule>
  </conditionalFormatting>
  <conditionalFormatting sqref="Q10:Q45">
    <cfRule type="expression" dxfId="1" priority="7">
      <formula>$Q10="Erledigt"</formula>
    </cfRule>
    <cfRule type="expression" dxfId="0" priority="8">
      <formula>$Q10="Offen"</formula>
    </cfRule>
  </conditionalFormatting>
  <dataValidations count="7">
    <dataValidation type="list" sqref="B10:H14" xr:uid="{00000000-0002-0000-0000-000000000000}">
      <formula1>$A$53:$A$76</formula1>
    </dataValidation>
    <dataValidation type="list" sqref="Q10:Q45" xr:uid="{00000000-0002-0000-0000-000001000000}">
      <formula1>"Offen,Erledigt,Nicht nötig"</formula1>
    </dataValidation>
    <dataValidation type="date" sqref="B4" xr:uid="{00000000-0002-0000-0000-000002000000}">
      <formula1>DATE(2026,1,1)</formula1>
      <formula2>DATE(2026,12,31)</formula2>
    </dataValidation>
    <dataValidation sqref="E4" xr:uid="{00000000-0002-0000-0000-000003000000}">
      <formula1>1</formula1>
      <formula2>10</formula2>
    </dataValidation>
    <dataValidation type="decimal" operator="greaterThanOrEqual" sqref="H4" xr:uid="{00000000-0002-0000-0000-000004000000}">
      <formula1>0</formula1>
    </dataValidation>
    <dataValidation sqref="K4" xr:uid="{00000000-0002-0000-0000-000005000000}">
      <formula1>1000</formula1>
      <formula2>5000</formula2>
    </dataValidation>
    <dataValidation type="list" sqref="B53:B76" xr:uid="{00000000-0002-0000-0000-000006000000}">
      <formula1>"Frühstück,Snack,Mittag/Abend"</formula1>
    </dataValidation>
  </dataValidations>
  <pageMargins left="0.7" right="0.7" top="0.75" bottom="0.75" header="0.3" footer="0.3"/>
  <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CC38260-FFB5-4533-A2D1-B42D9F035FE7}">
            <x14:dataBar>
              <x14:cfvo type="min"/>
              <x14:cfvo type="max"/>
              <x14:negativeFillColor auto="1"/>
              <x14:axisColor auto="1"/>
            </x14:dataBar>
          </x14:cfRule>
          <xm:sqref>B17:H17</xm:sqref>
        </x14:conditionalFormatting>
        <x14:conditionalFormatting xmlns:xm="http://schemas.microsoft.com/office/excel/2006/main">
          <x14:cfRule type="dataBar" id="{25C614FD-2028-923B-CCFB-1961B15CEC12}">
            <x14:dataBar>
              <x14:cfvo type="min"/>
              <x14:cfvo type="max"/>
              <x14:negativeFillColor auto="1"/>
              <x14:axisColor auto="1"/>
            </x14:dataBar>
          </x14:cfRule>
          <xm:sqref>O10:O45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Wochenplan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2026-06-01T10:33:19Z</dcterms:modified>
</cp:coreProperties>
</file>