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237D5950-C928-4F16-96D9-B98CD0A8D40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Übersicht" sheetId="1" r:id="rId1"/>
    <sheet name="Maschinenstamm" sheetId="2" r:id="rId2"/>
    <sheet name="Wartungsprotokoll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6" i="3" l="1"/>
  <c r="G16" i="3"/>
  <c r="L14" i="2"/>
  <c r="M14" i="2" s="1"/>
  <c r="L13" i="2"/>
  <c r="M13" i="2" s="1"/>
  <c r="M12" i="2"/>
  <c r="L12" i="2"/>
  <c r="L11" i="2"/>
  <c r="M11" i="2" s="1"/>
  <c r="L10" i="2"/>
  <c r="M10" i="2" s="1"/>
  <c r="L9" i="2"/>
  <c r="M9" i="2" s="1"/>
  <c r="L8" i="2"/>
  <c r="M8" i="2" s="1"/>
  <c r="L7" i="2"/>
  <c r="M7" i="2" s="1"/>
  <c r="L6" i="2"/>
  <c r="M6" i="2" s="1"/>
  <c r="L5" i="2"/>
  <c r="M5" i="2" s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M7" i="1"/>
  <c r="A7" i="1"/>
  <c r="E7" i="1" l="1"/>
  <c r="I7" i="1"/>
</calcChain>
</file>

<file path=xl/sharedStrings.xml><?xml version="1.0" encoding="utf-8"?>
<sst xmlns="http://schemas.openxmlformats.org/spreadsheetml/2006/main" count="202" uniqueCount="141">
  <si>
    <t>Instandhaltungsplanung gemäß DIN 31051  ·  Wartung · Inspektion · Instandsetzung · Verbesserung</t>
  </si>
  <si>
    <t>Kennzahlen-Übersicht</t>
  </si>
  <si>
    <t>Maschinen im Bestand</t>
  </si>
  <si>
    <t>Überfällige Wartungen</t>
  </si>
  <si>
    <t>Bald fällig (≤14 Tage)</t>
  </si>
  <si>
    <t>Wartungskosten YTD</t>
  </si>
  <si>
    <t>Jahresplanung  ·  Wartungstermine 2026 nach Monaten</t>
  </si>
  <si>
    <t>Maschinen-ID</t>
  </si>
  <si>
    <t>Bezeichnung</t>
  </si>
  <si>
    <t>Verantwortlich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</si>
  <si>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</si>
  <si>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</si>
  <si>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</si>
  <si>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</si>
  <si>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</si>
  <si>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</si>
  <si>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</si>
  <si>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</si>
  <si>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</si>
  <si>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</si>
  <si>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</si>
  <si>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</si>
  <si>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Legende &amp; Hinweise</t>
  </si>
  <si>
    <t>●</t>
  </si>
  <si>
    <t>Geplante Wartung im Monat</t>
  </si>
  <si>
    <t>Status OK  ·  Wartung im Zeitplan</t>
  </si>
  <si>
    <t>Bald fällig  ·  innerhalb 14 Tagen</t>
  </si>
  <si>
    <t>Überfällig  ·  Sofortmaßnahme erforderlich</t>
  </si>
  <si>
    <t>DIN 31051 – Grundlagen der Instandhaltung:  Wartung (Erhaltung des Soll-Zustandes)  ·  Inspektion (Feststellung des Ist-Zustandes)  ·  Instandsetzung (Wiederherstellung)  ·  Verbesserung (Funktionssteigerung).</t>
  </si>
  <si>
    <t>Workflow:  ①  Maschinendaten im Reiter »Maschinenstamm« pflegen   →   ②  Wartungen im Reiter »Wartungsprotokoll« dokumentieren   →   ③  Übersicht aktualisiert sich automatisch.  Datenstand: HEUTE().</t>
  </si>
  <si>
    <t>Maschinenstamm  ·  Anlagenverzeichnis</t>
  </si>
  <si>
    <t>Zentrale Stammdaten aller Maschinen und Anlagen  ·  Geschäftsjahr 2026</t>
  </si>
  <si>
    <t>Hersteller</t>
  </si>
  <si>
    <t>Modell / Typ</t>
  </si>
  <si>
    <t>Seriennummer</t>
  </si>
  <si>
    <t>Baujahr</t>
  </si>
  <si>
    <t>Standort</t>
  </si>
  <si>
    <t>Abteilung</t>
  </si>
  <si>
    <t>Wartungsintervall (Tage)</t>
  </si>
  <si>
    <t>Letzte Wartung</t>
  </si>
  <si>
    <t>Nächste Wartung</t>
  </si>
  <si>
    <t>Status</t>
  </si>
  <si>
    <t>Bemerkung</t>
  </si>
  <si>
    <t>M-001</t>
  </si>
  <si>
    <t>CNC-Fräsmaschine</t>
  </si>
  <si>
    <t>Heidelberg Tech</t>
  </si>
  <si>
    <t>HT-5000X</t>
  </si>
  <si>
    <t>SN-2023-44781</t>
  </si>
  <si>
    <t>Halle A</t>
  </si>
  <si>
    <t>Fertigung</t>
  </si>
  <si>
    <t>T. Bergmann</t>
  </si>
  <si>
    <t>M-002</t>
  </si>
  <si>
    <t>Hydraulische Presse</t>
  </si>
  <si>
    <t>Müller &amp; Sohn</t>
  </si>
  <si>
    <t>MP-200T</t>
  </si>
  <si>
    <t>SN-2022-09812</t>
  </si>
  <si>
    <t>M-003</t>
  </si>
  <si>
    <t>Förderband-Linie 1</t>
  </si>
  <si>
    <t>Conveyor Pro</t>
  </si>
  <si>
    <t>CP-Line-1</t>
  </si>
  <si>
    <t>SN-2024-11502</t>
  </si>
  <si>
    <t>Halle B</t>
  </si>
  <si>
    <t>Logistik</t>
  </si>
  <si>
    <t>S. Wagner</t>
  </si>
  <si>
    <t>M-004</t>
  </si>
  <si>
    <t>Schweißroboter</t>
  </si>
  <si>
    <t>Industrieroboter AG</t>
  </si>
  <si>
    <t>IR-Weld-X3</t>
  </si>
  <si>
    <t>SN-2021-77321</t>
  </si>
  <si>
    <t>M. Schulz</t>
  </si>
  <si>
    <t>M-005</t>
  </si>
  <si>
    <t>Drehmaschine</t>
  </si>
  <si>
    <t>Präzisionswerke</t>
  </si>
  <si>
    <t>PW-DM-300</t>
  </si>
  <si>
    <t>SN-2020-55104</t>
  </si>
  <si>
    <t>Halle C</t>
  </si>
  <si>
    <t>Werkstatt</t>
  </si>
  <si>
    <t>K. Hoffmann</t>
  </si>
  <si>
    <t>M-006</t>
  </si>
  <si>
    <t>Industriekompressor</t>
  </si>
  <si>
    <t>Druckluft Spezial</t>
  </si>
  <si>
    <t>DS-Kompr-15</t>
  </si>
  <si>
    <t>SN-2023-66209</t>
  </si>
  <si>
    <t>Versorgung</t>
  </si>
  <si>
    <t>M-007</t>
  </si>
  <si>
    <t>Verpackungsmaschine</t>
  </si>
  <si>
    <t>PackTech Solutions</t>
  </si>
  <si>
    <t>PTS-V200</t>
  </si>
  <si>
    <t>SN-2024-33098</t>
  </si>
  <si>
    <t>Verpackung</t>
  </si>
  <si>
    <t>M-008</t>
  </si>
  <si>
    <t>Gabelstapler Diesel</t>
  </si>
  <si>
    <t>FlurFörder GmbH</t>
  </si>
  <si>
    <t>FF-D25</t>
  </si>
  <si>
    <t>SN-2022-22887</t>
  </si>
  <si>
    <t>Außenbereich</t>
  </si>
  <si>
    <t>M-009</t>
  </si>
  <si>
    <t>Werkzeugmaschine</t>
  </si>
  <si>
    <t>Stahlbau Nord</t>
  </si>
  <si>
    <t>SBN-WM-50</t>
  </si>
  <si>
    <t>SN-2021-44561</t>
  </si>
  <si>
    <t>M-010</t>
  </si>
  <si>
    <t>Klimaanlage Halle A</t>
  </si>
  <si>
    <t>Klima Plus</t>
  </si>
  <si>
    <t>KP-Industrial-50</t>
  </si>
  <si>
    <t>SN-2023-99012</t>
  </si>
  <si>
    <t>Hinweis:  Spalte »Nächste Wartung« und »Status« werden automatisch berechnet.  Nach jeder durchgeführten Wartung das Datum in »Letzte Wartung« aktualisieren  ·  Neue Zeilen können in der gleichen Struktur ergänzt werden.</t>
  </si>
  <si>
    <t>Wartungsprotokoll  ·  Durchgeführte Maßnahmen</t>
  </si>
  <si>
    <t>Lückenlose Dokumentation aller durchgeführten Wartungs- und Instandhaltungsarbeiten  ·  Geschäftsjahr 2026</t>
  </si>
  <si>
    <t>Lfd. Nr.</t>
  </si>
  <si>
    <t>Datum</t>
  </si>
  <si>
    <t>Maßnahmenart</t>
  </si>
  <si>
    <t>Beschreibung der Tätigkeit</t>
  </si>
  <si>
    <t>Techniker</t>
  </si>
  <si>
    <t>Dauer (Std.)</t>
  </si>
  <si>
    <t>Material- / Ersatzteilkosten (€)</t>
  </si>
  <si>
    <t>Bemerkung / Befund</t>
  </si>
  <si>
    <t>Vorbeugende W.</t>
  </si>
  <si>
    <t>Hydrauliköl-Wechsel, Dichtungen geprüft</t>
  </si>
  <si>
    <t>Abgeschlossen</t>
  </si>
  <si>
    <t>Dichtungssatz vorrätig halten</t>
  </si>
  <si>
    <t>Schmierung Spindel, Justierung Werkzeugträger</t>
  </si>
  <si>
    <t>Reinigung, Schmierung, Spindel-Vibrationsmessung</t>
  </si>
  <si>
    <t>Werte im Normbereich</t>
  </si>
  <si>
    <t>Sichtprüfung Druckluftleitungen, Filter ausgetauscht</t>
  </si>
  <si>
    <t>Filterwechsel, Kältemittelstand geprüft, Reinigung Lamellen</t>
  </si>
  <si>
    <t>Nächster Filterwechsel im Juli</t>
  </si>
  <si>
    <t>Schmierung Achsen, Justierung Schweißkopf</t>
  </si>
  <si>
    <t>Schweißkopf zeigt leichten Verschleiß</t>
  </si>
  <si>
    <t>Reinigung Heißsiegelbalken, Sensorprüfung</t>
  </si>
  <si>
    <t>Werkzeugwechsel, Kalibrierung Achsen, Kühlmittel ergänzt</t>
  </si>
  <si>
    <t>Reparatur</t>
  </si>
  <si>
    <t>Defekter Motor an Antriebseinheit ersetzt</t>
  </si>
  <si>
    <t>Ungeplante Reparatur</t>
  </si>
  <si>
    <t>Ölwechsel, Reifendruck, Hydraulikfluid</t>
  </si>
  <si>
    <t>Geplant</t>
  </si>
  <si>
    <t>TÜV-Prüfung in 3 Monaten fällig</t>
  </si>
  <si>
    <t>Summen (Geschäftsjahr 2026)</t>
  </si>
  <si>
    <t>∑ Stunden  ·  ∑ Kosten</t>
  </si>
  <si>
    <t>Hinweis:  Maschinen-ID, Maßnahmenart und Status sind als Dropdown verknüpft.  Bei jeder durchgeführten Wartung neuen Eintrag ergänzen und Datum der »Letzten Wartung« im Maschinenstamm aktualisieren.</t>
  </si>
  <si>
    <t>Wartungsplan Maschinen  ·  Jahresübersicht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</si>
</sst>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€&quot;;\(#,##0&quot;) €&quot;;\-"/>
    <numFmt numFmtId="165" formatCode="0;0;\-"/>
    <numFmt numFmtId="166" formatCode="dd\.mm\.yyyy"/>
    <numFmt numFmtId="167" formatCode="0.0"/>
    <numFmt numFmtId="168" formatCode="#,##0.00&quot; €&quot;;\(#,##0.00&quot;) €&quot;;\-"/>
  </numFmts>
  <fonts count="19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i/>
      <sz val="10"/>
      <color rgb="FFFFFFFF"/>
      <name val="Calibri"/>
      <charset val="1"/>
    </font>
    <font>
      <b/>
      <sz val="11"/>
      <color rgb="FFFFFFFF"/>
      <name val="Calibri"/>
      <charset val="1"/>
    </font>
    <font>
      <b/>
      <sz val="9"/>
      <color rgb="FF6B7785"/>
      <name val="Calibri"/>
      <charset val="1"/>
    </font>
    <font>
      <b/>
      <sz val="22"/>
      <color rgb="FF1B3A57"/>
      <name val="Calibri"/>
      <charset val="1"/>
    </font>
    <font>
      <b/>
      <sz val="22"/>
      <color rgb="FFB0392C"/>
      <name val="Calibri"/>
      <charset val="1"/>
    </font>
    <font>
      <b/>
      <sz val="22"/>
      <color rgb="FFC97A1F"/>
      <name val="Calibri"/>
      <charset val="1"/>
    </font>
    <font>
      <b/>
      <sz val="22"/>
      <color rgb="FF2E7D5B"/>
      <name val="Calibri"/>
      <charset val="1"/>
    </font>
    <font>
      <b/>
      <sz val="10"/>
      <color rgb="FFFFFFFF"/>
      <name val="Calibri"/>
      <charset val="1"/>
    </font>
    <font>
      <sz val="10"/>
      <color rgb="FF1A1A1A"/>
      <name val="Calibri"/>
      <charset val="1"/>
    </font>
    <font>
      <b/>
      <sz val="10"/>
      <color rgb="FF1A1A1A"/>
      <name val="Calibri"/>
      <charset val="1"/>
    </font>
    <font>
      <b/>
      <sz val="18"/>
      <color rgb="FFC9A227"/>
      <name val="Calibri"/>
      <charset val="1"/>
    </font>
    <font>
      <sz val="9"/>
      <color rgb="FF1A1A1A"/>
      <name val="Calibri"/>
      <charset val="1"/>
    </font>
    <font>
      <b/>
      <sz val="18"/>
      <color rgb="FF2E7D5B"/>
      <name val="Calibri"/>
      <charset val="1"/>
    </font>
    <font>
      <b/>
      <sz val="18"/>
      <color rgb="FFC97A1F"/>
      <name val="Calibri"/>
      <charset val="1"/>
    </font>
    <font>
      <b/>
      <sz val="18"/>
      <color rgb="FFB0392C"/>
      <name val="Calibri"/>
      <charset val="1"/>
    </font>
    <font>
      <i/>
      <sz val="9"/>
      <color rgb="FF6B7785"/>
      <name val="Calibri"/>
      <charset val="1"/>
    </font>
    <font>
      <i/>
      <sz val="9"/>
      <color rgb="FFFFFFFF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7"/>
        <bgColor rgb="FF2E5C7E"/>
      </patternFill>
    </fill>
    <fill>
      <patternFill patternType="solid">
        <fgColor rgb="FF2E5C7E"/>
        <bgColor rgb="FF3A6FA0"/>
      </patternFill>
    </fill>
    <fill>
      <patternFill patternType="solid">
        <fgColor rgb="FFF7F9FB"/>
        <bgColor rgb="FFFFFFFF"/>
      </patternFill>
    </fill>
    <fill>
      <patternFill patternType="solid">
        <fgColor rgb="FFEEF2F6"/>
        <bgColor rgb="FFF7F9FB"/>
      </patternFill>
    </fill>
  </fills>
  <borders count="5">
    <border>
      <left/>
      <right/>
      <top/>
      <bottom/>
      <diagonal/>
    </border>
    <border>
      <left style="thin">
        <color rgb="FFD5DCE4"/>
      </left>
      <right/>
      <top style="thin">
        <color rgb="FFD5DCE4"/>
      </top>
      <bottom style="thin">
        <color rgb="FFD5DCE4"/>
      </bottom>
      <diagonal/>
    </border>
    <border>
      <left style="thin">
        <color rgb="FFD5DCE4"/>
      </left>
      <right/>
      <top style="thin">
        <color rgb="FFD5DCE4"/>
      </top>
      <bottom/>
      <diagonal/>
    </border>
    <border>
      <left style="thin">
        <color rgb="FF2E5C7E"/>
      </left>
      <right style="thin">
        <color rgb="FF2E5C7E"/>
      </right>
      <top style="medium">
        <color rgb="FF1B3A57"/>
      </top>
      <bottom style="medium">
        <color rgb="FFC9A227"/>
      </bottom>
      <diagonal/>
    </border>
    <border>
      <left style="thin">
        <color rgb="FFD5DCE4"/>
      </left>
      <right style="thin">
        <color rgb="FFD5DCE4"/>
      </right>
      <top style="thin">
        <color rgb="FFD5DCE4"/>
      </top>
      <bottom style="thin">
        <color rgb="FFD5DCE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8" fillId="3" borderId="0" xfId="0" applyFont="1" applyFill="1" applyAlignment="1">
      <alignment horizontal="left" vertical="center" indent="1"/>
    </xf>
    <xf numFmtId="0" fontId="9" fillId="3" borderId="0" xfId="0" applyFont="1" applyFill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indent="1"/>
    </xf>
    <xf numFmtId="164" fontId="8" fillId="4" borderId="2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 indent="1"/>
    </xf>
    <xf numFmtId="165" fontId="11" fillId="0" borderId="4" xfId="0" applyNumberFormat="1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left" vertical="center" wrapText="1" indent="1"/>
    </xf>
    <xf numFmtId="165" fontId="11" fillId="5" borderId="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166" fontId="10" fillId="5" borderId="4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left" vertical="center" wrapText="1" indent="1"/>
    </xf>
    <xf numFmtId="167" fontId="10" fillId="0" borderId="4" xfId="0" applyNumberFormat="1" applyFont="1" applyBorder="1" applyAlignment="1">
      <alignment horizontal="center" vertical="center" wrapText="1"/>
    </xf>
    <xf numFmtId="168" fontId="10" fillId="0" borderId="4" xfId="0" applyNumberFormat="1" applyFont="1" applyBorder="1" applyAlignment="1">
      <alignment horizontal="right" vertical="center" wrapText="1"/>
    </xf>
    <xf numFmtId="167" fontId="10" fillId="5" borderId="4" xfId="0" applyNumberFormat="1" applyFont="1" applyFill="1" applyBorder="1" applyAlignment="1">
      <alignment horizontal="center" vertical="center" wrapText="1"/>
    </xf>
    <xf numFmtId="168" fontId="10" fillId="5" borderId="4" xfId="0" applyNumberFormat="1" applyFont="1" applyFill="1" applyBorder="1" applyAlignment="1">
      <alignment horizontal="right" vertical="center" wrapText="1"/>
    </xf>
    <xf numFmtId="167" fontId="9" fillId="3" borderId="0" xfId="0" applyNumberFormat="1" applyFont="1" applyFill="1" applyAlignment="1">
      <alignment horizontal="center" vertical="center"/>
    </xf>
    <xf numFmtId="168" fontId="9" fillId="3" borderId="0" xfId="0" applyNumberFormat="1" applyFont="1" applyFill="1" applyAlignment="1">
      <alignment horizontal="right" vertical="center" indent="1"/>
    </xf>
  </cellXfs>
  <cellStyles count="1">
    <cellStyle name="Standard" xfId="0" builtinId="0"/>
  </cellStyles>
  <dxfs count="8">
    <dxf>
      <font>
        <b/>
        <sz val="10"/>
        <color rgb="FFB0392C"/>
        <name val="Calibri"/>
        <charset val="1"/>
      </font>
      <fill>
        <patternFill>
          <bgColor rgb="FFF8D7DA"/>
        </patternFill>
      </fill>
    </dxf>
    <dxf>
      <font>
        <b/>
        <sz val="10"/>
        <color rgb="FFC97A1F"/>
        <name val="Calibri"/>
        <charset val="1"/>
      </font>
      <fill>
        <patternFill>
          <bgColor rgb="FFFFF3CD"/>
        </patternFill>
      </fill>
    </dxf>
    <dxf>
      <font>
        <b/>
        <sz val="10"/>
        <color rgb="FF3A6FA0"/>
        <name val="Calibri"/>
        <charset val="1"/>
      </font>
      <fill>
        <patternFill>
          <bgColor rgb="FFD6E4F2"/>
        </patternFill>
      </fill>
    </dxf>
    <dxf>
      <font>
        <b/>
        <sz val="10"/>
        <color rgb="FF2E7D5B"/>
        <name val="Calibri"/>
        <charset val="1"/>
      </font>
      <fill>
        <patternFill>
          <bgColor rgb="FFD4EDDA"/>
        </patternFill>
      </fill>
    </dxf>
    <dxf>
      <font>
        <b/>
        <sz val="10"/>
        <color rgb="FFB0392C"/>
        <name val="Calibri"/>
        <charset val="1"/>
      </font>
      <fill>
        <patternFill>
          <bgColor rgb="FFF8D7DA"/>
        </patternFill>
      </fill>
    </dxf>
    <dxf>
      <font>
        <b/>
        <sz val="10"/>
        <color rgb="FFC97A1F"/>
        <name val="Calibri"/>
        <charset val="1"/>
      </font>
      <fill>
        <patternFill>
          <bgColor rgb="FFFFF3CD"/>
        </patternFill>
      </fill>
    </dxf>
    <dxf>
      <font>
        <b/>
        <sz val="10"/>
        <color rgb="FF2E7D5B"/>
        <name val="Calibri"/>
        <charset val="1"/>
      </font>
      <fill>
        <patternFill>
          <bgColor rgb="FFD4EDDA"/>
        </patternFill>
      </fill>
    </dxf>
    <dxf>
      <font>
        <b/>
        <sz val="10"/>
        <color rgb="FFFFFFFF"/>
        <name val="Calibri"/>
        <charset val="1"/>
      </font>
      <fill>
        <patternFill>
          <bgColor rgb="FFC9A22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7785"/>
      <rgbColor rgb="FF9999FF"/>
      <rgbColor rgb="FF993366"/>
      <rgbColor rgb="FFFFF3CD"/>
      <rgbColor rgb="FFEEF2F6"/>
      <rgbColor rgb="FF660066"/>
      <rgbColor rgb="FFFF8080"/>
      <rgbColor rgb="FF0066CC"/>
      <rgbColor rgb="FFD5D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2"/>
      <rgbColor rgb="FFD4EDDA"/>
      <rgbColor rgb="FFF7F9FB"/>
      <rgbColor rgb="FF99CCFF"/>
      <rgbColor rgb="FFFF99CC"/>
      <rgbColor rgb="FFCC99FF"/>
      <rgbColor rgb="FFF8D7DA"/>
      <rgbColor rgb="FF3366FF"/>
      <rgbColor rgb="FF33CCCC"/>
      <rgbColor rgb="FF99CC00"/>
      <rgbColor rgb="FFFFCC00"/>
      <rgbColor rgb="FFC9A227"/>
      <rgbColor rgb="FFC97A1F"/>
      <rgbColor rgb="FF3A6FA0"/>
      <rgbColor rgb="FF969696"/>
      <rgbColor rgb="FF1B3A57"/>
      <rgbColor rgb="FF2E7D5B"/>
      <rgbColor rgb="FF003300"/>
      <rgbColor rgb="FF333300"/>
      <rgbColor rgb="FFB0392C"/>
      <rgbColor rgb="FF993366"/>
      <rgbColor rgb="FF2E5C7E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3A57"/>
  </sheetPr>
  <dimension ref="A1:O30"/>
  <sheetViews>
    <sheetView showGridLines="0" tabSelected="1" zoomScaleNormal="10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AD3" sqref="AD3"/>
    </sheetView>
  </sheetViews>
  <sheetFormatPr baseColWidth="10" defaultColWidth="8.7109375" defaultRowHeight="15" x14ac:dyDescent="0.25"/>
  <cols>
    <col min="1" max="1" width="14" customWidth="1"/>
    <col min="2" max="2" width="24" customWidth="1"/>
    <col min="3" max="3" width="16" customWidth="1"/>
    <col min="4" max="15" width="7" customWidth="1"/>
  </cols>
  <sheetData>
    <row r="1" spans="1:15" ht="43.5" customHeight="1" x14ac:dyDescent="0.25">
      <c r="A1" s="12" t="s">
        <v>140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8" customHeight="1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2" customHeight="1" x14ac:dyDescent="0.25"/>
    <row r="4" spans="1:15" ht="24" customHeight="1" x14ac:dyDescent="0.25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7.5" customHeight="1" x14ac:dyDescent="0.25"/>
    <row r="6" spans="1:15" ht="24" customHeight="1" x14ac:dyDescent="0.25">
      <c r="A6" s="9" t="s">
        <v>2</v>
      </c>
      <c r="B6" s="9"/>
      <c r="C6" s="9"/>
      <c r="E6" s="9" t="s">
        <v>3</v>
      </c>
      <c r="F6" s="9"/>
      <c r="G6" s="9"/>
      <c r="I6" s="9" t="s">
        <v>4</v>
      </c>
      <c r="J6" s="9"/>
      <c r="K6" s="9"/>
      <c r="M6" s="9" t="s">
        <v>5</v>
      </c>
      <c r="N6" s="9"/>
      <c r="O6" s="9"/>
    </row>
    <row r="7" spans="1:15" ht="21.75" customHeight="1" x14ac:dyDescent="0.25">
      <c r="A7" s="8">
        <f>COUNTA(Maschinenstamm!A5:A14)</f>
        <v>10</v>
      </c>
      <c r="B7" s="8"/>
      <c r="C7" s="8"/>
      <c r="E7" s="7">
        <f ca="1">COUNTIF(Maschinenstamm!M5:M14,"Überfällig")</f>
        <v>2</v>
      </c>
      <c r="F7" s="7"/>
      <c r="G7" s="7"/>
      <c r="I7" s="6">
        <f ca="1">COUNTIF(Maschinenstamm!M5:M14,"Bald fällig")</f>
        <v>3</v>
      </c>
      <c r="J7" s="6"/>
      <c r="K7" s="6"/>
      <c r="M7" s="5">
        <f>SUM(Wartungsprotokoll!H5:H15)+SUM(Wartungsprotokoll!H17:H500)</f>
        <v>1452.2</v>
      </c>
      <c r="N7" s="5"/>
      <c r="O7" s="5"/>
    </row>
    <row r="8" spans="1:15" ht="25.5" customHeight="1" x14ac:dyDescent="0.25">
      <c r="A8" s="8"/>
      <c r="B8" s="8"/>
      <c r="C8" s="8"/>
      <c r="E8" s="7"/>
      <c r="F8" s="7"/>
      <c r="G8" s="7"/>
      <c r="I8" s="6"/>
      <c r="J8" s="6"/>
      <c r="K8" s="6"/>
      <c r="M8" s="5"/>
      <c r="N8" s="5"/>
      <c r="O8" s="5"/>
    </row>
    <row r="9" spans="1:15" ht="13.5" customHeight="1" x14ac:dyDescent="0.25"/>
    <row r="10" spans="1:15" ht="24" customHeight="1" x14ac:dyDescent="0.25">
      <c r="A10" s="10" t="s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6" customHeight="1" x14ac:dyDescent="0.25"/>
    <row r="12" spans="1:15" ht="36" customHeight="1" x14ac:dyDescent="0.25">
      <c r="A12" s="13" t="s">
        <v>7</v>
      </c>
      <c r="B12" s="13" t="s">
        <v>8</v>
      </c>
      <c r="C12" s="13" t="s">
        <v>9</v>
      </c>
      <c r="D12" s="13" t="s">
        <v>10</v>
      </c>
      <c r="E12" s="13" t="s">
        <v>11</v>
      </c>
      <c r="F12" s="13" t="s">
        <v>12</v>
      </c>
      <c r="G12" s="13" t="s">
        <v>13</v>
      </c>
      <c r="H12" s="13" t="s">
        <v>14</v>
      </c>
      <c r="I12" s="13" t="s">
        <v>15</v>
      </c>
      <c r="J12" s="13" t="s">
        <v>16</v>
      </c>
      <c r="K12" s="13" t="s">
        <v>17</v>
      </c>
      <c r="L12" s="13" t="s">
        <v>18</v>
      </c>
      <c r="M12" s="13" t="s">
        <v>19</v>
      </c>
      <c r="N12" s="13" t="s">
        <v>20</v>
      </c>
      <c r="O12" s="13" t="s">
        <v>21</v>
      </c>
    </row>
    <row r="13" spans="1:15" ht="24" customHeight="1" x14ac:dyDescent="0.25">
      <c r="A13" s="14" t="str">
        <f>Maschinenstamm!A5</f>
        <v>M-001</v>
      </c>
      <c r="B13" s="15" t="str">
        <f>Maschinenstamm!B5</f>
        <v>CNC-Fräsmaschine</v>
      </c>
      <c r="C13" s="15" t="str">
        <f>Maschinenstamm!I5</f>
        <v>T. Bergmann</v>
      </c>
      <c r="D13" s="16">
        <f>IFERROR(MAX(0,INT((DATE(2026,1,DAY(EOMONTH(DATE(2026,1,1),0)))-Maschinenstamm!$K$5)/Maschinenstamm!$J$5))-MAX(0,INT((DATE(2026,1,1)-1-Maschinenstamm!$K$5)/Maschinenstamm!$J$5)),0)</f>
        <v>0</v>
      </c>
      <c r="E13" s="16">
        <f>IFERROR(MAX(0,INT((DATE(2026,2,DAY(EOMONTH(DATE(2026,2,1),0)))-Maschinenstamm!$K$5)/Maschinenstamm!$J$5))-MAX(0,INT((DATE(2026,2,1)-1-Maschinenstamm!$K$5)/Maschinenstamm!$J$5)),0)</f>
        <v>0</v>
      </c>
      <c r="F13" s="16">
        <f>IFERROR(MAX(0,INT((DATE(2026,3,DAY(EOMONTH(DATE(2026,3,1),0)))-Maschinenstamm!$K$5)/Maschinenstamm!$J$5))-MAX(0,INT((DATE(2026,3,1)-1-Maschinenstamm!$K$5)/Maschinenstamm!$J$5)),0)</f>
        <v>0</v>
      </c>
      <c r="G13" s="16">
        <f>IFERROR(MAX(0,INT((DATE(2026,4,DAY(EOMONTH(DATE(2026,4,1),0)))-Maschinenstamm!$K$5)/Maschinenstamm!$J$5))-MAX(0,INT((DATE(2026,4,1)-1-Maschinenstamm!$K$5)/Maschinenstamm!$J$5)),0)</f>
        <v>0</v>
      </c>
      <c r="H13" s="16">
        <f>IFERROR(MAX(0,INT((DATE(2026,5,DAY(EOMONTH(DATE(2026,5,1),0)))-Maschinenstamm!$K$5)/Maschinenstamm!$J$5))-MAX(0,INT((DATE(2026,5,1)-1-Maschinenstamm!$K$5)/Maschinenstamm!$J$5)),0)</f>
        <v>0</v>
      </c>
      <c r="I13" s="16">
        <f>IFERROR(MAX(0,INT((DATE(2026,6,DAY(EOMONTH(DATE(2026,6,1),0)))-Maschinenstamm!$K$5)/Maschinenstamm!$J$5))-MAX(0,INT((DATE(2026,6,1)-1-Maschinenstamm!$K$5)/Maschinenstamm!$J$5)),0)</f>
        <v>0</v>
      </c>
      <c r="J13" s="16">
        <f>IFERROR(MAX(0,INT((DATE(2026,7,DAY(EOMONTH(DATE(2026,7,1),0)))-Maschinenstamm!$K$5)/Maschinenstamm!$J$5))-MAX(0,INT((DATE(2026,7,1)-1-Maschinenstamm!$K$5)/Maschinenstamm!$J$5)),0)</f>
        <v>0</v>
      </c>
      <c r="K13" s="16">
        <f>IFERROR(MAX(0,INT((DATE(2026,8,DAY(EOMONTH(DATE(2026,8,1),0)))-Maschinenstamm!$K$5)/Maschinenstamm!$J$5))-MAX(0,INT((DATE(2026,8,1)-1-Maschinenstamm!$K$5)/Maschinenstamm!$J$5)),0)</f>
        <v>1</v>
      </c>
      <c r="L13" s="16">
        <f>IFERROR(MAX(0,INT((DATE(2026,9,DAY(EOMONTH(DATE(2026,9,1),0)))-Maschinenstamm!$K$5)/Maschinenstamm!$J$5))-MAX(0,INT((DATE(2026,9,1)-1-Maschinenstamm!$K$5)/Maschinenstamm!$J$5)),0)</f>
        <v>0</v>
      </c>
      <c r="M13" s="16">
        <f>IFERROR(MAX(0,INT((DATE(2026,10,DAY(EOMONTH(DATE(2026,10,1),0)))-Maschinenstamm!$K$5)/Maschinenstamm!$J$5))-MAX(0,INT((DATE(2026,10,1)-1-Maschinenstamm!$K$5)/Maschinenstamm!$J$5)),0)</f>
        <v>0</v>
      </c>
      <c r="N13" s="16">
        <f>IFERROR(MAX(0,INT((DATE(2026,11,DAY(EOMONTH(DATE(2026,11,1),0)))-Maschinenstamm!$K$5)/Maschinenstamm!$J$5))-MAX(0,INT((DATE(2026,11,1)-1-Maschinenstamm!$K$5)/Maschinenstamm!$J$5)),0)</f>
        <v>1</v>
      </c>
      <c r="O13" s="16">
        <f>IFERROR(MAX(0,INT((DATE(2026,12,DAY(EOMONTH(DATE(2026,12,1),0)))-Maschinenstamm!$K$5)/Maschinenstamm!$J$5))-MAX(0,INT((DATE(2026,12,1)-1-Maschinenstamm!$K$5)/Maschinenstamm!$J$5)),0)</f>
        <v>0</v>
      </c>
    </row>
    <row r="14" spans="1:15" ht="24" customHeight="1" x14ac:dyDescent="0.25">
      <c r="A14" s="17" t="str">
        <f>Maschinenstamm!A6</f>
        <v>M-002</v>
      </c>
      <c r="B14" s="18" t="str">
        <f>Maschinenstamm!B6</f>
        <v>Hydraulische Presse</v>
      </c>
      <c r="C14" s="18" t="str">
        <f>Maschinenstamm!I6</f>
        <v>T. Bergmann</v>
      </c>
      <c r="D14" s="19">
        <f>IFERROR(MAX(0,INT((DATE(2026,1,DAY(EOMONTH(DATE(2026,1,1),0)))-Maschinenstamm!$K$6)/Maschinenstamm!$J$6))-MAX(0,INT((DATE(2026,1,1)-1-Maschinenstamm!$K$6)/Maschinenstamm!$J$6)),0)</f>
        <v>0</v>
      </c>
      <c r="E14" s="19">
        <f>IFERROR(MAX(0,INT((DATE(2026,2,DAY(EOMONTH(DATE(2026,2,1),0)))-Maschinenstamm!$K$6)/Maschinenstamm!$J$6))-MAX(0,INT((DATE(2026,2,1)-1-Maschinenstamm!$K$6)/Maschinenstamm!$J$6)),0)</f>
        <v>0</v>
      </c>
      <c r="F14" s="19">
        <f>IFERROR(MAX(0,INT((DATE(2026,3,DAY(EOMONTH(DATE(2026,3,1),0)))-Maschinenstamm!$K$6)/Maschinenstamm!$J$6))-MAX(0,INT((DATE(2026,3,1)-1-Maschinenstamm!$K$6)/Maschinenstamm!$J$6)),0)</f>
        <v>0</v>
      </c>
      <c r="G14" s="19">
        <f>IFERROR(MAX(0,INT((DATE(2026,4,DAY(EOMONTH(DATE(2026,4,1),0)))-Maschinenstamm!$K$6)/Maschinenstamm!$J$6))-MAX(0,INT((DATE(2026,4,1)-1-Maschinenstamm!$K$6)/Maschinenstamm!$J$6)),0)</f>
        <v>0</v>
      </c>
      <c r="H14" s="19">
        <f>IFERROR(MAX(0,INT((DATE(2026,5,DAY(EOMONTH(DATE(2026,5,1),0)))-Maschinenstamm!$K$6)/Maschinenstamm!$J$6))-MAX(0,INT((DATE(2026,5,1)-1-Maschinenstamm!$K$6)/Maschinenstamm!$J$6)),0)</f>
        <v>0</v>
      </c>
      <c r="I14" s="19">
        <f>IFERROR(MAX(0,INT((DATE(2026,6,DAY(EOMONTH(DATE(2026,6,1),0)))-Maschinenstamm!$K$6)/Maschinenstamm!$J$6))-MAX(0,INT((DATE(2026,6,1)-1-Maschinenstamm!$K$6)/Maschinenstamm!$J$6)),0)</f>
        <v>0</v>
      </c>
      <c r="J14" s="19">
        <f>IFERROR(MAX(0,INT((DATE(2026,7,DAY(EOMONTH(DATE(2026,7,1),0)))-Maschinenstamm!$K$6)/Maschinenstamm!$J$6))-MAX(0,INT((DATE(2026,7,1)-1-Maschinenstamm!$K$6)/Maschinenstamm!$J$6)),0)</f>
        <v>1</v>
      </c>
      <c r="K14" s="19">
        <f>IFERROR(MAX(0,INT((DATE(2026,8,DAY(EOMONTH(DATE(2026,8,1),0)))-Maschinenstamm!$K$6)/Maschinenstamm!$J$6))-MAX(0,INT((DATE(2026,8,1)-1-Maschinenstamm!$K$6)/Maschinenstamm!$J$6)),0)</f>
        <v>0</v>
      </c>
      <c r="L14" s="19">
        <f>IFERROR(MAX(0,INT((DATE(2026,9,DAY(EOMONTH(DATE(2026,9,1),0)))-Maschinenstamm!$K$6)/Maschinenstamm!$J$6))-MAX(0,INT((DATE(2026,9,1)-1-Maschinenstamm!$K$6)/Maschinenstamm!$J$6)),0)</f>
        <v>0</v>
      </c>
      <c r="M14" s="19">
        <f>IFERROR(MAX(0,INT((DATE(2026,10,DAY(EOMONTH(DATE(2026,10,1),0)))-Maschinenstamm!$K$6)/Maschinenstamm!$J$6))-MAX(0,INT((DATE(2026,10,1)-1-Maschinenstamm!$K$6)/Maschinenstamm!$J$6)),0)</f>
        <v>0</v>
      </c>
      <c r="N14" s="19">
        <f>IFERROR(MAX(0,INT((DATE(2026,11,DAY(EOMONTH(DATE(2026,11,1),0)))-Maschinenstamm!$K$6)/Maschinenstamm!$J$6))-MAX(0,INT((DATE(2026,11,1)-1-Maschinenstamm!$K$6)/Maschinenstamm!$J$6)),0)</f>
        <v>0</v>
      </c>
      <c r="O14" s="19">
        <f>IFERROR(MAX(0,INT((DATE(2026,12,DAY(EOMONTH(DATE(2026,12,1),0)))-Maschinenstamm!$K$6)/Maschinenstamm!$J$6))-MAX(0,INT((DATE(2026,12,1)-1-Maschinenstamm!$K$6)/Maschinenstamm!$J$6)),0)</f>
        <v>0</v>
      </c>
    </row>
    <row r="15" spans="1:15" ht="24" customHeight="1" x14ac:dyDescent="0.25">
      <c r="A15" s="14" t="str">
        <f>Maschinenstamm!A7</f>
        <v>M-003</v>
      </c>
      <c r="B15" s="15" t="str">
        <f>Maschinenstamm!B7</f>
        <v>Förderband-Linie 1</v>
      </c>
      <c r="C15" s="15" t="str">
        <f>Maschinenstamm!I7</f>
        <v>S. Wagner</v>
      </c>
      <c r="D15" s="16">
        <f>IFERROR(MAX(0,INT((DATE(2026,1,DAY(EOMONTH(DATE(2026,1,1),0)))-Maschinenstamm!$K$7)/Maschinenstamm!$J$7))-MAX(0,INT((DATE(2026,1,1)-1-Maschinenstamm!$K$7)/Maschinenstamm!$J$7)),0)</f>
        <v>0</v>
      </c>
      <c r="E15" s="16">
        <f>IFERROR(MAX(0,INT((DATE(2026,2,DAY(EOMONTH(DATE(2026,2,1),0)))-Maschinenstamm!$K$7)/Maschinenstamm!$J$7))-MAX(0,INT((DATE(2026,2,1)-1-Maschinenstamm!$K$7)/Maschinenstamm!$J$7)),0)</f>
        <v>0</v>
      </c>
      <c r="F15" s="16">
        <f>IFERROR(MAX(0,INT((DATE(2026,3,DAY(EOMONTH(DATE(2026,3,1),0)))-Maschinenstamm!$K$7)/Maschinenstamm!$J$7))-MAX(0,INT((DATE(2026,3,1)-1-Maschinenstamm!$K$7)/Maschinenstamm!$J$7)),0)</f>
        <v>0</v>
      </c>
      <c r="G15" s="16">
        <f>IFERROR(MAX(0,INT((DATE(2026,4,DAY(EOMONTH(DATE(2026,4,1),0)))-Maschinenstamm!$K$7)/Maschinenstamm!$J$7))-MAX(0,INT((DATE(2026,4,1)-1-Maschinenstamm!$K$7)/Maschinenstamm!$J$7)),0)</f>
        <v>0</v>
      </c>
      <c r="H15" s="16">
        <f>IFERROR(MAX(0,INT((DATE(2026,5,DAY(EOMONTH(DATE(2026,5,1),0)))-Maschinenstamm!$K$7)/Maschinenstamm!$J$7))-MAX(0,INT((DATE(2026,5,1)-1-Maschinenstamm!$K$7)/Maschinenstamm!$J$7)),0)</f>
        <v>0</v>
      </c>
      <c r="I15" s="16">
        <f>IFERROR(MAX(0,INT((DATE(2026,6,DAY(EOMONTH(DATE(2026,6,1),0)))-Maschinenstamm!$K$7)/Maschinenstamm!$J$7))-MAX(0,INT((DATE(2026,6,1)-1-Maschinenstamm!$K$7)/Maschinenstamm!$J$7)),0)</f>
        <v>0</v>
      </c>
      <c r="J15" s="16">
        <f>IFERROR(MAX(0,INT((DATE(2026,7,DAY(EOMONTH(DATE(2026,7,1),0)))-Maschinenstamm!$K$7)/Maschinenstamm!$J$7))-MAX(0,INT((DATE(2026,7,1)-1-Maschinenstamm!$K$7)/Maschinenstamm!$J$7)),0)</f>
        <v>1</v>
      </c>
      <c r="K15" s="16">
        <f>IFERROR(MAX(0,INT((DATE(2026,8,DAY(EOMONTH(DATE(2026,8,1),0)))-Maschinenstamm!$K$7)/Maschinenstamm!$J$7))-MAX(0,INT((DATE(2026,8,1)-1-Maschinenstamm!$K$7)/Maschinenstamm!$J$7)),0)</f>
        <v>1</v>
      </c>
      <c r="L15" s="16">
        <f>IFERROR(MAX(0,INT((DATE(2026,9,DAY(EOMONTH(DATE(2026,9,1),0)))-Maschinenstamm!$K$7)/Maschinenstamm!$J$7))-MAX(0,INT((DATE(2026,9,1)-1-Maschinenstamm!$K$7)/Maschinenstamm!$J$7)),0)</f>
        <v>1</v>
      </c>
      <c r="M15" s="16">
        <f>IFERROR(MAX(0,INT((DATE(2026,10,DAY(EOMONTH(DATE(2026,10,1),0)))-Maschinenstamm!$K$7)/Maschinenstamm!$J$7))-MAX(0,INT((DATE(2026,10,1)-1-Maschinenstamm!$K$7)/Maschinenstamm!$J$7)),0)</f>
        <v>1</v>
      </c>
      <c r="N15" s="16">
        <f>IFERROR(MAX(0,INT((DATE(2026,11,DAY(EOMONTH(DATE(2026,11,1),0)))-Maschinenstamm!$K$7)/Maschinenstamm!$J$7))-MAX(0,INT((DATE(2026,11,1)-1-Maschinenstamm!$K$7)/Maschinenstamm!$J$7)),0)</f>
        <v>1</v>
      </c>
      <c r="O15" s="16">
        <f>IFERROR(MAX(0,INT((DATE(2026,12,DAY(EOMONTH(DATE(2026,12,1),0)))-Maschinenstamm!$K$7)/Maschinenstamm!$J$7))-MAX(0,INT((DATE(2026,12,1)-1-Maschinenstamm!$K$7)/Maschinenstamm!$J$7)),0)</f>
        <v>1</v>
      </c>
    </row>
    <row r="16" spans="1:15" ht="24" customHeight="1" x14ac:dyDescent="0.25">
      <c r="A16" s="17" t="str">
        <f>Maschinenstamm!A8</f>
        <v>M-004</v>
      </c>
      <c r="B16" s="18" t="str">
        <f>Maschinenstamm!B8</f>
        <v>Schweißroboter</v>
      </c>
      <c r="C16" s="18" t="str">
        <f>Maschinenstamm!I8</f>
        <v>M. Schulz</v>
      </c>
      <c r="D16" s="19">
        <f>IFERROR(MAX(0,INT((DATE(2026,1,DAY(EOMONTH(DATE(2026,1,1),0)))-Maschinenstamm!$K$8)/Maschinenstamm!$J$8))-MAX(0,INT((DATE(2026,1,1)-1-Maschinenstamm!$K$8)/Maschinenstamm!$J$8)),0)</f>
        <v>0</v>
      </c>
      <c r="E16" s="19">
        <f>IFERROR(MAX(0,INT((DATE(2026,2,DAY(EOMONTH(DATE(2026,2,1),0)))-Maschinenstamm!$K$8)/Maschinenstamm!$J$8))-MAX(0,INT((DATE(2026,2,1)-1-Maschinenstamm!$K$8)/Maschinenstamm!$J$8)),0)</f>
        <v>0</v>
      </c>
      <c r="F16" s="19">
        <f>IFERROR(MAX(0,INT((DATE(2026,3,DAY(EOMONTH(DATE(2026,3,1),0)))-Maschinenstamm!$K$8)/Maschinenstamm!$J$8))-MAX(0,INT((DATE(2026,3,1)-1-Maschinenstamm!$K$8)/Maschinenstamm!$J$8)),0)</f>
        <v>0</v>
      </c>
      <c r="G16" s="19">
        <f>IFERROR(MAX(0,INT((DATE(2026,4,DAY(EOMONTH(DATE(2026,4,1),0)))-Maschinenstamm!$K$8)/Maschinenstamm!$J$8))-MAX(0,INT((DATE(2026,4,1)-1-Maschinenstamm!$K$8)/Maschinenstamm!$J$8)),0)</f>
        <v>0</v>
      </c>
      <c r="H16" s="19">
        <f>IFERROR(MAX(0,INT((DATE(2026,5,DAY(EOMONTH(DATE(2026,5,1),0)))-Maschinenstamm!$K$8)/Maschinenstamm!$J$8))-MAX(0,INT((DATE(2026,5,1)-1-Maschinenstamm!$K$8)/Maschinenstamm!$J$8)),0)</f>
        <v>0</v>
      </c>
      <c r="I16" s="19">
        <f>IFERROR(MAX(0,INT((DATE(2026,6,DAY(EOMONTH(DATE(2026,6,1),0)))-Maschinenstamm!$K$8)/Maschinenstamm!$J$8))-MAX(0,INT((DATE(2026,6,1)-1-Maschinenstamm!$K$8)/Maschinenstamm!$J$8)),0)</f>
        <v>1</v>
      </c>
      <c r="J16" s="19">
        <f>IFERROR(MAX(0,INT((DATE(2026,7,DAY(EOMONTH(DATE(2026,7,1),0)))-Maschinenstamm!$K$8)/Maschinenstamm!$J$8))-MAX(0,INT((DATE(2026,7,1)-1-Maschinenstamm!$K$8)/Maschinenstamm!$J$8)),0)</f>
        <v>0</v>
      </c>
      <c r="K16" s="19">
        <f>IFERROR(MAX(0,INT((DATE(2026,8,DAY(EOMONTH(DATE(2026,8,1),0)))-Maschinenstamm!$K$8)/Maschinenstamm!$J$8))-MAX(0,INT((DATE(2026,8,1)-1-Maschinenstamm!$K$8)/Maschinenstamm!$J$8)),0)</f>
        <v>1</v>
      </c>
      <c r="L16" s="19">
        <f>IFERROR(MAX(0,INT((DATE(2026,9,DAY(EOMONTH(DATE(2026,9,1),0)))-Maschinenstamm!$K$8)/Maschinenstamm!$J$8))-MAX(0,INT((DATE(2026,9,1)-1-Maschinenstamm!$K$8)/Maschinenstamm!$J$8)),0)</f>
        <v>0</v>
      </c>
      <c r="M16" s="19">
        <f>IFERROR(MAX(0,INT((DATE(2026,10,DAY(EOMONTH(DATE(2026,10,1),0)))-Maschinenstamm!$K$8)/Maschinenstamm!$J$8))-MAX(0,INT((DATE(2026,10,1)-1-Maschinenstamm!$K$8)/Maschinenstamm!$J$8)),0)</f>
        <v>1</v>
      </c>
      <c r="N16" s="19">
        <f>IFERROR(MAX(0,INT((DATE(2026,11,DAY(EOMONTH(DATE(2026,11,1),0)))-Maschinenstamm!$K$8)/Maschinenstamm!$J$8))-MAX(0,INT((DATE(2026,11,1)-1-Maschinenstamm!$K$8)/Maschinenstamm!$J$8)),0)</f>
        <v>0</v>
      </c>
      <c r="O16" s="19">
        <f>IFERROR(MAX(0,INT((DATE(2026,12,DAY(EOMONTH(DATE(2026,12,1),0)))-Maschinenstamm!$K$8)/Maschinenstamm!$J$8))-MAX(0,INT((DATE(2026,12,1)-1-Maschinenstamm!$K$8)/Maschinenstamm!$J$8)),0)</f>
        <v>1</v>
      </c>
    </row>
    <row r="17" spans="1:15" ht="24" customHeight="1" x14ac:dyDescent="0.25">
      <c r="A17" s="14" t="str">
        <f>Maschinenstamm!A9</f>
        <v>M-005</v>
      </c>
      <c r="B17" s="15" t="str">
        <f>Maschinenstamm!B9</f>
        <v>Drehmaschine</v>
      </c>
      <c r="C17" s="15" t="str">
        <f>Maschinenstamm!I9</f>
        <v>K. Hoffmann</v>
      </c>
      <c r="D17" s="16">
        <f>IFERROR(MAX(0,INT((DATE(2026,1,DAY(EOMONTH(DATE(2026,1,1),0)))-Maschinenstamm!$K$9)/Maschinenstamm!$J$9))-MAX(0,INT((DATE(2026,1,1)-1-Maschinenstamm!$K$9)/Maschinenstamm!$J$9)),0)</f>
        <v>0</v>
      </c>
      <c r="E17" s="16">
        <f>IFERROR(MAX(0,INT((DATE(2026,2,DAY(EOMONTH(DATE(2026,2,1),0)))-Maschinenstamm!$K$9)/Maschinenstamm!$J$9))-MAX(0,INT((DATE(2026,2,1)-1-Maschinenstamm!$K$9)/Maschinenstamm!$J$9)),0)</f>
        <v>0</v>
      </c>
      <c r="F17" s="16">
        <f>IFERROR(MAX(0,INT((DATE(2026,3,DAY(EOMONTH(DATE(2026,3,1),0)))-Maschinenstamm!$K$9)/Maschinenstamm!$J$9))-MAX(0,INT((DATE(2026,3,1)-1-Maschinenstamm!$K$9)/Maschinenstamm!$J$9)),0)</f>
        <v>0</v>
      </c>
      <c r="G17" s="16">
        <f>IFERROR(MAX(0,INT((DATE(2026,4,DAY(EOMONTH(DATE(2026,4,1),0)))-Maschinenstamm!$K$9)/Maschinenstamm!$J$9))-MAX(0,INT((DATE(2026,4,1)-1-Maschinenstamm!$K$9)/Maschinenstamm!$J$9)),0)</f>
        <v>0</v>
      </c>
      <c r="H17" s="16">
        <f>IFERROR(MAX(0,INT((DATE(2026,5,DAY(EOMONTH(DATE(2026,5,1),0)))-Maschinenstamm!$K$9)/Maschinenstamm!$J$9))-MAX(0,INT((DATE(2026,5,1)-1-Maschinenstamm!$K$9)/Maschinenstamm!$J$9)),0)</f>
        <v>0</v>
      </c>
      <c r="I17" s="16">
        <f>IFERROR(MAX(0,INT((DATE(2026,6,DAY(EOMONTH(DATE(2026,6,1),0)))-Maschinenstamm!$K$9)/Maschinenstamm!$J$9))-MAX(0,INT((DATE(2026,6,1)-1-Maschinenstamm!$K$9)/Maschinenstamm!$J$9)),0)</f>
        <v>1</v>
      </c>
      <c r="J17" s="16">
        <f>IFERROR(MAX(0,INT((DATE(2026,7,DAY(EOMONTH(DATE(2026,7,1),0)))-Maschinenstamm!$K$9)/Maschinenstamm!$J$9))-MAX(0,INT((DATE(2026,7,1)-1-Maschinenstamm!$K$9)/Maschinenstamm!$J$9)),0)</f>
        <v>0</v>
      </c>
      <c r="K17" s="16">
        <f>IFERROR(MAX(0,INT((DATE(2026,8,DAY(EOMONTH(DATE(2026,8,1),0)))-Maschinenstamm!$K$9)/Maschinenstamm!$J$9))-MAX(0,INT((DATE(2026,8,1)-1-Maschinenstamm!$K$9)/Maschinenstamm!$J$9)),0)</f>
        <v>0</v>
      </c>
      <c r="L17" s="16">
        <f>IFERROR(MAX(0,INT((DATE(2026,9,DAY(EOMONTH(DATE(2026,9,1),0)))-Maschinenstamm!$K$9)/Maschinenstamm!$J$9))-MAX(0,INT((DATE(2026,9,1)-1-Maschinenstamm!$K$9)/Maschinenstamm!$J$9)),0)</f>
        <v>0</v>
      </c>
      <c r="M17" s="16">
        <f>IFERROR(MAX(0,INT((DATE(2026,10,DAY(EOMONTH(DATE(2026,10,1),0)))-Maschinenstamm!$K$9)/Maschinenstamm!$J$9))-MAX(0,INT((DATE(2026,10,1)-1-Maschinenstamm!$K$9)/Maschinenstamm!$J$9)),0)</f>
        <v>1</v>
      </c>
      <c r="N17" s="16">
        <f>IFERROR(MAX(0,INT((DATE(2026,11,DAY(EOMONTH(DATE(2026,11,1),0)))-Maschinenstamm!$K$9)/Maschinenstamm!$J$9))-MAX(0,INT((DATE(2026,11,1)-1-Maschinenstamm!$K$9)/Maschinenstamm!$J$9)),0)</f>
        <v>0</v>
      </c>
      <c r="O17" s="16">
        <f>IFERROR(MAX(0,INT((DATE(2026,12,DAY(EOMONTH(DATE(2026,12,1),0)))-Maschinenstamm!$K$9)/Maschinenstamm!$J$9))-MAX(0,INT((DATE(2026,12,1)-1-Maschinenstamm!$K$9)/Maschinenstamm!$J$9)),0)</f>
        <v>0</v>
      </c>
    </row>
    <row r="18" spans="1:15" ht="24" customHeight="1" x14ac:dyDescent="0.25">
      <c r="A18" s="17" t="str">
        <f>Maschinenstamm!A10</f>
        <v>M-006</v>
      </c>
      <c r="B18" s="18" t="str">
        <f>Maschinenstamm!B10</f>
        <v>Industriekompressor</v>
      </c>
      <c r="C18" s="18" t="str">
        <f>Maschinenstamm!I10</f>
        <v>S. Wagner</v>
      </c>
      <c r="D18" s="19">
        <f>IFERROR(MAX(0,INT((DATE(2026,1,DAY(EOMONTH(DATE(2026,1,1),0)))-Maschinenstamm!$K$10)/Maschinenstamm!$J$10))-MAX(0,INT((DATE(2026,1,1)-1-Maschinenstamm!$K$10)/Maschinenstamm!$J$10)),0)</f>
        <v>0</v>
      </c>
      <c r="E18" s="19">
        <f>IFERROR(MAX(0,INT((DATE(2026,2,DAY(EOMONTH(DATE(2026,2,1),0)))-Maschinenstamm!$K$10)/Maschinenstamm!$J$10))-MAX(0,INT((DATE(2026,2,1)-1-Maschinenstamm!$K$10)/Maschinenstamm!$J$10)),0)</f>
        <v>0</v>
      </c>
      <c r="F18" s="19">
        <f>IFERROR(MAX(0,INT((DATE(2026,3,DAY(EOMONTH(DATE(2026,3,1),0)))-Maschinenstamm!$K$10)/Maschinenstamm!$J$10))-MAX(0,INT((DATE(2026,3,1)-1-Maschinenstamm!$K$10)/Maschinenstamm!$J$10)),0)</f>
        <v>0</v>
      </c>
      <c r="G18" s="19">
        <f>IFERROR(MAX(0,INT((DATE(2026,4,DAY(EOMONTH(DATE(2026,4,1),0)))-Maschinenstamm!$K$10)/Maschinenstamm!$J$10))-MAX(0,INT((DATE(2026,4,1)-1-Maschinenstamm!$K$10)/Maschinenstamm!$J$10)),0)</f>
        <v>0</v>
      </c>
      <c r="H18" s="19">
        <f>IFERROR(MAX(0,INT((DATE(2026,5,DAY(EOMONTH(DATE(2026,5,1),0)))-Maschinenstamm!$K$10)/Maschinenstamm!$J$10))-MAX(0,INT((DATE(2026,5,1)-1-Maschinenstamm!$K$10)/Maschinenstamm!$J$10)),0)</f>
        <v>0</v>
      </c>
      <c r="I18" s="19">
        <f>IFERROR(MAX(0,INT((DATE(2026,6,DAY(EOMONTH(DATE(2026,6,1),0)))-Maschinenstamm!$K$10)/Maschinenstamm!$J$10))-MAX(0,INT((DATE(2026,6,1)-1-Maschinenstamm!$K$10)/Maschinenstamm!$J$10)),0)</f>
        <v>1</v>
      </c>
      <c r="J18" s="19">
        <f>IFERROR(MAX(0,INT((DATE(2026,7,DAY(EOMONTH(DATE(2026,7,1),0)))-Maschinenstamm!$K$10)/Maschinenstamm!$J$10))-MAX(0,INT((DATE(2026,7,1)-1-Maschinenstamm!$K$10)/Maschinenstamm!$J$10)),0)</f>
        <v>0</v>
      </c>
      <c r="K18" s="19">
        <f>IFERROR(MAX(0,INT((DATE(2026,8,DAY(EOMONTH(DATE(2026,8,1),0)))-Maschinenstamm!$K$10)/Maschinenstamm!$J$10))-MAX(0,INT((DATE(2026,8,1)-1-Maschinenstamm!$K$10)/Maschinenstamm!$J$10)),0)</f>
        <v>0</v>
      </c>
      <c r="L18" s="19">
        <f>IFERROR(MAX(0,INT((DATE(2026,9,DAY(EOMONTH(DATE(2026,9,1),0)))-Maschinenstamm!$K$10)/Maschinenstamm!$J$10))-MAX(0,INT((DATE(2026,9,1)-1-Maschinenstamm!$K$10)/Maschinenstamm!$J$10)),0)</f>
        <v>1</v>
      </c>
      <c r="M18" s="19">
        <f>IFERROR(MAX(0,INT((DATE(2026,10,DAY(EOMONTH(DATE(2026,10,1),0)))-Maschinenstamm!$K$10)/Maschinenstamm!$J$10))-MAX(0,INT((DATE(2026,10,1)-1-Maschinenstamm!$K$10)/Maschinenstamm!$J$10)),0)</f>
        <v>0</v>
      </c>
      <c r="N18" s="19">
        <f>IFERROR(MAX(0,INT((DATE(2026,11,DAY(EOMONTH(DATE(2026,11,1),0)))-Maschinenstamm!$K$10)/Maschinenstamm!$J$10))-MAX(0,INT((DATE(2026,11,1)-1-Maschinenstamm!$K$10)/Maschinenstamm!$J$10)),0)</f>
        <v>0</v>
      </c>
      <c r="O18" s="19">
        <f>IFERROR(MAX(0,INT((DATE(2026,12,DAY(EOMONTH(DATE(2026,12,1),0)))-Maschinenstamm!$K$10)/Maschinenstamm!$J$10))-MAX(0,INT((DATE(2026,12,1)-1-Maschinenstamm!$K$10)/Maschinenstamm!$J$10)),0)</f>
        <v>1</v>
      </c>
    </row>
    <row r="19" spans="1:15" ht="24" customHeight="1" x14ac:dyDescent="0.25">
      <c r="A19" s="14" t="str">
        <f>Maschinenstamm!A11</f>
        <v>M-007</v>
      </c>
      <c r="B19" s="15" t="str">
        <f>Maschinenstamm!B11</f>
        <v>Verpackungsmaschine</v>
      </c>
      <c r="C19" s="15" t="str">
        <f>Maschinenstamm!I11</f>
        <v>K. Hoffmann</v>
      </c>
      <c r="D19" s="16">
        <f>IFERROR(MAX(0,INT((DATE(2026,1,DAY(EOMONTH(DATE(2026,1,1),0)))-Maschinenstamm!$K$11)/Maschinenstamm!$J$11))-MAX(0,INT((DATE(2026,1,1)-1-Maschinenstamm!$K$11)/Maschinenstamm!$J$11)),0)</f>
        <v>0</v>
      </c>
      <c r="E19" s="16">
        <f>IFERROR(MAX(0,INT((DATE(2026,2,DAY(EOMONTH(DATE(2026,2,1),0)))-Maschinenstamm!$K$11)/Maschinenstamm!$J$11))-MAX(0,INT((DATE(2026,2,1)-1-Maschinenstamm!$K$11)/Maschinenstamm!$J$11)),0)</f>
        <v>0</v>
      </c>
      <c r="F19" s="16">
        <f>IFERROR(MAX(0,INT((DATE(2026,3,DAY(EOMONTH(DATE(2026,3,1),0)))-Maschinenstamm!$K$11)/Maschinenstamm!$J$11))-MAX(0,INT((DATE(2026,3,1)-1-Maschinenstamm!$K$11)/Maschinenstamm!$J$11)),0)</f>
        <v>0</v>
      </c>
      <c r="G19" s="16">
        <f>IFERROR(MAX(0,INT((DATE(2026,4,DAY(EOMONTH(DATE(2026,4,1),0)))-Maschinenstamm!$K$11)/Maschinenstamm!$J$11))-MAX(0,INT((DATE(2026,4,1)-1-Maschinenstamm!$K$11)/Maschinenstamm!$J$11)),0)</f>
        <v>0</v>
      </c>
      <c r="H19" s="16">
        <f>IFERROR(MAX(0,INT((DATE(2026,5,DAY(EOMONTH(DATE(2026,5,1),0)))-Maschinenstamm!$K$11)/Maschinenstamm!$J$11))-MAX(0,INT((DATE(2026,5,1)-1-Maschinenstamm!$K$11)/Maschinenstamm!$J$11)),0)</f>
        <v>0</v>
      </c>
      <c r="I19" s="16">
        <f>IFERROR(MAX(0,INT((DATE(2026,6,DAY(EOMONTH(DATE(2026,6,1),0)))-Maschinenstamm!$K$11)/Maschinenstamm!$J$11))-MAX(0,INT((DATE(2026,6,1)-1-Maschinenstamm!$K$11)/Maschinenstamm!$J$11)),0)</f>
        <v>1</v>
      </c>
      <c r="J19" s="16">
        <f>IFERROR(MAX(0,INT((DATE(2026,7,DAY(EOMONTH(DATE(2026,7,1),0)))-Maschinenstamm!$K$11)/Maschinenstamm!$J$11))-MAX(0,INT((DATE(2026,7,1)-1-Maschinenstamm!$K$11)/Maschinenstamm!$J$11)),0)</f>
        <v>1</v>
      </c>
      <c r="K19" s="16">
        <f>IFERROR(MAX(0,INT((DATE(2026,8,DAY(EOMONTH(DATE(2026,8,1),0)))-Maschinenstamm!$K$11)/Maschinenstamm!$J$11))-MAX(0,INT((DATE(2026,8,1)-1-Maschinenstamm!$K$11)/Maschinenstamm!$J$11)),0)</f>
        <v>0</v>
      </c>
      <c r="L19" s="16">
        <f>IFERROR(MAX(0,INT((DATE(2026,9,DAY(EOMONTH(DATE(2026,9,1),0)))-Maschinenstamm!$K$11)/Maschinenstamm!$J$11))-MAX(0,INT((DATE(2026,9,1)-1-Maschinenstamm!$K$11)/Maschinenstamm!$J$11)),0)</f>
        <v>1</v>
      </c>
      <c r="M19" s="16">
        <f>IFERROR(MAX(0,INT((DATE(2026,10,DAY(EOMONTH(DATE(2026,10,1),0)))-Maschinenstamm!$K$11)/Maschinenstamm!$J$11))-MAX(0,INT((DATE(2026,10,1)-1-Maschinenstamm!$K$11)/Maschinenstamm!$J$11)),0)</f>
        <v>1</v>
      </c>
      <c r="N19" s="16">
        <f>IFERROR(MAX(0,INT((DATE(2026,11,DAY(EOMONTH(DATE(2026,11,1),0)))-Maschinenstamm!$K$11)/Maschinenstamm!$J$11))-MAX(0,INT((DATE(2026,11,1)-1-Maschinenstamm!$K$11)/Maschinenstamm!$J$11)),0)</f>
        <v>0</v>
      </c>
      <c r="O19" s="16">
        <f>IFERROR(MAX(0,INT((DATE(2026,12,DAY(EOMONTH(DATE(2026,12,1),0)))-Maschinenstamm!$K$11)/Maschinenstamm!$J$11))-MAX(0,INT((DATE(2026,12,1)-1-Maschinenstamm!$K$11)/Maschinenstamm!$J$11)),0)</f>
        <v>1</v>
      </c>
    </row>
    <row r="20" spans="1:15" ht="24" customHeight="1" x14ac:dyDescent="0.25">
      <c r="A20" s="17" t="str">
        <f>Maschinenstamm!A12</f>
        <v>M-008</v>
      </c>
      <c r="B20" s="18" t="str">
        <f>Maschinenstamm!B12</f>
        <v>Gabelstapler Diesel</v>
      </c>
      <c r="C20" s="18" t="str">
        <f>Maschinenstamm!I12</f>
        <v>M. Schulz</v>
      </c>
      <c r="D20" s="19">
        <f>IFERROR(MAX(0,INT((DATE(2026,1,DAY(EOMONTH(DATE(2026,1,1),0)))-Maschinenstamm!$K$12)/Maschinenstamm!$J$12))-MAX(0,INT((DATE(2026,1,1)-1-Maschinenstamm!$K$12)/Maschinenstamm!$J$12)),0)</f>
        <v>0</v>
      </c>
      <c r="E20" s="19">
        <f>IFERROR(MAX(0,INT((DATE(2026,2,DAY(EOMONTH(DATE(2026,2,1),0)))-Maschinenstamm!$K$12)/Maschinenstamm!$J$12))-MAX(0,INT((DATE(2026,2,1)-1-Maschinenstamm!$K$12)/Maschinenstamm!$J$12)),0)</f>
        <v>0</v>
      </c>
      <c r="F20" s="19">
        <f>IFERROR(MAX(0,INT((DATE(2026,3,DAY(EOMONTH(DATE(2026,3,1),0)))-Maschinenstamm!$K$12)/Maschinenstamm!$J$12))-MAX(0,INT((DATE(2026,3,1)-1-Maschinenstamm!$K$12)/Maschinenstamm!$J$12)),0)</f>
        <v>0</v>
      </c>
      <c r="G20" s="19">
        <f>IFERROR(MAX(0,INT((DATE(2026,4,DAY(EOMONTH(DATE(2026,4,1),0)))-Maschinenstamm!$K$12)/Maschinenstamm!$J$12))-MAX(0,INT((DATE(2026,4,1)-1-Maschinenstamm!$K$12)/Maschinenstamm!$J$12)),0)</f>
        <v>0</v>
      </c>
      <c r="H20" s="19">
        <f>IFERROR(MAX(0,INT((DATE(2026,5,DAY(EOMONTH(DATE(2026,5,1),0)))-Maschinenstamm!$K$12)/Maschinenstamm!$J$12))-MAX(0,INT((DATE(2026,5,1)-1-Maschinenstamm!$K$12)/Maschinenstamm!$J$12)),0)</f>
        <v>0</v>
      </c>
      <c r="I20" s="19">
        <f>IFERROR(MAX(0,INT((DATE(2026,6,DAY(EOMONTH(DATE(2026,6,1),0)))-Maschinenstamm!$K$12)/Maschinenstamm!$J$12))-MAX(0,INT((DATE(2026,6,1)-1-Maschinenstamm!$K$12)/Maschinenstamm!$J$12)),0)</f>
        <v>0</v>
      </c>
      <c r="J20" s="19">
        <f>IFERROR(MAX(0,INT((DATE(2026,7,DAY(EOMONTH(DATE(2026,7,1),0)))-Maschinenstamm!$K$12)/Maschinenstamm!$J$12))-MAX(0,INT((DATE(2026,7,1)-1-Maschinenstamm!$K$12)/Maschinenstamm!$J$12)),0)</f>
        <v>1</v>
      </c>
      <c r="K20" s="19">
        <f>IFERROR(MAX(0,INT((DATE(2026,8,DAY(EOMONTH(DATE(2026,8,1),0)))-Maschinenstamm!$K$12)/Maschinenstamm!$J$12))-MAX(0,INT((DATE(2026,8,1)-1-Maschinenstamm!$K$12)/Maschinenstamm!$J$12)),0)</f>
        <v>1</v>
      </c>
      <c r="L20" s="19">
        <f>IFERROR(MAX(0,INT((DATE(2026,9,DAY(EOMONTH(DATE(2026,9,1),0)))-Maschinenstamm!$K$12)/Maschinenstamm!$J$12))-MAX(0,INT((DATE(2026,9,1)-1-Maschinenstamm!$K$12)/Maschinenstamm!$J$12)),0)</f>
        <v>1</v>
      </c>
      <c r="M20" s="19">
        <f>IFERROR(MAX(0,INT((DATE(2026,10,DAY(EOMONTH(DATE(2026,10,1),0)))-Maschinenstamm!$K$12)/Maschinenstamm!$J$12))-MAX(0,INT((DATE(2026,10,1)-1-Maschinenstamm!$K$12)/Maschinenstamm!$J$12)),0)</f>
        <v>1</v>
      </c>
      <c r="N20" s="19">
        <f>IFERROR(MAX(0,INT((DATE(2026,11,DAY(EOMONTH(DATE(2026,11,1),0)))-Maschinenstamm!$K$12)/Maschinenstamm!$J$12))-MAX(0,INT((DATE(2026,11,1)-1-Maschinenstamm!$K$12)/Maschinenstamm!$J$12)),0)</f>
        <v>1</v>
      </c>
      <c r="O20" s="19">
        <f>IFERROR(MAX(0,INT((DATE(2026,12,DAY(EOMONTH(DATE(2026,12,1),0)))-Maschinenstamm!$K$12)/Maschinenstamm!$J$12))-MAX(0,INT((DATE(2026,12,1)-1-Maschinenstamm!$K$12)/Maschinenstamm!$J$12)),0)</f>
        <v>1</v>
      </c>
    </row>
    <row r="21" spans="1:15" ht="24" customHeight="1" x14ac:dyDescent="0.25">
      <c r="A21" s="14" t="str">
        <f>Maschinenstamm!A13</f>
        <v>M-009</v>
      </c>
      <c r="B21" s="15" t="str">
        <f>Maschinenstamm!B13</f>
        <v>Werkzeugmaschine</v>
      </c>
      <c r="C21" s="15" t="str">
        <f>Maschinenstamm!I13</f>
        <v>T. Bergmann</v>
      </c>
      <c r="D21" s="16">
        <f>IFERROR(MAX(0,INT((DATE(2026,1,DAY(EOMONTH(DATE(2026,1,1),0)))-Maschinenstamm!$K$13)/Maschinenstamm!$J$13))-MAX(0,INT((DATE(2026,1,1)-1-Maschinenstamm!$K$13)/Maschinenstamm!$J$13)),0)</f>
        <v>0</v>
      </c>
      <c r="E21" s="16">
        <f>IFERROR(MAX(0,INT((DATE(2026,2,DAY(EOMONTH(DATE(2026,2,1),0)))-Maschinenstamm!$K$13)/Maschinenstamm!$J$13))-MAX(0,INT((DATE(2026,2,1)-1-Maschinenstamm!$K$13)/Maschinenstamm!$J$13)),0)</f>
        <v>0</v>
      </c>
      <c r="F21" s="16">
        <f>IFERROR(MAX(0,INT((DATE(2026,3,DAY(EOMONTH(DATE(2026,3,1),0)))-Maschinenstamm!$K$13)/Maschinenstamm!$J$13))-MAX(0,INT((DATE(2026,3,1)-1-Maschinenstamm!$K$13)/Maschinenstamm!$J$13)),0)</f>
        <v>0</v>
      </c>
      <c r="G21" s="16">
        <f>IFERROR(MAX(0,INT((DATE(2026,4,DAY(EOMONTH(DATE(2026,4,1),0)))-Maschinenstamm!$K$13)/Maschinenstamm!$J$13))-MAX(0,INT((DATE(2026,4,1)-1-Maschinenstamm!$K$13)/Maschinenstamm!$J$13)),0)</f>
        <v>0</v>
      </c>
      <c r="H21" s="16">
        <f>IFERROR(MAX(0,INT((DATE(2026,5,DAY(EOMONTH(DATE(2026,5,1),0)))-Maschinenstamm!$K$13)/Maschinenstamm!$J$13))-MAX(0,INT((DATE(2026,5,1)-1-Maschinenstamm!$K$13)/Maschinenstamm!$J$13)),0)</f>
        <v>0</v>
      </c>
      <c r="I21" s="16">
        <f>IFERROR(MAX(0,INT((DATE(2026,6,DAY(EOMONTH(DATE(2026,6,1),0)))-Maschinenstamm!$K$13)/Maschinenstamm!$J$13))-MAX(0,INT((DATE(2026,6,1)-1-Maschinenstamm!$K$13)/Maschinenstamm!$J$13)),0)</f>
        <v>0</v>
      </c>
      <c r="J21" s="16">
        <f>IFERROR(MAX(0,INT((DATE(2026,7,DAY(EOMONTH(DATE(2026,7,1),0)))-Maschinenstamm!$K$13)/Maschinenstamm!$J$13))-MAX(0,INT((DATE(2026,7,1)-1-Maschinenstamm!$K$13)/Maschinenstamm!$J$13)),0)</f>
        <v>0</v>
      </c>
      <c r="K21" s="16">
        <f>IFERROR(MAX(0,INT((DATE(2026,8,DAY(EOMONTH(DATE(2026,8,1),0)))-Maschinenstamm!$K$13)/Maschinenstamm!$J$13))-MAX(0,INT((DATE(2026,8,1)-1-Maschinenstamm!$K$13)/Maschinenstamm!$J$13)),0)</f>
        <v>1</v>
      </c>
      <c r="L21" s="16">
        <f>IFERROR(MAX(0,INT((DATE(2026,9,DAY(EOMONTH(DATE(2026,9,1),0)))-Maschinenstamm!$K$13)/Maschinenstamm!$J$13))-MAX(0,INT((DATE(2026,9,1)-1-Maschinenstamm!$K$13)/Maschinenstamm!$J$13)),0)</f>
        <v>0</v>
      </c>
      <c r="M21" s="16">
        <f>IFERROR(MAX(0,INT((DATE(2026,10,DAY(EOMONTH(DATE(2026,10,1),0)))-Maschinenstamm!$K$13)/Maschinenstamm!$J$13))-MAX(0,INT((DATE(2026,10,1)-1-Maschinenstamm!$K$13)/Maschinenstamm!$J$13)),0)</f>
        <v>0</v>
      </c>
      <c r="N21" s="16">
        <f>IFERROR(MAX(0,INT((DATE(2026,11,DAY(EOMONTH(DATE(2026,11,1),0)))-Maschinenstamm!$K$13)/Maschinenstamm!$J$13))-MAX(0,INT((DATE(2026,11,1)-1-Maschinenstamm!$K$13)/Maschinenstamm!$J$13)),0)</f>
        <v>0</v>
      </c>
      <c r="O21" s="16">
        <f>IFERROR(MAX(0,INT((DATE(2026,12,DAY(EOMONTH(DATE(2026,12,1),0)))-Maschinenstamm!$K$13)/Maschinenstamm!$J$13))-MAX(0,INT((DATE(2026,12,1)-1-Maschinenstamm!$K$13)/Maschinenstamm!$J$13)),0)</f>
        <v>0</v>
      </c>
    </row>
    <row r="22" spans="1:15" ht="24" customHeight="1" x14ac:dyDescent="0.25">
      <c r="A22" s="17" t="str">
        <f>Maschinenstamm!A14</f>
        <v>M-010</v>
      </c>
      <c r="B22" s="18" t="str">
        <f>Maschinenstamm!B14</f>
        <v>Klimaanlage Halle A</v>
      </c>
      <c r="C22" s="18" t="str">
        <f>Maschinenstamm!I14</f>
        <v>S. Wagner</v>
      </c>
      <c r="D22" s="19">
        <f>IFERROR(MAX(0,INT((DATE(2026,1,DAY(EOMONTH(DATE(2026,1,1),0)))-Maschinenstamm!$K$14)/Maschinenstamm!$J$14))-MAX(0,INT((DATE(2026,1,1)-1-Maschinenstamm!$K$14)/Maschinenstamm!$J$14)),0)</f>
        <v>0</v>
      </c>
      <c r="E22" s="19">
        <f>IFERROR(MAX(0,INT((DATE(2026,2,DAY(EOMONTH(DATE(2026,2,1),0)))-Maschinenstamm!$K$14)/Maschinenstamm!$J$14))-MAX(0,INT((DATE(2026,2,1)-1-Maschinenstamm!$K$14)/Maschinenstamm!$J$14)),0)</f>
        <v>0</v>
      </c>
      <c r="F22" s="19">
        <f>IFERROR(MAX(0,INT((DATE(2026,3,DAY(EOMONTH(DATE(2026,3,1),0)))-Maschinenstamm!$K$14)/Maschinenstamm!$J$14))-MAX(0,INT((DATE(2026,3,1)-1-Maschinenstamm!$K$14)/Maschinenstamm!$J$14)),0)</f>
        <v>0</v>
      </c>
      <c r="G22" s="19">
        <f>IFERROR(MAX(0,INT((DATE(2026,4,DAY(EOMONTH(DATE(2026,4,1),0)))-Maschinenstamm!$K$14)/Maschinenstamm!$J$14))-MAX(0,INT((DATE(2026,4,1)-1-Maschinenstamm!$K$14)/Maschinenstamm!$J$14)),0)</f>
        <v>0</v>
      </c>
      <c r="H22" s="19">
        <f>IFERROR(MAX(0,INT((DATE(2026,5,DAY(EOMONTH(DATE(2026,5,1),0)))-Maschinenstamm!$K$14)/Maschinenstamm!$J$14))-MAX(0,INT((DATE(2026,5,1)-1-Maschinenstamm!$K$14)/Maschinenstamm!$J$14)),0)</f>
        <v>0</v>
      </c>
      <c r="I22" s="19">
        <f>IFERROR(MAX(0,INT((DATE(2026,6,DAY(EOMONTH(DATE(2026,6,1),0)))-Maschinenstamm!$K$14)/Maschinenstamm!$J$14))-MAX(0,INT((DATE(2026,6,1)-1-Maschinenstamm!$K$14)/Maschinenstamm!$J$14)),0)</f>
        <v>0</v>
      </c>
      <c r="J22" s="19">
        <f>IFERROR(MAX(0,INT((DATE(2026,7,DAY(EOMONTH(DATE(2026,7,1),0)))-Maschinenstamm!$K$14)/Maschinenstamm!$J$14))-MAX(0,INT((DATE(2026,7,1)-1-Maschinenstamm!$K$14)/Maschinenstamm!$J$14)),0)</f>
        <v>1</v>
      </c>
      <c r="K22" s="19">
        <f>IFERROR(MAX(0,INT((DATE(2026,8,DAY(EOMONTH(DATE(2026,8,1),0)))-Maschinenstamm!$K$14)/Maschinenstamm!$J$14))-MAX(0,INT((DATE(2026,8,1)-1-Maschinenstamm!$K$14)/Maschinenstamm!$J$14)),0)</f>
        <v>0</v>
      </c>
      <c r="L22" s="19">
        <f>IFERROR(MAX(0,INT((DATE(2026,9,DAY(EOMONTH(DATE(2026,9,1),0)))-Maschinenstamm!$K$14)/Maschinenstamm!$J$14))-MAX(0,INT((DATE(2026,9,1)-1-Maschinenstamm!$K$14)/Maschinenstamm!$J$14)),0)</f>
        <v>0</v>
      </c>
      <c r="M22" s="19">
        <f>IFERROR(MAX(0,INT((DATE(2026,10,DAY(EOMONTH(DATE(2026,10,1),0)))-Maschinenstamm!$K$14)/Maschinenstamm!$J$14))-MAX(0,INT((DATE(2026,10,1)-1-Maschinenstamm!$K$14)/Maschinenstamm!$J$14)),0)</f>
        <v>1</v>
      </c>
      <c r="N22" s="19">
        <f>IFERROR(MAX(0,INT((DATE(2026,11,DAY(EOMONTH(DATE(2026,11,1),0)))-Maschinenstamm!$K$14)/Maschinenstamm!$J$14))-MAX(0,INT((DATE(2026,11,1)-1-Maschinenstamm!$K$14)/Maschinenstamm!$J$14)),0)</f>
        <v>0</v>
      </c>
      <c r="O22" s="19">
        <f>IFERROR(MAX(0,INT((DATE(2026,12,DAY(EOMONTH(DATE(2026,12,1),0)))-Maschinenstamm!$K$14)/Maschinenstamm!$J$14))-MAX(0,INT((DATE(2026,12,1)-1-Maschinenstamm!$K$14)/Maschinenstamm!$J$14)),0)</f>
        <v>1</v>
      </c>
    </row>
    <row r="23" spans="1:15" ht="12" customHeight="1" x14ac:dyDescent="0.25"/>
    <row r="24" spans="1:15" ht="24" customHeight="1" x14ac:dyDescent="0.25">
      <c r="A24" s="10" t="s">
        <v>22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6" customHeight="1" x14ac:dyDescent="0.25"/>
    <row r="26" spans="1:15" ht="21.75" customHeight="1" x14ac:dyDescent="0.25">
      <c r="A26" s="20" t="s">
        <v>23</v>
      </c>
      <c r="B26" s="4" t="s">
        <v>24</v>
      </c>
      <c r="C26" s="4"/>
      <c r="E26" s="21" t="s">
        <v>23</v>
      </c>
      <c r="F26" s="4" t="s">
        <v>25</v>
      </c>
      <c r="G26" s="4"/>
      <c r="I26" s="22" t="s">
        <v>23</v>
      </c>
      <c r="J26" s="4" t="s">
        <v>26</v>
      </c>
      <c r="K26" s="4"/>
      <c r="M26" s="23" t="s">
        <v>23</v>
      </c>
      <c r="N26" s="4" t="s">
        <v>27</v>
      </c>
      <c r="O26" s="4"/>
    </row>
    <row r="27" spans="1:15" ht="6" customHeight="1" x14ac:dyDescent="0.25"/>
    <row r="28" spans="1:15" ht="25.5" customHeight="1" x14ac:dyDescent="0.25">
      <c r="A28" s="3" t="s">
        <v>28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3.75" customHeight="1" x14ac:dyDescent="0.25"/>
    <row r="30" spans="1:15" ht="25.5" customHeight="1" x14ac:dyDescent="0.25">
      <c r="A30" s="3" t="s">
        <v>29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</sheetData>
  <mergeCells count="19">
    <mergeCell ref="A28:O28"/>
    <mergeCell ref="A30:O30"/>
    <mergeCell ref="A24:O24"/>
    <mergeCell ref="B26:C26"/>
    <mergeCell ref="F26:G26"/>
    <mergeCell ref="J26:K26"/>
    <mergeCell ref="N26:O26"/>
    <mergeCell ref="A7:C8"/>
    <mergeCell ref="E7:G8"/>
    <mergeCell ref="I7:K8"/>
    <mergeCell ref="M7:O8"/>
    <mergeCell ref="A10:O10"/>
    <mergeCell ref="A1:O1"/>
    <mergeCell ref="A2:O2"/>
    <mergeCell ref="A4:O4"/>
    <mergeCell ref="A6:C6"/>
    <mergeCell ref="E6:G6"/>
    <mergeCell ref="I6:K6"/>
    <mergeCell ref="M6:O6"/>
  </mergeCells>
  <conditionalFormatting sqref="D13:O22">
    <cfRule type="cellIs" dxfId="7" priority="2" operator="greater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5C7E"/>
  </sheetPr>
  <dimension ref="A1:N17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N1"/>
    </sheetView>
  </sheetViews>
  <sheetFormatPr baseColWidth="10" defaultColWidth="8.7109375" defaultRowHeight="15" x14ac:dyDescent="0.25"/>
  <cols>
    <col min="1" max="1" width="14" customWidth="1"/>
    <col min="2" max="2" width="22" customWidth="1"/>
    <col min="3" max="3" width="20" customWidth="1"/>
    <col min="4" max="5" width="18" customWidth="1"/>
    <col min="6" max="6" width="10" customWidth="1"/>
    <col min="7" max="8" width="14" customWidth="1"/>
    <col min="9" max="9" width="16" customWidth="1"/>
    <col min="10" max="13" width="14" customWidth="1"/>
    <col min="14" max="14" width="28" customWidth="1"/>
  </cols>
  <sheetData>
    <row r="1" spans="1:14" ht="37.5" customHeight="1" x14ac:dyDescent="0.25">
      <c r="A1" s="12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8" customHeight="1" x14ac:dyDescent="0.25">
      <c r="A2" s="11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7.5" customHeight="1" x14ac:dyDescent="0.25"/>
    <row r="4" spans="1:14" ht="42" customHeight="1" x14ac:dyDescent="0.25">
      <c r="A4" s="13" t="s">
        <v>7</v>
      </c>
      <c r="B4" s="13" t="s">
        <v>8</v>
      </c>
      <c r="C4" s="13" t="s">
        <v>32</v>
      </c>
      <c r="D4" s="13" t="s">
        <v>33</v>
      </c>
      <c r="E4" s="13" t="s">
        <v>34</v>
      </c>
      <c r="F4" s="13" t="s">
        <v>35</v>
      </c>
      <c r="G4" s="13" t="s">
        <v>36</v>
      </c>
      <c r="H4" s="13" t="s">
        <v>37</v>
      </c>
      <c r="I4" s="13" t="s">
        <v>9</v>
      </c>
      <c r="J4" s="13" t="s">
        <v>38</v>
      </c>
      <c r="K4" s="13" t="s">
        <v>39</v>
      </c>
      <c r="L4" s="13" t="s">
        <v>40</v>
      </c>
      <c r="M4" s="13" t="s">
        <v>41</v>
      </c>
      <c r="N4" s="13" t="s">
        <v>42</v>
      </c>
    </row>
    <row r="5" spans="1:14" ht="21.75" customHeight="1" x14ac:dyDescent="0.25">
      <c r="A5" s="14" t="s">
        <v>43</v>
      </c>
      <c r="B5" s="15" t="s">
        <v>44</v>
      </c>
      <c r="C5" s="15" t="s">
        <v>45</v>
      </c>
      <c r="D5" s="15" t="s">
        <v>46</v>
      </c>
      <c r="E5" s="15" t="s">
        <v>47</v>
      </c>
      <c r="F5" s="14">
        <v>2021</v>
      </c>
      <c r="G5" s="15" t="s">
        <v>48</v>
      </c>
      <c r="H5" s="15" t="s">
        <v>49</v>
      </c>
      <c r="I5" s="15" t="s">
        <v>50</v>
      </c>
      <c r="J5" s="14">
        <v>90</v>
      </c>
      <c r="K5" s="24">
        <v>46152</v>
      </c>
      <c r="L5" s="24">
        <f t="shared" ref="L5:L14" si="0">K5+J5</f>
        <v>46242</v>
      </c>
      <c r="M5" t="str">
        <f t="shared" ref="M5:M14" ca="1" si="1">IF(L5="","",IF(L5-TODAY()&lt;0,"Überfällig",IF(L5-TODAY()&lt;=14,"Bald fällig","OK")))</f>
        <v>OK</v>
      </c>
      <c r="N5" s="25"/>
    </row>
    <row r="6" spans="1:14" ht="21.75" customHeight="1" x14ac:dyDescent="0.25">
      <c r="A6" s="17" t="s">
        <v>51</v>
      </c>
      <c r="B6" s="18" t="s">
        <v>52</v>
      </c>
      <c r="C6" s="18" t="s">
        <v>53</v>
      </c>
      <c r="D6" s="18" t="s">
        <v>54</v>
      </c>
      <c r="E6" s="18" t="s">
        <v>55</v>
      </c>
      <c r="F6" s="17">
        <v>2020</v>
      </c>
      <c r="G6" s="18" t="s">
        <v>48</v>
      </c>
      <c r="H6" s="18" t="s">
        <v>49</v>
      </c>
      <c r="I6" s="18" t="s">
        <v>50</v>
      </c>
      <c r="J6" s="17">
        <v>180</v>
      </c>
      <c r="K6" s="26">
        <v>46037</v>
      </c>
      <c r="L6" s="26">
        <f t="shared" si="0"/>
        <v>46217</v>
      </c>
      <c r="M6" s="27" t="str">
        <f t="shared" ca="1" si="1"/>
        <v>OK</v>
      </c>
      <c r="N6" s="28"/>
    </row>
    <row r="7" spans="1:14" ht="21.75" customHeight="1" x14ac:dyDescent="0.25">
      <c r="A7" s="14" t="s">
        <v>56</v>
      </c>
      <c r="B7" s="15" t="s">
        <v>57</v>
      </c>
      <c r="C7" s="15" t="s">
        <v>58</v>
      </c>
      <c r="D7" s="15" t="s">
        <v>59</v>
      </c>
      <c r="E7" s="15" t="s">
        <v>60</v>
      </c>
      <c r="F7" s="14">
        <v>2024</v>
      </c>
      <c r="G7" s="15" t="s">
        <v>61</v>
      </c>
      <c r="H7" s="15" t="s">
        <v>62</v>
      </c>
      <c r="I7" s="15" t="s">
        <v>63</v>
      </c>
      <c r="J7" s="14">
        <v>30</v>
      </c>
      <c r="K7" s="24">
        <v>46188</v>
      </c>
      <c r="L7" s="24">
        <f t="shared" si="0"/>
        <v>46218</v>
      </c>
      <c r="M7" t="str">
        <f t="shared" ca="1" si="1"/>
        <v>OK</v>
      </c>
      <c r="N7" s="25"/>
    </row>
    <row r="8" spans="1:14" ht="21.75" customHeight="1" x14ac:dyDescent="0.25">
      <c r="A8" s="17" t="s">
        <v>64</v>
      </c>
      <c r="B8" s="18" t="s">
        <v>65</v>
      </c>
      <c r="C8" s="18" t="s">
        <v>66</v>
      </c>
      <c r="D8" s="18" t="s">
        <v>67</v>
      </c>
      <c r="E8" s="18" t="s">
        <v>68</v>
      </c>
      <c r="F8" s="17">
        <v>2019</v>
      </c>
      <c r="G8" s="18" t="s">
        <v>48</v>
      </c>
      <c r="H8" s="18" t="s">
        <v>49</v>
      </c>
      <c r="I8" s="18" t="s">
        <v>69</v>
      </c>
      <c r="J8" s="17">
        <v>60</v>
      </c>
      <c r="K8" s="26">
        <v>46142</v>
      </c>
      <c r="L8" s="26">
        <f t="shared" si="0"/>
        <v>46202</v>
      </c>
      <c r="M8" s="27" t="str">
        <f t="shared" ca="1" si="1"/>
        <v>Bald fällig</v>
      </c>
      <c r="N8" s="28"/>
    </row>
    <row r="9" spans="1:14" ht="21.75" customHeight="1" x14ac:dyDescent="0.25">
      <c r="A9" s="14" t="s">
        <v>70</v>
      </c>
      <c r="B9" s="15" t="s">
        <v>71</v>
      </c>
      <c r="C9" s="15" t="s">
        <v>72</v>
      </c>
      <c r="D9" s="15" t="s">
        <v>73</v>
      </c>
      <c r="E9" s="15" t="s">
        <v>74</v>
      </c>
      <c r="F9" s="14">
        <v>2018</v>
      </c>
      <c r="G9" s="15" t="s">
        <v>75</v>
      </c>
      <c r="H9" s="15" t="s">
        <v>76</v>
      </c>
      <c r="I9" s="15" t="s">
        <v>77</v>
      </c>
      <c r="J9" s="14">
        <v>120</v>
      </c>
      <c r="K9" s="24">
        <v>46082</v>
      </c>
      <c r="L9" s="24">
        <f t="shared" si="0"/>
        <v>46202</v>
      </c>
      <c r="M9" t="str">
        <f t="shared" ca="1" si="1"/>
        <v>Bald fällig</v>
      </c>
      <c r="N9" s="25"/>
    </row>
    <row r="10" spans="1:14" ht="21.75" customHeight="1" x14ac:dyDescent="0.25">
      <c r="A10" s="17" t="s">
        <v>78</v>
      </c>
      <c r="B10" s="18" t="s">
        <v>79</v>
      </c>
      <c r="C10" s="18" t="s">
        <v>80</v>
      </c>
      <c r="D10" s="18" t="s">
        <v>81</v>
      </c>
      <c r="E10" s="18" t="s">
        <v>82</v>
      </c>
      <c r="F10" s="17">
        <v>2022</v>
      </c>
      <c r="G10" s="18" t="s">
        <v>61</v>
      </c>
      <c r="H10" s="18" t="s">
        <v>83</v>
      </c>
      <c r="I10" s="18" t="s">
        <v>63</v>
      </c>
      <c r="J10" s="17">
        <v>90</v>
      </c>
      <c r="K10" s="26">
        <v>46096</v>
      </c>
      <c r="L10" s="26">
        <f t="shared" si="0"/>
        <v>46186</v>
      </c>
      <c r="M10" s="27" t="str">
        <f t="shared" ca="1" si="1"/>
        <v>Überfällig</v>
      </c>
      <c r="N10" s="28"/>
    </row>
    <row r="11" spans="1:14" ht="21.75" customHeight="1" x14ac:dyDescent="0.25">
      <c r="A11" s="14" t="s">
        <v>84</v>
      </c>
      <c r="B11" s="15" t="s">
        <v>85</v>
      </c>
      <c r="C11" s="15" t="s">
        <v>86</v>
      </c>
      <c r="D11" s="15" t="s">
        <v>87</v>
      </c>
      <c r="E11" s="15" t="s">
        <v>88</v>
      </c>
      <c r="F11" s="14">
        <v>2023</v>
      </c>
      <c r="G11" s="15" t="s">
        <v>75</v>
      </c>
      <c r="H11" s="15" t="s">
        <v>89</v>
      </c>
      <c r="I11" s="15" t="s">
        <v>77</v>
      </c>
      <c r="J11" s="14">
        <v>45</v>
      </c>
      <c r="K11" s="24">
        <v>46143</v>
      </c>
      <c r="L11" s="24">
        <f t="shared" si="0"/>
        <v>46188</v>
      </c>
      <c r="M11" t="str">
        <f t="shared" ca="1" si="1"/>
        <v>Überfällig</v>
      </c>
      <c r="N11" s="25"/>
    </row>
    <row r="12" spans="1:14" ht="21.75" customHeight="1" x14ac:dyDescent="0.25">
      <c r="A12" s="17" t="s">
        <v>90</v>
      </c>
      <c r="B12" s="18" t="s">
        <v>91</v>
      </c>
      <c r="C12" s="18" t="s">
        <v>92</v>
      </c>
      <c r="D12" s="18" t="s">
        <v>93</v>
      </c>
      <c r="E12" s="18" t="s">
        <v>94</v>
      </c>
      <c r="F12" s="17">
        <v>2021</v>
      </c>
      <c r="G12" s="18" t="s">
        <v>95</v>
      </c>
      <c r="H12" s="18" t="s">
        <v>62</v>
      </c>
      <c r="I12" s="18" t="s">
        <v>69</v>
      </c>
      <c r="J12" s="17">
        <v>30</v>
      </c>
      <c r="K12" s="26">
        <v>46191</v>
      </c>
      <c r="L12" s="26">
        <f t="shared" si="0"/>
        <v>46221</v>
      </c>
      <c r="M12" s="27" t="str">
        <f t="shared" ca="1" si="1"/>
        <v>OK</v>
      </c>
      <c r="N12" s="28"/>
    </row>
    <row r="13" spans="1:14" ht="21.75" customHeight="1" x14ac:dyDescent="0.25">
      <c r="A13" s="14" t="s">
        <v>96</v>
      </c>
      <c r="B13" s="15" t="s">
        <v>97</v>
      </c>
      <c r="C13" s="15" t="s">
        <v>98</v>
      </c>
      <c r="D13" s="15" t="s">
        <v>99</v>
      </c>
      <c r="E13" s="15" t="s">
        <v>100</v>
      </c>
      <c r="F13" s="14">
        <v>2020</v>
      </c>
      <c r="G13" s="15" t="s">
        <v>75</v>
      </c>
      <c r="H13" s="15" t="s">
        <v>76</v>
      </c>
      <c r="I13" s="15" t="s">
        <v>50</v>
      </c>
      <c r="J13" s="14">
        <v>180</v>
      </c>
      <c r="K13" s="24">
        <v>46063</v>
      </c>
      <c r="L13" s="24">
        <f t="shared" si="0"/>
        <v>46243</v>
      </c>
      <c r="M13" t="str">
        <f t="shared" ca="1" si="1"/>
        <v>OK</v>
      </c>
      <c r="N13" s="25"/>
    </row>
    <row r="14" spans="1:14" ht="21.75" customHeight="1" x14ac:dyDescent="0.25">
      <c r="A14" s="17" t="s">
        <v>101</v>
      </c>
      <c r="B14" s="18" t="s">
        <v>102</v>
      </c>
      <c r="C14" s="18" t="s">
        <v>103</v>
      </c>
      <c r="D14" s="18" t="s">
        <v>104</v>
      </c>
      <c r="E14" s="18" t="s">
        <v>105</v>
      </c>
      <c r="F14" s="17">
        <v>2022</v>
      </c>
      <c r="G14" s="18" t="s">
        <v>48</v>
      </c>
      <c r="H14" s="18" t="s">
        <v>83</v>
      </c>
      <c r="I14" s="18" t="s">
        <v>63</v>
      </c>
      <c r="J14" s="17">
        <v>90</v>
      </c>
      <c r="K14" s="26">
        <v>46117</v>
      </c>
      <c r="L14" s="26">
        <f t="shared" si="0"/>
        <v>46207</v>
      </c>
      <c r="M14" s="27" t="str">
        <f t="shared" ca="1" si="1"/>
        <v>Bald fällig</v>
      </c>
      <c r="N14" s="28"/>
    </row>
    <row r="16" spans="1:14" ht="7.5" customHeight="1" x14ac:dyDescent="0.25"/>
    <row r="17" spans="1:14" ht="27.75" customHeight="1" x14ac:dyDescent="0.25">
      <c r="A17" s="3" t="s">
        <v>106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</sheetData>
  <mergeCells count="3">
    <mergeCell ref="A1:N1"/>
    <mergeCell ref="A2:N2"/>
    <mergeCell ref="A17:N17"/>
  </mergeCells>
  <conditionalFormatting sqref="M5:M14">
    <cfRule type="expression" dxfId="6" priority="2">
      <formula>$M5="OK"</formula>
    </cfRule>
    <cfRule type="expression" dxfId="5" priority="3">
      <formula>$M5="Bald fällig"</formula>
    </cfRule>
    <cfRule type="expression" dxfId="4" priority="4">
      <formula>$M5="Überfällig"</formula>
    </cfRule>
  </conditionalFormatting>
  <dataValidations count="2">
    <dataValidation type="list" allowBlank="1" errorTitle="Ungültige Eingabe" error="Bitte gültige Abteilung auswählen" sqref="H5:H100" xr:uid="{00000000-0002-0000-0100-000000000000}">
      <formula1>"Fertigung,Logistik,Werkstatt,Verpackung,Versorgung,Qualität,Verwaltung"</formula1>
      <formula2>0</formula2>
    </dataValidation>
    <dataValidation type="whole" operator="greaterThan" allowBlank="1" errorTitle="Ungültige Eingabe" error="Intervall in Tagen (positive Zahl)" sqref="J5:J100" xr:uid="{00000000-0002-0000-0100-000001000000}">
      <formula1>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9A227"/>
  </sheetPr>
  <dimension ref="A1:J18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J1"/>
    </sheetView>
  </sheetViews>
  <sheetFormatPr baseColWidth="10" defaultColWidth="8.7109375" defaultRowHeight="15" x14ac:dyDescent="0.25"/>
  <cols>
    <col min="1" max="1" width="9" customWidth="1"/>
    <col min="2" max="2" width="13" customWidth="1"/>
    <col min="3" max="3" width="14" customWidth="1"/>
    <col min="4" max="4" width="18" customWidth="1"/>
    <col min="5" max="5" width="38" customWidth="1"/>
    <col min="6" max="6" width="14" customWidth="1"/>
    <col min="7" max="7" width="11" customWidth="1"/>
    <col min="8" max="8" width="18" customWidth="1"/>
    <col min="9" max="9" width="16" customWidth="1"/>
    <col min="10" max="10" width="32" customWidth="1"/>
  </cols>
  <sheetData>
    <row r="1" spans="1:10" ht="37.5" customHeight="1" x14ac:dyDescent="0.25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8" customHeight="1" x14ac:dyDescent="0.25">
      <c r="A2" s="11" t="s">
        <v>108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7.5" customHeight="1" x14ac:dyDescent="0.25"/>
    <row r="4" spans="1:10" ht="42" customHeight="1" x14ac:dyDescent="0.25">
      <c r="A4" s="13" t="s">
        <v>109</v>
      </c>
      <c r="B4" s="13" t="s">
        <v>110</v>
      </c>
      <c r="C4" s="13" t="s">
        <v>7</v>
      </c>
      <c r="D4" s="13" t="s">
        <v>111</v>
      </c>
      <c r="E4" s="13" t="s">
        <v>112</v>
      </c>
      <c r="F4" s="13" t="s">
        <v>113</v>
      </c>
      <c r="G4" s="13" t="s">
        <v>114</v>
      </c>
      <c r="H4" s="13" t="s">
        <v>115</v>
      </c>
      <c r="I4" s="13" t="s">
        <v>41</v>
      </c>
      <c r="J4" s="13" t="s">
        <v>116</v>
      </c>
    </row>
    <row r="5" spans="1:10" ht="27.75" customHeight="1" x14ac:dyDescent="0.25">
      <c r="A5" s="14">
        <v>1</v>
      </c>
      <c r="B5" s="24">
        <v>46037</v>
      </c>
      <c r="C5" s="14" t="s">
        <v>51</v>
      </c>
      <c r="D5" s="15" t="s">
        <v>117</v>
      </c>
      <c r="E5" s="15" t="s">
        <v>118</v>
      </c>
      <c r="F5" s="15" t="s">
        <v>50</v>
      </c>
      <c r="G5" s="29">
        <v>3</v>
      </c>
      <c r="H5" s="30">
        <v>215.5</v>
      </c>
      <c r="I5" s="15" t="s">
        <v>119</v>
      </c>
      <c r="J5" s="15" t="s">
        <v>120</v>
      </c>
    </row>
    <row r="6" spans="1:10" ht="27.75" customHeight="1" x14ac:dyDescent="0.25">
      <c r="A6" s="17">
        <v>2</v>
      </c>
      <c r="B6" s="26">
        <v>46063</v>
      </c>
      <c r="C6" s="17" t="s">
        <v>96</v>
      </c>
      <c r="D6" s="18" t="s">
        <v>117</v>
      </c>
      <c r="E6" s="18" t="s">
        <v>121</v>
      </c>
      <c r="F6" s="18" t="s">
        <v>50</v>
      </c>
      <c r="G6" s="31">
        <v>2.5</v>
      </c>
      <c r="H6" s="32">
        <v>95</v>
      </c>
      <c r="I6" s="18" t="s">
        <v>119</v>
      </c>
      <c r="J6" s="18"/>
    </row>
    <row r="7" spans="1:10" ht="27.75" customHeight="1" x14ac:dyDescent="0.25">
      <c r="A7" s="14">
        <v>3</v>
      </c>
      <c r="B7" s="24">
        <v>46082</v>
      </c>
      <c r="C7" s="14" t="s">
        <v>70</v>
      </c>
      <c r="D7" s="15" t="s">
        <v>117</v>
      </c>
      <c r="E7" s="15" t="s">
        <v>122</v>
      </c>
      <c r="F7" s="15" t="s">
        <v>77</v>
      </c>
      <c r="G7" s="29">
        <v>2.5</v>
      </c>
      <c r="H7" s="30">
        <v>60</v>
      </c>
      <c r="I7" s="15" t="s">
        <v>119</v>
      </c>
      <c r="J7" s="15" t="s">
        <v>123</v>
      </c>
    </row>
    <row r="8" spans="1:10" ht="27.75" customHeight="1" x14ac:dyDescent="0.25">
      <c r="A8" s="17">
        <v>4</v>
      </c>
      <c r="B8" s="26">
        <v>46096</v>
      </c>
      <c r="C8" s="17" t="s">
        <v>78</v>
      </c>
      <c r="D8" s="18" t="s">
        <v>117</v>
      </c>
      <c r="E8" s="18" t="s">
        <v>124</v>
      </c>
      <c r="F8" s="18" t="s">
        <v>63</v>
      </c>
      <c r="G8" s="31">
        <v>1.5</v>
      </c>
      <c r="H8" s="32">
        <v>38.5</v>
      </c>
      <c r="I8" s="18" t="s">
        <v>119</v>
      </c>
      <c r="J8" s="18"/>
    </row>
    <row r="9" spans="1:10" ht="27.75" customHeight="1" x14ac:dyDescent="0.25">
      <c r="A9" s="14">
        <v>5</v>
      </c>
      <c r="B9" s="24">
        <v>46117</v>
      </c>
      <c r="C9" s="14" t="s">
        <v>101</v>
      </c>
      <c r="D9" s="15" t="s">
        <v>117</v>
      </c>
      <c r="E9" s="15" t="s">
        <v>125</v>
      </c>
      <c r="F9" s="15" t="s">
        <v>63</v>
      </c>
      <c r="G9" s="29">
        <v>2.5</v>
      </c>
      <c r="H9" s="30">
        <v>145.19999999999999</v>
      </c>
      <c r="I9" s="15" t="s">
        <v>119</v>
      </c>
      <c r="J9" s="15" t="s">
        <v>126</v>
      </c>
    </row>
    <row r="10" spans="1:10" ht="27.75" customHeight="1" x14ac:dyDescent="0.25">
      <c r="A10" s="17">
        <v>6</v>
      </c>
      <c r="B10" s="26">
        <v>46142</v>
      </c>
      <c r="C10" s="17" t="s">
        <v>64</v>
      </c>
      <c r="D10" s="18" t="s">
        <v>117</v>
      </c>
      <c r="E10" s="18" t="s">
        <v>127</v>
      </c>
      <c r="F10" s="18" t="s">
        <v>69</v>
      </c>
      <c r="G10" s="31">
        <v>2</v>
      </c>
      <c r="H10" s="32">
        <v>78</v>
      </c>
      <c r="I10" s="18" t="s">
        <v>119</v>
      </c>
      <c r="J10" s="18" t="s">
        <v>128</v>
      </c>
    </row>
    <row r="11" spans="1:10" ht="27.75" customHeight="1" x14ac:dyDescent="0.25">
      <c r="A11" s="14">
        <v>7</v>
      </c>
      <c r="B11" s="24">
        <v>46143</v>
      </c>
      <c r="C11" s="14" t="s">
        <v>84</v>
      </c>
      <c r="D11" s="15" t="s">
        <v>117</v>
      </c>
      <c r="E11" s="15" t="s">
        <v>129</v>
      </c>
      <c r="F11" s="15" t="s">
        <v>77</v>
      </c>
      <c r="G11" s="29">
        <v>1.5</v>
      </c>
      <c r="H11" s="30">
        <v>25</v>
      </c>
      <c r="I11" s="15" t="s">
        <v>119</v>
      </c>
      <c r="J11" s="15"/>
    </row>
    <row r="12" spans="1:10" ht="27.75" customHeight="1" x14ac:dyDescent="0.25">
      <c r="A12" s="17">
        <v>8</v>
      </c>
      <c r="B12" s="26">
        <v>46152</v>
      </c>
      <c r="C12" s="17" t="s">
        <v>43</v>
      </c>
      <c r="D12" s="18" t="s">
        <v>117</v>
      </c>
      <c r="E12" s="18" t="s">
        <v>130</v>
      </c>
      <c r="F12" s="18" t="s">
        <v>50</v>
      </c>
      <c r="G12" s="31">
        <v>3</v>
      </c>
      <c r="H12" s="32">
        <v>220</v>
      </c>
      <c r="I12" s="18" t="s">
        <v>119</v>
      </c>
      <c r="J12" s="18"/>
    </row>
    <row r="13" spans="1:10" ht="27.75" customHeight="1" x14ac:dyDescent="0.25">
      <c r="A13" s="14">
        <v>9</v>
      </c>
      <c r="B13" s="24">
        <v>46188</v>
      </c>
      <c r="C13" s="14" t="s">
        <v>56</v>
      </c>
      <c r="D13" s="15" t="s">
        <v>131</v>
      </c>
      <c r="E13" s="15" t="s">
        <v>132</v>
      </c>
      <c r="F13" s="15" t="s">
        <v>63</v>
      </c>
      <c r="G13" s="29">
        <v>4.5</v>
      </c>
      <c r="H13" s="30">
        <v>480</v>
      </c>
      <c r="I13" s="15" t="s">
        <v>119</v>
      </c>
      <c r="J13" s="15" t="s">
        <v>133</v>
      </c>
    </row>
    <row r="14" spans="1:10" ht="27.75" customHeight="1" x14ac:dyDescent="0.25">
      <c r="A14" s="17">
        <v>10</v>
      </c>
      <c r="B14" s="26">
        <v>46191</v>
      </c>
      <c r="C14" s="17" t="s">
        <v>90</v>
      </c>
      <c r="D14" s="18" t="s">
        <v>117</v>
      </c>
      <c r="E14" s="18" t="s">
        <v>134</v>
      </c>
      <c r="F14" s="18" t="s">
        <v>69</v>
      </c>
      <c r="G14" s="31">
        <v>2</v>
      </c>
      <c r="H14" s="32">
        <v>95</v>
      </c>
      <c r="I14" s="18" t="s">
        <v>135</v>
      </c>
      <c r="J14" s="18" t="s">
        <v>136</v>
      </c>
    </row>
    <row r="15" spans="1:10" ht="7.5" customHeight="1" x14ac:dyDescent="0.25"/>
    <row r="16" spans="1:10" ht="25.5" customHeight="1" x14ac:dyDescent="0.25">
      <c r="A16" s="2" t="s">
        <v>137</v>
      </c>
      <c r="B16" s="2"/>
      <c r="C16" s="2"/>
      <c r="D16" s="2"/>
      <c r="E16" s="2"/>
      <c r="F16" s="2"/>
      <c r="G16" s="33">
        <f>SUM(G5:G15)+SUM(G17:G500)</f>
        <v>25</v>
      </c>
      <c r="H16" s="34">
        <f>SUM(H5:H15)+SUM(H17:H500)</f>
        <v>1452.2</v>
      </c>
      <c r="I16" s="1" t="s">
        <v>138</v>
      </c>
      <c r="J16" s="1"/>
    </row>
    <row r="17" spans="1:10" ht="7.5" customHeight="1" x14ac:dyDescent="0.25"/>
    <row r="18" spans="1:10" ht="27.75" customHeight="1" x14ac:dyDescent="0.25">
      <c r="A18" s="3" t="s">
        <v>139</v>
      </c>
      <c r="B18" s="3"/>
      <c r="C18" s="3"/>
      <c r="D18" s="3"/>
      <c r="E18" s="3"/>
      <c r="F18" s="3"/>
      <c r="G18" s="3"/>
      <c r="H18" s="3"/>
      <c r="I18" s="3"/>
      <c r="J18" s="3"/>
    </row>
  </sheetData>
  <mergeCells count="5">
    <mergeCell ref="A1:J1"/>
    <mergeCell ref="A2:J2"/>
    <mergeCell ref="A16:F16"/>
    <mergeCell ref="I16:J16"/>
    <mergeCell ref="A18:J18"/>
  </mergeCells>
  <conditionalFormatting sqref="I5:I500">
    <cfRule type="expression" dxfId="3" priority="2">
      <formula>$I5="Abgeschlossen"</formula>
    </cfRule>
    <cfRule type="expression" dxfId="2" priority="3">
      <formula>$I5="Geplant"</formula>
    </cfRule>
    <cfRule type="expression" dxfId="1" priority="4">
      <formula>$I5="In Bearbeitung"</formula>
    </cfRule>
    <cfRule type="expression" dxfId="0" priority="5">
      <formula>OR($I5="Verschoben",$I5="Storniert")</formula>
    </cfRule>
  </conditionalFormatting>
  <dataValidations count="2">
    <dataValidation type="list" allowBlank="1" sqref="D5:D500" xr:uid="{00000000-0002-0000-0200-000000000000}">
      <formula1>"Inspektion,Vorbeugende W.,Reparatur,Instandsetzung,Verbesserung,Prüfung (TÜV/DGUV)"</formula1>
      <formula2>0</formula2>
    </dataValidation>
    <dataValidation type="list" allowBlank="1" sqref="I5:I500" xr:uid="{00000000-0002-0000-0200-000001000000}">
      <formula1>"Abgeschlossen,Geplant,In Bearbeitung,Verschoben,Storniert"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2000000}">
          <x14:formula1>
            <xm:f>Maschinenstamm!$A$5:$A$14</xm:f>
          </x14:formula1>
          <x14:formula2>
            <xm:f>0</xm:f>
          </x14:formula2>
          <xm:sqref>C5:C500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Maschinenstamm</vt:lpstr>
      <vt:lpstr>Wartungsprotokoll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2026-06-24T05:40:04Z</dcterms:created>
  <dcterms:modified xsi:type="dcterms:W3CDTF">2026-06-24T06:31:23Z</dcterms:modified>
  <dc:language>en-US</dc:language>
</cp:coreProperties>
</file>