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282A259-8A08-4EB1-97A0-CA4D89EA9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Wartungsplan" sheetId="2" r:id="rId2"/>
    <sheet name="Protokoll" sheetId="3" r:id="rId3"/>
    <sheet name="Lis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" i="3" l="1"/>
  <c r="F101" i="3"/>
  <c r="E101" i="3"/>
  <c r="D101" i="3"/>
  <c r="O100" i="3"/>
  <c r="F100" i="3"/>
  <c r="E100" i="3"/>
  <c r="D100" i="3"/>
  <c r="O99" i="3"/>
  <c r="F99" i="3"/>
  <c r="E99" i="3"/>
  <c r="D99" i="3"/>
  <c r="O98" i="3"/>
  <c r="F98" i="3"/>
  <c r="E98" i="3"/>
  <c r="D98" i="3"/>
  <c r="O97" i="3"/>
  <c r="F97" i="3"/>
  <c r="E97" i="3"/>
  <c r="D97" i="3"/>
  <c r="O96" i="3"/>
  <c r="F96" i="3"/>
  <c r="E96" i="3"/>
  <c r="D96" i="3"/>
  <c r="O95" i="3"/>
  <c r="F95" i="3"/>
  <c r="E95" i="3"/>
  <c r="D95" i="3"/>
  <c r="O94" i="3"/>
  <c r="F94" i="3"/>
  <c r="E94" i="3"/>
  <c r="D94" i="3"/>
  <c r="O93" i="3"/>
  <c r="F93" i="3"/>
  <c r="E93" i="3"/>
  <c r="D93" i="3"/>
  <c r="O92" i="3"/>
  <c r="F92" i="3"/>
  <c r="E92" i="3"/>
  <c r="D92" i="3"/>
  <c r="O91" i="3"/>
  <c r="F91" i="3"/>
  <c r="E91" i="3"/>
  <c r="D91" i="3"/>
  <c r="O90" i="3"/>
  <c r="F90" i="3"/>
  <c r="E90" i="3"/>
  <c r="D90" i="3"/>
  <c r="O89" i="3"/>
  <c r="F89" i="3"/>
  <c r="E89" i="3"/>
  <c r="D89" i="3"/>
  <c r="O88" i="3"/>
  <c r="F88" i="3"/>
  <c r="E88" i="3"/>
  <c r="D88" i="3"/>
  <c r="O87" i="3"/>
  <c r="F87" i="3"/>
  <c r="E87" i="3"/>
  <c r="D87" i="3"/>
  <c r="O86" i="3"/>
  <c r="F86" i="3"/>
  <c r="E86" i="3"/>
  <c r="D86" i="3"/>
  <c r="O85" i="3"/>
  <c r="F85" i="3"/>
  <c r="E85" i="3"/>
  <c r="D85" i="3"/>
  <c r="O84" i="3"/>
  <c r="F84" i="3"/>
  <c r="E84" i="3"/>
  <c r="D84" i="3"/>
  <c r="O83" i="3"/>
  <c r="F83" i="3"/>
  <c r="E83" i="3"/>
  <c r="D83" i="3"/>
  <c r="O82" i="3"/>
  <c r="F82" i="3"/>
  <c r="E82" i="3"/>
  <c r="D82" i="3"/>
  <c r="O81" i="3"/>
  <c r="F81" i="3"/>
  <c r="E81" i="3"/>
  <c r="D81" i="3"/>
  <c r="O80" i="3"/>
  <c r="F80" i="3"/>
  <c r="E80" i="3"/>
  <c r="D80" i="3"/>
  <c r="O79" i="3"/>
  <c r="F79" i="3"/>
  <c r="E79" i="3"/>
  <c r="D79" i="3"/>
  <c r="O78" i="3"/>
  <c r="F78" i="3"/>
  <c r="E78" i="3"/>
  <c r="D78" i="3"/>
  <c r="O77" i="3"/>
  <c r="F77" i="3"/>
  <c r="E77" i="3"/>
  <c r="D77" i="3"/>
  <c r="O76" i="3"/>
  <c r="F76" i="3"/>
  <c r="E76" i="3"/>
  <c r="D76" i="3"/>
  <c r="O75" i="3"/>
  <c r="F75" i="3"/>
  <c r="E75" i="3"/>
  <c r="D75" i="3"/>
  <c r="O74" i="3"/>
  <c r="F74" i="3"/>
  <c r="E74" i="3"/>
  <c r="D74" i="3"/>
  <c r="O73" i="3"/>
  <c r="F73" i="3"/>
  <c r="E73" i="3"/>
  <c r="D73" i="3"/>
  <c r="O72" i="3"/>
  <c r="F72" i="3"/>
  <c r="E72" i="3"/>
  <c r="D72" i="3"/>
  <c r="O71" i="3"/>
  <c r="F71" i="3"/>
  <c r="E71" i="3"/>
  <c r="D71" i="3"/>
  <c r="O70" i="3"/>
  <c r="F70" i="3"/>
  <c r="E70" i="3"/>
  <c r="D70" i="3"/>
  <c r="O69" i="3"/>
  <c r="F69" i="3"/>
  <c r="E69" i="3"/>
  <c r="D69" i="3"/>
  <c r="O68" i="3"/>
  <c r="F68" i="3"/>
  <c r="E68" i="3"/>
  <c r="D68" i="3"/>
  <c r="O67" i="3"/>
  <c r="F67" i="3"/>
  <c r="E67" i="3"/>
  <c r="D67" i="3"/>
  <c r="O66" i="3"/>
  <c r="F66" i="3"/>
  <c r="E66" i="3"/>
  <c r="D66" i="3"/>
  <c r="O65" i="3"/>
  <c r="F65" i="3"/>
  <c r="E65" i="3"/>
  <c r="D65" i="3"/>
  <c r="O64" i="3"/>
  <c r="F64" i="3"/>
  <c r="E64" i="3"/>
  <c r="D64" i="3"/>
  <c r="O63" i="3"/>
  <c r="F63" i="3"/>
  <c r="E63" i="3"/>
  <c r="D63" i="3"/>
  <c r="O62" i="3"/>
  <c r="F62" i="3"/>
  <c r="E62" i="3"/>
  <c r="D62" i="3"/>
  <c r="O61" i="3"/>
  <c r="F61" i="3"/>
  <c r="E61" i="3"/>
  <c r="D61" i="3"/>
  <c r="O60" i="3"/>
  <c r="F60" i="3"/>
  <c r="E60" i="3"/>
  <c r="D60" i="3"/>
  <c r="O59" i="3"/>
  <c r="F59" i="3"/>
  <c r="E59" i="3"/>
  <c r="D59" i="3"/>
  <c r="O58" i="3"/>
  <c r="F58" i="3"/>
  <c r="E58" i="3"/>
  <c r="D58" i="3"/>
  <c r="O57" i="3"/>
  <c r="F57" i="3"/>
  <c r="E57" i="3"/>
  <c r="D57" i="3"/>
  <c r="O56" i="3"/>
  <c r="F56" i="3"/>
  <c r="E56" i="3"/>
  <c r="D56" i="3"/>
  <c r="O55" i="3"/>
  <c r="F55" i="3"/>
  <c r="E55" i="3"/>
  <c r="D55" i="3"/>
  <c r="O54" i="3"/>
  <c r="F54" i="3"/>
  <c r="E54" i="3"/>
  <c r="D54" i="3"/>
  <c r="O53" i="3"/>
  <c r="F53" i="3"/>
  <c r="E53" i="3"/>
  <c r="D53" i="3"/>
  <c r="O52" i="3"/>
  <c r="F52" i="3"/>
  <c r="E52" i="3"/>
  <c r="D52" i="3"/>
  <c r="O51" i="3"/>
  <c r="F51" i="3"/>
  <c r="E51" i="3"/>
  <c r="D51" i="3"/>
  <c r="O50" i="3"/>
  <c r="F50" i="3"/>
  <c r="E50" i="3"/>
  <c r="D50" i="3"/>
  <c r="O49" i="3"/>
  <c r="F49" i="3"/>
  <c r="E49" i="3"/>
  <c r="D49" i="3"/>
  <c r="O48" i="3"/>
  <c r="F48" i="3"/>
  <c r="E48" i="3"/>
  <c r="D48" i="3"/>
  <c r="O47" i="3"/>
  <c r="F47" i="3"/>
  <c r="E47" i="3"/>
  <c r="D47" i="3"/>
  <c r="O46" i="3"/>
  <c r="F46" i="3"/>
  <c r="E46" i="3"/>
  <c r="D46" i="3"/>
  <c r="O45" i="3"/>
  <c r="F45" i="3"/>
  <c r="E45" i="3"/>
  <c r="D45" i="3"/>
  <c r="O44" i="3"/>
  <c r="F44" i="3"/>
  <c r="E44" i="3"/>
  <c r="D44" i="3"/>
  <c r="O43" i="3"/>
  <c r="F43" i="3"/>
  <c r="E43" i="3"/>
  <c r="D43" i="3"/>
  <c r="O42" i="3"/>
  <c r="F42" i="3"/>
  <c r="E42" i="3"/>
  <c r="D42" i="3"/>
  <c r="O41" i="3"/>
  <c r="F41" i="3"/>
  <c r="E41" i="3"/>
  <c r="D41" i="3"/>
  <c r="O40" i="3"/>
  <c r="F40" i="3"/>
  <c r="E40" i="3"/>
  <c r="D40" i="3"/>
  <c r="O39" i="3"/>
  <c r="F39" i="3"/>
  <c r="E39" i="3"/>
  <c r="D39" i="3"/>
  <c r="O38" i="3"/>
  <c r="F38" i="3"/>
  <c r="E38" i="3"/>
  <c r="D38" i="3"/>
  <c r="O37" i="3"/>
  <c r="F37" i="3"/>
  <c r="E37" i="3"/>
  <c r="D37" i="3"/>
  <c r="O36" i="3"/>
  <c r="F36" i="3"/>
  <c r="E36" i="3"/>
  <c r="D36" i="3"/>
  <c r="O35" i="3"/>
  <c r="F35" i="3"/>
  <c r="E35" i="3"/>
  <c r="D35" i="3"/>
  <c r="O34" i="3"/>
  <c r="F34" i="3"/>
  <c r="E34" i="3"/>
  <c r="D34" i="3"/>
  <c r="O33" i="3"/>
  <c r="F33" i="3"/>
  <c r="E33" i="3"/>
  <c r="D33" i="3"/>
  <c r="O32" i="3"/>
  <c r="F32" i="3"/>
  <c r="E32" i="3"/>
  <c r="D32" i="3"/>
  <c r="O31" i="3"/>
  <c r="F31" i="3"/>
  <c r="E31" i="3"/>
  <c r="D31" i="3"/>
  <c r="O30" i="3"/>
  <c r="F30" i="3"/>
  <c r="E30" i="3"/>
  <c r="D30" i="3"/>
  <c r="O29" i="3"/>
  <c r="F29" i="3"/>
  <c r="E29" i="3"/>
  <c r="D29" i="3"/>
  <c r="O28" i="3"/>
  <c r="F28" i="3"/>
  <c r="E28" i="3"/>
  <c r="D28" i="3"/>
  <c r="O27" i="3"/>
  <c r="F27" i="3"/>
  <c r="E27" i="3"/>
  <c r="D27" i="3"/>
  <c r="O26" i="3"/>
  <c r="F26" i="3"/>
  <c r="E26" i="3"/>
  <c r="D26" i="3"/>
  <c r="O25" i="3"/>
  <c r="F25" i="3"/>
  <c r="E25" i="3"/>
  <c r="D25" i="3"/>
  <c r="O24" i="3"/>
  <c r="F24" i="3"/>
  <c r="E24" i="3"/>
  <c r="D24" i="3"/>
  <c r="O23" i="3"/>
  <c r="F23" i="3"/>
  <c r="E23" i="3"/>
  <c r="D23" i="3"/>
  <c r="O22" i="3"/>
  <c r="F22" i="3"/>
  <c r="E22" i="3"/>
  <c r="D22" i="3"/>
  <c r="O21" i="3"/>
  <c r="F21" i="3"/>
  <c r="E21" i="3"/>
  <c r="D21" i="3"/>
  <c r="O20" i="3"/>
  <c r="F20" i="3"/>
  <c r="E20" i="3"/>
  <c r="D20" i="3"/>
  <c r="O19" i="3"/>
  <c r="F19" i="3"/>
  <c r="E19" i="3"/>
  <c r="D19" i="3"/>
  <c r="O18" i="3"/>
  <c r="F18" i="3"/>
  <c r="E18" i="3"/>
  <c r="D18" i="3"/>
  <c r="O17" i="3"/>
  <c r="F17" i="3"/>
  <c r="E17" i="3"/>
  <c r="D17" i="3"/>
  <c r="O16" i="3"/>
  <c r="F16" i="3"/>
  <c r="E16" i="3"/>
  <c r="D16" i="3"/>
  <c r="O15" i="3"/>
  <c r="F15" i="3"/>
  <c r="E15" i="3"/>
  <c r="D15" i="3"/>
  <c r="O14" i="3"/>
  <c r="F14" i="3"/>
  <c r="E14" i="3"/>
  <c r="D14" i="3"/>
  <c r="O13" i="3"/>
  <c r="F13" i="3"/>
  <c r="E13" i="3"/>
  <c r="D13" i="3"/>
  <c r="O12" i="3"/>
  <c r="F12" i="3"/>
  <c r="E12" i="3"/>
  <c r="D12" i="3"/>
  <c r="O11" i="3"/>
  <c r="F11" i="3"/>
  <c r="E11" i="3"/>
  <c r="D11" i="3"/>
  <c r="O10" i="3"/>
  <c r="F10" i="3"/>
  <c r="E10" i="3"/>
  <c r="D10" i="3"/>
  <c r="O9" i="3"/>
  <c r="F9" i="3"/>
  <c r="E9" i="3"/>
  <c r="D9" i="3"/>
  <c r="O8" i="3"/>
  <c r="F8" i="3"/>
  <c r="E8" i="3"/>
  <c r="D8" i="3"/>
  <c r="O7" i="3"/>
  <c r="F7" i="3"/>
  <c r="E7" i="3"/>
  <c r="D7" i="3"/>
  <c r="O6" i="3"/>
  <c r="F6" i="3"/>
  <c r="E6" i="3"/>
  <c r="D6" i="3"/>
  <c r="O5" i="3"/>
  <c r="F5" i="3"/>
  <c r="E5" i="3"/>
  <c r="D5" i="3"/>
  <c r="O4" i="3"/>
  <c r="F4" i="3"/>
  <c r="E4" i="3"/>
  <c r="D4" i="3"/>
  <c r="O3" i="3"/>
  <c r="F3" i="3"/>
  <c r="E3" i="3"/>
  <c r="D3" i="3"/>
  <c r="O2" i="3"/>
  <c r="F2" i="3"/>
  <c r="E2" i="3"/>
  <c r="D2" i="3"/>
  <c r="U101" i="2"/>
  <c r="S101" i="2"/>
  <c r="R101" i="2"/>
  <c r="K101" i="2"/>
  <c r="X101" i="2" s="1"/>
  <c r="I101" i="2"/>
  <c r="U100" i="2"/>
  <c r="T100" i="2"/>
  <c r="R100" i="2"/>
  <c r="S100" i="2" s="1"/>
  <c r="L100" i="2"/>
  <c r="K100" i="2"/>
  <c r="X100" i="2" s="1"/>
  <c r="I100" i="2"/>
  <c r="X99" i="2"/>
  <c r="U99" i="2"/>
  <c r="T99" i="2"/>
  <c r="S99" i="2"/>
  <c r="R99" i="2"/>
  <c r="L99" i="2"/>
  <c r="K99" i="2"/>
  <c r="I99" i="2"/>
  <c r="U98" i="2"/>
  <c r="R98" i="2"/>
  <c r="S98" i="2" s="1"/>
  <c r="K98" i="2"/>
  <c r="X98" i="2" s="1"/>
  <c r="I98" i="2"/>
  <c r="U97" i="2"/>
  <c r="S97" i="2"/>
  <c r="R97" i="2"/>
  <c r="L97" i="2"/>
  <c r="K97" i="2"/>
  <c r="X97" i="2" s="1"/>
  <c r="I97" i="2"/>
  <c r="U96" i="2"/>
  <c r="S96" i="2"/>
  <c r="R96" i="2"/>
  <c r="K96" i="2"/>
  <c r="X96" i="2" s="1"/>
  <c r="I96" i="2"/>
  <c r="U95" i="2"/>
  <c r="T95" i="2"/>
  <c r="R95" i="2"/>
  <c r="S95" i="2" s="1"/>
  <c r="L95" i="2"/>
  <c r="K95" i="2"/>
  <c r="X95" i="2" s="1"/>
  <c r="I95" i="2"/>
  <c r="X94" i="2"/>
  <c r="U94" i="2"/>
  <c r="T94" i="2"/>
  <c r="S94" i="2"/>
  <c r="R94" i="2"/>
  <c r="L94" i="2"/>
  <c r="K94" i="2"/>
  <c r="I94" i="2"/>
  <c r="U93" i="2"/>
  <c r="R93" i="2"/>
  <c r="S93" i="2" s="1"/>
  <c r="K93" i="2"/>
  <c r="X93" i="2" s="1"/>
  <c r="I93" i="2"/>
  <c r="U92" i="2"/>
  <c r="S92" i="2"/>
  <c r="R92" i="2"/>
  <c r="L92" i="2"/>
  <c r="K92" i="2"/>
  <c r="X92" i="2" s="1"/>
  <c r="I92" i="2"/>
  <c r="U91" i="2"/>
  <c r="S91" i="2"/>
  <c r="R91" i="2"/>
  <c r="K91" i="2"/>
  <c r="X91" i="2" s="1"/>
  <c r="I91" i="2"/>
  <c r="U90" i="2"/>
  <c r="T90" i="2"/>
  <c r="R90" i="2"/>
  <c r="S90" i="2" s="1"/>
  <c r="L90" i="2"/>
  <c r="K90" i="2"/>
  <c r="X90" i="2" s="1"/>
  <c r="I90" i="2"/>
  <c r="X89" i="2"/>
  <c r="U89" i="2"/>
  <c r="T89" i="2"/>
  <c r="S89" i="2"/>
  <c r="R89" i="2"/>
  <c r="L89" i="2"/>
  <c r="K89" i="2"/>
  <c r="I89" i="2"/>
  <c r="U88" i="2"/>
  <c r="R88" i="2"/>
  <c r="S88" i="2" s="1"/>
  <c r="K88" i="2"/>
  <c r="X88" i="2" s="1"/>
  <c r="I88" i="2"/>
  <c r="U87" i="2"/>
  <c r="S87" i="2"/>
  <c r="R87" i="2"/>
  <c r="L87" i="2"/>
  <c r="K87" i="2"/>
  <c r="X87" i="2" s="1"/>
  <c r="I87" i="2"/>
  <c r="U86" i="2"/>
  <c r="T86" i="2"/>
  <c r="S86" i="2"/>
  <c r="R86" i="2"/>
  <c r="L86" i="2"/>
  <c r="K86" i="2"/>
  <c r="X86" i="2" s="1"/>
  <c r="I86" i="2"/>
  <c r="U85" i="2"/>
  <c r="T85" i="2"/>
  <c r="R85" i="2"/>
  <c r="S85" i="2" s="1"/>
  <c r="L85" i="2"/>
  <c r="K85" i="2"/>
  <c r="X85" i="2" s="1"/>
  <c r="I85" i="2"/>
  <c r="X84" i="2"/>
  <c r="U84" i="2"/>
  <c r="T84" i="2"/>
  <c r="S84" i="2"/>
  <c r="R84" i="2"/>
  <c r="L84" i="2"/>
  <c r="K84" i="2"/>
  <c r="I84" i="2"/>
  <c r="U83" i="2"/>
  <c r="R83" i="2"/>
  <c r="S83" i="2" s="1"/>
  <c r="K83" i="2"/>
  <c r="X83" i="2" s="1"/>
  <c r="I83" i="2"/>
  <c r="U82" i="2"/>
  <c r="S82" i="2"/>
  <c r="R82" i="2"/>
  <c r="L82" i="2"/>
  <c r="K82" i="2"/>
  <c r="X82" i="2" s="1"/>
  <c r="I82" i="2"/>
  <c r="U81" i="2"/>
  <c r="T81" i="2"/>
  <c r="S81" i="2"/>
  <c r="R81" i="2"/>
  <c r="L81" i="2"/>
  <c r="K81" i="2"/>
  <c r="X81" i="2" s="1"/>
  <c r="I81" i="2"/>
  <c r="U80" i="2"/>
  <c r="T80" i="2"/>
  <c r="R80" i="2"/>
  <c r="S80" i="2" s="1"/>
  <c r="L80" i="2"/>
  <c r="K80" i="2"/>
  <c r="X80" i="2" s="1"/>
  <c r="I80" i="2"/>
  <c r="X79" i="2"/>
  <c r="U79" i="2"/>
  <c r="T79" i="2"/>
  <c r="S79" i="2"/>
  <c r="R79" i="2"/>
  <c r="L79" i="2"/>
  <c r="K79" i="2"/>
  <c r="I79" i="2"/>
  <c r="U78" i="2"/>
  <c r="R78" i="2"/>
  <c r="S78" i="2" s="1"/>
  <c r="K78" i="2"/>
  <c r="X78" i="2" s="1"/>
  <c r="I78" i="2"/>
  <c r="U77" i="2"/>
  <c r="S77" i="2"/>
  <c r="R77" i="2"/>
  <c r="L77" i="2"/>
  <c r="K77" i="2"/>
  <c r="X77" i="2" s="1"/>
  <c r="I77" i="2"/>
  <c r="U76" i="2"/>
  <c r="T76" i="2"/>
  <c r="S76" i="2"/>
  <c r="R76" i="2"/>
  <c r="L76" i="2"/>
  <c r="K76" i="2"/>
  <c r="X76" i="2" s="1"/>
  <c r="I76" i="2"/>
  <c r="U75" i="2"/>
  <c r="T75" i="2"/>
  <c r="R75" i="2"/>
  <c r="S75" i="2" s="1"/>
  <c r="L75" i="2"/>
  <c r="K75" i="2"/>
  <c r="X75" i="2" s="1"/>
  <c r="I75" i="2"/>
  <c r="X74" i="2"/>
  <c r="U74" i="2"/>
  <c r="T74" i="2"/>
  <c r="S74" i="2"/>
  <c r="R74" i="2"/>
  <c r="L74" i="2"/>
  <c r="K74" i="2"/>
  <c r="I74" i="2"/>
  <c r="U73" i="2"/>
  <c r="R73" i="2"/>
  <c r="S73" i="2" s="1"/>
  <c r="K73" i="2"/>
  <c r="X73" i="2" s="1"/>
  <c r="I73" i="2"/>
  <c r="U72" i="2"/>
  <c r="S72" i="2"/>
  <c r="R72" i="2"/>
  <c r="L72" i="2"/>
  <c r="K72" i="2"/>
  <c r="X72" i="2" s="1"/>
  <c r="I72" i="2"/>
  <c r="U71" i="2"/>
  <c r="T71" i="2"/>
  <c r="S71" i="2"/>
  <c r="R71" i="2"/>
  <c r="L71" i="2"/>
  <c r="K71" i="2"/>
  <c r="X71" i="2" s="1"/>
  <c r="I71" i="2"/>
  <c r="U70" i="2"/>
  <c r="T70" i="2"/>
  <c r="R70" i="2"/>
  <c r="S70" i="2" s="1"/>
  <c r="L70" i="2"/>
  <c r="K70" i="2"/>
  <c r="X70" i="2" s="1"/>
  <c r="I70" i="2"/>
  <c r="X69" i="2"/>
  <c r="U69" i="2"/>
  <c r="T69" i="2"/>
  <c r="S69" i="2"/>
  <c r="R69" i="2"/>
  <c r="L69" i="2"/>
  <c r="K69" i="2"/>
  <c r="I69" i="2"/>
  <c r="U68" i="2"/>
  <c r="R68" i="2"/>
  <c r="S68" i="2" s="1"/>
  <c r="K68" i="2"/>
  <c r="X68" i="2" s="1"/>
  <c r="I68" i="2"/>
  <c r="U67" i="2"/>
  <c r="S67" i="2"/>
  <c r="R67" i="2"/>
  <c r="L67" i="2"/>
  <c r="K67" i="2"/>
  <c r="X67" i="2" s="1"/>
  <c r="I67" i="2"/>
  <c r="U66" i="2"/>
  <c r="T66" i="2"/>
  <c r="S66" i="2"/>
  <c r="R66" i="2"/>
  <c r="L66" i="2"/>
  <c r="K66" i="2"/>
  <c r="X66" i="2" s="1"/>
  <c r="I66" i="2"/>
  <c r="U65" i="2"/>
  <c r="T65" i="2"/>
  <c r="R65" i="2"/>
  <c r="S65" i="2" s="1"/>
  <c r="L65" i="2"/>
  <c r="K65" i="2"/>
  <c r="X65" i="2" s="1"/>
  <c r="I65" i="2"/>
  <c r="X64" i="2"/>
  <c r="U64" i="2"/>
  <c r="T64" i="2"/>
  <c r="S64" i="2"/>
  <c r="R64" i="2"/>
  <c r="L64" i="2"/>
  <c r="K64" i="2"/>
  <c r="I64" i="2"/>
  <c r="U63" i="2"/>
  <c r="R63" i="2"/>
  <c r="S63" i="2" s="1"/>
  <c r="K63" i="2"/>
  <c r="X63" i="2" s="1"/>
  <c r="I63" i="2"/>
  <c r="U62" i="2"/>
  <c r="S62" i="2"/>
  <c r="R62" i="2"/>
  <c r="L62" i="2"/>
  <c r="K62" i="2"/>
  <c r="X62" i="2" s="1"/>
  <c r="I62" i="2"/>
  <c r="U61" i="2"/>
  <c r="T61" i="2"/>
  <c r="S61" i="2"/>
  <c r="R61" i="2"/>
  <c r="L61" i="2"/>
  <c r="K61" i="2"/>
  <c r="X61" i="2" s="1"/>
  <c r="I61" i="2"/>
  <c r="U60" i="2"/>
  <c r="T60" i="2"/>
  <c r="R60" i="2"/>
  <c r="S60" i="2" s="1"/>
  <c r="L60" i="2"/>
  <c r="K60" i="2"/>
  <c r="X60" i="2" s="1"/>
  <c r="I60" i="2"/>
  <c r="X59" i="2"/>
  <c r="U59" i="2"/>
  <c r="T59" i="2"/>
  <c r="S59" i="2"/>
  <c r="R59" i="2"/>
  <c r="L59" i="2"/>
  <c r="K59" i="2"/>
  <c r="I59" i="2"/>
  <c r="U58" i="2"/>
  <c r="R58" i="2"/>
  <c r="S58" i="2" s="1"/>
  <c r="K58" i="2"/>
  <c r="X58" i="2" s="1"/>
  <c r="I58" i="2"/>
  <c r="U57" i="2"/>
  <c r="S57" i="2"/>
  <c r="R57" i="2"/>
  <c r="L57" i="2"/>
  <c r="K57" i="2"/>
  <c r="X57" i="2" s="1"/>
  <c r="I57" i="2"/>
  <c r="U56" i="2"/>
  <c r="T56" i="2"/>
  <c r="S56" i="2"/>
  <c r="R56" i="2"/>
  <c r="L56" i="2"/>
  <c r="K56" i="2"/>
  <c r="X56" i="2" s="1"/>
  <c r="I56" i="2"/>
  <c r="U55" i="2"/>
  <c r="T55" i="2"/>
  <c r="R55" i="2"/>
  <c r="S55" i="2" s="1"/>
  <c r="L55" i="2"/>
  <c r="K55" i="2"/>
  <c r="X55" i="2" s="1"/>
  <c r="I55" i="2"/>
  <c r="X54" i="2"/>
  <c r="U54" i="2"/>
  <c r="T54" i="2"/>
  <c r="S54" i="2"/>
  <c r="R54" i="2"/>
  <c r="L54" i="2"/>
  <c r="K54" i="2"/>
  <c r="I54" i="2"/>
  <c r="U53" i="2"/>
  <c r="R53" i="2"/>
  <c r="S53" i="2" s="1"/>
  <c r="K53" i="2"/>
  <c r="X53" i="2" s="1"/>
  <c r="I53" i="2"/>
  <c r="U52" i="2"/>
  <c r="S52" i="2"/>
  <c r="R52" i="2"/>
  <c r="L52" i="2"/>
  <c r="K52" i="2"/>
  <c r="X52" i="2" s="1"/>
  <c r="I52" i="2"/>
  <c r="U51" i="2"/>
  <c r="T51" i="2"/>
  <c r="S51" i="2"/>
  <c r="R51" i="2"/>
  <c r="L51" i="2"/>
  <c r="K51" i="2"/>
  <c r="X51" i="2" s="1"/>
  <c r="I51" i="2"/>
  <c r="U50" i="2"/>
  <c r="T50" i="2"/>
  <c r="R50" i="2"/>
  <c r="S50" i="2" s="1"/>
  <c r="L50" i="2"/>
  <c r="K50" i="2"/>
  <c r="X50" i="2" s="1"/>
  <c r="I50" i="2"/>
  <c r="X49" i="2"/>
  <c r="U49" i="2"/>
  <c r="T49" i="2"/>
  <c r="S49" i="2"/>
  <c r="R49" i="2"/>
  <c r="L49" i="2"/>
  <c r="K49" i="2"/>
  <c r="I49" i="2"/>
  <c r="U48" i="2"/>
  <c r="R48" i="2"/>
  <c r="S48" i="2" s="1"/>
  <c r="K48" i="2"/>
  <c r="X48" i="2" s="1"/>
  <c r="I48" i="2"/>
  <c r="U47" i="2"/>
  <c r="S47" i="2"/>
  <c r="R47" i="2"/>
  <c r="L47" i="2"/>
  <c r="K47" i="2"/>
  <c r="X47" i="2" s="1"/>
  <c r="I47" i="2"/>
  <c r="U46" i="2"/>
  <c r="T46" i="2"/>
  <c r="S46" i="2"/>
  <c r="R46" i="2"/>
  <c r="L46" i="2"/>
  <c r="K46" i="2"/>
  <c r="X46" i="2" s="1"/>
  <c r="I46" i="2"/>
  <c r="U45" i="2"/>
  <c r="T45" i="2"/>
  <c r="R45" i="2"/>
  <c r="S45" i="2" s="1"/>
  <c r="L45" i="2"/>
  <c r="K45" i="2"/>
  <c r="X45" i="2" s="1"/>
  <c r="I45" i="2"/>
  <c r="X44" i="2"/>
  <c r="U44" i="2"/>
  <c r="T44" i="2"/>
  <c r="S44" i="2"/>
  <c r="R44" i="2"/>
  <c r="L44" i="2"/>
  <c r="K44" i="2"/>
  <c r="I44" i="2"/>
  <c r="U43" i="2"/>
  <c r="R43" i="2"/>
  <c r="S43" i="2" s="1"/>
  <c r="K43" i="2"/>
  <c r="X43" i="2" s="1"/>
  <c r="I43" i="2"/>
  <c r="U42" i="2"/>
  <c r="S42" i="2"/>
  <c r="R42" i="2"/>
  <c r="L42" i="2"/>
  <c r="K42" i="2"/>
  <c r="X42" i="2" s="1"/>
  <c r="I42" i="2"/>
  <c r="U41" i="2"/>
  <c r="T41" i="2"/>
  <c r="S41" i="2"/>
  <c r="R41" i="2"/>
  <c r="L41" i="2"/>
  <c r="K41" i="2"/>
  <c r="X41" i="2" s="1"/>
  <c r="I41" i="2"/>
  <c r="U40" i="2"/>
  <c r="T40" i="2"/>
  <c r="R40" i="2"/>
  <c r="S40" i="2" s="1"/>
  <c r="L40" i="2"/>
  <c r="K40" i="2"/>
  <c r="X40" i="2" s="1"/>
  <c r="I40" i="2"/>
  <c r="X39" i="2"/>
  <c r="U39" i="2"/>
  <c r="T39" i="2"/>
  <c r="S39" i="2"/>
  <c r="R39" i="2"/>
  <c r="L39" i="2"/>
  <c r="K39" i="2"/>
  <c r="I39" i="2"/>
  <c r="U38" i="2"/>
  <c r="R38" i="2"/>
  <c r="S38" i="2" s="1"/>
  <c r="K38" i="2"/>
  <c r="X38" i="2" s="1"/>
  <c r="I38" i="2"/>
  <c r="U37" i="2"/>
  <c r="S37" i="2"/>
  <c r="R37" i="2"/>
  <c r="L37" i="2"/>
  <c r="K37" i="2"/>
  <c r="X37" i="2" s="1"/>
  <c r="I37" i="2"/>
  <c r="U36" i="2"/>
  <c r="T36" i="2"/>
  <c r="S36" i="2"/>
  <c r="R36" i="2"/>
  <c r="L36" i="2"/>
  <c r="K36" i="2"/>
  <c r="X36" i="2" s="1"/>
  <c r="I36" i="2"/>
  <c r="U35" i="2"/>
  <c r="T35" i="2"/>
  <c r="R35" i="2"/>
  <c r="S35" i="2" s="1"/>
  <c r="L35" i="2"/>
  <c r="K35" i="2"/>
  <c r="X35" i="2" s="1"/>
  <c r="I35" i="2"/>
  <c r="X34" i="2"/>
  <c r="U34" i="2"/>
  <c r="T34" i="2"/>
  <c r="S34" i="2"/>
  <c r="R34" i="2"/>
  <c r="L34" i="2"/>
  <c r="K34" i="2"/>
  <c r="I34" i="2"/>
  <c r="U33" i="2"/>
  <c r="R33" i="2"/>
  <c r="S33" i="2" s="1"/>
  <c r="K33" i="2"/>
  <c r="X33" i="2" s="1"/>
  <c r="I33" i="2"/>
  <c r="U32" i="2"/>
  <c r="S32" i="2"/>
  <c r="R32" i="2"/>
  <c r="L32" i="2"/>
  <c r="K32" i="2"/>
  <c r="X32" i="2" s="1"/>
  <c r="I32" i="2"/>
  <c r="U31" i="2"/>
  <c r="T31" i="2"/>
  <c r="S31" i="2"/>
  <c r="R31" i="2"/>
  <c r="L31" i="2"/>
  <c r="K31" i="2"/>
  <c r="X31" i="2" s="1"/>
  <c r="I31" i="2"/>
  <c r="U30" i="2"/>
  <c r="T30" i="2"/>
  <c r="R30" i="2"/>
  <c r="S30" i="2" s="1"/>
  <c r="L30" i="2"/>
  <c r="K30" i="2"/>
  <c r="X30" i="2" s="1"/>
  <c r="I30" i="2"/>
  <c r="X29" i="2"/>
  <c r="U29" i="2"/>
  <c r="T29" i="2"/>
  <c r="S29" i="2"/>
  <c r="R29" i="2"/>
  <c r="L29" i="2"/>
  <c r="K29" i="2"/>
  <c r="I29" i="2"/>
  <c r="U28" i="2"/>
  <c r="R28" i="2"/>
  <c r="S28" i="2" s="1"/>
  <c r="K28" i="2"/>
  <c r="X28" i="2" s="1"/>
  <c r="I28" i="2"/>
  <c r="U27" i="2"/>
  <c r="S27" i="2"/>
  <c r="R27" i="2"/>
  <c r="L27" i="2"/>
  <c r="K27" i="2"/>
  <c r="X27" i="2" s="1"/>
  <c r="I27" i="2"/>
  <c r="U26" i="2"/>
  <c r="T26" i="2"/>
  <c r="S26" i="2"/>
  <c r="R26" i="2"/>
  <c r="L26" i="2"/>
  <c r="K26" i="2"/>
  <c r="X26" i="2" s="1"/>
  <c r="I26" i="2"/>
  <c r="U25" i="2"/>
  <c r="T25" i="2"/>
  <c r="R25" i="2"/>
  <c r="S25" i="2" s="1"/>
  <c r="L25" i="2"/>
  <c r="K25" i="2"/>
  <c r="X25" i="2" s="1"/>
  <c r="I25" i="2"/>
  <c r="X24" i="2"/>
  <c r="U24" i="2"/>
  <c r="T24" i="2"/>
  <c r="S24" i="2"/>
  <c r="R24" i="2"/>
  <c r="L24" i="2"/>
  <c r="K24" i="2"/>
  <c r="I24" i="2"/>
  <c r="R23" i="2"/>
  <c r="S23" i="2" s="1"/>
  <c r="K23" i="2"/>
  <c r="X23" i="2" s="1"/>
  <c r="I23" i="2"/>
  <c r="U22" i="2"/>
  <c r="R22" i="2"/>
  <c r="S22" i="2" s="1"/>
  <c r="L22" i="2"/>
  <c r="K22" i="2"/>
  <c r="X22" i="2" s="1"/>
  <c r="I22" i="2"/>
  <c r="X21" i="2"/>
  <c r="U21" i="2"/>
  <c r="T21" i="2"/>
  <c r="S21" i="2"/>
  <c r="R21" i="2"/>
  <c r="K21" i="2"/>
  <c r="L21" i="2" s="1"/>
  <c r="I21" i="2"/>
  <c r="U20" i="2"/>
  <c r="T20" i="2"/>
  <c r="R20" i="2"/>
  <c r="S20" i="2" s="1"/>
  <c r="L20" i="2"/>
  <c r="K20" i="2"/>
  <c r="X20" i="2" s="1"/>
  <c r="I20" i="2"/>
  <c r="X19" i="2"/>
  <c r="U19" i="2"/>
  <c r="T19" i="2"/>
  <c r="S19" i="2"/>
  <c r="R19" i="2"/>
  <c r="L19" i="2"/>
  <c r="K19" i="2"/>
  <c r="I19" i="2"/>
  <c r="X18" i="2"/>
  <c r="R18" i="2"/>
  <c r="S18" i="2" s="1"/>
  <c r="K18" i="2"/>
  <c r="U18" i="2" s="1"/>
  <c r="M14" i="1" s="1"/>
  <c r="I18" i="2"/>
  <c r="R17" i="2"/>
  <c r="S17" i="2" s="1"/>
  <c r="L17" i="2"/>
  <c r="K17" i="2"/>
  <c r="X17" i="2" s="1"/>
  <c r="I17" i="2"/>
  <c r="X16" i="2"/>
  <c r="U16" i="2"/>
  <c r="T16" i="2"/>
  <c r="S16" i="2"/>
  <c r="R16" i="2"/>
  <c r="K16" i="2"/>
  <c r="L16" i="2" s="1"/>
  <c r="I16" i="2"/>
  <c r="X15" i="2"/>
  <c r="U15" i="2"/>
  <c r="T15" i="2"/>
  <c r="R15" i="2"/>
  <c r="S15" i="2" s="1"/>
  <c r="L15" i="2"/>
  <c r="K15" i="2"/>
  <c r="I15" i="2"/>
  <c r="X14" i="2"/>
  <c r="U14" i="2"/>
  <c r="T14" i="2"/>
  <c r="R14" i="2"/>
  <c r="S14" i="2" s="1"/>
  <c r="L14" i="2"/>
  <c r="K14" i="2"/>
  <c r="I14" i="2"/>
  <c r="X13" i="2"/>
  <c r="R13" i="2"/>
  <c r="S13" i="2" s="1"/>
  <c r="K13" i="2"/>
  <c r="U13" i="2" s="1"/>
  <c r="M11" i="1" s="1"/>
  <c r="I13" i="2"/>
  <c r="R12" i="2"/>
  <c r="S12" i="2" s="1"/>
  <c r="K12" i="2"/>
  <c r="X12" i="2" s="1"/>
  <c r="I12" i="2"/>
  <c r="X11" i="2"/>
  <c r="U11" i="2"/>
  <c r="T11" i="2"/>
  <c r="R11" i="2"/>
  <c r="S11" i="2" s="1"/>
  <c r="K11" i="2"/>
  <c r="L11" i="2" s="1"/>
  <c r="I11" i="2"/>
  <c r="X10" i="2"/>
  <c r="U10" i="2"/>
  <c r="T10" i="2"/>
  <c r="R10" i="2"/>
  <c r="S10" i="2" s="1"/>
  <c r="L10" i="2"/>
  <c r="K10" i="2"/>
  <c r="I10" i="2"/>
  <c r="X9" i="2"/>
  <c r="U9" i="2"/>
  <c r="T9" i="2"/>
  <c r="R9" i="2"/>
  <c r="S9" i="2" s="1"/>
  <c r="L9" i="2"/>
  <c r="K9" i="2"/>
  <c r="I9" i="2"/>
  <c r="X8" i="2"/>
  <c r="R8" i="2"/>
  <c r="S8" i="2" s="1"/>
  <c r="K8" i="2"/>
  <c r="U8" i="2" s="1"/>
  <c r="I8" i="2"/>
  <c r="R7" i="2"/>
  <c r="S7" i="2" s="1"/>
  <c r="K7" i="2"/>
  <c r="X7" i="2" s="1"/>
  <c r="I7" i="2"/>
  <c r="X6" i="2"/>
  <c r="U6" i="2"/>
  <c r="T6" i="2"/>
  <c r="R6" i="2"/>
  <c r="S6" i="2" s="1"/>
  <c r="K6" i="2"/>
  <c r="L6" i="2" s="1"/>
  <c r="I6" i="2"/>
  <c r="X5" i="2"/>
  <c r="U5" i="2"/>
  <c r="T5" i="2"/>
  <c r="R5" i="2"/>
  <c r="S5" i="2" s="1"/>
  <c r="L5" i="2"/>
  <c r="K5" i="2"/>
  <c r="I5" i="2"/>
  <c r="X4" i="2"/>
  <c r="U4" i="2"/>
  <c r="T4" i="2"/>
  <c r="R4" i="2"/>
  <c r="S4" i="2" s="1"/>
  <c r="L4" i="2"/>
  <c r="K4" i="2"/>
  <c r="I4" i="2"/>
  <c r="X3" i="2"/>
  <c r="R3" i="2"/>
  <c r="S3" i="2" s="1"/>
  <c r="K3" i="2"/>
  <c r="U3" i="2" s="1"/>
  <c r="I3" i="2"/>
  <c r="R2" i="2"/>
  <c r="S2" i="2" s="1"/>
  <c r="K2" i="2"/>
  <c r="X2" i="2" s="1"/>
  <c r="I2" i="2"/>
  <c r="E19" i="1"/>
  <c r="E18" i="1"/>
  <c r="E17" i="1"/>
  <c r="E16" i="1"/>
  <c r="N15" i="1"/>
  <c r="M15" i="1"/>
  <c r="L15" i="1"/>
  <c r="E15" i="1"/>
  <c r="N14" i="1"/>
  <c r="L14" i="1"/>
  <c r="E14" i="1"/>
  <c r="N13" i="1"/>
  <c r="M13" i="1"/>
  <c r="L13" i="1"/>
  <c r="E13" i="1"/>
  <c r="N12" i="1"/>
  <c r="M12" i="1"/>
  <c r="L12" i="1"/>
  <c r="H12" i="1"/>
  <c r="E12" i="1"/>
  <c r="N11" i="1"/>
  <c r="L11" i="1"/>
  <c r="H11" i="1"/>
  <c r="E11" i="1"/>
  <c r="N10" i="1"/>
  <c r="L10" i="1"/>
  <c r="H10" i="1"/>
  <c r="E10" i="1"/>
  <c r="N9" i="1"/>
  <c r="L9" i="1"/>
  <c r="H9" i="1"/>
  <c r="E9" i="1"/>
  <c r="N8" i="1"/>
  <c r="L8" i="1"/>
  <c r="H8" i="1"/>
  <c r="E8" i="1"/>
  <c r="M5" i="1"/>
  <c r="K5" i="1"/>
  <c r="E5" i="1"/>
  <c r="I12" i="1" s="1"/>
  <c r="C5" i="1"/>
  <c r="A5" i="1"/>
  <c r="A25" i="1" l="1"/>
  <c r="A27" i="1"/>
  <c r="A30" i="1"/>
  <c r="A32" i="1"/>
  <c r="A24" i="1"/>
  <c r="A29" i="1"/>
  <c r="A26" i="1"/>
  <c r="A31" i="1"/>
  <c r="A23" i="1"/>
  <c r="A28" i="1"/>
  <c r="I10" i="1"/>
  <c r="L2" i="2"/>
  <c r="L7" i="2"/>
  <c r="L12" i="2"/>
  <c r="I9" i="1"/>
  <c r="I8" i="1"/>
  <c r="T2" i="2"/>
  <c r="T7" i="2"/>
  <c r="T12" i="2"/>
  <c r="T17" i="2"/>
  <c r="T22" i="2"/>
  <c r="T27" i="2"/>
  <c r="T32" i="2"/>
  <c r="T37" i="2"/>
  <c r="T42" i="2"/>
  <c r="T47" i="2"/>
  <c r="T52" i="2"/>
  <c r="T57" i="2"/>
  <c r="T62" i="2"/>
  <c r="T67" i="2"/>
  <c r="T72" i="2"/>
  <c r="T77" i="2"/>
  <c r="T82" i="2"/>
  <c r="T87" i="2"/>
  <c r="T92" i="2"/>
  <c r="T97" i="2"/>
  <c r="U2" i="2"/>
  <c r="U7" i="2"/>
  <c r="M9" i="1" s="1"/>
  <c r="U12" i="2"/>
  <c r="U17" i="2"/>
  <c r="M10" i="1" s="1"/>
  <c r="I11" i="1"/>
  <c r="L3" i="2"/>
  <c r="L8" i="2"/>
  <c r="L13" i="2"/>
  <c r="L18" i="2"/>
  <c r="L23" i="2"/>
  <c r="L28" i="2"/>
  <c r="L33" i="2"/>
  <c r="L38" i="2"/>
  <c r="L43" i="2"/>
  <c r="L48" i="2"/>
  <c r="L53" i="2"/>
  <c r="L58" i="2"/>
  <c r="L63" i="2"/>
  <c r="L68" i="2"/>
  <c r="L73" i="2"/>
  <c r="L78" i="2"/>
  <c r="L83" i="2"/>
  <c r="L88" i="2"/>
  <c r="L93" i="2"/>
  <c r="L98" i="2"/>
  <c r="T3" i="2"/>
  <c r="T8" i="2"/>
  <c r="T13" i="2"/>
  <c r="T18" i="2"/>
  <c r="T23" i="2"/>
  <c r="T28" i="2"/>
  <c r="T33" i="2"/>
  <c r="T38" i="2"/>
  <c r="T43" i="2"/>
  <c r="T48" i="2"/>
  <c r="T53" i="2"/>
  <c r="T58" i="2"/>
  <c r="T63" i="2"/>
  <c r="T68" i="2"/>
  <c r="T73" i="2"/>
  <c r="T78" i="2"/>
  <c r="T83" i="2"/>
  <c r="T88" i="2"/>
  <c r="T93" i="2"/>
  <c r="T98" i="2"/>
  <c r="U23" i="2"/>
  <c r="L91" i="2"/>
  <c r="L96" i="2"/>
  <c r="L101" i="2"/>
  <c r="T91" i="2"/>
  <c r="T96" i="2"/>
  <c r="T101" i="2"/>
  <c r="G5" i="1" l="1"/>
  <c r="M8" i="1"/>
  <c r="I5" i="1"/>
  <c r="H24" i="1"/>
  <c r="G24" i="1"/>
  <c r="F24" i="1"/>
  <c r="D24" i="1"/>
  <c r="C24" i="1"/>
  <c r="B24" i="1"/>
  <c r="E24" i="1"/>
  <c r="D15" i="1"/>
  <c r="C8" i="1"/>
  <c r="B19" i="1"/>
  <c r="D19" i="1"/>
  <c r="C15" i="1"/>
  <c r="D10" i="1"/>
  <c r="B8" i="1"/>
  <c r="B15" i="1"/>
  <c r="C10" i="1"/>
  <c r="C19" i="1"/>
  <c r="B18" i="1"/>
  <c r="D18" i="1"/>
  <c r="B12" i="1"/>
  <c r="C18" i="1"/>
  <c r="B17" i="1"/>
  <c r="C9" i="1"/>
  <c r="C14" i="1"/>
  <c r="D17" i="1"/>
  <c r="B14" i="1"/>
  <c r="C17" i="1"/>
  <c r="D9" i="1"/>
  <c r="D11" i="1"/>
  <c r="B9" i="1"/>
  <c r="D13" i="1"/>
  <c r="B11" i="1"/>
  <c r="D16" i="1"/>
  <c r="C11" i="1"/>
  <c r="C16" i="1"/>
  <c r="B16" i="1"/>
  <c r="C13" i="1"/>
  <c r="D8" i="1"/>
  <c r="D12" i="1"/>
  <c r="B10" i="1"/>
  <c r="C12" i="1"/>
  <c r="D14" i="1"/>
  <c r="B13" i="1"/>
  <c r="H28" i="1"/>
  <c r="G28" i="1"/>
  <c r="F28" i="1"/>
  <c r="E28" i="1"/>
  <c r="D28" i="1"/>
  <c r="C28" i="1"/>
  <c r="B28" i="1"/>
  <c r="H23" i="1"/>
  <c r="G23" i="1"/>
  <c r="F23" i="1"/>
  <c r="E23" i="1"/>
  <c r="D23" i="1"/>
  <c r="C23" i="1"/>
  <c r="B23" i="1"/>
  <c r="H31" i="1"/>
  <c r="G31" i="1"/>
  <c r="F31" i="1"/>
  <c r="E31" i="1"/>
  <c r="D31" i="1"/>
  <c r="C31" i="1"/>
  <c r="B31" i="1"/>
  <c r="H26" i="1"/>
  <c r="G26" i="1"/>
  <c r="F26" i="1"/>
  <c r="E26" i="1"/>
  <c r="D26" i="1"/>
  <c r="C26" i="1"/>
  <c r="B26" i="1"/>
  <c r="H29" i="1"/>
  <c r="E29" i="1"/>
  <c r="G29" i="1"/>
  <c r="F29" i="1"/>
  <c r="D29" i="1"/>
  <c r="C29" i="1"/>
  <c r="B29" i="1"/>
  <c r="H32" i="1"/>
  <c r="G32" i="1"/>
  <c r="F32" i="1"/>
  <c r="E32" i="1"/>
  <c r="D32" i="1"/>
  <c r="C32" i="1"/>
  <c r="B32" i="1"/>
  <c r="D30" i="1"/>
  <c r="C30" i="1"/>
  <c r="B30" i="1"/>
  <c r="H30" i="1"/>
  <c r="G30" i="1"/>
  <c r="F30" i="1"/>
  <c r="E30" i="1"/>
  <c r="H27" i="1"/>
  <c r="G27" i="1"/>
  <c r="E27" i="1"/>
  <c r="F27" i="1"/>
  <c r="D27" i="1"/>
  <c r="C27" i="1"/>
  <c r="B27" i="1"/>
  <c r="D25" i="1"/>
  <c r="C25" i="1"/>
  <c r="B25" i="1"/>
  <c r="H25" i="1"/>
  <c r="G25" i="1"/>
  <c r="F25" i="1"/>
  <c r="E25" i="1"/>
</calcChain>
</file>

<file path=xl/sharedStrings.xml><?xml version="1.0" encoding="utf-8"?>
<sst xmlns="http://schemas.openxmlformats.org/spreadsheetml/2006/main" count="541" uniqueCount="273">
  <si>
    <t>Wartungsplan Gebäude 2026</t>
  </si>
  <si>
    <t>Generische Excel-Vorlage für die Planung, Überwachung und Dokumentation von Wartungen in Gebäuden. Eingaben erfolgen im Tabellenblatt „Wartungsplan“; abgeschlossene Arbeiten können im „Protokoll“ dokumentiert werden. Planungsjahr und Stichtag werden im Tabellenblatt „Listen“ gepflegt.</t>
  </si>
  <si>
    <t>Planungsjahr</t>
  </si>
  <si>
    <t>Stichtag</t>
  </si>
  <si>
    <t>Aufgaben gesamt</t>
  </si>
  <si>
    <t>Überfällig</t>
  </si>
  <si>
    <t>Fällig ≤ 30 Tage</t>
  </si>
  <si>
    <t>Erledigt</t>
  </si>
  <si>
    <t>Budget 2026</t>
  </si>
  <si>
    <t>Monat</t>
  </si>
  <si>
    <t>Fälligkeiten</t>
  </si>
  <si>
    <t>Budget (€)</t>
  </si>
  <si>
    <t>Ist-Kosten (€)</t>
  </si>
  <si>
    <t>Status</t>
  </si>
  <si>
    <t>Anzahl</t>
  </si>
  <si>
    <t>Anteil</t>
  </si>
  <si>
    <t>Kategorie</t>
  </si>
  <si>
    <t>Januar</t>
  </si>
  <si>
    <t>Geplant</t>
  </si>
  <si>
    <t>Technik</t>
  </si>
  <si>
    <t>Februar</t>
  </si>
  <si>
    <t>In Arbeit</t>
  </si>
  <si>
    <t>Brandschutz</t>
  </si>
  <si>
    <t>März</t>
  </si>
  <si>
    <t>Sicherheit</t>
  </si>
  <si>
    <t>April</t>
  </si>
  <si>
    <t>Verschoben</t>
  </si>
  <si>
    <t>Sanitär</t>
  </si>
  <si>
    <t>Mai</t>
  </si>
  <si>
    <t>Nicht relevant</t>
  </si>
  <si>
    <t>Elektro</t>
  </si>
  <si>
    <t>Juni</t>
  </si>
  <si>
    <t>Außenbereich</t>
  </si>
  <si>
    <t>Juli</t>
  </si>
  <si>
    <t>Gebäudehülle</t>
  </si>
  <si>
    <t>August</t>
  </si>
  <si>
    <t>Dokumentation</t>
  </si>
  <si>
    <t>September</t>
  </si>
  <si>
    <t>Oktober</t>
  </si>
  <si>
    <t>November</t>
  </si>
  <si>
    <t>Dezember</t>
  </si>
  <si>
    <t>Nächste offene Wartungen</t>
  </si>
  <si>
    <t>ID</t>
  </si>
  <si>
    <t>Objekt/Anlage</t>
  </si>
  <si>
    <t>Aufgabe</t>
  </si>
  <si>
    <t>Fällig am</t>
  </si>
  <si>
    <t>Tage</t>
  </si>
  <si>
    <t>Ampel</t>
  </si>
  <si>
    <t>Verantwortlich</t>
  </si>
  <si>
    <t>Bereich</t>
  </si>
  <si>
    <t>Standort</t>
  </si>
  <si>
    <t>Wartungsaufgabe</t>
  </si>
  <si>
    <t>Priorität</t>
  </si>
  <si>
    <t>Intervall</t>
  </si>
  <si>
    <t>Intervall Tage</t>
  </si>
  <si>
    <t>Letzte Wartung</t>
  </si>
  <si>
    <t>Nächste Fälligkeit</t>
  </si>
  <si>
    <t>Monat 2026</t>
  </si>
  <si>
    <t>Dienstleister</t>
  </si>
  <si>
    <t>Erledigt am</t>
  </si>
  <si>
    <t>Abweichung (€)</t>
  </si>
  <si>
    <t>Tage bis Fälligkeit</t>
  </si>
  <si>
    <t>Nachweis erforderlich</t>
  </si>
  <si>
    <t>Notizen</t>
  </si>
  <si>
    <t>Sortierhilfe</t>
  </si>
  <si>
    <t>WP-001</t>
  </si>
  <si>
    <t>Technikräume</t>
  </si>
  <si>
    <t>Heizungsanlage</t>
  </si>
  <si>
    <t>Technikraum UG</t>
  </si>
  <si>
    <t>Wartung, Sichtprüfung und Funktionskontrolle</t>
  </si>
  <si>
    <t>Hoch</t>
  </si>
  <si>
    <t>Quartalsweise</t>
  </si>
  <si>
    <t>Facility Management</t>
  </si>
  <si>
    <t>Muster Gebäudetechnik GmbH</t>
  </si>
  <si>
    <t>Ja</t>
  </si>
  <si>
    <t>Thermostate und Pumpenlauf prüfen.</t>
  </si>
  <si>
    <t>WP-002</t>
  </si>
  <si>
    <t>Allgemeinflächen</t>
  </si>
  <si>
    <t>Brandmeldeanlage</t>
  </si>
  <si>
    <t>Zentrale EG</t>
  </si>
  <si>
    <t>Meldertest und Störmeldungsprüfung</t>
  </si>
  <si>
    <t>Monatlich</t>
  </si>
  <si>
    <t>Brandschutzbeauftragte</t>
  </si>
  <si>
    <t>Brandschutz Service Nord</t>
  </si>
  <si>
    <t>Protokoll im Brandschutzordner ablegen.</t>
  </si>
  <si>
    <t>WP-003</t>
  </si>
  <si>
    <t>Treppenhaus</t>
  </si>
  <si>
    <t>Notbeleuchtung</t>
  </si>
  <si>
    <t>Treppenhaus A/B</t>
  </si>
  <si>
    <t>Leuchtdauer und Sichtprüfung</t>
  </si>
  <si>
    <t>Halbjährlich</t>
  </si>
  <si>
    <t>Hausmeisterteam</t>
  </si>
  <si>
    <t>Intern</t>
  </si>
  <si>
    <t>Batteriestatus dokumentieren.</t>
  </si>
  <si>
    <t>WP-004</t>
  </si>
  <si>
    <t>Eingänge</t>
  </si>
  <si>
    <t>Aufzug</t>
  </si>
  <si>
    <t>Haupteingang</t>
  </si>
  <si>
    <t>Monatliche Betreiberkontrolle</t>
  </si>
  <si>
    <t>Objektverwaltung</t>
  </si>
  <si>
    <t>Aufzug Service Beispiel</t>
  </si>
  <si>
    <t>Notruf und Türfunktion prüfen.</t>
  </si>
  <si>
    <t>WP-005</t>
  </si>
  <si>
    <t>Dach/Fassade</t>
  </si>
  <si>
    <t>Dachrinne</t>
  </si>
  <si>
    <t>Nord- und Südseite</t>
  </si>
  <si>
    <t>Sichtprüfung und Reinigung</t>
  </si>
  <si>
    <t>Mittel</t>
  </si>
  <si>
    <t>Nein</t>
  </si>
  <si>
    <t>Nur bei zugänglichen Bereichen intern durchführen.</t>
  </si>
  <si>
    <t>WP-006</t>
  </si>
  <si>
    <t>Feuerlöscher</t>
  </si>
  <si>
    <t>Alle Etagen</t>
  </si>
  <si>
    <t>Jahresprüfung der Feuerlöscher</t>
  </si>
  <si>
    <t>Jährlich</t>
  </si>
  <si>
    <t>Plomben und Prüfsiegel kontrollieren.</t>
  </si>
  <si>
    <t>WP-007</t>
  </si>
  <si>
    <t>Lüftungsanlage</t>
  </si>
  <si>
    <t>Dachzentrale</t>
  </si>
  <si>
    <t>Filterwechsel und Anlagenkontrolle</t>
  </si>
  <si>
    <t>Filterklasse in Protokoll notieren.</t>
  </si>
  <si>
    <t>WP-008</t>
  </si>
  <si>
    <t>Sanitärbereiche</t>
  </si>
  <si>
    <t>Wasserfilter</t>
  </si>
  <si>
    <t>Hausanschlussraum</t>
  </si>
  <si>
    <t>Filtereinsatz prüfen und wechseln</t>
  </si>
  <si>
    <t>Sanitärdienst Alpha</t>
  </si>
  <si>
    <t>Druckverlust vor/nach Filter erfassen.</t>
  </si>
  <si>
    <t>WP-009</t>
  </si>
  <si>
    <t>Elektrounterverteilung</t>
  </si>
  <si>
    <t>UG/EG/1. OG</t>
  </si>
  <si>
    <t>Sichtprüfung, Beschriftung und Erwärmung</t>
  </si>
  <si>
    <t>Externer Techniker</t>
  </si>
  <si>
    <t>Elektro Partner Mitte</t>
  </si>
  <si>
    <t>Keine Arbeiten unter Spannung ohne Fachkraft.</t>
  </si>
  <si>
    <t>WP-010</t>
  </si>
  <si>
    <t>Außenanlagen</t>
  </si>
  <si>
    <t>Außenbeleuchtung</t>
  </si>
  <si>
    <t>Parkfläche und Wege</t>
  </si>
  <si>
    <t>Funktionstest und Austausch defekter Leuchtmittel</t>
  </si>
  <si>
    <t>Dämmerungssensor separat prüfen.</t>
  </si>
  <si>
    <t>WP-011</t>
  </si>
  <si>
    <t>Türschließer</t>
  </si>
  <si>
    <t>Brandschutztüren</t>
  </si>
  <si>
    <t>Schließgeschwindigkeit und Feststellanlage prüfen</t>
  </si>
  <si>
    <t>Abweichungen sofort melden.</t>
  </si>
  <si>
    <t>WP-012</t>
  </si>
  <si>
    <t>Abwasserhebeanlage</t>
  </si>
  <si>
    <t>Pumpensumpf UG</t>
  </si>
  <si>
    <t>Alarm, Pumpe und Rückstauklappe kontrollieren</t>
  </si>
  <si>
    <t>Geruchsbildung dokumentieren.</t>
  </si>
  <si>
    <t>WP-013</t>
  </si>
  <si>
    <t>Rauchmelder</t>
  </si>
  <si>
    <t>Flure und Technikräume</t>
  </si>
  <si>
    <t>Testauslösung und Batteriestatus</t>
  </si>
  <si>
    <t>Nicht zugängliche Räume nachterminieren.</t>
  </si>
  <si>
    <t>WP-014</t>
  </si>
  <si>
    <t>Zugangskontrolle</t>
  </si>
  <si>
    <t>Haupteingang und Nebeneingang</t>
  </si>
  <si>
    <t>Leser, Türkontakt und Protokoll prüfen</t>
  </si>
  <si>
    <t>Sicherheitsdienst</t>
  </si>
  <si>
    <t>Testkarte nutzen.</t>
  </si>
  <si>
    <t>WP-015</t>
  </si>
  <si>
    <t>Sanitärarmaturen</t>
  </si>
  <si>
    <t>WC EG/1. OG</t>
  </si>
  <si>
    <t>Dichtheit und Funktion prüfen</t>
  </si>
  <si>
    <t>Defekte Perlatoren direkt tauschen.</t>
  </si>
  <si>
    <t>WP-016</t>
  </si>
  <si>
    <t>Blitzschutzanlage</t>
  </si>
  <si>
    <t>Dachfläche</t>
  </si>
  <si>
    <t>Sichtprüfung der Ableitungen</t>
  </si>
  <si>
    <t>Prüfbericht digital ablegen.</t>
  </si>
  <si>
    <t>WP-017</t>
  </si>
  <si>
    <t>Fenster und Dichtungen</t>
  </si>
  <si>
    <t>Dichtungen und Beschläge prüfen</t>
  </si>
  <si>
    <t>Niedrig</t>
  </si>
  <si>
    <t>Mängel nach Raum dokumentieren.</t>
  </si>
  <si>
    <t>WP-018</t>
  </si>
  <si>
    <t>Grünflächenbewässerung</t>
  </si>
  <si>
    <t>Innenhof</t>
  </si>
  <si>
    <t>Düsen, Zeitschaltuhr und Leckagen prüfen</t>
  </si>
  <si>
    <t>Nur während Saison relevant.</t>
  </si>
  <si>
    <t>WP-019</t>
  </si>
  <si>
    <t>Gebäudeleittechnik</t>
  </si>
  <si>
    <t>Server-/Technikraum</t>
  </si>
  <si>
    <t>Alarme, Zeitprogramme und Backups kontrollieren</t>
  </si>
  <si>
    <t>Konfiguration vor Änderungen exportieren.</t>
  </si>
  <si>
    <t>WP-020</t>
  </si>
  <si>
    <t>Rauch- und Wärmeabzug</t>
  </si>
  <si>
    <t>Treppenhauskopf</t>
  </si>
  <si>
    <t>Funktionsprüfung und Sichtkontrolle</t>
  </si>
  <si>
    <t>Nächste Jahresprüfung automatisch aus Erledigungsdatum.</t>
  </si>
  <si>
    <t>WP-021</t>
  </si>
  <si>
    <t>Parkflächen</t>
  </si>
  <si>
    <t>Entwässerungsrinne</t>
  </si>
  <si>
    <t>Tiefgarage</t>
  </si>
  <si>
    <t>Reinigung und Ablaufprüfung</t>
  </si>
  <si>
    <t>Sedimentfang geleert.</t>
  </si>
  <si>
    <t>WP-022</t>
  </si>
  <si>
    <t>Automatische Türanlage</t>
  </si>
  <si>
    <t>Sensorik und Sicherheitsabschaltung prüfen</t>
  </si>
  <si>
    <t>Termin wegen Ersatzteilverfügbarkeit verschoben.</t>
  </si>
  <si>
    <t>WP-023</t>
  </si>
  <si>
    <t>Reinigungsmaschinen</t>
  </si>
  <si>
    <t>Lager EG</t>
  </si>
  <si>
    <t>Sichtprüfung, Ladegerät und Bürstenzustand</t>
  </si>
  <si>
    <t>Nicht gebäudespezifisch, aber nützlich für Betrieb.</t>
  </si>
  <si>
    <t>WP-024</t>
  </si>
  <si>
    <t>Warmwasserbereitung</t>
  </si>
  <si>
    <t>Temperatur, Zirkulation und Dichtheit prüfen</t>
  </si>
  <si>
    <t>Temperaturen protokollieren.</t>
  </si>
  <si>
    <t>Protokoll-ID</t>
  </si>
  <si>
    <t>Datum</t>
  </si>
  <si>
    <t>Plan-ID</t>
  </si>
  <si>
    <t>Durchgeführte Maßnahme / Ergebnis</t>
  </si>
  <si>
    <t>Durchgeführt von</t>
  </si>
  <si>
    <t>Status nach Wartung</t>
  </si>
  <si>
    <t>Kosten (€)</t>
  </si>
  <si>
    <t>Nachweis / Dokument</t>
  </si>
  <si>
    <t>Nächste Empfehlung</t>
  </si>
  <si>
    <t>PR-001</t>
  </si>
  <si>
    <t>Testauslösung in allen zugänglichen Bereichen durchgeführt; zwei Batterien ersetzt.</t>
  </si>
  <si>
    <t>Ohne Mangel</t>
  </si>
  <si>
    <t>Prüfnotiz intern</t>
  </si>
  <si>
    <t>Nächster Test im Juli</t>
  </si>
  <si>
    <t>Nicht zugänglicher Lagerraum separat prüfen.</t>
  </si>
  <si>
    <t>PR-002</t>
  </si>
  <si>
    <t>Brennerlauf und Pumpenfunktion geprüft; keine Störung.</t>
  </si>
  <si>
    <t>Servicebericht</t>
  </si>
  <si>
    <t>Nächste Wartung Juni</t>
  </si>
  <si>
    <t>PR-003</t>
  </si>
  <si>
    <t>Filter gewechselt; Luftvolumenstrom stichprobenartig geprüft.</t>
  </si>
  <si>
    <t>Erledigt mit Hinweis</t>
  </si>
  <si>
    <t>Wartungsprotokoll</t>
  </si>
  <si>
    <t>Filterbestand nachbestellen</t>
  </si>
  <si>
    <t>Ein Filterset nur noch auf Lager.</t>
  </si>
  <si>
    <t>PR-004</t>
  </si>
  <si>
    <t>Rauchabzug ausgelöst, Rückstellung getestet, keine Fehlermeldung.</t>
  </si>
  <si>
    <t>Prüfbericht</t>
  </si>
  <si>
    <t>Jahresprüfung 2027 einplanen</t>
  </si>
  <si>
    <t>PR-005</t>
  </si>
  <si>
    <t>Meldertest mit Störsimulation; Melder 2.14 reagiert verzögert.</t>
  </si>
  <si>
    <t>Mangel festgestellt</t>
  </si>
  <si>
    <t>Melder 2.14 austauschen</t>
  </si>
  <si>
    <t>Nachtermin erforderlich.</t>
  </si>
  <si>
    <t>PR-006</t>
  </si>
  <si>
    <t>Rinne gereinigt, Ablauf frei, Sedimentfang geleert.</t>
  </si>
  <si>
    <t>Fotodokumentation</t>
  </si>
  <si>
    <t>Kontrolle nach Starkregen</t>
  </si>
  <si>
    <t>PR-007</t>
  </si>
  <si>
    <t>Alarm und Pumpe getestet; Rückstauklappe leichtgängig.</t>
  </si>
  <si>
    <t>Nächster Test Ende Juni</t>
  </si>
  <si>
    <t>PR-008</t>
  </si>
  <si>
    <t>Filtereinsatz erneuert; Druckdifferenz wieder im Sollbereich.</t>
  </si>
  <si>
    <t>Rechnung</t>
  </si>
  <si>
    <t>Nächster Wechsel im Juli</t>
  </si>
  <si>
    <t>Ja/Nein</t>
  </si>
  <si>
    <t>Einstellung</t>
  </si>
  <si>
    <t>Wert</t>
  </si>
  <si>
    <t>Täglich</t>
  </si>
  <si>
    <t>Wöchentlich</t>
  </si>
  <si>
    <t>Hinweis</t>
  </si>
  <si>
    <t>Planungsjahr und Stichtag können hier angepasst werden.</t>
  </si>
  <si>
    <t>Währung</t>
  </si>
  <si>
    <t>EUR</t>
  </si>
  <si>
    <t>Vorlage</t>
  </si>
  <si>
    <t>Wartungsplan Gebäude</t>
  </si>
  <si>
    <t>Kurzanleitung</t>
  </si>
  <si>
    <t>1) In „Wartungsplan“ Stammdaten, Intervalle und Kosten anpassen.</t>
  </si>
  <si>
    <t>2) Erledigte Arbeiten im „Protokoll“ erfassen.</t>
  </si>
  <si>
    <t>3) Dashboard zeigt Fälligkeiten, Status, Budget und nächste offene Wartungen.</t>
  </si>
  <si>
    <t>4) Formeln in grau hinterlegten Spalten nicht überschreiben.</t>
  </si>
  <si>
    <t>5) Keine personenbezogenen Daten notwendig; Verantwortlichkeiten können als Rollen geführt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</si>
</sst>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#,##0.00\ \€"/>
    <numFmt numFmtId="166" formatCode="0.00000"/>
    <numFmt numFmtId="167" formatCode="0.0%"/>
  </numFmts>
  <fonts count="11" x14ac:knownFonts="1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8"/>
      <color rgb="FFFFFFFF"/>
      <name val="Carlito"/>
    </font>
    <font>
      <i/>
      <sz val="11"/>
      <color rgb="FF374151"/>
      <name val="Carlito"/>
    </font>
    <font>
      <b/>
      <sz val="14"/>
      <name val="Carlito"/>
    </font>
    <font>
      <b/>
      <sz val="8"/>
      <color rgb="FFA0A0A0"/>
      <name val="Carlito"/>
    </font>
    <font>
      <b/>
      <i/>
      <sz val="11"/>
      <color rgb="FF374151"/>
      <name val="Carlito"/>
    </font>
    <font>
      <sz val="11"/>
      <name val="Carlito"/>
    </font>
    <font>
      <i/>
      <sz val="8"/>
      <color rgb="FF374151"/>
      <name val="Carlito"/>
      <family val="2"/>
    </font>
    <font>
      <sz val="8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EAF4FB"/>
      </patternFill>
    </fill>
    <fill>
      <patternFill patternType="solid">
        <fgColor rgb="FF0F766E"/>
      </patternFill>
    </fill>
    <fill>
      <patternFill patternType="solid">
        <fgColor rgb="FFF7F7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4" fillId="5" borderId="0" xfId="1" applyFont="1" applyFill="1" applyAlignment="1">
      <alignment vertical="top" wrapText="1"/>
    </xf>
    <xf numFmtId="0" fontId="0" fillId="0" borderId="0" xfId="1" applyFont="1" applyAlignment="1">
      <alignment vertical="top"/>
    </xf>
    <xf numFmtId="0" fontId="1" fillId="2" borderId="0" xfId="1" applyFont="1" applyFill="1" applyAlignment="1">
      <alignment horizontal="center" vertical="top" wrapText="1"/>
    </xf>
    <xf numFmtId="0" fontId="0" fillId="0" borderId="0" xfId="1" applyFont="1" applyAlignment="1">
      <alignment vertical="top" wrapText="1"/>
    </xf>
    <xf numFmtId="165" fontId="0" fillId="0" borderId="0" xfId="1" applyNumberFormat="1" applyFont="1" applyAlignment="1">
      <alignment vertical="top" wrapText="1"/>
    </xf>
    <xf numFmtId="167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 wrapText="1"/>
    </xf>
    <xf numFmtId="0" fontId="2" fillId="3" borderId="0" xfId="1" applyFont="1" applyFill="1" applyAlignment="1">
      <alignment vertical="top"/>
    </xf>
    <xf numFmtId="0" fontId="0" fillId="4" borderId="0" xfId="1" applyFont="1" applyFill="1" applyAlignment="1">
      <alignment vertical="top"/>
    </xf>
    <xf numFmtId="164" fontId="0" fillId="4" borderId="0" xfId="1" applyNumberFormat="1" applyFont="1" applyFill="1" applyAlignment="1">
      <alignment vertical="top"/>
    </xf>
    <xf numFmtId="0" fontId="0" fillId="4" borderId="0" xfId="1" applyFont="1" applyFill="1" applyAlignment="1">
      <alignment vertical="top" wrapText="1"/>
    </xf>
    <xf numFmtId="164" fontId="0" fillId="4" borderId="0" xfId="1" applyNumberFormat="1" applyFont="1" applyFill="1" applyAlignment="1">
      <alignment vertical="top" wrapText="1"/>
    </xf>
    <xf numFmtId="165" fontId="0" fillId="4" borderId="0" xfId="1" applyNumberFormat="1" applyFont="1" applyFill="1" applyAlignment="1">
      <alignment vertical="top" wrapText="1"/>
    </xf>
    <xf numFmtId="0" fontId="0" fillId="7" borderId="0" xfId="1" applyFont="1" applyFill="1" applyAlignment="1">
      <alignment vertical="top" wrapText="1"/>
    </xf>
    <xf numFmtId="164" fontId="0" fillId="7" borderId="0" xfId="1" applyNumberFormat="1" applyFont="1" applyFill="1" applyAlignment="1">
      <alignment vertical="top" wrapText="1"/>
    </xf>
    <xf numFmtId="165" fontId="0" fillId="7" borderId="0" xfId="1" applyNumberFormat="1" applyFont="1" applyFill="1" applyAlignment="1">
      <alignment vertical="top" wrapText="1"/>
    </xf>
    <xf numFmtId="1" fontId="0" fillId="7" borderId="0" xfId="1" applyNumberFormat="1" applyFont="1" applyFill="1" applyAlignment="1">
      <alignment vertical="top" wrapText="1"/>
    </xf>
    <xf numFmtId="166" fontId="0" fillId="7" borderId="0" xfId="1" applyNumberFormat="1" applyFont="1" applyFill="1" applyAlignment="1">
      <alignment vertical="top" wrapText="1"/>
    </xf>
    <xf numFmtId="0" fontId="6" fillId="2" borderId="0" xfId="1" applyFont="1" applyFill="1" applyAlignment="1">
      <alignment horizontal="center" vertical="top" wrapText="1"/>
    </xf>
    <xf numFmtId="0" fontId="7" fillId="5" borderId="0" xfId="1" applyFont="1" applyFill="1" applyAlignment="1">
      <alignment vertical="top" wrapText="1"/>
    </xf>
    <xf numFmtId="0" fontId="3" fillId="2" borderId="0" xfId="1" applyFont="1" applyFill="1" applyAlignment="1">
      <alignment horizontal="left" vertical="top"/>
    </xf>
    <xf numFmtId="0" fontId="0" fillId="0" borderId="0" xfId="1" applyFont="1" applyAlignment="1">
      <alignment vertical="top"/>
    </xf>
    <xf numFmtId="0" fontId="1" fillId="2" borderId="0" xfId="1" applyFont="1" applyFill="1" applyAlignment="1">
      <alignment horizontal="center" vertical="top"/>
    </xf>
    <xf numFmtId="0" fontId="5" fillId="4" borderId="0" xfId="1" applyFont="1" applyFill="1" applyAlignment="1">
      <alignment horizontal="center" vertical="top"/>
    </xf>
    <xf numFmtId="164" fontId="5" fillId="4" borderId="0" xfId="1" applyNumberFormat="1" applyFont="1" applyFill="1" applyAlignment="1">
      <alignment horizontal="center" vertical="top"/>
    </xf>
    <xf numFmtId="165" fontId="5" fillId="4" borderId="0" xfId="1" applyNumberFormat="1" applyFont="1" applyFill="1" applyAlignment="1">
      <alignment horizontal="center" vertical="top"/>
    </xf>
    <xf numFmtId="165" fontId="0" fillId="0" borderId="0" xfId="1" applyNumberFormat="1" applyFont="1" applyAlignment="1">
      <alignment vertical="top"/>
    </xf>
    <xf numFmtId="0" fontId="1" fillId="6" borderId="0" xfId="1" applyFont="1" applyFill="1" applyAlignment="1">
      <alignment horizontal="center" vertical="top" wrapText="1"/>
    </xf>
    <xf numFmtId="0" fontId="9" fillId="5" borderId="0" xfId="1" applyFont="1" applyFill="1" applyAlignment="1">
      <alignment vertical="top" wrapText="1"/>
    </xf>
    <xf numFmtId="0" fontId="10" fillId="0" borderId="0" xfId="1" applyFont="1" applyAlignment="1">
      <alignment vertical="top"/>
    </xf>
  </cellXfs>
  <cellStyles count="2">
    <cellStyle name="Normal" xfId="1" xr:uid="{00000000-0005-0000-0000-000000000000}"/>
    <cellStyle name="Standard" xfId="0" builtinId="0"/>
  </cellStyles>
  <dxfs count="9">
    <dxf>
      <font>
        <b/>
        <color rgb="FF38761D"/>
      </font>
      <fill>
        <patternFill patternType="solid">
          <bgColor rgb="FFD9EAD3"/>
        </patternFill>
      </fill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A64D00"/>
      </font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</dxf>
    <dxf>
      <font>
        <b/>
        <color rgb="FF990000"/>
      </font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A64D00"/>
      </font>
      <fill>
        <patternFill patternType="solid">
          <bgColor rgb="FFFCE4D6"/>
        </patternFill>
      </fill>
    </dxf>
    <dxf>
      <font>
        <b/>
        <color rgb="FF990000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Fälligkeiten</c:v>
          </c:tx>
          <c:invertIfNegative val="1"/>
          <c:cat>
            <c:strRef>
              <c:f>Dashboard!$A$8:$A$19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Dashboard!$B$8:$B$19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9-48E6-849E-3ED9D8C2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Dashboard!$G$8:$G$12</c:f>
              <c:strCache>
                <c:ptCount val="5"/>
                <c:pt idx="0">
                  <c:v>Geplant</c:v>
                </c:pt>
                <c:pt idx="1">
                  <c:v>In Arbeit</c:v>
                </c:pt>
                <c:pt idx="2">
                  <c:v>Erledigt</c:v>
                </c:pt>
                <c:pt idx="3">
                  <c:v>Verschoben</c:v>
                </c:pt>
                <c:pt idx="4">
                  <c:v>Nicht relevant</c:v>
                </c:pt>
              </c:strCache>
            </c:strRef>
          </c:cat>
          <c:val>
            <c:numRef>
              <c:f>Dashboard!$H$8:$H$12</c:f>
              <c:numCache>
                <c:formatCode>General</c:formatCode>
                <c:ptCount val="5"/>
                <c:pt idx="0">
                  <c:v>19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6-4827-B69D-E3B8E612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20</xdr:row>
      <xdr:rowOff>0</xdr:rowOff>
    </xdr:from>
    <xdr:to>
      <xdr:col>14</xdr:col>
      <xdr:colOff>0</xdr:colOff>
      <xdr:row>26</xdr:row>
      <xdr:rowOff>9525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171450</xdr:rowOff>
    </xdr:from>
    <xdr:to>
      <xdr:col>14</xdr:col>
      <xdr:colOff>0</xdr:colOff>
      <xdr:row>32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artungsplanTabelle" displayName="WartungsplanTabelle" ref="A1:X101">
  <tableColumns count="24">
    <tableColumn id="1" xr3:uid="{00000000-0010-0000-0000-000001000000}" name="ID"/>
    <tableColumn id="2" xr3:uid="{00000000-0010-0000-0000-000002000000}" name="Bereich"/>
    <tableColumn id="3" xr3:uid="{00000000-0010-0000-0000-000003000000}" name="Objekt/Anlage"/>
    <tableColumn id="4" xr3:uid="{00000000-0010-0000-0000-000004000000}" name="Standort"/>
    <tableColumn id="5" xr3:uid="{00000000-0010-0000-0000-000005000000}" name="Wartungsaufgabe"/>
    <tableColumn id="6" xr3:uid="{00000000-0010-0000-0000-000006000000}" name="Kategorie"/>
    <tableColumn id="7" xr3:uid="{00000000-0010-0000-0000-000007000000}" name="Priorität"/>
    <tableColumn id="8" xr3:uid="{00000000-0010-0000-0000-000008000000}" name="Intervall"/>
    <tableColumn id="9" xr3:uid="{00000000-0010-0000-0000-000009000000}" name="Intervall Tage"/>
    <tableColumn id="10" xr3:uid="{00000000-0010-0000-0000-00000A000000}" name="Letzte Wartung"/>
    <tableColumn id="11" xr3:uid="{00000000-0010-0000-0000-00000B000000}" name="Nächste Fälligkeit"/>
    <tableColumn id="12" xr3:uid="{00000000-0010-0000-0000-00000C000000}" name="Monat 2026"/>
    <tableColumn id="13" xr3:uid="{00000000-0010-0000-0000-00000D000000}" name="Verantwortlich"/>
    <tableColumn id="14" xr3:uid="{00000000-0010-0000-0000-00000E000000}" name="Dienstleister"/>
    <tableColumn id="15" xr3:uid="{00000000-0010-0000-0000-00000F000000}" name="Budget (€)"/>
    <tableColumn id="16" xr3:uid="{00000000-0010-0000-0000-000010000000}" name="Status"/>
    <tableColumn id="17" xr3:uid="{00000000-0010-0000-0000-000011000000}" name="Erledigt am"/>
    <tableColumn id="18" xr3:uid="{00000000-0010-0000-0000-000012000000}" name="Ist-Kosten (€)"/>
    <tableColumn id="19" xr3:uid="{00000000-0010-0000-0000-000013000000}" name="Abweichung (€)"/>
    <tableColumn id="20" xr3:uid="{00000000-0010-0000-0000-000014000000}" name="Tage bis Fälligkeit"/>
    <tableColumn id="21" xr3:uid="{00000000-0010-0000-0000-000015000000}" name="Ampel"/>
    <tableColumn id="22" xr3:uid="{00000000-0010-0000-0000-000016000000}" name="Nachweis erforderlich"/>
    <tableColumn id="23" xr3:uid="{00000000-0010-0000-0000-000017000000}" name="Notizen"/>
    <tableColumn id="24" xr3:uid="{00000000-0010-0000-0000-000018000000}" name="Sortierhilf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otokollTabelle" displayName="ProtokollTabelle" ref="A1:O101">
  <tableColumns count="15">
    <tableColumn id="1" xr3:uid="{00000000-0010-0000-0100-000001000000}" name="Protokoll-ID"/>
    <tableColumn id="2" xr3:uid="{00000000-0010-0000-0100-000002000000}" name="Datum"/>
    <tableColumn id="3" xr3:uid="{00000000-0010-0000-0100-000003000000}" name="Plan-ID"/>
    <tableColumn id="4" xr3:uid="{00000000-0010-0000-0100-000004000000}" name="Bereich"/>
    <tableColumn id="5" xr3:uid="{00000000-0010-0000-0100-000005000000}" name="Objekt/Anlage"/>
    <tableColumn id="6" xr3:uid="{00000000-0010-0000-0100-000006000000}" name="Wartungsaufgabe"/>
    <tableColumn id="7" xr3:uid="{00000000-0010-0000-0100-000007000000}" name="Durchgeführte Maßnahme / Ergebnis"/>
    <tableColumn id="8" xr3:uid="{00000000-0010-0000-0100-000008000000}" name="Durchgeführt von"/>
    <tableColumn id="9" xr3:uid="{00000000-0010-0000-0100-000009000000}" name="Dienstleister"/>
    <tableColumn id="10" xr3:uid="{00000000-0010-0000-0100-00000A000000}" name="Status nach Wartung"/>
    <tableColumn id="11" xr3:uid="{00000000-0010-0000-0100-00000B000000}" name="Kosten (€)"/>
    <tableColumn id="12" xr3:uid="{00000000-0010-0000-0100-00000C000000}" name="Nachweis / Dokument"/>
    <tableColumn id="13" xr3:uid="{00000000-0010-0000-0100-00000D000000}" name="Nächste Empfehlung"/>
    <tableColumn id="14" xr3:uid="{00000000-0010-0000-0100-00000E000000}" name="Notizen"/>
    <tableColumn id="15" xr3:uid="{00000000-0010-0000-0100-00000F000000}" name="Monat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9"/>
  <sheetViews>
    <sheetView tabSelected="1" zoomScale="90" zoomScaleNormal="90" workbookViewId="0">
      <selection activeCell="C13" sqref="C13"/>
    </sheetView>
  </sheetViews>
  <sheetFormatPr baseColWidth="10" defaultColWidth="9" defaultRowHeight="15" x14ac:dyDescent="0.25"/>
  <cols>
    <col min="1" max="1" width="9.125" bestFit="1" customWidth="1"/>
    <col min="2" max="2" width="17.25" bestFit="1" customWidth="1"/>
    <col min="3" max="3" width="35.125" bestFit="1" customWidth="1"/>
    <col min="4" max="4" width="10.125" bestFit="1" customWidth="1"/>
    <col min="5" max="5" width="11.375" bestFit="1" customWidth="1"/>
    <col min="6" max="6" width="12.625" bestFit="1" customWidth="1"/>
    <col min="7" max="7" width="19.25" bestFit="1" customWidth="1"/>
    <col min="8" max="8" width="9" bestFit="1" customWidth="1"/>
    <col min="9" max="9" width="5.75" bestFit="1" customWidth="1"/>
    <col min="10" max="10" width="3" customWidth="1"/>
    <col min="11" max="11" width="12.75" bestFit="1" customWidth="1"/>
    <col min="12" max="12" width="6.125" bestFit="1" customWidth="1"/>
    <col min="13" max="13" width="8.625" bestFit="1" customWidth="1"/>
    <col min="14" max="14" width="14" customWidth="1"/>
  </cols>
  <sheetData>
    <row r="1" spans="1:26" ht="32.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4" t="s">
        <v>2</v>
      </c>
      <c r="B4" s="23"/>
      <c r="C4" s="24" t="s">
        <v>3</v>
      </c>
      <c r="D4" s="23"/>
      <c r="E4" s="24" t="s">
        <v>4</v>
      </c>
      <c r="F4" s="23"/>
      <c r="G4" s="24" t="s">
        <v>5</v>
      </c>
      <c r="H4" s="23"/>
      <c r="I4" s="24" t="s">
        <v>6</v>
      </c>
      <c r="J4" s="23"/>
      <c r="K4" s="24" t="s">
        <v>7</v>
      </c>
      <c r="L4" s="23"/>
      <c r="M4" s="24" t="s">
        <v>8</v>
      </c>
      <c r="N4" s="2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1" customHeight="1" x14ac:dyDescent="0.25">
      <c r="A5" s="25">
        <f>Listen!$K$2</f>
        <v>2026</v>
      </c>
      <c r="B5" s="23"/>
      <c r="C5" s="26">
        <f>Listen!$K$3</f>
        <v>46175</v>
      </c>
      <c r="D5" s="23"/>
      <c r="E5" s="25">
        <f>COUNTIF(Wartungsplan!$A$2:$A$101,"&gt;""")</f>
        <v>24</v>
      </c>
      <c r="F5" s="23"/>
      <c r="G5" s="25">
        <f>COUNTIF(Wartungsplan!$U$2:$U$101,"Überfällig")</f>
        <v>4</v>
      </c>
      <c r="H5" s="23"/>
      <c r="I5" s="25">
        <f>COUNTIF(Wartungsplan!$U$2:$U$101,"Fällig &lt; 14 Tage")+COUNTIF(Wartungsplan!$U$2:$U$101,"Fällig &lt; 30 Tage")</f>
        <v>10</v>
      </c>
      <c r="J5" s="23"/>
      <c r="K5" s="25">
        <f>COUNTIF(Wartungsplan!$P$2:$P$101,"Erledigt")</f>
        <v>2</v>
      </c>
      <c r="L5" s="23"/>
      <c r="M5" s="27">
        <f>SUM(Wartungsplan!$O$2:$O$101)</f>
        <v>5150</v>
      </c>
      <c r="N5" s="2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3" t="s">
        <v>9</v>
      </c>
      <c r="B7" s="3" t="s">
        <v>10</v>
      </c>
      <c r="C7" s="3" t="s">
        <v>7</v>
      </c>
      <c r="D7" s="3" t="s">
        <v>11</v>
      </c>
      <c r="E7" s="3" t="s">
        <v>12</v>
      </c>
      <c r="F7" s="2"/>
      <c r="G7" s="3" t="s">
        <v>13</v>
      </c>
      <c r="H7" s="3" t="s">
        <v>14</v>
      </c>
      <c r="I7" s="3" t="s">
        <v>15</v>
      </c>
      <c r="J7" s="2"/>
      <c r="K7" s="3" t="s">
        <v>16</v>
      </c>
      <c r="L7" s="3" t="s">
        <v>14</v>
      </c>
      <c r="M7" s="3" t="s">
        <v>5</v>
      </c>
      <c r="N7" s="3" t="s">
        <v>11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4" t="s">
        <v>17</v>
      </c>
      <c r="B8" s="4">
        <f>COUNTIFS(Wartungsplan!$L$2:$L$101,A8)</f>
        <v>0</v>
      </c>
      <c r="C8" s="4">
        <f>COUNTIFS(Wartungsplan!$L$2:$L$101,A8,Wartungsplan!$P$2:$P$101,"Erledigt")</f>
        <v>0</v>
      </c>
      <c r="D8" s="5">
        <f>SUMIFS(Wartungsplan!$O$2:$O$101,Wartungsplan!$L$2:$L$101,A8)</f>
        <v>0</v>
      </c>
      <c r="E8" s="5">
        <f>SUMIFS(Protokoll!$K$2:$K$101,Protokoll!$O$2:$O$101,A8)</f>
        <v>48</v>
      </c>
      <c r="F8" s="2"/>
      <c r="G8" s="2" t="s">
        <v>18</v>
      </c>
      <c r="H8" s="2">
        <f>COUNTIF(Wartungsplan!$P$2:$P$101,G8)</f>
        <v>19</v>
      </c>
      <c r="I8" s="6">
        <f>IF($E$5=0,0,H8/$E$5)</f>
        <v>0.79166666666666663</v>
      </c>
      <c r="J8" s="2"/>
      <c r="K8" s="2" t="s">
        <v>19</v>
      </c>
      <c r="L8" s="2">
        <f>COUNTIF(Wartungsplan!$F$2:$F$101,K8)</f>
        <v>5</v>
      </c>
      <c r="M8" s="2">
        <f>COUNTIFS(Wartungsplan!$F$2:$F$101,K8,Wartungsplan!$U$2:$U$101,"Überfällig")</f>
        <v>0</v>
      </c>
      <c r="N8" s="7">
        <f>SUMIF(Wartungsplan!$F$2:$F$101,K8,Wartungsplan!$O$2:$O$101)</f>
        <v>1240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4" t="s">
        <v>20</v>
      </c>
      <c r="B9" s="4">
        <f>COUNTIFS(Wartungsplan!$L$2:$L$101,A9)</f>
        <v>0</v>
      </c>
      <c r="C9" s="4">
        <f>COUNTIFS(Wartungsplan!$L$2:$L$101,A9,Wartungsplan!$P$2:$P$101,"Erledigt")</f>
        <v>0</v>
      </c>
      <c r="D9" s="5">
        <f>SUMIFS(Wartungsplan!$O$2:$O$101,Wartungsplan!$L$2:$L$101,A9)</f>
        <v>0</v>
      </c>
      <c r="E9" s="5">
        <f>SUMIFS(Protokoll!$K$2:$K$101,Protokoll!$O$2:$O$101,A9)</f>
        <v>0</v>
      </c>
      <c r="F9" s="2"/>
      <c r="G9" s="2" t="s">
        <v>21</v>
      </c>
      <c r="H9" s="2">
        <f>COUNTIF(Wartungsplan!$P$2:$P$101,G9)</f>
        <v>2</v>
      </c>
      <c r="I9" s="6">
        <f>IF($E$5=0,0,H9/$E$5)</f>
        <v>8.3333333333333329E-2</v>
      </c>
      <c r="J9" s="2"/>
      <c r="K9" s="2" t="s">
        <v>22</v>
      </c>
      <c r="L9" s="2">
        <f>COUNTIF(Wartungsplan!$F$2:$F$101,K9)</f>
        <v>5</v>
      </c>
      <c r="M9" s="2">
        <f>COUNTIFS(Wartungsplan!$F$2:$F$101,K9,Wartungsplan!$U$2:$U$101,"Überfällig")</f>
        <v>1</v>
      </c>
      <c r="N9" s="7">
        <f>SUMIF(Wartungsplan!$F$2:$F$101,K9,Wartungsplan!$O$2:$O$101)</f>
        <v>1290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23</v>
      </c>
      <c r="B10" s="4">
        <f>COUNTIFS(Wartungsplan!$L$2:$L$101,A10)</f>
        <v>0</v>
      </c>
      <c r="C10" s="4">
        <f>COUNTIFS(Wartungsplan!$L$2:$L$101,A10,Wartungsplan!$P$2:$P$101,"Erledigt")</f>
        <v>0</v>
      </c>
      <c r="D10" s="5">
        <f>SUMIFS(Wartungsplan!$O$2:$O$101,Wartungsplan!$L$2:$L$101,A10)</f>
        <v>0</v>
      </c>
      <c r="E10" s="5">
        <f>SUMIFS(Protokoll!$K$2:$K$101,Protokoll!$O$2:$O$101,A10)</f>
        <v>410</v>
      </c>
      <c r="F10" s="2"/>
      <c r="G10" s="2" t="s">
        <v>7</v>
      </c>
      <c r="H10" s="2">
        <f>COUNTIF(Wartungsplan!$P$2:$P$101,G10)</f>
        <v>2</v>
      </c>
      <c r="I10" s="6">
        <f>IF($E$5=0,0,H10/$E$5)</f>
        <v>8.3333333333333329E-2</v>
      </c>
      <c r="J10" s="2"/>
      <c r="K10" s="2" t="s">
        <v>24</v>
      </c>
      <c r="L10" s="2">
        <f>COUNTIF(Wartungsplan!$F$2:$F$101,K10)</f>
        <v>4</v>
      </c>
      <c r="M10" s="2">
        <f>COUNTIFS(Wartungsplan!$F$2:$F$101,K10,Wartungsplan!$U$2:$U$101,"Überfällig")</f>
        <v>2</v>
      </c>
      <c r="N10" s="7">
        <f>SUMIF(Wartungsplan!$F$2:$F$101,K10,Wartungsplan!$O$2:$O$101)</f>
        <v>965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" t="s">
        <v>25</v>
      </c>
      <c r="B11" s="4">
        <f>COUNTIFS(Wartungsplan!$L$2:$L$101,A11)</f>
        <v>0</v>
      </c>
      <c r="C11" s="4">
        <f>COUNTIFS(Wartungsplan!$L$2:$L$101,A11,Wartungsplan!$P$2:$P$101,"Erledigt")</f>
        <v>0</v>
      </c>
      <c r="D11" s="5">
        <f>SUMIFS(Wartungsplan!$O$2:$O$101,Wartungsplan!$L$2:$L$101,A11)</f>
        <v>0</v>
      </c>
      <c r="E11" s="5">
        <f>SUMIFS(Protokoll!$K$2:$K$101,Protokoll!$O$2:$O$101,A11)</f>
        <v>335</v>
      </c>
      <c r="F11" s="2"/>
      <c r="G11" s="2" t="s">
        <v>26</v>
      </c>
      <c r="H11" s="2">
        <f>COUNTIF(Wartungsplan!$P$2:$P$101,G11)</f>
        <v>1</v>
      </c>
      <c r="I11" s="6">
        <f>IF($E$5=0,0,H11/$E$5)</f>
        <v>4.1666666666666664E-2</v>
      </c>
      <c r="J11" s="2"/>
      <c r="K11" s="2" t="s">
        <v>27</v>
      </c>
      <c r="L11" s="2">
        <f>COUNTIF(Wartungsplan!$F$2:$F$101,K11)</f>
        <v>4</v>
      </c>
      <c r="M11" s="2">
        <f>COUNTIFS(Wartungsplan!$F$2:$F$101,K11,Wartungsplan!$U$2:$U$101,"Überfällig")</f>
        <v>1</v>
      </c>
      <c r="N11" s="7">
        <f>SUMIF(Wartungsplan!$F$2:$F$101,K11,Wartungsplan!$O$2:$O$101)</f>
        <v>530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" t="s">
        <v>28</v>
      </c>
      <c r="B12" s="4">
        <f>COUNTIFS(Wartungsplan!$L$2:$L$101,A12)</f>
        <v>1</v>
      </c>
      <c r="C12" s="4">
        <f>COUNTIFS(Wartungsplan!$L$2:$L$101,A12,Wartungsplan!$P$2:$P$101,"Erledigt")</f>
        <v>0</v>
      </c>
      <c r="D12" s="5">
        <f>SUMIFS(Wartungsplan!$O$2:$O$101,Wartungsplan!$L$2:$L$101,A12)</f>
        <v>120</v>
      </c>
      <c r="E12" s="5">
        <f>SUMIFS(Protokoll!$K$2:$K$101,Protokoll!$O$2:$O$101,A12)</f>
        <v>805</v>
      </c>
      <c r="F12" s="2"/>
      <c r="G12" s="2" t="s">
        <v>29</v>
      </c>
      <c r="H12" s="2">
        <f>COUNTIF(Wartungsplan!$P$2:$P$101,G12)</f>
        <v>0</v>
      </c>
      <c r="I12" s="6">
        <f>IF($E$5=0,0,H12/$E$5)</f>
        <v>0</v>
      </c>
      <c r="J12" s="2"/>
      <c r="K12" s="2" t="s">
        <v>30</v>
      </c>
      <c r="L12" s="2">
        <f>COUNTIF(Wartungsplan!$F$2:$F$101,K12)</f>
        <v>2</v>
      </c>
      <c r="M12" s="2">
        <f>COUNTIFS(Wartungsplan!$F$2:$F$101,K12,Wartungsplan!$U$2:$U$101,"Überfällig")</f>
        <v>0</v>
      </c>
      <c r="N12" s="7">
        <f>SUMIF(Wartungsplan!$F$2:$F$101,K12,Wartungsplan!$O$2:$O$101)</f>
        <v>520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4" t="s">
        <v>31</v>
      </c>
      <c r="B13" s="4">
        <f>COUNTIFS(Wartungsplan!$L$2:$L$101,A13)</f>
        <v>12</v>
      </c>
      <c r="C13" s="4">
        <f>COUNTIFS(Wartungsplan!$L$2:$L$101,A13,Wartungsplan!$P$2:$P$101,"Erledigt")</f>
        <v>0</v>
      </c>
      <c r="D13" s="5">
        <f>SUMIFS(Wartungsplan!$O$2:$O$101,Wartungsplan!$L$2:$L$101,A13)</f>
        <v>2245</v>
      </c>
      <c r="E13" s="5">
        <f>SUMIFS(Protokoll!$K$2:$K$101,Protokoll!$O$2:$O$101,A13)</f>
        <v>82</v>
      </c>
      <c r="F13" s="2"/>
      <c r="G13" s="2"/>
      <c r="H13" s="2"/>
      <c r="I13" s="2"/>
      <c r="J13" s="2"/>
      <c r="K13" s="2" t="s">
        <v>32</v>
      </c>
      <c r="L13" s="2">
        <f>COUNTIF(Wartungsplan!$F$2:$F$101,K13)</f>
        <v>2</v>
      </c>
      <c r="M13" s="2">
        <f>COUNTIFS(Wartungsplan!$F$2:$F$101,K13,Wartungsplan!$U$2:$U$101,"Überfällig")</f>
        <v>0</v>
      </c>
      <c r="N13" s="7">
        <f>SUMIF(Wartungsplan!$F$2:$F$101,K13,Wartungsplan!$O$2:$O$101)</f>
        <v>215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4" t="s">
        <v>33</v>
      </c>
      <c r="B14" s="4">
        <f>COUNTIFS(Wartungsplan!$L$2:$L$101,A14)</f>
        <v>5</v>
      </c>
      <c r="C14" s="4">
        <f>COUNTIFS(Wartungsplan!$L$2:$L$101,A14,Wartungsplan!$P$2:$P$101,"Erledigt")</f>
        <v>0</v>
      </c>
      <c r="D14" s="5">
        <f>SUMIFS(Wartungsplan!$O$2:$O$101,Wartungsplan!$L$2:$L$101,A14)</f>
        <v>1020</v>
      </c>
      <c r="E14" s="5">
        <f>SUMIFS(Protokoll!$K$2:$K$101,Protokoll!$O$2:$O$101,A14)</f>
        <v>0</v>
      </c>
      <c r="F14" s="2"/>
      <c r="G14" s="2"/>
      <c r="H14" s="2"/>
      <c r="I14" s="2"/>
      <c r="J14" s="2"/>
      <c r="K14" s="2" t="s">
        <v>34</v>
      </c>
      <c r="L14" s="2">
        <f>COUNTIF(Wartungsplan!$F$2:$F$101,K14)</f>
        <v>2</v>
      </c>
      <c r="M14" s="2">
        <f>COUNTIFS(Wartungsplan!$F$2:$F$101,K14,Wartungsplan!$U$2:$U$101,"Überfällig")</f>
        <v>0</v>
      </c>
      <c r="N14" s="7">
        <f>SUMIF(Wartungsplan!$F$2:$F$101,K14,Wartungsplan!$O$2:$O$101)</f>
        <v>390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4" t="s">
        <v>35</v>
      </c>
      <c r="B15" s="4">
        <f>COUNTIFS(Wartungsplan!$L$2:$L$101,A15)</f>
        <v>1</v>
      </c>
      <c r="C15" s="4">
        <f>COUNTIFS(Wartungsplan!$L$2:$L$101,A15,Wartungsplan!$P$2:$P$101,"Erledigt")</f>
        <v>0</v>
      </c>
      <c r="D15" s="5">
        <f>SUMIFS(Wartungsplan!$O$2:$O$101,Wartungsplan!$L$2:$L$101,A15)</f>
        <v>85</v>
      </c>
      <c r="E15" s="5">
        <f>SUMIFS(Protokoll!$K$2:$K$101,Protokoll!$O$2:$O$101,A15)</f>
        <v>0</v>
      </c>
      <c r="F15" s="2"/>
      <c r="G15" s="2"/>
      <c r="H15" s="2"/>
      <c r="I15" s="2"/>
      <c r="J15" s="2"/>
      <c r="K15" s="2" t="s">
        <v>36</v>
      </c>
      <c r="L15" s="2">
        <f>COUNTIF(Wartungsplan!$F$2:$F$101,K15)</f>
        <v>0</v>
      </c>
      <c r="M15" s="2">
        <f>COUNTIFS(Wartungsplan!$F$2:$F$101,K15,Wartungsplan!$U$2:$U$101,"Überfällig")</f>
        <v>0</v>
      </c>
      <c r="N15" s="7">
        <f>SUMIF(Wartungsplan!$F$2:$F$101,K15,Wartungsplan!$O$2:$O$101)</f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4" t="s">
        <v>37</v>
      </c>
      <c r="B16" s="4">
        <f>COUNTIFS(Wartungsplan!$L$2:$L$101,A16)</f>
        <v>1</v>
      </c>
      <c r="C16" s="4">
        <f>COUNTIFS(Wartungsplan!$L$2:$L$101,A16,Wartungsplan!$P$2:$P$101,"Erledigt")</f>
        <v>0</v>
      </c>
      <c r="D16" s="5">
        <f>SUMIFS(Wartungsplan!$O$2:$O$101,Wartungsplan!$L$2:$L$101,A16)</f>
        <v>230</v>
      </c>
      <c r="E16" s="5">
        <f>SUMIFS(Protokoll!$K$2:$K$101,Protokoll!$O$2:$O$101,A16)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4" t="s">
        <v>38</v>
      </c>
      <c r="B17" s="4">
        <f>COUNTIFS(Wartungsplan!$L$2:$L$101,A17)</f>
        <v>1</v>
      </c>
      <c r="C17" s="4">
        <f>COUNTIFS(Wartungsplan!$L$2:$L$101,A17,Wartungsplan!$P$2:$P$101,"Erledigt")</f>
        <v>0</v>
      </c>
      <c r="D17" s="5">
        <f>SUMIFS(Wartungsplan!$O$2:$O$101,Wartungsplan!$L$2:$L$101,A17)</f>
        <v>440</v>
      </c>
      <c r="E17" s="5">
        <f>SUMIFS(Protokoll!$K$2:$K$101,Protokoll!$O$2:$O$101,A17)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" t="s">
        <v>39</v>
      </c>
      <c r="B18" s="4">
        <f>COUNTIFS(Wartungsplan!$L$2:$L$101,A18)</f>
        <v>2</v>
      </c>
      <c r="C18" s="4">
        <f>COUNTIFS(Wartungsplan!$L$2:$L$101,A18,Wartungsplan!$P$2:$P$101,"Erledigt")</f>
        <v>1</v>
      </c>
      <c r="D18" s="5">
        <f>SUMIFS(Wartungsplan!$O$2:$O$101,Wartungsplan!$L$2:$L$101,A18)</f>
        <v>650</v>
      </c>
      <c r="E18" s="5">
        <f>SUMIFS(Protokoll!$K$2:$K$101,Protokoll!$O$2:$O$101,A18)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" t="s">
        <v>40</v>
      </c>
      <c r="B19" s="4">
        <f>COUNTIFS(Wartungsplan!$L$2:$L$101,A19)</f>
        <v>0</v>
      </c>
      <c r="C19" s="4">
        <f>COUNTIFS(Wartungsplan!$L$2:$L$101,A19,Wartungsplan!$P$2:$P$101,"Erledigt")</f>
        <v>0</v>
      </c>
      <c r="D19" s="5">
        <f>SUMIFS(Wartungsplan!$O$2:$O$101,Wartungsplan!$L$2:$L$101,A19)</f>
        <v>0</v>
      </c>
      <c r="E19" s="5">
        <f>SUMIFS(Protokoll!$K$2:$K$101,Protokoll!$O$2:$O$101,A19)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9" t="s">
        <v>41</v>
      </c>
      <c r="B21" s="23"/>
      <c r="C21" s="23"/>
      <c r="D21" s="23"/>
      <c r="E21" s="23"/>
      <c r="F21" s="23"/>
      <c r="G21" s="23"/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25">
      <c r="A22" s="3" t="s">
        <v>42</v>
      </c>
      <c r="B22" s="3" t="s">
        <v>43</v>
      </c>
      <c r="C22" s="3" t="s">
        <v>44</v>
      </c>
      <c r="D22" s="3" t="s">
        <v>45</v>
      </c>
      <c r="E22" s="3" t="s">
        <v>46</v>
      </c>
      <c r="F22" s="3" t="s">
        <v>47</v>
      </c>
      <c r="G22" s="3" t="s">
        <v>48</v>
      </c>
      <c r="H22" s="3" t="s">
        <v>11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950000000000003" customHeight="1" x14ac:dyDescent="0.25">
      <c r="A23" s="4" t="str">
        <f>IFERROR(INDEX(Wartungsplan!$A$2:$A$101,MATCH(SMALL(Wartungsplan!$X$2:$X$101,ROW(A1)),Wartungsplan!$X$2:$X$101,0)),"")</f>
        <v>WP-011</v>
      </c>
      <c r="B23" s="4" t="str">
        <f>IF($A23="","",VLOOKUP($A23,Wartungsplan!$A$2:$X$101,3,FALSE))</f>
        <v>Türschließer</v>
      </c>
      <c r="C23" s="4" t="str">
        <f>IF($A23="","",VLOOKUP($A23,Wartungsplan!$A$2:$X$101,5,FALSE))</f>
        <v>Schließgeschwindigkeit und Feststellanlage prüfen</v>
      </c>
      <c r="D23" s="8">
        <f>IF($A23="","",VLOOKUP($A23,Wartungsplan!$A$2:$X$101,11,FALSE))</f>
        <v>46170</v>
      </c>
      <c r="E23" s="4">
        <f>IF($A23="","",VLOOKUP($A23,Wartungsplan!$A$2:$X$101,20,FALSE))</f>
        <v>-5</v>
      </c>
      <c r="F23" s="4" t="str">
        <f>IF($A23="","",VLOOKUP($A23,Wartungsplan!$A$2:$X$101,21,FALSE))</f>
        <v>Überfällig</v>
      </c>
      <c r="G23" s="4" t="str">
        <f>IF($A23="","",VLOOKUP($A23,Wartungsplan!$A$2:$X$101,13,FALSE))</f>
        <v>Brandschutzbeauftragte</v>
      </c>
      <c r="H23" s="5">
        <f>IF($A23="","",VLOOKUP($A23,Wartungsplan!$A$2:$X$101,15,FALSE))</f>
        <v>120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950000000000003" customHeight="1" x14ac:dyDescent="0.25">
      <c r="A24" s="4" t="str">
        <f>IFERROR(INDEX(Wartungsplan!$A$2:$A$101,MATCH(SMALL(Wartungsplan!$X$2:$X$101,ROW(A2)),Wartungsplan!$X$2:$X$101,0)),"")</f>
        <v>WP-003</v>
      </c>
      <c r="B24" s="4" t="str">
        <f>IF($A24="","",VLOOKUP($A24,Wartungsplan!$A$2:$X$101,3,FALSE))</f>
        <v>Notbeleuchtung</v>
      </c>
      <c r="C24" s="4" t="str">
        <f>IF($A24="","",VLOOKUP($A24,Wartungsplan!$A$2:$X$101,5,FALSE))</f>
        <v>Leuchtdauer und Sichtprüfung</v>
      </c>
      <c r="D24" s="8">
        <f>IF($A24="","",VLOOKUP($A24,Wartungsplan!$A$2:$X$101,11,FALSE))</f>
        <v>46174</v>
      </c>
      <c r="E24" s="4">
        <f>IF($A24="","",VLOOKUP($A24,Wartungsplan!$A$2:$X$101,20,FALSE))</f>
        <v>-1</v>
      </c>
      <c r="F24" s="4" t="str">
        <f>IF($A24="","",VLOOKUP($A24,Wartungsplan!$A$2:$X$101,21,FALSE))</f>
        <v>Überfällig</v>
      </c>
      <c r="G24" s="4" t="str">
        <f>IF($A24="","",VLOOKUP($A24,Wartungsplan!$A$2:$X$101,13,FALSE))</f>
        <v>Hausmeisterteam</v>
      </c>
      <c r="H24" s="5">
        <f>IF($A24="","",VLOOKUP($A24,Wartungsplan!$A$2:$X$101,15,FALSE))</f>
        <v>95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950000000000003" customHeight="1" x14ac:dyDescent="0.25">
      <c r="A25" s="4" t="str">
        <f>IFERROR(INDEX(Wartungsplan!$A$2:$A$101,MATCH(SMALL(Wartungsplan!$X$2:$X$101,ROW(#REF!)),Wartungsplan!$X$2:$X$101,0)),"")</f>
        <v/>
      </c>
      <c r="B25" s="4" t="str">
        <f>IF($A25="","",VLOOKUP($A25,Wartungsplan!$A$2:$X$101,3,FALSE))</f>
        <v/>
      </c>
      <c r="C25" s="4" t="str">
        <f>IF($A25="","",VLOOKUP($A25,Wartungsplan!$A$2:$X$101,5,FALSE))</f>
        <v/>
      </c>
      <c r="D25" s="8" t="str">
        <f>IF($A25="","",VLOOKUP($A25,Wartungsplan!$A$2:$X$101,11,FALSE))</f>
        <v/>
      </c>
      <c r="E25" s="4" t="str">
        <f>IF($A25="","",VLOOKUP($A25,Wartungsplan!$A$2:$X$101,20,FALSE))</f>
        <v/>
      </c>
      <c r="F25" s="4" t="str">
        <f>IF($A25="","",VLOOKUP($A25,Wartungsplan!$A$2:$X$101,21,FALSE))</f>
        <v/>
      </c>
      <c r="G25" s="4" t="str">
        <f>IF($A25="","",VLOOKUP($A25,Wartungsplan!$A$2:$X$101,13,FALSE))</f>
        <v/>
      </c>
      <c r="H25" s="5" t="str">
        <f>IF($A25="","",VLOOKUP($A25,Wartungsplan!$A$2:$X$101,15,FALSE))</f>
        <v/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9.950000000000003" customHeight="1" x14ac:dyDescent="0.25">
      <c r="A26" s="4" t="str">
        <f>IFERROR(INDEX(Wartungsplan!$A$2:$A$101,MATCH(SMALL(Wartungsplan!$X$2:$X$101,ROW(A3)),Wartungsplan!$X$2:$X$101,0)),"")</f>
        <v>WP-008</v>
      </c>
      <c r="B26" s="4" t="str">
        <f>IF($A26="","",VLOOKUP($A26,Wartungsplan!$A$2:$X$101,3,FALSE))</f>
        <v>Wasserfilter</v>
      </c>
      <c r="C26" s="4" t="str">
        <f>IF($A26="","",VLOOKUP($A26,Wartungsplan!$A$2:$X$101,5,FALSE))</f>
        <v>Filtereinsatz prüfen und wechseln</v>
      </c>
      <c r="D26" s="8">
        <f>IF($A26="","",VLOOKUP($A26,Wartungsplan!$A$2:$X$101,11,FALSE))</f>
        <v>46174</v>
      </c>
      <c r="E26" s="4">
        <f>IF($A26="","",VLOOKUP($A26,Wartungsplan!$A$2:$X$101,20,FALSE))</f>
        <v>-1</v>
      </c>
      <c r="F26" s="4" t="str">
        <f>IF($A26="","",VLOOKUP($A26,Wartungsplan!$A$2:$X$101,21,FALSE))</f>
        <v>Überfällig</v>
      </c>
      <c r="G26" s="4" t="str">
        <f>IF($A26="","",VLOOKUP($A26,Wartungsplan!$A$2:$X$101,13,FALSE))</f>
        <v>Hausmeisterteam</v>
      </c>
      <c r="H26" s="5">
        <f>IF($A26="","",VLOOKUP($A26,Wartungsplan!$A$2:$X$101,15,FALSE))</f>
        <v>75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950000000000003" customHeight="1" x14ac:dyDescent="0.25">
      <c r="A27" s="4" t="str">
        <f>IFERROR(INDEX(Wartungsplan!$A$2:$A$101,MATCH(SMALL(Wartungsplan!$X$2:$X$101,ROW(A4)),Wartungsplan!$X$2:$X$101,0)),"")</f>
        <v>WP-014</v>
      </c>
      <c r="B27" s="4" t="str">
        <f>IF($A27="","",VLOOKUP($A27,Wartungsplan!$A$2:$X$101,3,FALSE))</f>
        <v>Zugangskontrolle</v>
      </c>
      <c r="C27" s="4" t="str">
        <f>IF($A27="","",VLOOKUP($A27,Wartungsplan!$A$2:$X$101,5,FALSE))</f>
        <v>Leser, Türkontakt und Protokoll prüfen</v>
      </c>
      <c r="D27" s="8">
        <f>IF($A27="","",VLOOKUP($A27,Wartungsplan!$A$2:$X$101,11,FALSE))</f>
        <v>46174</v>
      </c>
      <c r="E27" s="4">
        <f>IF($A27="","",VLOOKUP($A27,Wartungsplan!$A$2:$X$101,20,FALSE))</f>
        <v>-1</v>
      </c>
      <c r="F27" s="4" t="str">
        <f>IF($A27="","",VLOOKUP($A27,Wartungsplan!$A$2:$X$101,21,FALSE))</f>
        <v>Überfällig</v>
      </c>
      <c r="G27" s="4" t="str">
        <f>IF($A27="","",VLOOKUP($A27,Wartungsplan!$A$2:$X$101,13,FALSE))</f>
        <v>Sicherheitsdienst</v>
      </c>
      <c r="H27" s="5">
        <f>IF($A27="","",VLOOKUP($A27,Wartungsplan!$A$2:$X$101,15,FALSE))</f>
        <v>150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.950000000000003" customHeight="1" x14ac:dyDescent="0.25">
      <c r="A28" s="4" t="str">
        <f>IFERROR(INDEX(Wartungsplan!$A$2:$A$101,MATCH(SMALL(Wartungsplan!$X$2:$X$101,ROW(A5)),Wartungsplan!$X$2:$X$101,0)),"")</f>
        <v>WP-002</v>
      </c>
      <c r="B28" s="4" t="str">
        <f>IF($A28="","",VLOOKUP($A28,Wartungsplan!$A$2:$X$101,3,FALSE))</f>
        <v>Brandmeldeanlage</v>
      </c>
      <c r="C28" s="4" t="str">
        <f>IF($A28="","",VLOOKUP($A28,Wartungsplan!$A$2:$X$101,5,FALSE))</f>
        <v>Meldertest und Störmeldungsprüfung</v>
      </c>
      <c r="D28" s="8">
        <f>IF($A28="","",VLOOKUP($A28,Wartungsplan!$A$2:$X$101,11,FALSE))</f>
        <v>46178</v>
      </c>
      <c r="E28" s="4">
        <f>IF($A28="","",VLOOKUP($A28,Wartungsplan!$A$2:$X$101,20,FALSE))</f>
        <v>3</v>
      </c>
      <c r="F28" s="4" t="str">
        <f>IF($A28="","",VLOOKUP($A28,Wartungsplan!$A$2:$X$101,21,FALSE))</f>
        <v>Fällig &lt; 14 Tage</v>
      </c>
      <c r="G28" s="4" t="str">
        <f>IF($A28="","",VLOOKUP($A28,Wartungsplan!$A$2:$X$101,13,FALSE))</f>
        <v>Brandschutzbeauftragte</v>
      </c>
      <c r="H28" s="5">
        <f>IF($A28="","",VLOOKUP($A28,Wartungsplan!$A$2:$X$101,15,FALSE))</f>
        <v>180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950000000000003" customHeight="1" x14ac:dyDescent="0.25">
      <c r="A29" s="4" t="str">
        <f>IFERROR(INDEX(Wartungsplan!$A$2:$A$101,MATCH(SMALL(Wartungsplan!$X$2:$X$101,ROW(A6)),Wartungsplan!$X$2:$X$101,0)),"")</f>
        <v>WP-022</v>
      </c>
      <c r="B29" s="4" t="str">
        <f>IF($A29="","",VLOOKUP($A29,Wartungsplan!$A$2:$X$101,3,FALSE))</f>
        <v>Automatische Türanlage</v>
      </c>
      <c r="C29" s="4" t="str">
        <f>IF($A29="","",VLOOKUP($A29,Wartungsplan!$A$2:$X$101,5,FALSE))</f>
        <v>Sensorik und Sicherheitsabschaltung prüfen</v>
      </c>
      <c r="D29" s="8">
        <f>IF($A29="","",VLOOKUP($A29,Wartungsplan!$A$2:$X$101,11,FALSE))</f>
        <v>46178</v>
      </c>
      <c r="E29" s="4">
        <f>IF($A29="","",VLOOKUP($A29,Wartungsplan!$A$2:$X$101,20,FALSE))</f>
        <v>3</v>
      </c>
      <c r="F29" s="4" t="str">
        <f>IF($A29="","",VLOOKUP($A29,Wartungsplan!$A$2:$X$101,21,FALSE))</f>
        <v>Fällig &lt; 14 Tage</v>
      </c>
      <c r="G29" s="4" t="str">
        <f>IF($A29="","",VLOOKUP($A29,Wartungsplan!$A$2:$X$101,13,FALSE))</f>
        <v>Externer Techniker</v>
      </c>
      <c r="H29" s="5">
        <f>IF($A29="","",VLOOKUP($A29,Wartungsplan!$A$2:$X$101,15,FALSE))</f>
        <v>280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.950000000000003" customHeight="1" x14ac:dyDescent="0.25">
      <c r="A30" s="4" t="str">
        <f>IFERROR(INDEX(Wartungsplan!$A$2:$A$101,MATCH(SMALL(Wartungsplan!$X$2:$X$101,ROW(A7)),Wartungsplan!$X$2:$X$101,0)),"")</f>
        <v>WP-024</v>
      </c>
      <c r="B30" s="4" t="str">
        <f>IF($A30="","",VLOOKUP($A30,Wartungsplan!$A$2:$X$101,3,FALSE))</f>
        <v>Warmwasserbereitung</v>
      </c>
      <c r="C30" s="4" t="str">
        <f>IF($A30="","",VLOOKUP($A30,Wartungsplan!$A$2:$X$101,5,FALSE))</f>
        <v>Temperatur, Zirkulation und Dichtheit prüfen</v>
      </c>
      <c r="D30" s="8">
        <f>IF($A30="","",VLOOKUP($A30,Wartungsplan!$A$2:$X$101,11,FALSE))</f>
        <v>46181</v>
      </c>
      <c r="E30" s="4">
        <f>IF($A30="","",VLOOKUP($A30,Wartungsplan!$A$2:$X$101,20,FALSE))</f>
        <v>6</v>
      </c>
      <c r="F30" s="4" t="str">
        <f>IF($A30="","",VLOOKUP($A30,Wartungsplan!$A$2:$X$101,21,FALSE))</f>
        <v>Fällig &lt; 14 Tage</v>
      </c>
      <c r="G30" s="4" t="str">
        <f>IF($A30="","",VLOOKUP($A30,Wartungsplan!$A$2:$X$101,13,FALSE))</f>
        <v>Facility Management</v>
      </c>
      <c r="H30" s="5">
        <f>IF($A30="","",VLOOKUP($A30,Wartungsplan!$A$2:$X$101,15,FALSE))</f>
        <v>155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9.950000000000003" customHeight="1" x14ac:dyDescent="0.25">
      <c r="A31" s="4" t="str">
        <f>IFERROR(INDEX(Wartungsplan!$A$2:$A$101,MATCH(SMALL(Wartungsplan!$X$2:$X$101,ROW(A8)),Wartungsplan!$X$2:$X$101,0)),"")</f>
        <v>WP-019</v>
      </c>
      <c r="B31" s="4" t="str">
        <f>IF($A31="","",VLOOKUP($A31,Wartungsplan!$A$2:$X$101,3,FALSE))</f>
        <v>Gebäudeleittechnik</v>
      </c>
      <c r="C31" s="4" t="str">
        <f>IF($A31="","",VLOOKUP($A31,Wartungsplan!$A$2:$X$101,5,FALSE))</f>
        <v>Alarme, Zeitprogramme und Backups kontrollieren</v>
      </c>
      <c r="D31" s="8">
        <f>IF($A31="","",VLOOKUP($A31,Wartungsplan!$A$2:$X$101,11,FALSE))</f>
        <v>46185</v>
      </c>
      <c r="E31" s="4">
        <f>IF($A31="","",VLOOKUP($A31,Wartungsplan!$A$2:$X$101,20,FALSE))</f>
        <v>10</v>
      </c>
      <c r="F31" s="4" t="str">
        <f>IF($A31="","",VLOOKUP($A31,Wartungsplan!$A$2:$X$101,21,FALSE))</f>
        <v>Fällig &lt; 14 Tage</v>
      </c>
      <c r="G31" s="4" t="str">
        <f>IF($A31="","",VLOOKUP($A31,Wartungsplan!$A$2:$X$101,13,FALSE))</f>
        <v>Facility Management</v>
      </c>
      <c r="H31" s="5">
        <f>IF($A31="","",VLOOKUP($A31,Wartungsplan!$A$2:$X$101,15,FALSE))</f>
        <v>190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9.950000000000003" customHeight="1" x14ac:dyDescent="0.25">
      <c r="A32" s="4" t="str">
        <f>IFERROR(INDEX(Wartungsplan!$A$2:$A$101,MATCH(SMALL(Wartungsplan!$X$2:$X$101,ROW(A9)),Wartungsplan!$X$2:$X$101,0)),"")</f>
        <v>WP-001</v>
      </c>
      <c r="B32" s="4" t="str">
        <f>IF($A32="","",VLOOKUP($A32,Wartungsplan!$A$2:$X$101,3,FALSE))</f>
        <v>Heizungsanlage</v>
      </c>
      <c r="C32" s="4" t="str">
        <f>IF($A32="","",VLOOKUP($A32,Wartungsplan!$A$2:$X$101,5,FALSE))</f>
        <v>Wartung, Sichtprüfung und Funktionskontrolle</v>
      </c>
      <c r="D32" s="8">
        <f>IF($A32="","",VLOOKUP($A32,Wartungsplan!$A$2:$X$101,11,FALSE))</f>
        <v>46188</v>
      </c>
      <c r="E32" s="4">
        <f>IF($A32="","",VLOOKUP($A32,Wartungsplan!$A$2:$X$101,20,FALSE))</f>
        <v>13</v>
      </c>
      <c r="F32" s="4" t="str">
        <f>IF($A32="","",VLOOKUP($A32,Wartungsplan!$A$2:$X$101,21,FALSE))</f>
        <v>Fällig &lt; 14 Tage</v>
      </c>
      <c r="G32" s="4" t="str">
        <f>IF($A32="","",VLOOKUP($A32,Wartungsplan!$A$2:$X$101,13,FALSE))</f>
        <v>Facility Management</v>
      </c>
      <c r="H32" s="5">
        <f>IF($A32="","",VLOOKUP($A32,Wartungsplan!$A$2:$X$101,15,FALSE))</f>
        <v>420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</sheetData>
  <mergeCells count="17">
    <mergeCell ref="A21:H21"/>
    <mergeCell ref="A1:N1"/>
    <mergeCell ref="A2:N2"/>
    <mergeCell ref="A4:B4"/>
    <mergeCell ref="A5:B5"/>
    <mergeCell ref="C4:D4"/>
    <mergeCell ref="C5:D5"/>
    <mergeCell ref="E4:F4"/>
    <mergeCell ref="E5:F5"/>
    <mergeCell ref="G4:H4"/>
    <mergeCell ref="G5:H5"/>
    <mergeCell ref="I4:J4"/>
    <mergeCell ref="I5:J5"/>
    <mergeCell ref="K4:L4"/>
    <mergeCell ref="K5:L5"/>
    <mergeCell ref="M4:N4"/>
    <mergeCell ref="M5:N5"/>
  </mergeCells>
  <conditionalFormatting sqref="C8:C19">
    <cfRule type="dataBar" priority="4">
      <dataBar>
        <cfvo type="min"/>
        <cfvo type="max"/>
        <color rgb="FF0F766E"/>
      </dataBar>
    </cfRule>
    <cfRule type="dataBar" priority="6">
      <dataBar>
        <cfvo type="min"/>
        <cfvo type="max"/>
        <color rgb="FF0F766E"/>
      </dataBar>
      <extLst>
        <ext xmlns:x14="http://schemas.microsoft.com/office/spreadsheetml/2009/9/main" uri="{B025F937-C7B1-47D3-B67F-A62EFF666E3E}">
          <x14:id>{169BE573-5479-287D-BE93-74B15E11EBFA}</x14:id>
        </ext>
      </extLst>
    </cfRule>
  </conditionalFormatting>
  <conditionalFormatting sqref="F23:F32">
    <cfRule type="expression" dxfId="8" priority="1">
      <formula>F23="Überfällig"</formula>
    </cfRule>
    <cfRule type="expression" dxfId="7" priority="2">
      <formula>F23="Fällig &lt; 14 Tage"</formula>
    </cfRule>
    <cfRule type="expression" dxfId="6" priority="3">
      <formula>F23="Fällig &lt; 30 Tage"</formula>
    </cfRule>
  </conditionalFormatting>
  <conditionalFormatting sqref="M8:M15">
    <cfRule type="dataBar" priority="5">
      <dataBar>
        <cfvo type="min"/>
        <cfvo type="max"/>
        <color rgb="FFC00000"/>
      </dataBar>
    </cfRule>
    <cfRule type="dataBar" priority="7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{C5593AA7-0028-5BEA-E3E0-8178783C1A47}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BE573-5479-287D-BE93-74B15E11EBFA}">
            <x14:dataBar>
              <x14:cfvo type="min"/>
              <x14:cfvo type="max"/>
              <x14:negativeFillColor auto="1"/>
              <x14:axisColor auto="1"/>
            </x14:dataBar>
          </x14:cfRule>
          <xm:sqref>C8:C19</xm:sqref>
        </x14:conditionalFormatting>
        <x14:conditionalFormatting xmlns:xm="http://schemas.microsoft.com/office/excel/2006/main">
          <x14:cfRule type="dataBar" id="{C5593AA7-0028-5BEA-E3E0-8178783C1A47}">
            <x14:dataBar>
              <x14:cfvo type="min"/>
              <x14:cfvo type="max"/>
              <x14:negativeFillColor auto="1"/>
              <x14:axisColor auto="1"/>
            </x14:dataBar>
          </x14:cfRule>
          <xm:sqref>M8:M15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/>
  </sheetViews>
  <sheetFormatPr baseColWidth="10" defaultColWidth="9" defaultRowHeight="15" x14ac:dyDescent="0.25"/>
  <cols>
    <col min="1" max="1" width="12" customWidth="1"/>
    <col min="2" max="2" width="18" customWidth="1"/>
    <col min="3" max="3" width="24" customWidth="1"/>
    <col min="4" max="4" width="20" customWidth="1"/>
    <col min="5" max="5" width="34" customWidth="1"/>
    <col min="6" max="6" width="16" customWidth="1"/>
    <col min="7" max="8" width="15" customWidth="1"/>
    <col min="9" max="9" width="13" customWidth="1"/>
    <col min="10" max="11" width="14" customWidth="1"/>
    <col min="12" max="12" width="16" customWidth="1"/>
    <col min="13" max="14" width="22" customWidth="1"/>
    <col min="15" max="15" width="13" customWidth="1"/>
    <col min="16" max="19" width="14" customWidth="1"/>
    <col min="20" max="21" width="18" customWidth="1"/>
    <col min="22" max="22" width="20" customWidth="1"/>
    <col min="23" max="23" width="36" customWidth="1"/>
    <col min="24" max="24" width="3" customWidth="1"/>
  </cols>
  <sheetData>
    <row r="1" spans="1:26" ht="45" x14ac:dyDescent="0.25">
      <c r="A1" s="3" t="s">
        <v>42</v>
      </c>
      <c r="B1" s="3" t="s">
        <v>49</v>
      </c>
      <c r="C1" s="3" t="s">
        <v>43</v>
      </c>
      <c r="D1" s="3" t="s">
        <v>50</v>
      </c>
      <c r="E1" s="3" t="s">
        <v>51</v>
      </c>
      <c r="F1" s="3" t="s">
        <v>16</v>
      </c>
      <c r="G1" s="3" t="s">
        <v>52</v>
      </c>
      <c r="H1" s="3" t="s">
        <v>53</v>
      </c>
      <c r="I1" s="3" t="s">
        <v>54</v>
      </c>
      <c r="J1" s="3" t="s">
        <v>55</v>
      </c>
      <c r="K1" s="3" t="s">
        <v>56</v>
      </c>
      <c r="L1" s="3" t="s">
        <v>57</v>
      </c>
      <c r="M1" s="3" t="s">
        <v>48</v>
      </c>
      <c r="N1" s="3" t="s">
        <v>58</v>
      </c>
      <c r="O1" s="3" t="s">
        <v>11</v>
      </c>
      <c r="P1" s="3" t="s">
        <v>13</v>
      </c>
      <c r="Q1" s="3" t="s">
        <v>59</v>
      </c>
      <c r="R1" s="3" t="s">
        <v>12</v>
      </c>
      <c r="S1" s="3" t="s">
        <v>60</v>
      </c>
      <c r="T1" s="3" t="s">
        <v>61</v>
      </c>
      <c r="U1" s="3" t="s">
        <v>47</v>
      </c>
      <c r="V1" s="3" t="s">
        <v>62</v>
      </c>
      <c r="W1" s="3" t="s">
        <v>63</v>
      </c>
      <c r="X1" s="20" t="s">
        <v>64</v>
      </c>
      <c r="Y1" s="2"/>
      <c r="Z1" s="2"/>
    </row>
    <row r="2" spans="1:26" ht="30" x14ac:dyDescent="0.25">
      <c r="A2" s="12" t="s">
        <v>65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19</v>
      </c>
      <c r="G2" s="12" t="s">
        <v>70</v>
      </c>
      <c r="H2" s="12" t="s">
        <v>71</v>
      </c>
      <c r="I2" s="15">
        <f t="shared" ref="I2:I33" si="0">IFERROR(IF(H2="Täglich",1,IF(H2="Wöchentlich",7,IF(H2="Monatlich",30,IF(H2="Quartalsweise",90,IF(H2="Halbjährlich",180,IF(H2="Jährlich",365,"")))))),"")</f>
        <v>90</v>
      </c>
      <c r="J2" s="13">
        <v>46096</v>
      </c>
      <c r="K2" s="16">
        <f t="shared" ref="K2:K33" si="1">IFERROR(IF(A2="","",IF(H2="Monatlich",EDATE(IF(Q2&lt;&gt;"",Q2,J2),1),IF(H2="Quartalsweise",EDATE(IF(Q2&lt;&gt;"",Q2,J2),3),IF(H2="Halbjährlich",EDATE(IF(Q2&lt;&gt;"",Q2,J2),6),IF(H2="Jährlich",EDATE(IF(Q2&lt;&gt;"",Q2,J2),12),IF(Q2&lt;&gt;"",Q2,J2)+I2))))),"")</f>
        <v>46188</v>
      </c>
      <c r="L2" s="15" t="str">
        <f>IFERROR(IF(K2="","",IF(YEAR(K2)=Listen!$K$2,CHOOSE(MONTH(K2),"Januar","Februar","März","April","Mai","Juni","Juli","August","September","Oktober","November","Dezember"),"außerhalb 2026")),"")</f>
        <v>Juni</v>
      </c>
      <c r="M2" s="12" t="s">
        <v>72</v>
      </c>
      <c r="N2" s="12" t="s">
        <v>73</v>
      </c>
      <c r="O2" s="14">
        <v>420</v>
      </c>
      <c r="P2" s="12" t="s">
        <v>18</v>
      </c>
      <c r="Q2" s="13"/>
      <c r="R2" s="17">
        <f>IFERROR(IF(A2="","",IF(SUMIF(Protokoll!$C$2:$C$101,A2,Protokoll!$K$2:$K$101)=0,"",SUMIF(Protokoll!$C$2:$C$101,A2,Protokoll!$K$2:$K$101))),"")</f>
        <v>410</v>
      </c>
      <c r="S2" s="17">
        <f t="shared" ref="S2:S33" si="2">IFERROR(IF(OR(O2="",R2=""),"",R2-O2),"")</f>
        <v>-10</v>
      </c>
      <c r="T2" s="18">
        <f>IFERROR(IF(K2="","",K2-Listen!$K$3),"")</f>
        <v>13</v>
      </c>
      <c r="U2" s="15" t="str">
        <f>IFERROR(IF(A2="","",IF(P2="Erledigt","Erledigt",IF(K2&lt;Listen!$K$3,"Überfällig",IF(K2&lt;=Listen!$K$3+14,"Fällig &lt; 14 Tage",IF(K2&lt;=Listen!$K$3+30,"Fällig &lt; 30 Tage","Geplant"))))),"")</f>
        <v>Fällig &lt; 14 Tage</v>
      </c>
      <c r="V2" s="12" t="s">
        <v>74</v>
      </c>
      <c r="W2" s="12" t="s">
        <v>75</v>
      </c>
      <c r="X2" s="19">
        <f t="shared" ref="X2:X33" si="3">IFERROR(IF(OR(A2="",P2="Erledigt",K2=""),DATE(9999,12,31),K2+ROW()/100000),DATE(9999,12,31))</f>
        <v>46188.000019999999</v>
      </c>
      <c r="Y2" s="2"/>
      <c r="Z2" s="2"/>
    </row>
    <row r="3" spans="1:26" x14ac:dyDescent="0.25">
      <c r="A3" s="12" t="s">
        <v>76</v>
      </c>
      <c r="B3" s="12" t="s">
        <v>77</v>
      </c>
      <c r="C3" s="12" t="s">
        <v>78</v>
      </c>
      <c r="D3" s="12" t="s">
        <v>79</v>
      </c>
      <c r="E3" s="12" t="s">
        <v>80</v>
      </c>
      <c r="F3" s="12" t="s">
        <v>22</v>
      </c>
      <c r="G3" s="12" t="s">
        <v>70</v>
      </c>
      <c r="H3" s="12" t="s">
        <v>81</v>
      </c>
      <c r="I3" s="15">
        <f t="shared" si="0"/>
        <v>30</v>
      </c>
      <c r="J3" s="13">
        <v>46147</v>
      </c>
      <c r="K3" s="16">
        <f t="shared" si="1"/>
        <v>46178</v>
      </c>
      <c r="L3" s="15" t="str">
        <f>IFERROR(IF(K3="","",IF(YEAR(K3)=Listen!$K$2,CHOOSE(MONTH(K3),"Januar","Februar","März","April","Mai","Juni","Juli","August","September","Oktober","November","Dezember"),"außerhalb 2026")),"")</f>
        <v>Juni</v>
      </c>
      <c r="M3" s="12" t="s">
        <v>82</v>
      </c>
      <c r="N3" s="12" t="s">
        <v>83</v>
      </c>
      <c r="O3" s="14">
        <v>180</v>
      </c>
      <c r="P3" s="12" t="s">
        <v>18</v>
      </c>
      <c r="Q3" s="13"/>
      <c r="R3" s="17">
        <f>IFERROR(IF(A3="","",IF(SUMIF(Protokoll!$C$2:$C$101,A3,Protokoll!$K$2:$K$101)=0,"",SUMIF(Protokoll!$C$2:$C$101,A3,Protokoll!$K$2:$K$101))),"")</f>
        <v>210</v>
      </c>
      <c r="S3" s="17">
        <f t="shared" si="2"/>
        <v>30</v>
      </c>
      <c r="T3" s="18">
        <f>IFERROR(IF(K3="","",K3-Listen!$K$3),"")</f>
        <v>3</v>
      </c>
      <c r="U3" s="15" t="str">
        <f>IFERROR(IF(A3="","",IF(P3="Erledigt","Erledigt",IF(K3&lt;Listen!$K$3,"Überfällig",IF(K3&lt;=Listen!$K$3+14,"Fällig &lt; 14 Tage",IF(K3&lt;=Listen!$K$3+30,"Fällig &lt; 30 Tage","Geplant"))))),"")</f>
        <v>Fällig &lt; 14 Tage</v>
      </c>
      <c r="V3" s="12" t="s">
        <v>74</v>
      </c>
      <c r="W3" s="12" t="s">
        <v>84</v>
      </c>
      <c r="X3" s="19">
        <f t="shared" si="3"/>
        <v>46178.000030000003</v>
      </c>
      <c r="Y3" s="2"/>
      <c r="Z3" s="2"/>
    </row>
    <row r="4" spans="1:26" x14ac:dyDescent="0.25">
      <c r="A4" s="12" t="s">
        <v>85</v>
      </c>
      <c r="B4" s="12" t="s">
        <v>86</v>
      </c>
      <c r="C4" s="12" t="s">
        <v>87</v>
      </c>
      <c r="D4" s="12" t="s">
        <v>88</v>
      </c>
      <c r="E4" s="12" t="s">
        <v>89</v>
      </c>
      <c r="F4" s="12" t="s">
        <v>24</v>
      </c>
      <c r="G4" s="12" t="s">
        <v>70</v>
      </c>
      <c r="H4" s="12" t="s">
        <v>90</v>
      </c>
      <c r="I4" s="15">
        <f t="shared" si="0"/>
        <v>180</v>
      </c>
      <c r="J4" s="13">
        <v>45992</v>
      </c>
      <c r="K4" s="16">
        <f t="shared" si="1"/>
        <v>46174</v>
      </c>
      <c r="L4" s="15" t="str">
        <f>IFERROR(IF(K4="","",IF(YEAR(K4)=Listen!$K$2,CHOOSE(MONTH(K4),"Januar","Februar","März","April","Mai","Juni","Juli","August","September","Oktober","November","Dezember"),"außerhalb 2026")),"")</f>
        <v>Juni</v>
      </c>
      <c r="M4" s="12" t="s">
        <v>91</v>
      </c>
      <c r="N4" s="12" t="s">
        <v>92</v>
      </c>
      <c r="O4" s="14">
        <v>95</v>
      </c>
      <c r="P4" s="12" t="s">
        <v>18</v>
      </c>
      <c r="Q4" s="13"/>
      <c r="R4" s="17" t="str">
        <f>IFERROR(IF(A4="","",IF(SUMIF(Protokoll!$C$2:$C$101,A4,Protokoll!$K$2:$K$101)=0,"",SUMIF(Protokoll!$C$2:$C$101,A4,Protokoll!$K$2:$K$101))),"")</f>
        <v/>
      </c>
      <c r="S4" s="17" t="str">
        <f t="shared" si="2"/>
        <v/>
      </c>
      <c r="T4" s="18">
        <f>IFERROR(IF(K4="","",K4-Listen!$K$3),"")</f>
        <v>-1</v>
      </c>
      <c r="U4" s="15" t="str">
        <f>IFERROR(IF(A4="","",IF(P4="Erledigt","Erledigt",IF(K4&lt;Listen!$K$3,"Überfällig",IF(K4&lt;=Listen!$K$3+14,"Fällig &lt; 14 Tage",IF(K4&lt;=Listen!$K$3+30,"Fällig &lt; 30 Tage","Geplant"))))),"")</f>
        <v>Überfällig</v>
      </c>
      <c r="V4" s="12" t="s">
        <v>74</v>
      </c>
      <c r="W4" s="12" t="s">
        <v>93</v>
      </c>
      <c r="X4" s="19">
        <f t="shared" si="3"/>
        <v>46174.000039999999</v>
      </c>
      <c r="Y4" s="2"/>
      <c r="Z4" s="2"/>
    </row>
    <row r="5" spans="1:26" x14ac:dyDescent="0.25">
      <c r="A5" s="12" t="s">
        <v>94</v>
      </c>
      <c r="B5" s="12" t="s">
        <v>95</v>
      </c>
      <c r="C5" s="12" t="s">
        <v>96</v>
      </c>
      <c r="D5" s="12" t="s">
        <v>97</v>
      </c>
      <c r="E5" s="12" t="s">
        <v>98</v>
      </c>
      <c r="F5" s="12" t="s">
        <v>19</v>
      </c>
      <c r="G5" s="12" t="s">
        <v>70</v>
      </c>
      <c r="H5" s="12" t="s">
        <v>81</v>
      </c>
      <c r="I5" s="15">
        <f t="shared" si="0"/>
        <v>30</v>
      </c>
      <c r="J5" s="13">
        <v>46167</v>
      </c>
      <c r="K5" s="16">
        <f t="shared" si="1"/>
        <v>46198</v>
      </c>
      <c r="L5" s="15" t="str">
        <f>IFERROR(IF(K5="","",IF(YEAR(K5)=Listen!$K$2,CHOOSE(MONTH(K5),"Januar","Februar","März","April","Mai","Juni","Juli","August","September","Oktober","November","Dezember"),"außerhalb 2026")),"")</f>
        <v>Juni</v>
      </c>
      <c r="M5" s="12" t="s">
        <v>99</v>
      </c>
      <c r="N5" s="12" t="s">
        <v>100</v>
      </c>
      <c r="O5" s="14">
        <v>260</v>
      </c>
      <c r="P5" s="12" t="s">
        <v>18</v>
      </c>
      <c r="Q5" s="13"/>
      <c r="R5" s="17" t="str">
        <f>IFERROR(IF(A5="","",IF(SUMIF(Protokoll!$C$2:$C$101,A5,Protokoll!$K$2:$K$101)=0,"",SUMIF(Protokoll!$C$2:$C$101,A5,Protokoll!$K$2:$K$101))),"")</f>
        <v/>
      </c>
      <c r="S5" s="17" t="str">
        <f t="shared" si="2"/>
        <v/>
      </c>
      <c r="T5" s="18">
        <f>IFERROR(IF(K5="","",K5-Listen!$K$3),"")</f>
        <v>23</v>
      </c>
      <c r="U5" s="15" t="str">
        <f>IFERROR(IF(A5="","",IF(P5="Erledigt","Erledigt",IF(K5&lt;Listen!$K$3,"Überfällig",IF(K5&lt;=Listen!$K$3+14,"Fällig &lt; 14 Tage",IF(K5&lt;=Listen!$K$3+30,"Fällig &lt; 30 Tage","Geplant"))))),"")</f>
        <v>Fällig &lt; 30 Tage</v>
      </c>
      <c r="V5" s="12" t="s">
        <v>74</v>
      </c>
      <c r="W5" s="12" t="s">
        <v>101</v>
      </c>
      <c r="X5" s="19">
        <f t="shared" si="3"/>
        <v>46198.000050000002</v>
      </c>
      <c r="Y5" s="2"/>
      <c r="Z5" s="2"/>
    </row>
    <row r="6" spans="1:26" ht="30" x14ac:dyDescent="0.25">
      <c r="A6" s="12" t="s">
        <v>102</v>
      </c>
      <c r="B6" s="12" t="s">
        <v>103</v>
      </c>
      <c r="C6" s="12" t="s">
        <v>104</v>
      </c>
      <c r="D6" s="12" t="s">
        <v>105</v>
      </c>
      <c r="E6" s="12" t="s">
        <v>106</v>
      </c>
      <c r="F6" s="12" t="s">
        <v>34</v>
      </c>
      <c r="G6" s="12" t="s">
        <v>107</v>
      </c>
      <c r="H6" s="12" t="s">
        <v>90</v>
      </c>
      <c r="I6" s="15">
        <f t="shared" si="0"/>
        <v>180</v>
      </c>
      <c r="J6" s="13">
        <v>46042</v>
      </c>
      <c r="K6" s="16">
        <f t="shared" si="1"/>
        <v>46223</v>
      </c>
      <c r="L6" s="15" t="str">
        <f>IFERROR(IF(K6="","",IF(YEAR(K6)=Listen!$K$2,CHOOSE(MONTH(K6),"Januar","Februar","März","April","Mai","Juni","Juli","August","September","Oktober","November","Dezember"),"außerhalb 2026")),"")</f>
        <v>Juli</v>
      </c>
      <c r="M6" s="12" t="s">
        <v>91</v>
      </c>
      <c r="N6" s="12" t="s">
        <v>92</v>
      </c>
      <c r="O6" s="14">
        <v>160</v>
      </c>
      <c r="P6" s="12" t="s">
        <v>18</v>
      </c>
      <c r="Q6" s="13"/>
      <c r="R6" s="17" t="str">
        <f>IFERROR(IF(A6="","",IF(SUMIF(Protokoll!$C$2:$C$101,A6,Protokoll!$K$2:$K$101)=0,"",SUMIF(Protokoll!$C$2:$C$101,A6,Protokoll!$K$2:$K$101))),"")</f>
        <v/>
      </c>
      <c r="S6" s="17" t="str">
        <f t="shared" si="2"/>
        <v/>
      </c>
      <c r="T6" s="18">
        <f>IFERROR(IF(K6="","",K6-Listen!$K$3),"")</f>
        <v>48</v>
      </c>
      <c r="U6" s="15" t="str">
        <f>IFERROR(IF(A6="","",IF(P6="Erledigt","Erledigt",IF(K6&lt;Listen!$K$3,"Überfällig",IF(K6&lt;=Listen!$K$3+14,"Fällig &lt; 14 Tage",IF(K6&lt;=Listen!$K$3+30,"Fällig &lt; 30 Tage","Geplant"))))),"")</f>
        <v>Geplant</v>
      </c>
      <c r="V6" s="12" t="s">
        <v>108</v>
      </c>
      <c r="W6" s="12" t="s">
        <v>109</v>
      </c>
      <c r="X6" s="19">
        <f t="shared" si="3"/>
        <v>46223.000059999998</v>
      </c>
      <c r="Y6" s="2"/>
      <c r="Z6" s="2"/>
    </row>
    <row r="7" spans="1:26" x14ac:dyDescent="0.25">
      <c r="A7" s="12" t="s">
        <v>110</v>
      </c>
      <c r="B7" s="12" t="s">
        <v>77</v>
      </c>
      <c r="C7" s="12" t="s">
        <v>111</v>
      </c>
      <c r="D7" s="12" t="s">
        <v>112</v>
      </c>
      <c r="E7" s="12" t="s">
        <v>113</v>
      </c>
      <c r="F7" s="12" t="s">
        <v>22</v>
      </c>
      <c r="G7" s="12" t="s">
        <v>70</v>
      </c>
      <c r="H7" s="12" t="s">
        <v>114</v>
      </c>
      <c r="I7" s="15">
        <f t="shared" si="0"/>
        <v>365</v>
      </c>
      <c r="J7" s="13">
        <v>45976</v>
      </c>
      <c r="K7" s="16">
        <f t="shared" si="1"/>
        <v>46341</v>
      </c>
      <c r="L7" s="15" t="str">
        <f>IFERROR(IF(K7="","",IF(YEAR(K7)=Listen!$K$2,CHOOSE(MONTH(K7),"Januar","Februar","März","April","Mai","Juni","Juli","August","September","Oktober","November","Dezember"),"außerhalb 2026")),"")</f>
        <v>November</v>
      </c>
      <c r="M7" s="12" t="s">
        <v>82</v>
      </c>
      <c r="N7" s="12" t="s">
        <v>83</v>
      </c>
      <c r="O7" s="14">
        <v>520</v>
      </c>
      <c r="P7" s="12" t="s">
        <v>18</v>
      </c>
      <c r="Q7" s="13"/>
      <c r="R7" s="17" t="str">
        <f>IFERROR(IF(A7="","",IF(SUMIF(Protokoll!$C$2:$C$101,A7,Protokoll!$K$2:$K$101)=0,"",SUMIF(Protokoll!$C$2:$C$101,A7,Protokoll!$K$2:$K$101))),"")</f>
        <v/>
      </c>
      <c r="S7" s="17" t="str">
        <f t="shared" si="2"/>
        <v/>
      </c>
      <c r="T7" s="18">
        <f>IFERROR(IF(K7="","",K7-Listen!$K$3),"")</f>
        <v>166</v>
      </c>
      <c r="U7" s="15" t="str">
        <f>IFERROR(IF(A7="","",IF(P7="Erledigt","Erledigt",IF(K7&lt;Listen!$K$3,"Überfällig",IF(K7&lt;=Listen!$K$3+14,"Fällig &lt; 14 Tage",IF(K7&lt;=Listen!$K$3+30,"Fällig &lt; 30 Tage","Geplant"))))),"")</f>
        <v>Geplant</v>
      </c>
      <c r="V7" s="12" t="s">
        <v>74</v>
      </c>
      <c r="W7" s="12" t="s">
        <v>115</v>
      </c>
      <c r="X7" s="19">
        <f t="shared" si="3"/>
        <v>46341.000070000002</v>
      </c>
      <c r="Y7" s="2"/>
      <c r="Z7" s="2"/>
    </row>
    <row r="8" spans="1:26" ht="30" x14ac:dyDescent="0.25">
      <c r="A8" s="12" t="s">
        <v>116</v>
      </c>
      <c r="B8" s="12" t="s">
        <v>66</v>
      </c>
      <c r="C8" s="12" t="s">
        <v>117</v>
      </c>
      <c r="D8" s="12" t="s">
        <v>118</v>
      </c>
      <c r="E8" s="12" t="s">
        <v>119</v>
      </c>
      <c r="F8" s="12" t="s">
        <v>19</v>
      </c>
      <c r="G8" s="12" t="s">
        <v>107</v>
      </c>
      <c r="H8" s="12" t="s">
        <v>71</v>
      </c>
      <c r="I8" s="15">
        <f t="shared" si="0"/>
        <v>90</v>
      </c>
      <c r="J8" s="13">
        <v>46122</v>
      </c>
      <c r="K8" s="16">
        <f t="shared" si="1"/>
        <v>46213</v>
      </c>
      <c r="L8" s="15" t="str">
        <f>IFERROR(IF(K8="","",IF(YEAR(K8)=Listen!$K$2,CHOOSE(MONTH(K8),"Januar","Februar","März","April","Mai","Juni","Juli","August","September","Oktober","November","Dezember"),"außerhalb 2026")),"")</f>
        <v>Juli</v>
      </c>
      <c r="M8" s="12" t="s">
        <v>72</v>
      </c>
      <c r="N8" s="12" t="s">
        <v>73</v>
      </c>
      <c r="O8" s="14">
        <v>310</v>
      </c>
      <c r="P8" s="12" t="s">
        <v>18</v>
      </c>
      <c r="Q8" s="13"/>
      <c r="R8" s="17">
        <f>IFERROR(IF(A8="","",IF(SUMIF(Protokoll!$C$2:$C$101,A8,Protokoll!$K$2:$K$101)=0,"",SUMIF(Protokoll!$C$2:$C$101,A8,Protokoll!$K$2:$K$101))),"")</f>
        <v>335</v>
      </c>
      <c r="S8" s="17">
        <f t="shared" si="2"/>
        <v>25</v>
      </c>
      <c r="T8" s="18">
        <f>IFERROR(IF(K8="","",K8-Listen!$K$3),"")</f>
        <v>38</v>
      </c>
      <c r="U8" s="15" t="str">
        <f>IFERROR(IF(A8="","",IF(P8="Erledigt","Erledigt",IF(K8&lt;Listen!$K$3,"Überfällig",IF(K8&lt;=Listen!$K$3+14,"Fällig &lt; 14 Tage",IF(K8&lt;=Listen!$K$3+30,"Fällig &lt; 30 Tage","Geplant"))))),"")</f>
        <v>Geplant</v>
      </c>
      <c r="V8" s="12" t="s">
        <v>74</v>
      </c>
      <c r="W8" s="12" t="s">
        <v>120</v>
      </c>
      <c r="X8" s="19">
        <f t="shared" si="3"/>
        <v>46213.000079999998</v>
      </c>
      <c r="Y8" s="2"/>
      <c r="Z8" s="2"/>
    </row>
    <row r="9" spans="1:26" x14ac:dyDescent="0.25">
      <c r="A9" s="12" t="s">
        <v>121</v>
      </c>
      <c r="B9" s="12" t="s">
        <v>122</v>
      </c>
      <c r="C9" s="12" t="s">
        <v>123</v>
      </c>
      <c r="D9" s="12" t="s">
        <v>124</v>
      </c>
      <c r="E9" s="12" t="s">
        <v>125</v>
      </c>
      <c r="F9" s="12" t="s">
        <v>27</v>
      </c>
      <c r="G9" s="12" t="s">
        <v>107</v>
      </c>
      <c r="H9" s="12" t="s">
        <v>81</v>
      </c>
      <c r="I9" s="15">
        <f t="shared" si="0"/>
        <v>30</v>
      </c>
      <c r="J9" s="13">
        <v>46143</v>
      </c>
      <c r="K9" s="16">
        <f t="shared" si="1"/>
        <v>46174</v>
      </c>
      <c r="L9" s="15" t="str">
        <f>IFERROR(IF(K9="","",IF(YEAR(K9)=Listen!$K$2,CHOOSE(MONTH(K9),"Januar","Februar","März","April","Mai","Juni","Juli","August","September","Oktober","November","Dezember"),"außerhalb 2026")),"")</f>
        <v>Juni</v>
      </c>
      <c r="M9" s="12" t="s">
        <v>91</v>
      </c>
      <c r="N9" s="12" t="s">
        <v>126</v>
      </c>
      <c r="O9" s="14">
        <v>75</v>
      </c>
      <c r="P9" s="12" t="s">
        <v>18</v>
      </c>
      <c r="Q9" s="13"/>
      <c r="R9" s="17">
        <f>IFERROR(IF(A9="","",IF(SUMIF(Protokoll!$C$2:$C$101,A9,Protokoll!$K$2:$K$101)=0,"",SUMIF(Protokoll!$C$2:$C$101,A9,Protokoll!$K$2:$K$101))),"")</f>
        <v>82</v>
      </c>
      <c r="S9" s="17">
        <f t="shared" si="2"/>
        <v>7</v>
      </c>
      <c r="T9" s="18">
        <f>IFERROR(IF(K9="","",K9-Listen!$K$3),"")</f>
        <v>-1</v>
      </c>
      <c r="U9" s="15" t="str">
        <f>IFERROR(IF(A9="","",IF(P9="Erledigt","Erledigt",IF(K9&lt;Listen!$K$3,"Überfällig",IF(K9&lt;=Listen!$K$3+14,"Fällig &lt; 14 Tage",IF(K9&lt;=Listen!$K$3+30,"Fällig &lt; 30 Tage","Geplant"))))),"")</f>
        <v>Überfällig</v>
      </c>
      <c r="V9" s="12" t="s">
        <v>74</v>
      </c>
      <c r="W9" s="12" t="s">
        <v>127</v>
      </c>
      <c r="X9" s="19">
        <f t="shared" si="3"/>
        <v>46174.000090000001</v>
      </c>
      <c r="Y9" s="2"/>
      <c r="Z9" s="2"/>
    </row>
    <row r="10" spans="1:26" ht="30" x14ac:dyDescent="0.25">
      <c r="A10" s="12" t="s">
        <v>128</v>
      </c>
      <c r="B10" s="12" t="s">
        <v>66</v>
      </c>
      <c r="C10" s="12" t="s">
        <v>129</v>
      </c>
      <c r="D10" s="12" t="s">
        <v>130</v>
      </c>
      <c r="E10" s="12" t="s">
        <v>131</v>
      </c>
      <c r="F10" s="12" t="s">
        <v>30</v>
      </c>
      <c r="G10" s="12" t="s">
        <v>70</v>
      </c>
      <c r="H10" s="12" t="s">
        <v>114</v>
      </c>
      <c r="I10" s="15">
        <f t="shared" si="0"/>
        <v>365</v>
      </c>
      <c r="J10" s="13">
        <v>45843</v>
      </c>
      <c r="K10" s="16">
        <f t="shared" si="1"/>
        <v>46208</v>
      </c>
      <c r="L10" s="15" t="str">
        <f>IFERROR(IF(K10="","",IF(YEAR(K10)=Listen!$K$2,CHOOSE(MONTH(K10),"Januar","Februar","März","April","Mai","Juni","Juli","August","September","Oktober","November","Dezember"),"außerhalb 2026")),"")</f>
        <v>Juli</v>
      </c>
      <c r="M10" s="12" t="s">
        <v>132</v>
      </c>
      <c r="N10" s="12" t="s">
        <v>133</v>
      </c>
      <c r="O10" s="14">
        <v>380</v>
      </c>
      <c r="P10" s="12" t="s">
        <v>18</v>
      </c>
      <c r="Q10" s="13"/>
      <c r="R10" s="17" t="str">
        <f>IFERROR(IF(A10="","",IF(SUMIF(Protokoll!$C$2:$C$101,A10,Protokoll!$K$2:$K$101)=0,"",SUMIF(Protokoll!$C$2:$C$101,A10,Protokoll!$K$2:$K$101))),"")</f>
        <v/>
      </c>
      <c r="S10" s="17" t="str">
        <f t="shared" si="2"/>
        <v/>
      </c>
      <c r="T10" s="18">
        <f>IFERROR(IF(K10="","",K10-Listen!$K$3),"")</f>
        <v>33</v>
      </c>
      <c r="U10" s="15" t="str">
        <f>IFERROR(IF(A10="","",IF(P10="Erledigt","Erledigt",IF(K10&lt;Listen!$K$3,"Überfällig",IF(K10&lt;=Listen!$K$3+14,"Fällig &lt; 14 Tage",IF(K10&lt;=Listen!$K$3+30,"Fällig &lt; 30 Tage","Geplant"))))),"")</f>
        <v>Geplant</v>
      </c>
      <c r="V10" s="12" t="s">
        <v>74</v>
      </c>
      <c r="W10" s="12" t="s">
        <v>134</v>
      </c>
      <c r="X10" s="19">
        <f t="shared" si="3"/>
        <v>46208.000099999997</v>
      </c>
      <c r="Y10" s="2"/>
      <c r="Z10" s="2"/>
    </row>
    <row r="11" spans="1:26" ht="30" x14ac:dyDescent="0.25">
      <c r="A11" s="12" t="s">
        <v>135</v>
      </c>
      <c r="B11" s="12" t="s">
        <v>136</v>
      </c>
      <c r="C11" s="12" t="s">
        <v>137</v>
      </c>
      <c r="D11" s="12" t="s">
        <v>138</v>
      </c>
      <c r="E11" s="12" t="s">
        <v>139</v>
      </c>
      <c r="F11" s="12" t="s">
        <v>30</v>
      </c>
      <c r="G11" s="12" t="s">
        <v>107</v>
      </c>
      <c r="H11" s="12" t="s">
        <v>90</v>
      </c>
      <c r="I11" s="15">
        <f t="shared" si="0"/>
        <v>180</v>
      </c>
      <c r="J11" s="13">
        <v>46011</v>
      </c>
      <c r="K11" s="16">
        <f t="shared" si="1"/>
        <v>46193</v>
      </c>
      <c r="L11" s="15" t="str">
        <f>IFERROR(IF(K11="","",IF(YEAR(K11)=Listen!$K$2,CHOOSE(MONTH(K11),"Januar","Februar","März","April","Mai","Juni","Juli","August","September","Oktober","November","Dezember"),"außerhalb 2026")),"")</f>
        <v>Juni</v>
      </c>
      <c r="M11" s="12" t="s">
        <v>91</v>
      </c>
      <c r="N11" s="12" t="s">
        <v>92</v>
      </c>
      <c r="O11" s="14">
        <v>140</v>
      </c>
      <c r="P11" s="12" t="s">
        <v>18</v>
      </c>
      <c r="Q11" s="13"/>
      <c r="R11" s="17" t="str">
        <f>IFERROR(IF(A11="","",IF(SUMIF(Protokoll!$C$2:$C$101,A11,Protokoll!$K$2:$K$101)=0,"",SUMIF(Protokoll!$C$2:$C$101,A11,Protokoll!$K$2:$K$101))),"")</f>
        <v/>
      </c>
      <c r="S11" s="17" t="str">
        <f t="shared" si="2"/>
        <v/>
      </c>
      <c r="T11" s="18">
        <f>IFERROR(IF(K11="","",K11-Listen!$K$3),"")</f>
        <v>18</v>
      </c>
      <c r="U11" s="15" t="str">
        <f>IFERROR(IF(A11="","",IF(P11="Erledigt","Erledigt",IF(K11&lt;Listen!$K$3,"Überfällig",IF(K11&lt;=Listen!$K$3+14,"Fällig &lt; 14 Tage",IF(K11&lt;=Listen!$K$3+30,"Fällig &lt; 30 Tage","Geplant"))))),"")</f>
        <v>Fällig &lt; 30 Tage</v>
      </c>
      <c r="V11" s="12" t="s">
        <v>108</v>
      </c>
      <c r="W11" s="12" t="s">
        <v>140</v>
      </c>
      <c r="X11" s="19">
        <f t="shared" si="3"/>
        <v>46193.000110000001</v>
      </c>
      <c r="Y11" s="2"/>
      <c r="Z11" s="2"/>
    </row>
    <row r="12" spans="1:26" ht="30" x14ac:dyDescent="0.25">
      <c r="A12" s="12" t="s">
        <v>141</v>
      </c>
      <c r="B12" s="12" t="s">
        <v>86</v>
      </c>
      <c r="C12" s="12" t="s">
        <v>142</v>
      </c>
      <c r="D12" s="12" t="s">
        <v>143</v>
      </c>
      <c r="E12" s="12" t="s">
        <v>144</v>
      </c>
      <c r="F12" s="12" t="s">
        <v>22</v>
      </c>
      <c r="G12" s="12" t="s">
        <v>70</v>
      </c>
      <c r="H12" s="12" t="s">
        <v>71</v>
      </c>
      <c r="I12" s="15">
        <f t="shared" si="0"/>
        <v>90</v>
      </c>
      <c r="J12" s="13">
        <v>46081</v>
      </c>
      <c r="K12" s="16">
        <f t="shared" si="1"/>
        <v>46170</v>
      </c>
      <c r="L12" s="15" t="str">
        <f>IFERROR(IF(K12="","",IF(YEAR(K12)=Listen!$K$2,CHOOSE(MONTH(K12),"Januar","Februar","März","April","Mai","Juni","Juli","August","September","Oktober","November","Dezember"),"außerhalb 2026")),"")</f>
        <v>Mai</v>
      </c>
      <c r="M12" s="12" t="s">
        <v>82</v>
      </c>
      <c r="N12" s="12" t="s">
        <v>92</v>
      </c>
      <c r="O12" s="14">
        <v>120</v>
      </c>
      <c r="P12" s="12" t="s">
        <v>18</v>
      </c>
      <c r="Q12" s="13"/>
      <c r="R12" s="17" t="str">
        <f>IFERROR(IF(A12="","",IF(SUMIF(Protokoll!$C$2:$C$101,A12,Protokoll!$K$2:$K$101)=0,"",SUMIF(Protokoll!$C$2:$C$101,A12,Protokoll!$K$2:$K$101))),"")</f>
        <v/>
      </c>
      <c r="S12" s="17" t="str">
        <f t="shared" si="2"/>
        <v/>
      </c>
      <c r="T12" s="18">
        <f>IFERROR(IF(K12="","",K12-Listen!$K$3),"")</f>
        <v>-5</v>
      </c>
      <c r="U12" s="15" t="str">
        <f>IFERROR(IF(A12="","",IF(P12="Erledigt","Erledigt",IF(K12&lt;Listen!$K$3,"Überfällig",IF(K12&lt;=Listen!$K$3+14,"Fällig &lt; 14 Tage",IF(K12&lt;=Listen!$K$3+30,"Fällig &lt; 30 Tage","Geplant"))))),"")</f>
        <v>Überfällig</v>
      </c>
      <c r="V12" s="12" t="s">
        <v>74</v>
      </c>
      <c r="W12" s="12" t="s">
        <v>145</v>
      </c>
      <c r="X12" s="19">
        <f t="shared" si="3"/>
        <v>46170.000119999997</v>
      </c>
      <c r="Y12" s="2"/>
      <c r="Z12" s="2"/>
    </row>
    <row r="13" spans="1:26" ht="30" x14ac:dyDescent="0.25">
      <c r="A13" s="12" t="s">
        <v>146</v>
      </c>
      <c r="B13" s="12" t="s">
        <v>66</v>
      </c>
      <c r="C13" s="12" t="s">
        <v>147</v>
      </c>
      <c r="D13" s="12" t="s">
        <v>148</v>
      </c>
      <c r="E13" s="12" t="s">
        <v>149</v>
      </c>
      <c r="F13" s="12" t="s">
        <v>27</v>
      </c>
      <c r="G13" s="12" t="s">
        <v>70</v>
      </c>
      <c r="H13" s="12" t="s">
        <v>81</v>
      </c>
      <c r="I13" s="15">
        <f t="shared" si="0"/>
        <v>30</v>
      </c>
      <c r="J13" s="13">
        <v>46172</v>
      </c>
      <c r="K13" s="16">
        <f t="shared" si="1"/>
        <v>46203</v>
      </c>
      <c r="L13" s="15" t="str">
        <f>IFERROR(IF(K13="","",IF(YEAR(K13)=Listen!$K$2,CHOOSE(MONTH(K13),"Januar","Februar","März","April","Mai","Juni","Juli","August","September","Oktober","November","Dezember"),"außerhalb 2026")),"")</f>
        <v>Juni</v>
      </c>
      <c r="M13" s="12" t="s">
        <v>72</v>
      </c>
      <c r="N13" s="12" t="s">
        <v>126</v>
      </c>
      <c r="O13" s="14">
        <v>210</v>
      </c>
      <c r="P13" s="12" t="s">
        <v>18</v>
      </c>
      <c r="Q13" s="13"/>
      <c r="R13" s="17">
        <f>IFERROR(IF(A13="","",IF(SUMIF(Protokoll!$C$2:$C$101,A13,Protokoll!$K$2:$K$101)=0,"",SUMIF(Protokoll!$C$2:$C$101,A13,Protokoll!$K$2:$K$101))),"")</f>
        <v>205</v>
      </c>
      <c r="S13" s="17">
        <f t="shared" si="2"/>
        <v>-5</v>
      </c>
      <c r="T13" s="18">
        <f>IFERROR(IF(K13="","",K13-Listen!$K$3),"")</f>
        <v>28</v>
      </c>
      <c r="U13" s="15" t="str">
        <f>IFERROR(IF(A13="","",IF(P13="Erledigt","Erledigt",IF(K13&lt;Listen!$K$3,"Überfällig",IF(K13&lt;=Listen!$K$3+14,"Fällig &lt; 14 Tage",IF(K13&lt;=Listen!$K$3+30,"Fällig &lt; 30 Tage","Geplant"))))),"")</f>
        <v>Fällig &lt; 30 Tage</v>
      </c>
      <c r="V13" s="12" t="s">
        <v>74</v>
      </c>
      <c r="W13" s="12" t="s">
        <v>150</v>
      </c>
      <c r="X13" s="19">
        <f t="shared" si="3"/>
        <v>46203.00013</v>
      </c>
      <c r="Y13" s="2"/>
      <c r="Z13" s="2"/>
    </row>
    <row r="14" spans="1:26" x14ac:dyDescent="0.25">
      <c r="A14" s="12" t="s">
        <v>151</v>
      </c>
      <c r="B14" s="12" t="s">
        <v>77</v>
      </c>
      <c r="C14" s="12" t="s">
        <v>152</v>
      </c>
      <c r="D14" s="12" t="s">
        <v>153</v>
      </c>
      <c r="E14" s="12" t="s">
        <v>154</v>
      </c>
      <c r="F14" s="12" t="s">
        <v>22</v>
      </c>
      <c r="G14" s="12" t="s">
        <v>70</v>
      </c>
      <c r="H14" s="12" t="s">
        <v>90</v>
      </c>
      <c r="I14" s="15">
        <f t="shared" si="0"/>
        <v>180</v>
      </c>
      <c r="J14" s="13">
        <v>46032</v>
      </c>
      <c r="K14" s="16">
        <f t="shared" si="1"/>
        <v>46213</v>
      </c>
      <c r="L14" s="15" t="str">
        <f>IFERROR(IF(K14="","",IF(YEAR(K14)=Listen!$K$2,CHOOSE(MONTH(K14),"Januar","Februar","März","April","Mai","Juni","Juli","August","September","Oktober","November","Dezember"),"außerhalb 2026")),"")</f>
        <v>Juli</v>
      </c>
      <c r="M14" s="12" t="s">
        <v>91</v>
      </c>
      <c r="N14" s="12" t="s">
        <v>92</v>
      </c>
      <c r="O14" s="14">
        <v>110</v>
      </c>
      <c r="P14" s="12" t="s">
        <v>18</v>
      </c>
      <c r="Q14" s="13"/>
      <c r="R14" s="17">
        <f>IFERROR(IF(A14="","",IF(SUMIF(Protokoll!$C$2:$C$101,A14,Protokoll!$K$2:$K$101)=0,"",SUMIF(Protokoll!$C$2:$C$101,A14,Protokoll!$K$2:$K$101))),"")</f>
        <v>48</v>
      </c>
      <c r="S14" s="17">
        <f t="shared" si="2"/>
        <v>-62</v>
      </c>
      <c r="T14" s="18">
        <f>IFERROR(IF(K14="","",K14-Listen!$K$3),"")</f>
        <v>38</v>
      </c>
      <c r="U14" s="15" t="str">
        <f>IFERROR(IF(A14="","",IF(P14="Erledigt","Erledigt",IF(K14&lt;Listen!$K$3,"Überfällig",IF(K14&lt;=Listen!$K$3+14,"Fällig &lt; 14 Tage",IF(K14&lt;=Listen!$K$3+30,"Fällig &lt; 30 Tage","Geplant"))))),"")</f>
        <v>Geplant</v>
      </c>
      <c r="V14" s="12" t="s">
        <v>74</v>
      </c>
      <c r="W14" s="12" t="s">
        <v>155</v>
      </c>
      <c r="X14" s="19">
        <f t="shared" si="3"/>
        <v>46213.000139999996</v>
      </c>
      <c r="Y14" s="2"/>
      <c r="Z14" s="2"/>
    </row>
    <row r="15" spans="1:26" ht="30" x14ac:dyDescent="0.25">
      <c r="A15" s="12" t="s">
        <v>156</v>
      </c>
      <c r="B15" s="12" t="s">
        <v>95</v>
      </c>
      <c r="C15" s="12" t="s">
        <v>157</v>
      </c>
      <c r="D15" s="12" t="s">
        <v>158</v>
      </c>
      <c r="E15" s="12" t="s">
        <v>159</v>
      </c>
      <c r="F15" s="12" t="s">
        <v>24</v>
      </c>
      <c r="G15" s="12" t="s">
        <v>107</v>
      </c>
      <c r="H15" s="12" t="s">
        <v>71</v>
      </c>
      <c r="I15" s="15">
        <f t="shared" si="0"/>
        <v>90</v>
      </c>
      <c r="J15" s="13">
        <v>46082</v>
      </c>
      <c r="K15" s="16">
        <f t="shared" si="1"/>
        <v>46174</v>
      </c>
      <c r="L15" s="15" t="str">
        <f>IFERROR(IF(K15="","",IF(YEAR(K15)=Listen!$K$2,CHOOSE(MONTH(K15),"Januar","Februar","März","April","Mai","Juni","Juli","August","September","Oktober","November","Dezember"),"außerhalb 2026")),"")</f>
        <v>Juni</v>
      </c>
      <c r="M15" s="12" t="s">
        <v>160</v>
      </c>
      <c r="N15" s="12" t="s">
        <v>92</v>
      </c>
      <c r="O15" s="14">
        <v>150</v>
      </c>
      <c r="P15" s="12" t="s">
        <v>18</v>
      </c>
      <c r="Q15" s="13"/>
      <c r="R15" s="17" t="str">
        <f>IFERROR(IF(A15="","",IF(SUMIF(Protokoll!$C$2:$C$101,A15,Protokoll!$K$2:$K$101)=0,"",SUMIF(Protokoll!$C$2:$C$101,A15,Protokoll!$K$2:$K$101))),"")</f>
        <v/>
      </c>
      <c r="S15" s="17" t="str">
        <f t="shared" si="2"/>
        <v/>
      </c>
      <c r="T15" s="18">
        <f>IFERROR(IF(K15="","",K15-Listen!$K$3),"")</f>
        <v>-1</v>
      </c>
      <c r="U15" s="15" t="str">
        <f>IFERROR(IF(A15="","",IF(P15="Erledigt","Erledigt",IF(K15&lt;Listen!$K$3,"Überfällig",IF(K15&lt;=Listen!$K$3+14,"Fällig &lt; 14 Tage",IF(K15&lt;=Listen!$K$3+30,"Fällig &lt; 30 Tage","Geplant"))))),"")</f>
        <v>Überfällig</v>
      </c>
      <c r="V15" s="12" t="s">
        <v>108</v>
      </c>
      <c r="W15" s="12" t="s">
        <v>161</v>
      </c>
      <c r="X15" s="19">
        <f t="shared" si="3"/>
        <v>46174.00015</v>
      </c>
      <c r="Y15" s="2"/>
      <c r="Z15" s="2"/>
    </row>
    <row r="16" spans="1:26" x14ac:dyDescent="0.25">
      <c r="A16" s="12" t="s">
        <v>162</v>
      </c>
      <c r="B16" s="12" t="s">
        <v>122</v>
      </c>
      <c r="C16" s="12" t="s">
        <v>163</v>
      </c>
      <c r="D16" s="12" t="s">
        <v>164</v>
      </c>
      <c r="E16" s="12" t="s">
        <v>165</v>
      </c>
      <c r="F16" s="12" t="s">
        <v>27</v>
      </c>
      <c r="G16" s="12" t="s">
        <v>107</v>
      </c>
      <c r="H16" s="12" t="s">
        <v>81</v>
      </c>
      <c r="I16" s="15">
        <f t="shared" si="0"/>
        <v>30</v>
      </c>
      <c r="J16" s="13">
        <v>46160</v>
      </c>
      <c r="K16" s="16">
        <f t="shared" si="1"/>
        <v>46191</v>
      </c>
      <c r="L16" s="15" t="str">
        <f>IFERROR(IF(K16="","",IF(YEAR(K16)=Listen!$K$2,CHOOSE(MONTH(K16),"Januar","Februar","März","April","Mai","Juni","Juli","August","September","Oktober","November","Dezember"),"außerhalb 2026")),"")</f>
        <v>Juni</v>
      </c>
      <c r="M16" s="12" t="s">
        <v>91</v>
      </c>
      <c r="N16" s="12" t="s">
        <v>92</v>
      </c>
      <c r="O16" s="14">
        <v>90</v>
      </c>
      <c r="P16" s="12" t="s">
        <v>21</v>
      </c>
      <c r="Q16" s="13"/>
      <c r="R16" s="17" t="str">
        <f>IFERROR(IF(A16="","",IF(SUMIF(Protokoll!$C$2:$C$101,A16,Protokoll!$K$2:$K$101)=0,"",SUMIF(Protokoll!$C$2:$C$101,A16,Protokoll!$K$2:$K$101))),"")</f>
        <v/>
      </c>
      <c r="S16" s="17" t="str">
        <f t="shared" si="2"/>
        <v/>
      </c>
      <c r="T16" s="18">
        <f>IFERROR(IF(K16="","",K16-Listen!$K$3),"")</f>
        <v>16</v>
      </c>
      <c r="U16" s="15" t="str">
        <f>IFERROR(IF(A16="","",IF(P16="Erledigt","Erledigt",IF(K16&lt;Listen!$K$3,"Überfällig",IF(K16&lt;=Listen!$K$3+14,"Fällig &lt; 14 Tage",IF(K16&lt;=Listen!$K$3+30,"Fällig &lt; 30 Tage","Geplant"))))),"")</f>
        <v>Fällig &lt; 30 Tage</v>
      </c>
      <c r="V16" s="12" t="s">
        <v>108</v>
      </c>
      <c r="W16" s="12" t="s">
        <v>166</v>
      </c>
      <c r="X16" s="19">
        <f t="shared" si="3"/>
        <v>46191.000160000003</v>
      </c>
      <c r="Y16" s="2"/>
      <c r="Z16" s="2"/>
    </row>
    <row r="17" spans="1:26" x14ac:dyDescent="0.25">
      <c r="A17" s="12" t="s">
        <v>167</v>
      </c>
      <c r="B17" s="12" t="s">
        <v>103</v>
      </c>
      <c r="C17" s="12" t="s">
        <v>168</v>
      </c>
      <c r="D17" s="12" t="s">
        <v>169</v>
      </c>
      <c r="E17" s="12" t="s">
        <v>170</v>
      </c>
      <c r="F17" s="12" t="s">
        <v>24</v>
      </c>
      <c r="G17" s="12" t="s">
        <v>70</v>
      </c>
      <c r="H17" s="12" t="s">
        <v>114</v>
      </c>
      <c r="I17" s="15">
        <f t="shared" si="0"/>
        <v>365</v>
      </c>
      <c r="J17" s="13">
        <v>45931</v>
      </c>
      <c r="K17" s="16">
        <f t="shared" si="1"/>
        <v>46296</v>
      </c>
      <c r="L17" s="15" t="str">
        <f>IFERROR(IF(K17="","",IF(YEAR(K17)=Listen!$K$2,CHOOSE(MONTH(K17),"Januar","Februar","März","April","Mai","Juni","Juli","August","September","Oktober","November","Dezember"),"außerhalb 2026")),"")</f>
        <v>Oktober</v>
      </c>
      <c r="M17" s="12" t="s">
        <v>132</v>
      </c>
      <c r="N17" s="12" t="s">
        <v>133</v>
      </c>
      <c r="O17" s="14">
        <v>440</v>
      </c>
      <c r="P17" s="12" t="s">
        <v>18</v>
      </c>
      <c r="Q17" s="13"/>
      <c r="R17" s="17" t="str">
        <f>IFERROR(IF(A17="","",IF(SUMIF(Protokoll!$C$2:$C$101,A17,Protokoll!$K$2:$K$101)=0,"",SUMIF(Protokoll!$C$2:$C$101,A17,Protokoll!$K$2:$K$101))),"")</f>
        <v/>
      </c>
      <c r="S17" s="17" t="str">
        <f t="shared" si="2"/>
        <v/>
      </c>
      <c r="T17" s="18">
        <f>IFERROR(IF(K17="","",K17-Listen!$K$3),"")</f>
        <v>121</v>
      </c>
      <c r="U17" s="15" t="str">
        <f>IFERROR(IF(A17="","",IF(P17="Erledigt","Erledigt",IF(K17&lt;Listen!$K$3,"Überfällig",IF(K17&lt;=Listen!$K$3+14,"Fällig &lt; 14 Tage",IF(K17&lt;=Listen!$K$3+30,"Fällig &lt; 30 Tage","Geplant"))))),"")</f>
        <v>Geplant</v>
      </c>
      <c r="V17" s="12" t="s">
        <v>74</v>
      </c>
      <c r="W17" s="12" t="s">
        <v>171</v>
      </c>
      <c r="X17" s="19">
        <f t="shared" si="3"/>
        <v>46296.000169999999</v>
      </c>
      <c r="Y17" s="2"/>
      <c r="Z17" s="2"/>
    </row>
    <row r="18" spans="1:26" x14ac:dyDescent="0.25">
      <c r="A18" s="12" t="s">
        <v>172</v>
      </c>
      <c r="B18" s="12" t="s">
        <v>34</v>
      </c>
      <c r="C18" s="12" t="s">
        <v>173</v>
      </c>
      <c r="D18" s="12" t="s">
        <v>112</v>
      </c>
      <c r="E18" s="12" t="s">
        <v>174</v>
      </c>
      <c r="F18" s="12" t="s">
        <v>34</v>
      </c>
      <c r="G18" s="12" t="s">
        <v>175</v>
      </c>
      <c r="H18" s="12" t="s">
        <v>114</v>
      </c>
      <c r="I18" s="15">
        <f t="shared" si="0"/>
        <v>365</v>
      </c>
      <c r="J18" s="13">
        <v>45915</v>
      </c>
      <c r="K18" s="16">
        <f t="shared" si="1"/>
        <v>46280</v>
      </c>
      <c r="L18" s="15" t="str">
        <f>IFERROR(IF(K18="","",IF(YEAR(K18)=Listen!$K$2,CHOOSE(MONTH(K18),"Januar","Februar","März","April","Mai","Juni","Juli","August","September","Oktober","November","Dezember"),"außerhalb 2026")),"")</f>
        <v>September</v>
      </c>
      <c r="M18" s="12" t="s">
        <v>99</v>
      </c>
      <c r="N18" s="12" t="s">
        <v>92</v>
      </c>
      <c r="O18" s="14">
        <v>230</v>
      </c>
      <c r="P18" s="12" t="s">
        <v>18</v>
      </c>
      <c r="Q18" s="13"/>
      <c r="R18" s="17" t="str">
        <f>IFERROR(IF(A18="","",IF(SUMIF(Protokoll!$C$2:$C$101,A18,Protokoll!$K$2:$K$101)=0,"",SUMIF(Protokoll!$C$2:$C$101,A18,Protokoll!$K$2:$K$101))),"")</f>
        <v/>
      </c>
      <c r="S18" s="17" t="str">
        <f t="shared" si="2"/>
        <v/>
      </c>
      <c r="T18" s="18">
        <f>IFERROR(IF(K18="","",K18-Listen!$K$3),"")</f>
        <v>105</v>
      </c>
      <c r="U18" s="15" t="str">
        <f>IFERROR(IF(A18="","",IF(P18="Erledigt","Erledigt",IF(K18&lt;Listen!$K$3,"Überfällig",IF(K18&lt;=Listen!$K$3+14,"Fällig &lt; 14 Tage",IF(K18&lt;=Listen!$K$3+30,"Fällig &lt; 30 Tage","Geplant"))))),"")</f>
        <v>Geplant</v>
      </c>
      <c r="V18" s="12" t="s">
        <v>108</v>
      </c>
      <c r="W18" s="12" t="s">
        <v>176</v>
      </c>
      <c r="X18" s="19">
        <f t="shared" si="3"/>
        <v>46280.000180000003</v>
      </c>
      <c r="Y18" s="2"/>
      <c r="Z18" s="2"/>
    </row>
    <row r="19" spans="1:26" x14ac:dyDescent="0.25">
      <c r="A19" s="12" t="s">
        <v>177</v>
      </c>
      <c r="B19" s="12" t="s">
        <v>136</v>
      </c>
      <c r="C19" s="12" t="s">
        <v>178</v>
      </c>
      <c r="D19" s="12" t="s">
        <v>179</v>
      </c>
      <c r="E19" s="12" t="s">
        <v>180</v>
      </c>
      <c r="F19" s="12" t="s">
        <v>32</v>
      </c>
      <c r="G19" s="12" t="s">
        <v>175</v>
      </c>
      <c r="H19" s="12" t="s">
        <v>71</v>
      </c>
      <c r="I19" s="15">
        <f t="shared" si="0"/>
        <v>90</v>
      </c>
      <c r="J19" s="13">
        <v>46154</v>
      </c>
      <c r="K19" s="16">
        <f t="shared" si="1"/>
        <v>46246</v>
      </c>
      <c r="L19" s="15" t="str">
        <f>IFERROR(IF(K19="","",IF(YEAR(K19)=Listen!$K$2,CHOOSE(MONTH(K19),"Januar","Februar","März","April","Mai","Juni","Juli","August","September","Oktober","November","Dezember"),"außerhalb 2026")),"")</f>
        <v>August</v>
      </c>
      <c r="M19" s="12" t="s">
        <v>91</v>
      </c>
      <c r="N19" s="12" t="s">
        <v>92</v>
      </c>
      <c r="O19" s="14">
        <v>85</v>
      </c>
      <c r="P19" s="12" t="s">
        <v>18</v>
      </c>
      <c r="Q19" s="13"/>
      <c r="R19" s="17" t="str">
        <f>IFERROR(IF(A19="","",IF(SUMIF(Protokoll!$C$2:$C$101,A19,Protokoll!$K$2:$K$101)=0,"",SUMIF(Protokoll!$C$2:$C$101,A19,Protokoll!$K$2:$K$101))),"")</f>
        <v/>
      </c>
      <c r="S19" s="17" t="str">
        <f t="shared" si="2"/>
        <v/>
      </c>
      <c r="T19" s="18">
        <f>IFERROR(IF(K19="","",K19-Listen!$K$3),"")</f>
        <v>71</v>
      </c>
      <c r="U19" s="15" t="str">
        <f>IFERROR(IF(A19="","",IF(P19="Erledigt","Erledigt",IF(K19&lt;Listen!$K$3,"Überfällig",IF(K19&lt;=Listen!$K$3+14,"Fällig &lt; 14 Tage",IF(K19&lt;=Listen!$K$3+30,"Fällig &lt; 30 Tage","Geplant"))))),"")</f>
        <v>Geplant</v>
      </c>
      <c r="V19" s="12" t="s">
        <v>108</v>
      </c>
      <c r="W19" s="12" t="s">
        <v>181</v>
      </c>
      <c r="X19" s="19">
        <f t="shared" si="3"/>
        <v>46246.000189999999</v>
      </c>
      <c r="Y19" s="2"/>
      <c r="Z19" s="2"/>
    </row>
    <row r="20" spans="1:26" ht="30" x14ac:dyDescent="0.25">
      <c r="A20" s="12" t="s">
        <v>182</v>
      </c>
      <c r="B20" s="12" t="s">
        <v>66</v>
      </c>
      <c r="C20" s="12" t="s">
        <v>183</v>
      </c>
      <c r="D20" s="12" t="s">
        <v>184</v>
      </c>
      <c r="E20" s="12" t="s">
        <v>185</v>
      </c>
      <c r="F20" s="12" t="s">
        <v>19</v>
      </c>
      <c r="G20" s="12" t="s">
        <v>107</v>
      </c>
      <c r="H20" s="12" t="s">
        <v>81</v>
      </c>
      <c r="I20" s="15">
        <f t="shared" si="0"/>
        <v>30</v>
      </c>
      <c r="J20" s="13">
        <v>46154</v>
      </c>
      <c r="K20" s="16">
        <f t="shared" si="1"/>
        <v>46185</v>
      </c>
      <c r="L20" s="15" t="str">
        <f>IFERROR(IF(K20="","",IF(YEAR(K20)=Listen!$K$2,CHOOSE(MONTH(K20),"Januar","Februar","März","April","Mai","Juni","Juli","August","September","Oktober","November","Dezember"),"außerhalb 2026")),"")</f>
        <v>Juni</v>
      </c>
      <c r="M20" s="12" t="s">
        <v>72</v>
      </c>
      <c r="N20" s="12" t="s">
        <v>73</v>
      </c>
      <c r="O20" s="14">
        <v>190</v>
      </c>
      <c r="P20" s="12" t="s">
        <v>21</v>
      </c>
      <c r="Q20" s="13"/>
      <c r="R20" s="17" t="str">
        <f>IFERROR(IF(A20="","",IF(SUMIF(Protokoll!$C$2:$C$101,A20,Protokoll!$K$2:$K$101)=0,"",SUMIF(Protokoll!$C$2:$C$101,A20,Protokoll!$K$2:$K$101))),"")</f>
        <v/>
      </c>
      <c r="S20" s="17" t="str">
        <f t="shared" si="2"/>
        <v/>
      </c>
      <c r="T20" s="18">
        <f>IFERROR(IF(K20="","",K20-Listen!$K$3),"")</f>
        <v>10</v>
      </c>
      <c r="U20" s="15" t="str">
        <f>IFERROR(IF(A20="","",IF(P20="Erledigt","Erledigt",IF(K20&lt;Listen!$K$3,"Überfällig",IF(K20&lt;=Listen!$K$3+14,"Fällig &lt; 14 Tage",IF(K20&lt;=Listen!$K$3+30,"Fällig &lt; 30 Tage","Geplant"))))),"")</f>
        <v>Fällig &lt; 14 Tage</v>
      </c>
      <c r="V20" s="12" t="s">
        <v>74</v>
      </c>
      <c r="W20" s="12" t="s">
        <v>186</v>
      </c>
      <c r="X20" s="19">
        <f t="shared" si="3"/>
        <v>46185.000200000002</v>
      </c>
      <c r="Y20" s="2"/>
      <c r="Z20" s="2"/>
    </row>
    <row r="21" spans="1:26" ht="30" x14ac:dyDescent="0.25">
      <c r="A21" s="12" t="s">
        <v>187</v>
      </c>
      <c r="B21" s="12" t="s">
        <v>103</v>
      </c>
      <c r="C21" s="12" t="s">
        <v>188</v>
      </c>
      <c r="D21" s="12" t="s">
        <v>189</v>
      </c>
      <c r="E21" s="12" t="s">
        <v>190</v>
      </c>
      <c r="F21" s="12" t="s">
        <v>22</v>
      </c>
      <c r="G21" s="12" t="s">
        <v>70</v>
      </c>
      <c r="H21" s="12" t="s">
        <v>114</v>
      </c>
      <c r="I21" s="15">
        <f t="shared" si="0"/>
        <v>365</v>
      </c>
      <c r="J21" s="13">
        <v>45787</v>
      </c>
      <c r="K21" s="16">
        <f t="shared" si="1"/>
        <v>46522</v>
      </c>
      <c r="L21" s="15" t="str">
        <f>IFERROR(IF(K21="","",IF(YEAR(K21)=Listen!$K$2,CHOOSE(MONTH(K21),"Januar","Februar","März","April","Mai","Juni","Juli","August","September","Oktober","November","Dezember"),"außerhalb 2026")),"")</f>
        <v>außerhalb 2026</v>
      </c>
      <c r="M21" s="12" t="s">
        <v>82</v>
      </c>
      <c r="N21" s="12" t="s">
        <v>83</v>
      </c>
      <c r="O21" s="14">
        <v>360</v>
      </c>
      <c r="P21" s="12" t="s">
        <v>7</v>
      </c>
      <c r="Q21" s="13">
        <v>46157</v>
      </c>
      <c r="R21" s="17">
        <f>IFERROR(IF(A21="","",IF(SUMIF(Protokoll!$C$2:$C$101,A21,Protokoll!$K$2:$K$101)=0,"",SUMIF(Protokoll!$C$2:$C$101,A21,Protokoll!$K$2:$K$101))),"")</f>
        <v>355</v>
      </c>
      <c r="S21" s="17">
        <f t="shared" si="2"/>
        <v>-5</v>
      </c>
      <c r="T21" s="18">
        <f>IFERROR(IF(K21="","",K21-Listen!$K$3),"")</f>
        <v>347</v>
      </c>
      <c r="U21" s="15" t="str">
        <f>IFERROR(IF(A21="","",IF(P21="Erledigt","Erledigt",IF(K21&lt;Listen!$K$3,"Überfällig",IF(K21&lt;=Listen!$K$3+14,"Fällig &lt; 14 Tage",IF(K21&lt;=Listen!$K$3+30,"Fällig &lt; 30 Tage","Geplant"))))),"")</f>
        <v>Erledigt</v>
      </c>
      <c r="V21" s="12" t="s">
        <v>74</v>
      </c>
      <c r="W21" s="12" t="s">
        <v>191</v>
      </c>
      <c r="X21" s="19">
        <f t="shared" si="3"/>
        <v>2958465</v>
      </c>
      <c r="Y21" s="2"/>
      <c r="Z21" s="2"/>
    </row>
    <row r="22" spans="1:26" x14ac:dyDescent="0.25">
      <c r="A22" s="12" t="s">
        <v>192</v>
      </c>
      <c r="B22" s="12" t="s">
        <v>193</v>
      </c>
      <c r="C22" s="12" t="s">
        <v>194</v>
      </c>
      <c r="D22" s="12" t="s">
        <v>195</v>
      </c>
      <c r="E22" s="12" t="s">
        <v>196</v>
      </c>
      <c r="F22" s="12" t="s">
        <v>32</v>
      </c>
      <c r="G22" s="12" t="s">
        <v>107</v>
      </c>
      <c r="H22" s="12" t="s">
        <v>90</v>
      </c>
      <c r="I22" s="15">
        <f t="shared" si="0"/>
        <v>180</v>
      </c>
      <c r="J22" s="13">
        <v>46003</v>
      </c>
      <c r="K22" s="16">
        <f t="shared" si="1"/>
        <v>46354</v>
      </c>
      <c r="L22" s="15" t="str">
        <f>IFERROR(IF(K22="","",IF(YEAR(K22)=Listen!$K$2,CHOOSE(MONTH(K22),"Januar","Februar","März","April","Mai","Juni","Juli","August","September","Oktober","November","Dezember"),"außerhalb 2026")),"")</f>
        <v>November</v>
      </c>
      <c r="M22" s="12" t="s">
        <v>91</v>
      </c>
      <c r="N22" s="12" t="s">
        <v>92</v>
      </c>
      <c r="O22" s="14">
        <v>130</v>
      </c>
      <c r="P22" s="12" t="s">
        <v>7</v>
      </c>
      <c r="Q22" s="13">
        <v>46170</v>
      </c>
      <c r="R22" s="17">
        <f>IFERROR(IF(A22="","",IF(SUMIF(Protokoll!$C$2:$C$101,A22,Protokoll!$K$2:$K$101)=0,"",SUMIF(Protokoll!$C$2:$C$101,A22,Protokoll!$K$2:$K$101))),"")</f>
        <v>35</v>
      </c>
      <c r="S22" s="17">
        <f t="shared" si="2"/>
        <v>-95</v>
      </c>
      <c r="T22" s="18">
        <f>IFERROR(IF(K22="","",K22-Listen!$K$3),"")</f>
        <v>179</v>
      </c>
      <c r="U22" s="15" t="str">
        <f>IFERROR(IF(A22="","",IF(P22="Erledigt","Erledigt",IF(K22&lt;Listen!$K$3,"Überfällig",IF(K22&lt;=Listen!$K$3+14,"Fällig &lt; 14 Tage",IF(K22&lt;=Listen!$K$3+30,"Fällig &lt; 30 Tage","Geplant"))))),"")</f>
        <v>Erledigt</v>
      </c>
      <c r="V22" s="12" t="s">
        <v>108</v>
      </c>
      <c r="W22" s="12" t="s">
        <v>197</v>
      </c>
      <c r="X22" s="19">
        <f t="shared" si="3"/>
        <v>2958465</v>
      </c>
      <c r="Y22" s="2"/>
      <c r="Z22" s="2"/>
    </row>
    <row r="23" spans="1:26" ht="30" x14ac:dyDescent="0.25">
      <c r="A23" s="12" t="s">
        <v>198</v>
      </c>
      <c r="B23" s="12" t="s">
        <v>95</v>
      </c>
      <c r="C23" s="12" t="s">
        <v>199</v>
      </c>
      <c r="D23" s="12" t="s">
        <v>97</v>
      </c>
      <c r="E23" s="12" t="s">
        <v>200</v>
      </c>
      <c r="F23" s="12" t="s">
        <v>24</v>
      </c>
      <c r="G23" s="12" t="s">
        <v>70</v>
      </c>
      <c r="H23" s="12" t="s">
        <v>90</v>
      </c>
      <c r="I23" s="15">
        <f t="shared" si="0"/>
        <v>180</v>
      </c>
      <c r="J23" s="13">
        <v>45996</v>
      </c>
      <c r="K23" s="16">
        <f t="shared" si="1"/>
        <v>46178</v>
      </c>
      <c r="L23" s="15" t="str">
        <f>IFERROR(IF(K23="","",IF(YEAR(K23)=Listen!$K$2,CHOOSE(MONTH(K23),"Januar","Februar","März","April","Mai","Juni","Juli","August","September","Oktober","November","Dezember"),"außerhalb 2026")),"")</f>
        <v>Juni</v>
      </c>
      <c r="M23" s="12" t="s">
        <v>132</v>
      </c>
      <c r="N23" s="12" t="s">
        <v>133</v>
      </c>
      <c r="O23" s="14">
        <v>280</v>
      </c>
      <c r="P23" s="12" t="s">
        <v>26</v>
      </c>
      <c r="Q23" s="13"/>
      <c r="R23" s="17" t="str">
        <f>IFERROR(IF(A23="","",IF(SUMIF(Protokoll!$C$2:$C$101,A23,Protokoll!$K$2:$K$101)=0,"",SUMIF(Protokoll!$C$2:$C$101,A23,Protokoll!$K$2:$K$101))),"")</f>
        <v/>
      </c>
      <c r="S23" s="17" t="str">
        <f t="shared" si="2"/>
        <v/>
      </c>
      <c r="T23" s="18">
        <f>IFERROR(IF(K23="","",K23-Listen!$K$3),"")</f>
        <v>3</v>
      </c>
      <c r="U23" s="15" t="str">
        <f>IFERROR(IF(A23="","",IF(P23="Erledigt","Erledigt",IF(K23&lt;Listen!$K$3,"Überfällig",IF(K23&lt;=Listen!$K$3+14,"Fällig &lt; 14 Tage",IF(K23&lt;=Listen!$K$3+30,"Fällig &lt; 30 Tage","Geplant"))))),"")</f>
        <v>Fällig &lt; 14 Tage</v>
      </c>
      <c r="V23" s="12" t="s">
        <v>74</v>
      </c>
      <c r="W23" s="12" t="s">
        <v>201</v>
      </c>
      <c r="X23" s="19">
        <f t="shared" si="3"/>
        <v>46178.000229999998</v>
      </c>
      <c r="Y23" s="2"/>
      <c r="Z23" s="2"/>
    </row>
    <row r="24" spans="1:26" ht="30" x14ac:dyDescent="0.25">
      <c r="A24" s="12" t="s">
        <v>202</v>
      </c>
      <c r="B24" s="12" t="s">
        <v>77</v>
      </c>
      <c r="C24" s="12" t="s">
        <v>203</v>
      </c>
      <c r="D24" s="12" t="s">
        <v>204</v>
      </c>
      <c r="E24" s="12" t="s">
        <v>205</v>
      </c>
      <c r="F24" s="12" t="s">
        <v>19</v>
      </c>
      <c r="G24" s="12" t="s">
        <v>175</v>
      </c>
      <c r="H24" s="12" t="s">
        <v>71</v>
      </c>
      <c r="I24" s="15">
        <f t="shared" si="0"/>
        <v>90</v>
      </c>
      <c r="J24" s="13">
        <v>46113</v>
      </c>
      <c r="K24" s="16">
        <f t="shared" si="1"/>
        <v>46204</v>
      </c>
      <c r="L24" s="15" t="str">
        <f>IFERROR(IF(K24="","",IF(YEAR(K24)=Listen!$K$2,CHOOSE(MONTH(K24),"Januar","Februar","März","April","Mai","Juni","Juli","August","September","Oktober","November","Dezember"),"außerhalb 2026")),"")</f>
        <v>Juli</v>
      </c>
      <c r="M24" s="12" t="s">
        <v>91</v>
      </c>
      <c r="N24" s="12" t="s">
        <v>92</v>
      </c>
      <c r="O24" s="14">
        <v>60</v>
      </c>
      <c r="P24" s="12" t="s">
        <v>18</v>
      </c>
      <c r="Q24" s="13"/>
      <c r="R24" s="17" t="str">
        <f>IFERROR(IF(A24="","",IF(SUMIF(Protokoll!$C$2:$C$101,A24,Protokoll!$K$2:$K$101)=0,"",SUMIF(Protokoll!$C$2:$C$101,A24,Protokoll!$K$2:$K$101))),"")</f>
        <v/>
      </c>
      <c r="S24" s="17" t="str">
        <f t="shared" si="2"/>
        <v/>
      </c>
      <c r="T24" s="18">
        <f>IFERROR(IF(K24="","",K24-Listen!$K$3),"")</f>
        <v>29</v>
      </c>
      <c r="U24" s="15" t="str">
        <f>IFERROR(IF(A24="","",IF(P24="Erledigt","Erledigt",IF(K24&lt;Listen!$K$3,"Überfällig",IF(K24&lt;=Listen!$K$3+14,"Fällig &lt; 14 Tage",IF(K24&lt;=Listen!$K$3+30,"Fällig &lt; 30 Tage","Geplant"))))),"")</f>
        <v>Fällig &lt; 30 Tage</v>
      </c>
      <c r="V24" s="12" t="s">
        <v>108</v>
      </c>
      <c r="W24" s="12" t="s">
        <v>206</v>
      </c>
      <c r="X24" s="19">
        <f t="shared" si="3"/>
        <v>46204.000240000001</v>
      </c>
      <c r="Y24" s="2"/>
      <c r="Z24" s="2"/>
    </row>
    <row r="25" spans="1:26" ht="30" x14ac:dyDescent="0.25">
      <c r="A25" s="12" t="s">
        <v>207</v>
      </c>
      <c r="B25" s="12" t="s">
        <v>66</v>
      </c>
      <c r="C25" s="12" t="s">
        <v>208</v>
      </c>
      <c r="D25" s="12" t="s">
        <v>68</v>
      </c>
      <c r="E25" s="12" t="s">
        <v>209</v>
      </c>
      <c r="F25" s="12" t="s">
        <v>27</v>
      </c>
      <c r="G25" s="12" t="s">
        <v>70</v>
      </c>
      <c r="H25" s="12" t="s">
        <v>81</v>
      </c>
      <c r="I25" s="15">
        <f t="shared" si="0"/>
        <v>30</v>
      </c>
      <c r="J25" s="13">
        <v>46150</v>
      </c>
      <c r="K25" s="16">
        <f t="shared" si="1"/>
        <v>46181</v>
      </c>
      <c r="L25" s="15" t="str">
        <f>IFERROR(IF(K25="","",IF(YEAR(K25)=Listen!$K$2,CHOOSE(MONTH(K25),"Januar","Februar","März","April","Mai","Juni","Juli","August","September","Oktober","November","Dezember"),"außerhalb 2026")),"")</f>
        <v>Juni</v>
      </c>
      <c r="M25" s="12" t="s">
        <v>72</v>
      </c>
      <c r="N25" s="12" t="s">
        <v>126</v>
      </c>
      <c r="O25" s="14">
        <v>155</v>
      </c>
      <c r="P25" s="12" t="s">
        <v>18</v>
      </c>
      <c r="Q25" s="13"/>
      <c r="R25" s="17" t="str">
        <f>IFERROR(IF(A25="","",IF(SUMIF(Protokoll!$C$2:$C$101,A25,Protokoll!$K$2:$K$101)=0,"",SUMIF(Protokoll!$C$2:$C$101,A25,Protokoll!$K$2:$K$101))),"")</f>
        <v/>
      </c>
      <c r="S25" s="17" t="str">
        <f t="shared" si="2"/>
        <v/>
      </c>
      <c r="T25" s="18">
        <f>IFERROR(IF(K25="","",K25-Listen!$K$3),"")</f>
        <v>6</v>
      </c>
      <c r="U25" s="15" t="str">
        <f>IFERROR(IF(A25="","",IF(P25="Erledigt","Erledigt",IF(K25&lt;Listen!$K$3,"Überfällig",IF(K25&lt;=Listen!$K$3+14,"Fällig &lt; 14 Tage",IF(K25&lt;=Listen!$K$3+30,"Fällig &lt; 30 Tage","Geplant"))))),"")</f>
        <v>Fällig &lt; 14 Tage</v>
      </c>
      <c r="V25" s="12" t="s">
        <v>74</v>
      </c>
      <c r="W25" s="12" t="s">
        <v>210</v>
      </c>
      <c r="X25" s="19">
        <f t="shared" si="3"/>
        <v>46181.000249999997</v>
      </c>
      <c r="Y25" s="2"/>
      <c r="Z25" s="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5" t="str">
        <f t="shared" si="0"/>
        <v/>
      </c>
      <c r="J26" s="13"/>
      <c r="K26" s="16" t="str">
        <f t="shared" si="1"/>
        <v/>
      </c>
      <c r="L26" s="15" t="str">
        <f>IFERROR(IF(K26="","",IF(YEAR(K26)=Listen!$K$2,CHOOSE(MONTH(K26),"Januar","Februar","März","April","Mai","Juni","Juli","August","September","Oktober","November","Dezember"),"außerhalb 2026")),"")</f>
        <v/>
      </c>
      <c r="M26" s="12"/>
      <c r="N26" s="12"/>
      <c r="O26" s="14"/>
      <c r="P26" s="12"/>
      <c r="Q26" s="13"/>
      <c r="R26" s="17" t="str">
        <f>IFERROR(IF(A26="","",IF(SUMIF(Protokoll!$C$2:$C$101,A26,Protokoll!$K$2:$K$101)=0,"",SUMIF(Protokoll!$C$2:$C$101,A26,Protokoll!$K$2:$K$101))),"")</f>
        <v/>
      </c>
      <c r="S26" s="17" t="str">
        <f t="shared" si="2"/>
        <v/>
      </c>
      <c r="T26" s="18" t="str">
        <f>IFERROR(IF(K26="","",K26-Listen!$K$3),"")</f>
        <v/>
      </c>
      <c r="U26" s="15" t="str">
        <f>IFERROR(IF(A26="","",IF(P26="Erledigt","Erledigt",IF(K26&lt;Listen!$K$3,"Überfällig",IF(K26&lt;=Listen!$K$3+14,"Fällig &lt; 14 Tage",IF(K26&lt;=Listen!$K$3+30,"Fällig &lt; 30 Tage","Geplant"))))),"")</f>
        <v/>
      </c>
      <c r="V26" s="12"/>
      <c r="W26" s="12"/>
      <c r="X26" s="19">
        <f t="shared" si="3"/>
        <v>2958465</v>
      </c>
      <c r="Y26" s="2"/>
      <c r="Z26" s="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5" t="str">
        <f t="shared" si="0"/>
        <v/>
      </c>
      <c r="J27" s="13"/>
      <c r="K27" s="16" t="str">
        <f t="shared" si="1"/>
        <v/>
      </c>
      <c r="L27" s="15" t="str">
        <f>IFERROR(IF(K27="","",IF(YEAR(K27)=Listen!$K$2,CHOOSE(MONTH(K27),"Januar","Februar","März","April","Mai","Juni","Juli","August","September","Oktober","November","Dezember"),"außerhalb 2026")),"")</f>
        <v/>
      </c>
      <c r="M27" s="12"/>
      <c r="N27" s="12"/>
      <c r="O27" s="14"/>
      <c r="P27" s="12"/>
      <c r="Q27" s="13"/>
      <c r="R27" s="17" t="str">
        <f>IFERROR(IF(A27="","",IF(SUMIF(Protokoll!$C$2:$C$101,A27,Protokoll!$K$2:$K$101)=0,"",SUMIF(Protokoll!$C$2:$C$101,A27,Protokoll!$K$2:$K$101))),"")</f>
        <v/>
      </c>
      <c r="S27" s="17" t="str">
        <f t="shared" si="2"/>
        <v/>
      </c>
      <c r="T27" s="18" t="str">
        <f>IFERROR(IF(K27="","",K27-Listen!$K$3),"")</f>
        <v/>
      </c>
      <c r="U27" s="15" t="str">
        <f>IFERROR(IF(A27="","",IF(P27="Erledigt","Erledigt",IF(K27&lt;Listen!$K$3,"Überfällig",IF(K27&lt;=Listen!$K$3+14,"Fällig &lt; 14 Tage",IF(K27&lt;=Listen!$K$3+30,"Fällig &lt; 30 Tage","Geplant"))))),"")</f>
        <v/>
      </c>
      <c r="V27" s="12"/>
      <c r="W27" s="12"/>
      <c r="X27" s="19">
        <f t="shared" si="3"/>
        <v>2958465</v>
      </c>
      <c r="Y27" s="2"/>
      <c r="Z27" s="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5" t="str">
        <f t="shared" si="0"/>
        <v/>
      </c>
      <c r="J28" s="13"/>
      <c r="K28" s="16" t="str">
        <f t="shared" si="1"/>
        <v/>
      </c>
      <c r="L28" s="15" t="str">
        <f>IFERROR(IF(K28="","",IF(YEAR(K28)=Listen!$K$2,CHOOSE(MONTH(K28),"Januar","Februar","März","April","Mai","Juni","Juli","August","September","Oktober","November","Dezember"),"außerhalb 2026")),"")</f>
        <v/>
      </c>
      <c r="M28" s="12"/>
      <c r="N28" s="12"/>
      <c r="O28" s="14"/>
      <c r="P28" s="12"/>
      <c r="Q28" s="13"/>
      <c r="R28" s="17" t="str">
        <f>IFERROR(IF(A28="","",IF(SUMIF(Protokoll!$C$2:$C$101,A28,Protokoll!$K$2:$K$101)=0,"",SUMIF(Protokoll!$C$2:$C$101,A28,Protokoll!$K$2:$K$101))),"")</f>
        <v/>
      </c>
      <c r="S28" s="17" t="str">
        <f t="shared" si="2"/>
        <v/>
      </c>
      <c r="T28" s="18" t="str">
        <f>IFERROR(IF(K28="","",K28-Listen!$K$3),"")</f>
        <v/>
      </c>
      <c r="U28" s="15" t="str">
        <f>IFERROR(IF(A28="","",IF(P28="Erledigt","Erledigt",IF(K28&lt;Listen!$K$3,"Überfällig",IF(K28&lt;=Listen!$K$3+14,"Fällig &lt; 14 Tage",IF(K28&lt;=Listen!$K$3+30,"Fällig &lt; 30 Tage","Geplant"))))),"")</f>
        <v/>
      </c>
      <c r="V28" s="12"/>
      <c r="W28" s="12"/>
      <c r="X28" s="19">
        <f t="shared" si="3"/>
        <v>2958465</v>
      </c>
      <c r="Y28" s="2"/>
      <c r="Z28" s="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5" t="str">
        <f t="shared" si="0"/>
        <v/>
      </c>
      <c r="J29" s="13"/>
      <c r="K29" s="16" t="str">
        <f t="shared" si="1"/>
        <v/>
      </c>
      <c r="L29" s="15" t="str">
        <f>IFERROR(IF(K29="","",IF(YEAR(K29)=Listen!$K$2,CHOOSE(MONTH(K29),"Januar","Februar","März","April","Mai","Juni","Juli","August","September","Oktober","November","Dezember"),"außerhalb 2026")),"")</f>
        <v/>
      </c>
      <c r="M29" s="12"/>
      <c r="N29" s="12"/>
      <c r="O29" s="14"/>
      <c r="P29" s="12"/>
      <c r="Q29" s="13"/>
      <c r="R29" s="17" t="str">
        <f>IFERROR(IF(A29="","",IF(SUMIF(Protokoll!$C$2:$C$101,A29,Protokoll!$K$2:$K$101)=0,"",SUMIF(Protokoll!$C$2:$C$101,A29,Protokoll!$K$2:$K$101))),"")</f>
        <v/>
      </c>
      <c r="S29" s="17" t="str">
        <f t="shared" si="2"/>
        <v/>
      </c>
      <c r="T29" s="18" t="str">
        <f>IFERROR(IF(K29="","",K29-Listen!$K$3),"")</f>
        <v/>
      </c>
      <c r="U29" s="15" t="str">
        <f>IFERROR(IF(A29="","",IF(P29="Erledigt","Erledigt",IF(K29&lt;Listen!$K$3,"Überfällig",IF(K29&lt;=Listen!$K$3+14,"Fällig &lt; 14 Tage",IF(K29&lt;=Listen!$K$3+30,"Fällig &lt; 30 Tage","Geplant"))))),"")</f>
        <v/>
      </c>
      <c r="V29" s="12"/>
      <c r="W29" s="12"/>
      <c r="X29" s="19">
        <f t="shared" si="3"/>
        <v>2958465</v>
      </c>
      <c r="Y29" s="2"/>
      <c r="Z29" s="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5" t="str">
        <f t="shared" si="0"/>
        <v/>
      </c>
      <c r="J30" s="13"/>
      <c r="K30" s="16" t="str">
        <f t="shared" si="1"/>
        <v/>
      </c>
      <c r="L30" s="15" t="str">
        <f>IFERROR(IF(K30="","",IF(YEAR(K30)=Listen!$K$2,CHOOSE(MONTH(K30),"Januar","Februar","März","April","Mai","Juni","Juli","August","September","Oktober","November","Dezember"),"außerhalb 2026")),"")</f>
        <v/>
      </c>
      <c r="M30" s="12"/>
      <c r="N30" s="12"/>
      <c r="O30" s="14"/>
      <c r="P30" s="12"/>
      <c r="Q30" s="13"/>
      <c r="R30" s="17" t="str">
        <f>IFERROR(IF(A30="","",IF(SUMIF(Protokoll!$C$2:$C$101,A30,Protokoll!$K$2:$K$101)=0,"",SUMIF(Protokoll!$C$2:$C$101,A30,Protokoll!$K$2:$K$101))),"")</f>
        <v/>
      </c>
      <c r="S30" s="17" t="str">
        <f t="shared" si="2"/>
        <v/>
      </c>
      <c r="T30" s="18" t="str">
        <f>IFERROR(IF(K30="","",K30-Listen!$K$3),"")</f>
        <v/>
      </c>
      <c r="U30" s="15" t="str">
        <f>IFERROR(IF(A30="","",IF(P30="Erledigt","Erledigt",IF(K30&lt;Listen!$K$3,"Überfällig",IF(K30&lt;=Listen!$K$3+14,"Fällig &lt; 14 Tage",IF(K30&lt;=Listen!$K$3+30,"Fällig &lt; 30 Tage","Geplant"))))),"")</f>
        <v/>
      </c>
      <c r="V30" s="12"/>
      <c r="W30" s="12"/>
      <c r="X30" s="19">
        <f t="shared" si="3"/>
        <v>2958465</v>
      </c>
      <c r="Y30" s="2"/>
      <c r="Z30" s="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5" t="str">
        <f t="shared" si="0"/>
        <v/>
      </c>
      <c r="J31" s="13"/>
      <c r="K31" s="16" t="str">
        <f t="shared" si="1"/>
        <v/>
      </c>
      <c r="L31" s="15" t="str">
        <f>IFERROR(IF(K31="","",IF(YEAR(K31)=Listen!$K$2,CHOOSE(MONTH(K31),"Januar","Februar","März","April","Mai","Juni","Juli","August","September","Oktober","November","Dezember"),"außerhalb 2026")),"")</f>
        <v/>
      </c>
      <c r="M31" s="12"/>
      <c r="N31" s="12"/>
      <c r="O31" s="14"/>
      <c r="P31" s="12"/>
      <c r="Q31" s="13"/>
      <c r="R31" s="17" t="str">
        <f>IFERROR(IF(A31="","",IF(SUMIF(Protokoll!$C$2:$C$101,A31,Protokoll!$K$2:$K$101)=0,"",SUMIF(Protokoll!$C$2:$C$101,A31,Protokoll!$K$2:$K$101))),"")</f>
        <v/>
      </c>
      <c r="S31" s="17" t="str">
        <f t="shared" si="2"/>
        <v/>
      </c>
      <c r="T31" s="18" t="str">
        <f>IFERROR(IF(K31="","",K31-Listen!$K$3),"")</f>
        <v/>
      </c>
      <c r="U31" s="15" t="str">
        <f>IFERROR(IF(A31="","",IF(P31="Erledigt","Erledigt",IF(K31&lt;Listen!$K$3,"Überfällig",IF(K31&lt;=Listen!$K$3+14,"Fällig &lt; 14 Tage",IF(K31&lt;=Listen!$K$3+30,"Fällig &lt; 30 Tage","Geplant"))))),"")</f>
        <v/>
      </c>
      <c r="V31" s="12"/>
      <c r="W31" s="12"/>
      <c r="X31" s="19">
        <f t="shared" si="3"/>
        <v>2958465</v>
      </c>
      <c r="Y31" s="2"/>
      <c r="Z31" s="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5" t="str">
        <f t="shared" si="0"/>
        <v/>
      </c>
      <c r="J32" s="13"/>
      <c r="K32" s="16" t="str">
        <f t="shared" si="1"/>
        <v/>
      </c>
      <c r="L32" s="15" t="str">
        <f>IFERROR(IF(K32="","",IF(YEAR(K32)=Listen!$K$2,CHOOSE(MONTH(K32),"Januar","Februar","März","April","Mai","Juni","Juli","August","September","Oktober","November","Dezember"),"außerhalb 2026")),"")</f>
        <v/>
      </c>
      <c r="M32" s="12"/>
      <c r="N32" s="12"/>
      <c r="O32" s="14"/>
      <c r="P32" s="12"/>
      <c r="Q32" s="13"/>
      <c r="R32" s="17" t="str">
        <f>IFERROR(IF(A32="","",IF(SUMIF(Protokoll!$C$2:$C$101,A32,Protokoll!$K$2:$K$101)=0,"",SUMIF(Protokoll!$C$2:$C$101,A32,Protokoll!$K$2:$K$101))),"")</f>
        <v/>
      </c>
      <c r="S32" s="17" t="str">
        <f t="shared" si="2"/>
        <v/>
      </c>
      <c r="T32" s="18" t="str">
        <f>IFERROR(IF(K32="","",K32-Listen!$K$3),"")</f>
        <v/>
      </c>
      <c r="U32" s="15" t="str">
        <f>IFERROR(IF(A32="","",IF(P32="Erledigt","Erledigt",IF(K32&lt;Listen!$K$3,"Überfällig",IF(K32&lt;=Listen!$K$3+14,"Fällig &lt; 14 Tage",IF(K32&lt;=Listen!$K$3+30,"Fällig &lt; 30 Tage","Geplant"))))),"")</f>
        <v/>
      </c>
      <c r="V32" s="12"/>
      <c r="W32" s="12"/>
      <c r="X32" s="19">
        <f t="shared" si="3"/>
        <v>2958465</v>
      </c>
      <c r="Y32" s="2"/>
      <c r="Z32" s="2"/>
    </row>
    <row r="33" spans="1:26" x14ac:dyDescent="0.25">
      <c r="A33" s="12"/>
      <c r="B33" s="12"/>
      <c r="C33" s="12"/>
      <c r="D33" s="12"/>
      <c r="E33" s="12"/>
      <c r="F33" s="12"/>
      <c r="G33" s="12"/>
      <c r="H33" s="12"/>
      <c r="I33" s="15" t="str">
        <f t="shared" si="0"/>
        <v/>
      </c>
      <c r="J33" s="13"/>
      <c r="K33" s="16" t="str">
        <f t="shared" si="1"/>
        <v/>
      </c>
      <c r="L33" s="15" t="str">
        <f>IFERROR(IF(K33="","",IF(YEAR(K33)=Listen!$K$2,CHOOSE(MONTH(K33),"Januar","Februar","März","April","Mai","Juni","Juli","August","September","Oktober","November","Dezember"),"außerhalb 2026")),"")</f>
        <v/>
      </c>
      <c r="M33" s="12"/>
      <c r="N33" s="12"/>
      <c r="O33" s="14"/>
      <c r="P33" s="12"/>
      <c r="Q33" s="13"/>
      <c r="R33" s="17" t="str">
        <f>IFERROR(IF(A33="","",IF(SUMIF(Protokoll!$C$2:$C$101,A33,Protokoll!$K$2:$K$101)=0,"",SUMIF(Protokoll!$C$2:$C$101,A33,Protokoll!$K$2:$K$101))),"")</f>
        <v/>
      </c>
      <c r="S33" s="17" t="str">
        <f t="shared" si="2"/>
        <v/>
      </c>
      <c r="T33" s="18" t="str">
        <f>IFERROR(IF(K33="","",K33-Listen!$K$3),"")</f>
        <v/>
      </c>
      <c r="U33" s="15" t="str">
        <f>IFERROR(IF(A33="","",IF(P33="Erledigt","Erledigt",IF(K33&lt;Listen!$K$3,"Überfällig",IF(K33&lt;=Listen!$K$3+14,"Fällig &lt; 14 Tage",IF(K33&lt;=Listen!$K$3+30,"Fällig &lt; 30 Tage","Geplant"))))),"")</f>
        <v/>
      </c>
      <c r="V33" s="12"/>
      <c r="W33" s="12"/>
      <c r="X33" s="19">
        <f t="shared" si="3"/>
        <v>2958465</v>
      </c>
      <c r="Y33" s="2"/>
      <c r="Z33" s="2"/>
    </row>
    <row r="34" spans="1:26" x14ac:dyDescent="0.25">
      <c r="A34" s="12"/>
      <c r="B34" s="12"/>
      <c r="C34" s="12"/>
      <c r="D34" s="12"/>
      <c r="E34" s="12"/>
      <c r="F34" s="12"/>
      <c r="G34" s="12"/>
      <c r="H34" s="12"/>
      <c r="I34" s="15" t="str">
        <f t="shared" ref="I34:I65" si="4">IFERROR(IF(H34="Täglich",1,IF(H34="Wöchentlich",7,IF(H34="Monatlich",30,IF(H34="Quartalsweise",90,IF(H34="Halbjährlich",180,IF(H34="Jährlich",365,"")))))),"")</f>
        <v/>
      </c>
      <c r="J34" s="13"/>
      <c r="K34" s="16" t="str">
        <f t="shared" ref="K34:K65" si="5">IFERROR(IF(A34="","",IF(H34="Monatlich",EDATE(IF(Q34&lt;&gt;"",Q34,J34),1),IF(H34="Quartalsweise",EDATE(IF(Q34&lt;&gt;"",Q34,J34),3),IF(H34="Halbjährlich",EDATE(IF(Q34&lt;&gt;"",Q34,J34),6),IF(H34="Jährlich",EDATE(IF(Q34&lt;&gt;"",Q34,J34),12),IF(Q34&lt;&gt;"",Q34,J34)+I34))))),"")</f>
        <v/>
      </c>
      <c r="L34" s="15" t="str">
        <f>IFERROR(IF(K34="","",IF(YEAR(K34)=Listen!$K$2,CHOOSE(MONTH(K34),"Januar","Februar","März","April","Mai","Juni","Juli","August","September","Oktober","November","Dezember"),"außerhalb 2026")),"")</f>
        <v/>
      </c>
      <c r="M34" s="12"/>
      <c r="N34" s="12"/>
      <c r="O34" s="14"/>
      <c r="P34" s="12"/>
      <c r="Q34" s="13"/>
      <c r="R34" s="17" t="str">
        <f>IFERROR(IF(A34="","",IF(SUMIF(Protokoll!$C$2:$C$101,A34,Protokoll!$K$2:$K$101)=0,"",SUMIF(Protokoll!$C$2:$C$101,A34,Protokoll!$K$2:$K$101))),"")</f>
        <v/>
      </c>
      <c r="S34" s="17" t="str">
        <f t="shared" ref="S34:S65" si="6">IFERROR(IF(OR(O34="",R34=""),"",R34-O34),"")</f>
        <v/>
      </c>
      <c r="T34" s="18" t="str">
        <f>IFERROR(IF(K34="","",K34-Listen!$K$3),"")</f>
        <v/>
      </c>
      <c r="U34" s="15" t="str">
        <f>IFERROR(IF(A34="","",IF(P34="Erledigt","Erledigt",IF(K34&lt;Listen!$K$3,"Überfällig",IF(K34&lt;=Listen!$K$3+14,"Fällig &lt; 14 Tage",IF(K34&lt;=Listen!$K$3+30,"Fällig &lt; 30 Tage","Geplant"))))),"")</f>
        <v/>
      </c>
      <c r="V34" s="12"/>
      <c r="W34" s="12"/>
      <c r="X34" s="19">
        <f t="shared" ref="X34:X65" si="7">IFERROR(IF(OR(A34="",P34="Erledigt",K34=""),DATE(9999,12,31),K34+ROW()/100000),DATE(9999,12,31))</f>
        <v>2958465</v>
      </c>
      <c r="Y34" s="2"/>
      <c r="Z34" s="2"/>
    </row>
    <row r="35" spans="1:26" x14ac:dyDescent="0.25">
      <c r="A35" s="12"/>
      <c r="B35" s="12"/>
      <c r="C35" s="12"/>
      <c r="D35" s="12"/>
      <c r="E35" s="12"/>
      <c r="F35" s="12"/>
      <c r="G35" s="12"/>
      <c r="H35" s="12"/>
      <c r="I35" s="15" t="str">
        <f t="shared" si="4"/>
        <v/>
      </c>
      <c r="J35" s="13"/>
      <c r="K35" s="16" t="str">
        <f t="shared" si="5"/>
        <v/>
      </c>
      <c r="L35" s="15" t="str">
        <f>IFERROR(IF(K35="","",IF(YEAR(K35)=Listen!$K$2,CHOOSE(MONTH(K35),"Januar","Februar","März","April","Mai","Juni","Juli","August","September","Oktober","November","Dezember"),"außerhalb 2026")),"")</f>
        <v/>
      </c>
      <c r="M35" s="12"/>
      <c r="N35" s="12"/>
      <c r="O35" s="14"/>
      <c r="P35" s="12"/>
      <c r="Q35" s="13"/>
      <c r="R35" s="17" t="str">
        <f>IFERROR(IF(A35="","",IF(SUMIF(Protokoll!$C$2:$C$101,A35,Protokoll!$K$2:$K$101)=0,"",SUMIF(Protokoll!$C$2:$C$101,A35,Protokoll!$K$2:$K$101))),"")</f>
        <v/>
      </c>
      <c r="S35" s="17" t="str">
        <f t="shared" si="6"/>
        <v/>
      </c>
      <c r="T35" s="18" t="str">
        <f>IFERROR(IF(K35="","",K35-Listen!$K$3),"")</f>
        <v/>
      </c>
      <c r="U35" s="15" t="str">
        <f>IFERROR(IF(A35="","",IF(P35="Erledigt","Erledigt",IF(K35&lt;Listen!$K$3,"Überfällig",IF(K35&lt;=Listen!$K$3+14,"Fällig &lt; 14 Tage",IF(K35&lt;=Listen!$K$3+30,"Fällig &lt; 30 Tage","Geplant"))))),"")</f>
        <v/>
      </c>
      <c r="V35" s="12"/>
      <c r="W35" s="12"/>
      <c r="X35" s="19">
        <f t="shared" si="7"/>
        <v>2958465</v>
      </c>
      <c r="Y35" s="2"/>
      <c r="Z35" s="2"/>
    </row>
    <row r="36" spans="1:26" x14ac:dyDescent="0.25">
      <c r="A36" s="12"/>
      <c r="B36" s="12"/>
      <c r="C36" s="12"/>
      <c r="D36" s="12"/>
      <c r="E36" s="12"/>
      <c r="F36" s="12"/>
      <c r="G36" s="12"/>
      <c r="H36" s="12"/>
      <c r="I36" s="15" t="str">
        <f t="shared" si="4"/>
        <v/>
      </c>
      <c r="J36" s="13"/>
      <c r="K36" s="16" t="str">
        <f t="shared" si="5"/>
        <v/>
      </c>
      <c r="L36" s="15" t="str">
        <f>IFERROR(IF(K36="","",IF(YEAR(K36)=Listen!$K$2,CHOOSE(MONTH(K36),"Januar","Februar","März","April","Mai","Juni","Juli","August","September","Oktober","November","Dezember"),"außerhalb 2026")),"")</f>
        <v/>
      </c>
      <c r="M36" s="12"/>
      <c r="N36" s="12"/>
      <c r="O36" s="14"/>
      <c r="P36" s="12"/>
      <c r="Q36" s="13"/>
      <c r="R36" s="17" t="str">
        <f>IFERROR(IF(A36="","",IF(SUMIF(Protokoll!$C$2:$C$101,A36,Protokoll!$K$2:$K$101)=0,"",SUMIF(Protokoll!$C$2:$C$101,A36,Protokoll!$K$2:$K$101))),"")</f>
        <v/>
      </c>
      <c r="S36" s="17" t="str">
        <f t="shared" si="6"/>
        <v/>
      </c>
      <c r="T36" s="18" t="str">
        <f>IFERROR(IF(K36="","",K36-Listen!$K$3),"")</f>
        <v/>
      </c>
      <c r="U36" s="15" t="str">
        <f>IFERROR(IF(A36="","",IF(P36="Erledigt","Erledigt",IF(K36&lt;Listen!$K$3,"Überfällig",IF(K36&lt;=Listen!$K$3+14,"Fällig &lt; 14 Tage",IF(K36&lt;=Listen!$K$3+30,"Fällig &lt; 30 Tage","Geplant"))))),"")</f>
        <v/>
      </c>
      <c r="V36" s="12"/>
      <c r="W36" s="12"/>
      <c r="X36" s="19">
        <f t="shared" si="7"/>
        <v>2958465</v>
      </c>
      <c r="Y36" s="2"/>
      <c r="Z36" s="2"/>
    </row>
    <row r="37" spans="1:26" x14ac:dyDescent="0.25">
      <c r="A37" s="12"/>
      <c r="B37" s="12"/>
      <c r="C37" s="12"/>
      <c r="D37" s="12"/>
      <c r="E37" s="12"/>
      <c r="F37" s="12"/>
      <c r="G37" s="12"/>
      <c r="H37" s="12"/>
      <c r="I37" s="15" t="str">
        <f t="shared" si="4"/>
        <v/>
      </c>
      <c r="J37" s="13"/>
      <c r="K37" s="16" t="str">
        <f t="shared" si="5"/>
        <v/>
      </c>
      <c r="L37" s="15" t="str">
        <f>IFERROR(IF(K37="","",IF(YEAR(K37)=Listen!$K$2,CHOOSE(MONTH(K37),"Januar","Februar","März","April","Mai","Juni","Juli","August","September","Oktober","November","Dezember"),"außerhalb 2026")),"")</f>
        <v/>
      </c>
      <c r="M37" s="12"/>
      <c r="N37" s="12"/>
      <c r="O37" s="14"/>
      <c r="P37" s="12"/>
      <c r="Q37" s="13"/>
      <c r="R37" s="17" t="str">
        <f>IFERROR(IF(A37="","",IF(SUMIF(Protokoll!$C$2:$C$101,A37,Protokoll!$K$2:$K$101)=0,"",SUMIF(Protokoll!$C$2:$C$101,A37,Protokoll!$K$2:$K$101))),"")</f>
        <v/>
      </c>
      <c r="S37" s="17" t="str">
        <f t="shared" si="6"/>
        <v/>
      </c>
      <c r="T37" s="18" t="str">
        <f>IFERROR(IF(K37="","",K37-Listen!$K$3),"")</f>
        <v/>
      </c>
      <c r="U37" s="15" t="str">
        <f>IFERROR(IF(A37="","",IF(P37="Erledigt","Erledigt",IF(K37&lt;Listen!$K$3,"Überfällig",IF(K37&lt;=Listen!$K$3+14,"Fällig &lt; 14 Tage",IF(K37&lt;=Listen!$K$3+30,"Fällig &lt; 30 Tage","Geplant"))))),"")</f>
        <v/>
      </c>
      <c r="V37" s="12"/>
      <c r="W37" s="12"/>
      <c r="X37" s="19">
        <f t="shared" si="7"/>
        <v>2958465</v>
      </c>
      <c r="Y37" s="2"/>
      <c r="Z37" s="2"/>
    </row>
    <row r="38" spans="1:26" x14ac:dyDescent="0.25">
      <c r="A38" s="12"/>
      <c r="B38" s="12"/>
      <c r="C38" s="12"/>
      <c r="D38" s="12"/>
      <c r="E38" s="12"/>
      <c r="F38" s="12"/>
      <c r="G38" s="12"/>
      <c r="H38" s="12"/>
      <c r="I38" s="15" t="str">
        <f t="shared" si="4"/>
        <v/>
      </c>
      <c r="J38" s="13"/>
      <c r="K38" s="16" t="str">
        <f t="shared" si="5"/>
        <v/>
      </c>
      <c r="L38" s="15" t="str">
        <f>IFERROR(IF(K38="","",IF(YEAR(K38)=Listen!$K$2,CHOOSE(MONTH(K38),"Januar","Februar","März","April","Mai","Juni","Juli","August","September","Oktober","November","Dezember"),"außerhalb 2026")),"")</f>
        <v/>
      </c>
      <c r="M38" s="12"/>
      <c r="N38" s="12"/>
      <c r="O38" s="14"/>
      <c r="P38" s="12"/>
      <c r="Q38" s="13"/>
      <c r="R38" s="17" t="str">
        <f>IFERROR(IF(A38="","",IF(SUMIF(Protokoll!$C$2:$C$101,A38,Protokoll!$K$2:$K$101)=0,"",SUMIF(Protokoll!$C$2:$C$101,A38,Protokoll!$K$2:$K$101))),"")</f>
        <v/>
      </c>
      <c r="S38" s="17" t="str">
        <f t="shared" si="6"/>
        <v/>
      </c>
      <c r="T38" s="18" t="str">
        <f>IFERROR(IF(K38="","",K38-Listen!$K$3),"")</f>
        <v/>
      </c>
      <c r="U38" s="15" t="str">
        <f>IFERROR(IF(A38="","",IF(P38="Erledigt","Erledigt",IF(K38&lt;Listen!$K$3,"Überfällig",IF(K38&lt;=Listen!$K$3+14,"Fällig &lt; 14 Tage",IF(K38&lt;=Listen!$K$3+30,"Fällig &lt; 30 Tage","Geplant"))))),"")</f>
        <v/>
      </c>
      <c r="V38" s="12"/>
      <c r="W38" s="12"/>
      <c r="X38" s="19">
        <f t="shared" si="7"/>
        <v>2958465</v>
      </c>
      <c r="Y38" s="2"/>
      <c r="Z38" s="2"/>
    </row>
    <row r="39" spans="1:26" x14ac:dyDescent="0.25">
      <c r="A39" s="12"/>
      <c r="B39" s="12"/>
      <c r="C39" s="12"/>
      <c r="D39" s="12"/>
      <c r="E39" s="12"/>
      <c r="F39" s="12"/>
      <c r="G39" s="12"/>
      <c r="H39" s="12"/>
      <c r="I39" s="15" t="str">
        <f t="shared" si="4"/>
        <v/>
      </c>
      <c r="J39" s="13"/>
      <c r="K39" s="16" t="str">
        <f t="shared" si="5"/>
        <v/>
      </c>
      <c r="L39" s="15" t="str">
        <f>IFERROR(IF(K39="","",IF(YEAR(K39)=Listen!$K$2,CHOOSE(MONTH(K39),"Januar","Februar","März","April","Mai","Juni","Juli","August","September","Oktober","November","Dezember"),"außerhalb 2026")),"")</f>
        <v/>
      </c>
      <c r="M39" s="12"/>
      <c r="N39" s="12"/>
      <c r="O39" s="14"/>
      <c r="P39" s="12"/>
      <c r="Q39" s="13"/>
      <c r="R39" s="17" t="str">
        <f>IFERROR(IF(A39="","",IF(SUMIF(Protokoll!$C$2:$C$101,A39,Protokoll!$K$2:$K$101)=0,"",SUMIF(Protokoll!$C$2:$C$101,A39,Protokoll!$K$2:$K$101))),"")</f>
        <v/>
      </c>
      <c r="S39" s="17" t="str">
        <f t="shared" si="6"/>
        <v/>
      </c>
      <c r="T39" s="18" t="str">
        <f>IFERROR(IF(K39="","",K39-Listen!$K$3),"")</f>
        <v/>
      </c>
      <c r="U39" s="15" t="str">
        <f>IFERROR(IF(A39="","",IF(P39="Erledigt","Erledigt",IF(K39&lt;Listen!$K$3,"Überfällig",IF(K39&lt;=Listen!$K$3+14,"Fällig &lt; 14 Tage",IF(K39&lt;=Listen!$K$3+30,"Fällig &lt; 30 Tage","Geplant"))))),"")</f>
        <v/>
      </c>
      <c r="V39" s="12"/>
      <c r="W39" s="12"/>
      <c r="X39" s="19">
        <f t="shared" si="7"/>
        <v>2958465</v>
      </c>
      <c r="Y39" s="2"/>
      <c r="Z39" s="2"/>
    </row>
    <row r="40" spans="1:26" x14ac:dyDescent="0.25">
      <c r="A40" s="12"/>
      <c r="B40" s="12"/>
      <c r="C40" s="12"/>
      <c r="D40" s="12"/>
      <c r="E40" s="12"/>
      <c r="F40" s="12"/>
      <c r="G40" s="12"/>
      <c r="H40" s="12"/>
      <c r="I40" s="15" t="str">
        <f t="shared" si="4"/>
        <v/>
      </c>
      <c r="J40" s="13"/>
      <c r="K40" s="16" t="str">
        <f t="shared" si="5"/>
        <v/>
      </c>
      <c r="L40" s="15" t="str">
        <f>IFERROR(IF(K40="","",IF(YEAR(K40)=Listen!$K$2,CHOOSE(MONTH(K40),"Januar","Februar","März","April","Mai","Juni","Juli","August","September","Oktober","November","Dezember"),"außerhalb 2026")),"")</f>
        <v/>
      </c>
      <c r="M40" s="12"/>
      <c r="N40" s="12"/>
      <c r="O40" s="14"/>
      <c r="P40" s="12"/>
      <c r="Q40" s="13"/>
      <c r="R40" s="17" t="str">
        <f>IFERROR(IF(A40="","",IF(SUMIF(Protokoll!$C$2:$C$101,A40,Protokoll!$K$2:$K$101)=0,"",SUMIF(Protokoll!$C$2:$C$101,A40,Protokoll!$K$2:$K$101))),"")</f>
        <v/>
      </c>
      <c r="S40" s="17" t="str">
        <f t="shared" si="6"/>
        <v/>
      </c>
      <c r="T40" s="18" t="str">
        <f>IFERROR(IF(K40="","",K40-Listen!$K$3),"")</f>
        <v/>
      </c>
      <c r="U40" s="15" t="str">
        <f>IFERROR(IF(A40="","",IF(P40="Erledigt","Erledigt",IF(K40&lt;Listen!$K$3,"Überfällig",IF(K40&lt;=Listen!$K$3+14,"Fällig &lt; 14 Tage",IF(K40&lt;=Listen!$K$3+30,"Fällig &lt; 30 Tage","Geplant"))))),"")</f>
        <v/>
      </c>
      <c r="V40" s="12"/>
      <c r="W40" s="12"/>
      <c r="X40" s="19">
        <f t="shared" si="7"/>
        <v>2958465</v>
      </c>
      <c r="Y40" s="2"/>
      <c r="Z40" s="2"/>
    </row>
    <row r="41" spans="1:26" x14ac:dyDescent="0.25">
      <c r="A41" s="12"/>
      <c r="B41" s="12"/>
      <c r="C41" s="12"/>
      <c r="D41" s="12"/>
      <c r="E41" s="12"/>
      <c r="F41" s="12"/>
      <c r="G41" s="12"/>
      <c r="H41" s="12"/>
      <c r="I41" s="15" t="str">
        <f t="shared" si="4"/>
        <v/>
      </c>
      <c r="J41" s="13"/>
      <c r="K41" s="16" t="str">
        <f t="shared" si="5"/>
        <v/>
      </c>
      <c r="L41" s="15" t="str">
        <f>IFERROR(IF(K41="","",IF(YEAR(K41)=Listen!$K$2,CHOOSE(MONTH(K41),"Januar","Februar","März","April","Mai","Juni","Juli","August","September","Oktober","November","Dezember"),"außerhalb 2026")),"")</f>
        <v/>
      </c>
      <c r="M41" s="12"/>
      <c r="N41" s="12"/>
      <c r="O41" s="14"/>
      <c r="P41" s="12"/>
      <c r="Q41" s="13"/>
      <c r="R41" s="17" t="str">
        <f>IFERROR(IF(A41="","",IF(SUMIF(Protokoll!$C$2:$C$101,A41,Protokoll!$K$2:$K$101)=0,"",SUMIF(Protokoll!$C$2:$C$101,A41,Protokoll!$K$2:$K$101))),"")</f>
        <v/>
      </c>
      <c r="S41" s="17" t="str">
        <f t="shared" si="6"/>
        <v/>
      </c>
      <c r="T41" s="18" t="str">
        <f>IFERROR(IF(K41="","",K41-Listen!$K$3),"")</f>
        <v/>
      </c>
      <c r="U41" s="15" t="str">
        <f>IFERROR(IF(A41="","",IF(P41="Erledigt","Erledigt",IF(K41&lt;Listen!$K$3,"Überfällig",IF(K41&lt;=Listen!$K$3+14,"Fällig &lt; 14 Tage",IF(K41&lt;=Listen!$K$3+30,"Fällig &lt; 30 Tage","Geplant"))))),"")</f>
        <v/>
      </c>
      <c r="V41" s="12"/>
      <c r="W41" s="12"/>
      <c r="X41" s="19">
        <f t="shared" si="7"/>
        <v>2958465</v>
      </c>
      <c r="Y41" s="2"/>
      <c r="Z41" s="2"/>
    </row>
    <row r="42" spans="1:26" x14ac:dyDescent="0.25">
      <c r="A42" s="12"/>
      <c r="B42" s="12"/>
      <c r="C42" s="12"/>
      <c r="D42" s="12"/>
      <c r="E42" s="12"/>
      <c r="F42" s="12"/>
      <c r="G42" s="12"/>
      <c r="H42" s="12"/>
      <c r="I42" s="15" t="str">
        <f t="shared" si="4"/>
        <v/>
      </c>
      <c r="J42" s="13"/>
      <c r="K42" s="16" t="str">
        <f t="shared" si="5"/>
        <v/>
      </c>
      <c r="L42" s="15" t="str">
        <f>IFERROR(IF(K42="","",IF(YEAR(K42)=Listen!$K$2,CHOOSE(MONTH(K42),"Januar","Februar","März","April","Mai","Juni","Juli","August","September","Oktober","November","Dezember"),"außerhalb 2026")),"")</f>
        <v/>
      </c>
      <c r="M42" s="12"/>
      <c r="N42" s="12"/>
      <c r="O42" s="14"/>
      <c r="P42" s="12"/>
      <c r="Q42" s="13"/>
      <c r="R42" s="17" t="str">
        <f>IFERROR(IF(A42="","",IF(SUMIF(Protokoll!$C$2:$C$101,A42,Protokoll!$K$2:$K$101)=0,"",SUMIF(Protokoll!$C$2:$C$101,A42,Protokoll!$K$2:$K$101))),"")</f>
        <v/>
      </c>
      <c r="S42" s="17" t="str">
        <f t="shared" si="6"/>
        <v/>
      </c>
      <c r="T42" s="18" t="str">
        <f>IFERROR(IF(K42="","",K42-Listen!$K$3),"")</f>
        <v/>
      </c>
      <c r="U42" s="15" t="str">
        <f>IFERROR(IF(A42="","",IF(P42="Erledigt","Erledigt",IF(K42&lt;Listen!$K$3,"Überfällig",IF(K42&lt;=Listen!$K$3+14,"Fällig &lt; 14 Tage",IF(K42&lt;=Listen!$K$3+30,"Fällig &lt; 30 Tage","Geplant"))))),"")</f>
        <v/>
      </c>
      <c r="V42" s="12"/>
      <c r="W42" s="12"/>
      <c r="X42" s="19">
        <f t="shared" si="7"/>
        <v>2958465</v>
      </c>
      <c r="Y42" s="2"/>
      <c r="Z42" s="2"/>
    </row>
    <row r="43" spans="1:26" x14ac:dyDescent="0.25">
      <c r="A43" s="12"/>
      <c r="B43" s="12"/>
      <c r="C43" s="12"/>
      <c r="D43" s="12"/>
      <c r="E43" s="12"/>
      <c r="F43" s="12"/>
      <c r="G43" s="12"/>
      <c r="H43" s="12"/>
      <c r="I43" s="15" t="str">
        <f t="shared" si="4"/>
        <v/>
      </c>
      <c r="J43" s="13"/>
      <c r="K43" s="16" t="str">
        <f t="shared" si="5"/>
        <v/>
      </c>
      <c r="L43" s="15" t="str">
        <f>IFERROR(IF(K43="","",IF(YEAR(K43)=Listen!$K$2,CHOOSE(MONTH(K43),"Januar","Februar","März","April","Mai","Juni","Juli","August","September","Oktober","November","Dezember"),"außerhalb 2026")),"")</f>
        <v/>
      </c>
      <c r="M43" s="12"/>
      <c r="N43" s="12"/>
      <c r="O43" s="14"/>
      <c r="P43" s="12"/>
      <c r="Q43" s="13"/>
      <c r="R43" s="17" t="str">
        <f>IFERROR(IF(A43="","",IF(SUMIF(Protokoll!$C$2:$C$101,A43,Protokoll!$K$2:$K$101)=0,"",SUMIF(Protokoll!$C$2:$C$101,A43,Protokoll!$K$2:$K$101))),"")</f>
        <v/>
      </c>
      <c r="S43" s="17" t="str">
        <f t="shared" si="6"/>
        <v/>
      </c>
      <c r="T43" s="18" t="str">
        <f>IFERROR(IF(K43="","",K43-Listen!$K$3),"")</f>
        <v/>
      </c>
      <c r="U43" s="15" t="str">
        <f>IFERROR(IF(A43="","",IF(P43="Erledigt","Erledigt",IF(K43&lt;Listen!$K$3,"Überfällig",IF(K43&lt;=Listen!$K$3+14,"Fällig &lt; 14 Tage",IF(K43&lt;=Listen!$K$3+30,"Fällig &lt; 30 Tage","Geplant"))))),"")</f>
        <v/>
      </c>
      <c r="V43" s="12"/>
      <c r="W43" s="12"/>
      <c r="X43" s="19">
        <f t="shared" si="7"/>
        <v>2958465</v>
      </c>
      <c r="Y43" s="2"/>
      <c r="Z43" s="2"/>
    </row>
    <row r="44" spans="1:26" x14ac:dyDescent="0.25">
      <c r="A44" s="12"/>
      <c r="B44" s="12"/>
      <c r="C44" s="12"/>
      <c r="D44" s="12"/>
      <c r="E44" s="12"/>
      <c r="F44" s="12"/>
      <c r="G44" s="12"/>
      <c r="H44" s="12"/>
      <c r="I44" s="15" t="str">
        <f t="shared" si="4"/>
        <v/>
      </c>
      <c r="J44" s="13"/>
      <c r="K44" s="16" t="str">
        <f t="shared" si="5"/>
        <v/>
      </c>
      <c r="L44" s="15" t="str">
        <f>IFERROR(IF(K44="","",IF(YEAR(K44)=Listen!$K$2,CHOOSE(MONTH(K44),"Januar","Februar","März","April","Mai","Juni","Juli","August","September","Oktober","November","Dezember"),"außerhalb 2026")),"")</f>
        <v/>
      </c>
      <c r="M44" s="12"/>
      <c r="N44" s="12"/>
      <c r="O44" s="14"/>
      <c r="P44" s="12"/>
      <c r="Q44" s="13"/>
      <c r="R44" s="17" t="str">
        <f>IFERROR(IF(A44="","",IF(SUMIF(Protokoll!$C$2:$C$101,A44,Protokoll!$K$2:$K$101)=0,"",SUMIF(Protokoll!$C$2:$C$101,A44,Protokoll!$K$2:$K$101))),"")</f>
        <v/>
      </c>
      <c r="S44" s="17" t="str">
        <f t="shared" si="6"/>
        <v/>
      </c>
      <c r="T44" s="18" t="str">
        <f>IFERROR(IF(K44="","",K44-Listen!$K$3),"")</f>
        <v/>
      </c>
      <c r="U44" s="15" t="str">
        <f>IFERROR(IF(A44="","",IF(P44="Erledigt","Erledigt",IF(K44&lt;Listen!$K$3,"Überfällig",IF(K44&lt;=Listen!$K$3+14,"Fällig &lt; 14 Tage",IF(K44&lt;=Listen!$K$3+30,"Fällig &lt; 30 Tage","Geplant"))))),"")</f>
        <v/>
      </c>
      <c r="V44" s="12"/>
      <c r="W44" s="12"/>
      <c r="X44" s="19">
        <f t="shared" si="7"/>
        <v>2958465</v>
      </c>
      <c r="Y44" s="2"/>
      <c r="Z44" s="2"/>
    </row>
    <row r="45" spans="1:26" x14ac:dyDescent="0.25">
      <c r="A45" s="12"/>
      <c r="B45" s="12"/>
      <c r="C45" s="12"/>
      <c r="D45" s="12"/>
      <c r="E45" s="12"/>
      <c r="F45" s="12"/>
      <c r="G45" s="12"/>
      <c r="H45" s="12"/>
      <c r="I45" s="15" t="str">
        <f t="shared" si="4"/>
        <v/>
      </c>
      <c r="J45" s="13"/>
      <c r="K45" s="16" t="str">
        <f t="shared" si="5"/>
        <v/>
      </c>
      <c r="L45" s="15" t="str">
        <f>IFERROR(IF(K45="","",IF(YEAR(K45)=Listen!$K$2,CHOOSE(MONTH(K45),"Januar","Februar","März","April","Mai","Juni","Juli","August","September","Oktober","November","Dezember"),"außerhalb 2026")),"")</f>
        <v/>
      </c>
      <c r="M45" s="12"/>
      <c r="N45" s="12"/>
      <c r="O45" s="14"/>
      <c r="P45" s="12"/>
      <c r="Q45" s="13"/>
      <c r="R45" s="17" t="str">
        <f>IFERROR(IF(A45="","",IF(SUMIF(Protokoll!$C$2:$C$101,A45,Protokoll!$K$2:$K$101)=0,"",SUMIF(Protokoll!$C$2:$C$101,A45,Protokoll!$K$2:$K$101))),"")</f>
        <v/>
      </c>
      <c r="S45" s="17" t="str">
        <f t="shared" si="6"/>
        <v/>
      </c>
      <c r="T45" s="18" t="str">
        <f>IFERROR(IF(K45="","",K45-Listen!$K$3),"")</f>
        <v/>
      </c>
      <c r="U45" s="15" t="str">
        <f>IFERROR(IF(A45="","",IF(P45="Erledigt","Erledigt",IF(K45&lt;Listen!$K$3,"Überfällig",IF(K45&lt;=Listen!$K$3+14,"Fällig &lt; 14 Tage",IF(K45&lt;=Listen!$K$3+30,"Fällig &lt; 30 Tage","Geplant"))))),"")</f>
        <v/>
      </c>
      <c r="V45" s="12"/>
      <c r="W45" s="12"/>
      <c r="X45" s="19">
        <f t="shared" si="7"/>
        <v>2958465</v>
      </c>
      <c r="Y45" s="2"/>
      <c r="Z45" s="2"/>
    </row>
    <row r="46" spans="1:26" x14ac:dyDescent="0.25">
      <c r="A46" s="12"/>
      <c r="B46" s="12"/>
      <c r="C46" s="12"/>
      <c r="D46" s="12"/>
      <c r="E46" s="12"/>
      <c r="F46" s="12"/>
      <c r="G46" s="12"/>
      <c r="H46" s="12"/>
      <c r="I46" s="15" t="str">
        <f t="shared" si="4"/>
        <v/>
      </c>
      <c r="J46" s="13"/>
      <c r="K46" s="16" t="str">
        <f t="shared" si="5"/>
        <v/>
      </c>
      <c r="L46" s="15" t="str">
        <f>IFERROR(IF(K46="","",IF(YEAR(K46)=Listen!$K$2,CHOOSE(MONTH(K46),"Januar","Februar","März","April","Mai","Juni","Juli","August","September","Oktober","November","Dezember"),"außerhalb 2026")),"")</f>
        <v/>
      </c>
      <c r="M46" s="12"/>
      <c r="N46" s="12"/>
      <c r="O46" s="14"/>
      <c r="P46" s="12"/>
      <c r="Q46" s="13"/>
      <c r="R46" s="17" t="str">
        <f>IFERROR(IF(A46="","",IF(SUMIF(Protokoll!$C$2:$C$101,A46,Protokoll!$K$2:$K$101)=0,"",SUMIF(Protokoll!$C$2:$C$101,A46,Protokoll!$K$2:$K$101))),"")</f>
        <v/>
      </c>
      <c r="S46" s="17" t="str">
        <f t="shared" si="6"/>
        <v/>
      </c>
      <c r="T46" s="18" t="str">
        <f>IFERROR(IF(K46="","",K46-Listen!$K$3),"")</f>
        <v/>
      </c>
      <c r="U46" s="15" t="str">
        <f>IFERROR(IF(A46="","",IF(P46="Erledigt","Erledigt",IF(K46&lt;Listen!$K$3,"Überfällig",IF(K46&lt;=Listen!$K$3+14,"Fällig &lt; 14 Tage",IF(K46&lt;=Listen!$K$3+30,"Fällig &lt; 30 Tage","Geplant"))))),"")</f>
        <v/>
      </c>
      <c r="V46" s="12"/>
      <c r="W46" s="12"/>
      <c r="X46" s="19">
        <f t="shared" si="7"/>
        <v>2958465</v>
      </c>
      <c r="Y46" s="2"/>
      <c r="Z46" s="2"/>
    </row>
    <row r="47" spans="1:26" x14ac:dyDescent="0.25">
      <c r="A47" s="12"/>
      <c r="B47" s="12"/>
      <c r="C47" s="12"/>
      <c r="D47" s="12"/>
      <c r="E47" s="12"/>
      <c r="F47" s="12"/>
      <c r="G47" s="12"/>
      <c r="H47" s="12"/>
      <c r="I47" s="15" t="str">
        <f t="shared" si="4"/>
        <v/>
      </c>
      <c r="J47" s="13"/>
      <c r="K47" s="16" t="str">
        <f t="shared" si="5"/>
        <v/>
      </c>
      <c r="L47" s="15" t="str">
        <f>IFERROR(IF(K47="","",IF(YEAR(K47)=Listen!$K$2,CHOOSE(MONTH(K47),"Januar","Februar","März","April","Mai","Juni","Juli","August","September","Oktober","November","Dezember"),"außerhalb 2026")),"")</f>
        <v/>
      </c>
      <c r="M47" s="12"/>
      <c r="N47" s="12"/>
      <c r="O47" s="14"/>
      <c r="P47" s="12"/>
      <c r="Q47" s="13"/>
      <c r="R47" s="17" t="str">
        <f>IFERROR(IF(A47="","",IF(SUMIF(Protokoll!$C$2:$C$101,A47,Protokoll!$K$2:$K$101)=0,"",SUMIF(Protokoll!$C$2:$C$101,A47,Protokoll!$K$2:$K$101))),"")</f>
        <v/>
      </c>
      <c r="S47" s="17" t="str">
        <f t="shared" si="6"/>
        <v/>
      </c>
      <c r="T47" s="18" t="str">
        <f>IFERROR(IF(K47="","",K47-Listen!$K$3),"")</f>
        <v/>
      </c>
      <c r="U47" s="15" t="str">
        <f>IFERROR(IF(A47="","",IF(P47="Erledigt","Erledigt",IF(K47&lt;Listen!$K$3,"Überfällig",IF(K47&lt;=Listen!$K$3+14,"Fällig &lt; 14 Tage",IF(K47&lt;=Listen!$K$3+30,"Fällig &lt; 30 Tage","Geplant"))))),"")</f>
        <v/>
      </c>
      <c r="V47" s="12"/>
      <c r="W47" s="12"/>
      <c r="X47" s="19">
        <f t="shared" si="7"/>
        <v>2958465</v>
      </c>
      <c r="Y47" s="2"/>
      <c r="Z47" s="2"/>
    </row>
    <row r="48" spans="1:26" x14ac:dyDescent="0.25">
      <c r="A48" s="12"/>
      <c r="B48" s="12"/>
      <c r="C48" s="12"/>
      <c r="D48" s="12"/>
      <c r="E48" s="12"/>
      <c r="F48" s="12"/>
      <c r="G48" s="12"/>
      <c r="H48" s="12"/>
      <c r="I48" s="15" t="str">
        <f t="shared" si="4"/>
        <v/>
      </c>
      <c r="J48" s="13"/>
      <c r="K48" s="16" t="str">
        <f t="shared" si="5"/>
        <v/>
      </c>
      <c r="L48" s="15" t="str">
        <f>IFERROR(IF(K48="","",IF(YEAR(K48)=Listen!$K$2,CHOOSE(MONTH(K48),"Januar","Februar","März","April","Mai","Juni","Juli","August","September","Oktober","November","Dezember"),"außerhalb 2026")),"")</f>
        <v/>
      </c>
      <c r="M48" s="12"/>
      <c r="N48" s="12"/>
      <c r="O48" s="14"/>
      <c r="P48" s="12"/>
      <c r="Q48" s="13"/>
      <c r="R48" s="17" t="str">
        <f>IFERROR(IF(A48="","",IF(SUMIF(Protokoll!$C$2:$C$101,A48,Protokoll!$K$2:$K$101)=0,"",SUMIF(Protokoll!$C$2:$C$101,A48,Protokoll!$K$2:$K$101))),"")</f>
        <v/>
      </c>
      <c r="S48" s="17" t="str">
        <f t="shared" si="6"/>
        <v/>
      </c>
      <c r="T48" s="18" t="str">
        <f>IFERROR(IF(K48="","",K48-Listen!$K$3),"")</f>
        <v/>
      </c>
      <c r="U48" s="15" t="str">
        <f>IFERROR(IF(A48="","",IF(P48="Erledigt","Erledigt",IF(K48&lt;Listen!$K$3,"Überfällig",IF(K48&lt;=Listen!$K$3+14,"Fällig &lt; 14 Tage",IF(K48&lt;=Listen!$K$3+30,"Fällig &lt; 30 Tage","Geplant"))))),"")</f>
        <v/>
      </c>
      <c r="V48" s="12"/>
      <c r="W48" s="12"/>
      <c r="X48" s="19">
        <f t="shared" si="7"/>
        <v>2958465</v>
      </c>
      <c r="Y48" s="2"/>
      <c r="Z48" s="2"/>
    </row>
    <row r="49" spans="1:26" x14ac:dyDescent="0.25">
      <c r="A49" s="12"/>
      <c r="B49" s="12"/>
      <c r="C49" s="12"/>
      <c r="D49" s="12"/>
      <c r="E49" s="12"/>
      <c r="F49" s="12"/>
      <c r="G49" s="12"/>
      <c r="H49" s="12"/>
      <c r="I49" s="15" t="str">
        <f t="shared" si="4"/>
        <v/>
      </c>
      <c r="J49" s="13"/>
      <c r="K49" s="16" t="str">
        <f t="shared" si="5"/>
        <v/>
      </c>
      <c r="L49" s="15" t="str">
        <f>IFERROR(IF(K49="","",IF(YEAR(K49)=Listen!$K$2,CHOOSE(MONTH(K49),"Januar","Februar","März","April","Mai","Juni","Juli","August","September","Oktober","November","Dezember"),"außerhalb 2026")),"")</f>
        <v/>
      </c>
      <c r="M49" s="12"/>
      <c r="N49" s="12"/>
      <c r="O49" s="14"/>
      <c r="P49" s="12"/>
      <c r="Q49" s="13"/>
      <c r="R49" s="17" t="str">
        <f>IFERROR(IF(A49="","",IF(SUMIF(Protokoll!$C$2:$C$101,A49,Protokoll!$K$2:$K$101)=0,"",SUMIF(Protokoll!$C$2:$C$101,A49,Protokoll!$K$2:$K$101))),"")</f>
        <v/>
      </c>
      <c r="S49" s="17" t="str">
        <f t="shared" si="6"/>
        <v/>
      </c>
      <c r="T49" s="18" t="str">
        <f>IFERROR(IF(K49="","",K49-Listen!$K$3),"")</f>
        <v/>
      </c>
      <c r="U49" s="15" t="str">
        <f>IFERROR(IF(A49="","",IF(P49="Erledigt","Erledigt",IF(K49&lt;Listen!$K$3,"Überfällig",IF(K49&lt;=Listen!$K$3+14,"Fällig &lt; 14 Tage",IF(K49&lt;=Listen!$K$3+30,"Fällig &lt; 30 Tage","Geplant"))))),"")</f>
        <v/>
      </c>
      <c r="V49" s="12"/>
      <c r="W49" s="12"/>
      <c r="X49" s="19">
        <f t="shared" si="7"/>
        <v>2958465</v>
      </c>
      <c r="Y49" s="2"/>
      <c r="Z49" s="2"/>
    </row>
    <row r="50" spans="1:26" x14ac:dyDescent="0.25">
      <c r="A50" s="12"/>
      <c r="B50" s="12"/>
      <c r="C50" s="12"/>
      <c r="D50" s="12"/>
      <c r="E50" s="12"/>
      <c r="F50" s="12"/>
      <c r="G50" s="12"/>
      <c r="H50" s="12"/>
      <c r="I50" s="15" t="str">
        <f t="shared" si="4"/>
        <v/>
      </c>
      <c r="J50" s="13"/>
      <c r="K50" s="16" t="str">
        <f t="shared" si="5"/>
        <v/>
      </c>
      <c r="L50" s="15" t="str">
        <f>IFERROR(IF(K50="","",IF(YEAR(K50)=Listen!$K$2,CHOOSE(MONTH(K50),"Januar","Februar","März","April","Mai","Juni","Juli","August","September","Oktober","November","Dezember"),"außerhalb 2026")),"")</f>
        <v/>
      </c>
      <c r="M50" s="12"/>
      <c r="N50" s="12"/>
      <c r="O50" s="14"/>
      <c r="P50" s="12"/>
      <c r="Q50" s="13"/>
      <c r="R50" s="17" t="str">
        <f>IFERROR(IF(A50="","",IF(SUMIF(Protokoll!$C$2:$C$101,A50,Protokoll!$K$2:$K$101)=0,"",SUMIF(Protokoll!$C$2:$C$101,A50,Protokoll!$K$2:$K$101))),"")</f>
        <v/>
      </c>
      <c r="S50" s="17" t="str">
        <f t="shared" si="6"/>
        <v/>
      </c>
      <c r="T50" s="18" t="str">
        <f>IFERROR(IF(K50="","",K50-Listen!$K$3),"")</f>
        <v/>
      </c>
      <c r="U50" s="15" t="str">
        <f>IFERROR(IF(A50="","",IF(P50="Erledigt","Erledigt",IF(K50&lt;Listen!$K$3,"Überfällig",IF(K50&lt;=Listen!$K$3+14,"Fällig &lt; 14 Tage",IF(K50&lt;=Listen!$K$3+30,"Fällig &lt; 30 Tage","Geplant"))))),"")</f>
        <v/>
      </c>
      <c r="V50" s="12"/>
      <c r="W50" s="12"/>
      <c r="X50" s="19">
        <f t="shared" si="7"/>
        <v>2958465</v>
      </c>
      <c r="Y50" s="2"/>
      <c r="Z50" s="2"/>
    </row>
    <row r="51" spans="1:26" x14ac:dyDescent="0.25">
      <c r="A51" s="12"/>
      <c r="B51" s="12"/>
      <c r="C51" s="12"/>
      <c r="D51" s="12"/>
      <c r="E51" s="12"/>
      <c r="F51" s="12"/>
      <c r="G51" s="12"/>
      <c r="H51" s="12"/>
      <c r="I51" s="15" t="str">
        <f t="shared" si="4"/>
        <v/>
      </c>
      <c r="J51" s="13"/>
      <c r="K51" s="16" t="str">
        <f t="shared" si="5"/>
        <v/>
      </c>
      <c r="L51" s="15" t="str">
        <f>IFERROR(IF(K51="","",IF(YEAR(K51)=Listen!$K$2,CHOOSE(MONTH(K51),"Januar","Februar","März","April","Mai","Juni","Juli","August","September","Oktober","November","Dezember"),"außerhalb 2026")),"")</f>
        <v/>
      </c>
      <c r="M51" s="12"/>
      <c r="N51" s="12"/>
      <c r="O51" s="14"/>
      <c r="P51" s="12"/>
      <c r="Q51" s="13"/>
      <c r="R51" s="17" t="str">
        <f>IFERROR(IF(A51="","",IF(SUMIF(Protokoll!$C$2:$C$101,A51,Protokoll!$K$2:$K$101)=0,"",SUMIF(Protokoll!$C$2:$C$101,A51,Protokoll!$K$2:$K$101))),"")</f>
        <v/>
      </c>
      <c r="S51" s="17" t="str">
        <f t="shared" si="6"/>
        <v/>
      </c>
      <c r="T51" s="18" t="str">
        <f>IFERROR(IF(K51="","",K51-Listen!$K$3),"")</f>
        <v/>
      </c>
      <c r="U51" s="15" t="str">
        <f>IFERROR(IF(A51="","",IF(P51="Erledigt","Erledigt",IF(K51&lt;Listen!$K$3,"Überfällig",IF(K51&lt;=Listen!$K$3+14,"Fällig &lt; 14 Tage",IF(K51&lt;=Listen!$K$3+30,"Fällig &lt; 30 Tage","Geplant"))))),"")</f>
        <v/>
      </c>
      <c r="V51" s="12"/>
      <c r="W51" s="12"/>
      <c r="X51" s="19">
        <f t="shared" si="7"/>
        <v>2958465</v>
      </c>
      <c r="Y51" s="2"/>
      <c r="Z51" s="2"/>
    </row>
    <row r="52" spans="1:26" x14ac:dyDescent="0.25">
      <c r="A52" s="12"/>
      <c r="B52" s="12"/>
      <c r="C52" s="12"/>
      <c r="D52" s="12"/>
      <c r="E52" s="12"/>
      <c r="F52" s="12"/>
      <c r="G52" s="12"/>
      <c r="H52" s="12"/>
      <c r="I52" s="15" t="str">
        <f t="shared" si="4"/>
        <v/>
      </c>
      <c r="J52" s="13"/>
      <c r="K52" s="16" t="str">
        <f t="shared" si="5"/>
        <v/>
      </c>
      <c r="L52" s="15" t="str">
        <f>IFERROR(IF(K52="","",IF(YEAR(K52)=Listen!$K$2,CHOOSE(MONTH(K52),"Januar","Februar","März","April","Mai","Juni","Juli","August","September","Oktober","November","Dezember"),"außerhalb 2026")),"")</f>
        <v/>
      </c>
      <c r="M52" s="12"/>
      <c r="N52" s="12"/>
      <c r="O52" s="14"/>
      <c r="P52" s="12"/>
      <c r="Q52" s="13"/>
      <c r="R52" s="17" t="str">
        <f>IFERROR(IF(A52="","",IF(SUMIF(Protokoll!$C$2:$C$101,A52,Protokoll!$K$2:$K$101)=0,"",SUMIF(Protokoll!$C$2:$C$101,A52,Protokoll!$K$2:$K$101))),"")</f>
        <v/>
      </c>
      <c r="S52" s="17" t="str">
        <f t="shared" si="6"/>
        <v/>
      </c>
      <c r="T52" s="18" t="str">
        <f>IFERROR(IF(K52="","",K52-Listen!$K$3),"")</f>
        <v/>
      </c>
      <c r="U52" s="15" t="str">
        <f>IFERROR(IF(A52="","",IF(P52="Erledigt","Erledigt",IF(K52&lt;Listen!$K$3,"Überfällig",IF(K52&lt;=Listen!$K$3+14,"Fällig &lt; 14 Tage",IF(K52&lt;=Listen!$K$3+30,"Fällig &lt; 30 Tage","Geplant"))))),"")</f>
        <v/>
      </c>
      <c r="V52" s="12"/>
      <c r="W52" s="12"/>
      <c r="X52" s="19">
        <f t="shared" si="7"/>
        <v>2958465</v>
      </c>
      <c r="Y52" s="2"/>
      <c r="Z52" s="2"/>
    </row>
    <row r="53" spans="1:26" x14ac:dyDescent="0.25">
      <c r="A53" s="12"/>
      <c r="B53" s="12"/>
      <c r="C53" s="12"/>
      <c r="D53" s="12"/>
      <c r="E53" s="12"/>
      <c r="F53" s="12"/>
      <c r="G53" s="12"/>
      <c r="H53" s="12"/>
      <c r="I53" s="15" t="str">
        <f t="shared" si="4"/>
        <v/>
      </c>
      <c r="J53" s="13"/>
      <c r="K53" s="16" t="str">
        <f t="shared" si="5"/>
        <v/>
      </c>
      <c r="L53" s="15" t="str">
        <f>IFERROR(IF(K53="","",IF(YEAR(K53)=Listen!$K$2,CHOOSE(MONTH(K53),"Januar","Februar","März","April","Mai","Juni","Juli","August","September","Oktober","November","Dezember"),"außerhalb 2026")),"")</f>
        <v/>
      </c>
      <c r="M53" s="12"/>
      <c r="N53" s="12"/>
      <c r="O53" s="14"/>
      <c r="P53" s="12"/>
      <c r="Q53" s="13"/>
      <c r="R53" s="17" t="str">
        <f>IFERROR(IF(A53="","",IF(SUMIF(Protokoll!$C$2:$C$101,A53,Protokoll!$K$2:$K$101)=0,"",SUMIF(Protokoll!$C$2:$C$101,A53,Protokoll!$K$2:$K$101))),"")</f>
        <v/>
      </c>
      <c r="S53" s="17" t="str">
        <f t="shared" si="6"/>
        <v/>
      </c>
      <c r="T53" s="18" t="str">
        <f>IFERROR(IF(K53="","",K53-Listen!$K$3),"")</f>
        <v/>
      </c>
      <c r="U53" s="15" t="str">
        <f>IFERROR(IF(A53="","",IF(P53="Erledigt","Erledigt",IF(K53&lt;Listen!$K$3,"Überfällig",IF(K53&lt;=Listen!$K$3+14,"Fällig &lt; 14 Tage",IF(K53&lt;=Listen!$K$3+30,"Fällig &lt; 30 Tage","Geplant"))))),"")</f>
        <v/>
      </c>
      <c r="V53" s="12"/>
      <c r="W53" s="12"/>
      <c r="X53" s="19">
        <f t="shared" si="7"/>
        <v>2958465</v>
      </c>
      <c r="Y53" s="2"/>
      <c r="Z53" s="2"/>
    </row>
    <row r="54" spans="1:26" x14ac:dyDescent="0.25">
      <c r="A54" s="12"/>
      <c r="B54" s="12"/>
      <c r="C54" s="12"/>
      <c r="D54" s="12"/>
      <c r="E54" s="12"/>
      <c r="F54" s="12"/>
      <c r="G54" s="12"/>
      <c r="H54" s="12"/>
      <c r="I54" s="15" t="str">
        <f t="shared" si="4"/>
        <v/>
      </c>
      <c r="J54" s="13"/>
      <c r="K54" s="16" t="str">
        <f t="shared" si="5"/>
        <v/>
      </c>
      <c r="L54" s="15" t="str">
        <f>IFERROR(IF(K54="","",IF(YEAR(K54)=Listen!$K$2,CHOOSE(MONTH(K54),"Januar","Februar","März","April","Mai","Juni","Juli","August","September","Oktober","November","Dezember"),"außerhalb 2026")),"")</f>
        <v/>
      </c>
      <c r="M54" s="12"/>
      <c r="N54" s="12"/>
      <c r="O54" s="14"/>
      <c r="P54" s="12"/>
      <c r="Q54" s="13"/>
      <c r="R54" s="17" t="str">
        <f>IFERROR(IF(A54="","",IF(SUMIF(Protokoll!$C$2:$C$101,A54,Protokoll!$K$2:$K$101)=0,"",SUMIF(Protokoll!$C$2:$C$101,A54,Protokoll!$K$2:$K$101))),"")</f>
        <v/>
      </c>
      <c r="S54" s="17" t="str">
        <f t="shared" si="6"/>
        <v/>
      </c>
      <c r="T54" s="18" t="str">
        <f>IFERROR(IF(K54="","",K54-Listen!$K$3),"")</f>
        <v/>
      </c>
      <c r="U54" s="15" t="str">
        <f>IFERROR(IF(A54="","",IF(P54="Erledigt","Erledigt",IF(K54&lt;Listen!$K$3,"Überfällig",IF(K54&lt;=Listen!$K$3+14,"Fällig &lt; 14 Tage",IF(K54&lt;=Listen!$K$3+30,"Fällig &lt; 30 Tage","Geplant"))))),"")</f>
        <v/>
      </c>
      <c r="V54" s="12"/>
      <c r="W54" s="12"/>
      <c r="X54" s="19">
        <f t="shared" si="7"/>
        <v>2958465</v>
      </c>
      <c r="Y54" s="2"/>
      <c r="Z54" s="2"/>
    </row>
    <row r="55" spans="1:26" x14ac:dyDescent="0.25">
      <c r="A55" s="12"/>
      <c r="B55" s="12"/>
      <c r="C55" s="12"/>
      <c r="D55" s="12"/>
      <c r="E55" s="12"/>
      <c r="F55" s="12"/>
      <c r="G55" s="12"/>
      <c r="H55" s="12"/>
      <c r="I55" s="15" t="str">
        <f t="shared" si="4"/>
        <v/>
      </c>
      <c r="J55" s="13"/>
      <c r="K55" s="16" t="str">
        <f t="shared" si="5"/>
        <v/>
      </c>
      <c r="L55" s="15" t="str">
        <f>IFERROR(IF(K55="","",IF(YEAR(K55)=Listen!$K$2,CHOOSE(MONTH(K55),"Januar","Februar","März","April","Mai","Juni","Juli","August","September","Oktober","November","Dezember"),"außerhalb 2026")),"")</f>
        <v/>
      </c>
      <c r="M55" s="12"/>
      <c r="N55" s="12"/>
      <c r="O55" s="14"/>
      <c r="P55" s="12"/>
      <c r="Q55" s="13"/>
      <c r="R55" s="17" t="str">
        <f>IFERROR(IF(A55="","",IF(SUMIF(Protokoll!$C$2:$C$101,A55,Protokoll!$K$2:$K$101)=0,"",SUMIF(Protokoll!$C$2:$C$101,A55,Protokoll!$K$2:$K$101))),"")</f>
        <v/>
      </c>
      <c r="S55" s="17" t="str">
        <f t="shared" si="6"/>
        <v/>
      </c>
      <c r="T55" s="18" t="str">
        <f>IFERROR(IF(K55="","",K55-Listen!$K$3),"")</f>
        <v/>
      </c>
      <c r="U55" s="15" t="str">
        <f>IFERROR(IF(A55="","",IF(P55="Erledigt","Erledigt",IF(K55&lt;Listen!$K$3,"Überfällig",IF(K55&lt;=Listen!$K$3+14,"Fällig &lt; 14 Tage",IF(K55&lt;=Listen!$K$3+30,"Fällig &lt; 30 Tage","Geplant"))))),"")</f>
        <v/>
      </c>
      <c r="V55" s="12"/>
      <c r="W55" s="12"/>
      <c r="X55" s="19">
        <f t="shared" si="7"/>
        <v>2958465</v>
      </c>
      <c r="Y55" s="2"/>
      <c r="Z55" s="2"/>
    </row>
    <row r="56" spans="1:26" x14ac:dyDescent="0.25">
      <c r="A56" s="12"/>
      <c r="B56" s="12"/>
      <c r="C56" s="12"/>
      <c r="D56" s="12"/>
      <c r="E56" s="12"/>
      <c r="F56" s="12"/>
      <c r="G56" s="12"/>
      <c r="H56" s="12"/>
      <c r="I56" s="15" t="str">
        <f t="shared" si="4"/>
        <v/>
      </c>
      <c r="J56" s="13"/>
      <c r="K56" s="16" t="str">
        <f t="shared" si="5"/>
        <v/>
      </c>
      <c r="L56" s="15" t="str">
        <f>IFERROR(IF(K56="","",IF(YEAR(K56)=Listen!$K$2,CHOOSE(MONTH(K56),"Januar","Februar","März","April","Mai","Juni","Juli","August","September","Oktober","November","Dezember"),"außerhalb 2026")),"")</f>
        <v/>
      </c>
      <c r="M56" s="12"/>
      <c r="N56" s="12"/>
      <c r="O56" s="14"/>
      <c r="P56" s="12"/>
      <c r="Q56" s="13"/>
      <c r="R56" s="17" t="str">
        <f>IFERROR(IF(A56="","",IF(SUMIF(Protokoll!$C$2:$C$101,A56,Protokoll!$K$2:$K$101)=0,"",SUMIF(Protokoll!$C$2:$C$101,A56,Protokoll!$K$2:$K$101))),"")</f>
        <v/>
      </c>
      <c r="S56" s="17" t="str">
        <f t="shared" si="6"/>
        <v/>
      </c>
      <c r="T56" s="18" t="str">
        <f>IFERROR(IF(K56="","",K56-Listen!$K$3),"")</f>
        <v/>
      </c>
      <c r="U56" s="15" t="str">
        <f>IFERROR(IF(A56="","",IF(P56="Erledigt","Erledigt",IF(K56&lt;Listen!$K$3,"Überfällig",IF(K56&lt;=Listen!$K$3+14,"Fällig &lt; 14 Tage",IF(K56&lt;=Listen!$K$3+30,"Fällig &lt; 30 Tage","Geplant"))))),"")</f>
        <v/>
      </c>
      <c r="V56" s="12"/>
      <c r="W56" s="12"/>
      <c r="X56" s="19">
        <f t="shared" si="7"/>
        <v>2958465</v>
      </c>
      <c r="Y56" s="2"/>
      <c r="Z56" s="2"/>
    </row>
    <row r="57" spans="1:26" x14ac:dyDescent="0.25">
      <c r="A57" s="12"/>
      <c r="B57" s="12"/>
      <c r="C57" s="12"/>
      <c r="D57" s="12"/>
      <c r="E57" s="12"/>
      <c r="F57" s="12"/>
      <c r="G57" s="12"/>
      <c r="H57" s="12"/>
      <c r="I57" s="15" t="str">
        <f t="shared" si="4"/>
        <v/>
      </c>
      <c r="J57" s="13"/>
      <c r="K57" s="16" t="str">
        <f t="shared" si="5"/>
        <v/>
      </c>
      <c r="L57" s="15" t="str">
        <f>IFERROR(IF(K57="","",IF(YEAR(K57)=Listen!$K$2,CHOOSE(MONTH(K57),"Januar","Februar","März","April","Mai","Juni","Juli","August","September","Oktober","November","Dezember"),"außerhalb 2026")),"")</f>
        <v/>
      </c>
      <c r="M57" s="12"/>
      <c r="N57" s="12"/>
      <c r="O57" s="14"/>
      <c r="P57" s="12"/>
      <c r="Q57" s="13"/>
      <c r="R57" s="17" t="str">
        <f>IFERROR(IF(A57="","",IF(SUMIF(Protokoll!$C$2:$C$101,A57,Protokoll!$K$2:$K$101)=0,"",SUMIF(Protokoll!$C$2:$C$101,A57,Protokoll!$K$2:$K$101))),"")</f>
        <v/>
      </c>
      <c r="S57" s="17" t="str">
        <f t="shared" si="6"/>
        <v/>
      </c>
      <c r="T57" s="18" t="str">
        <f>IFERROR(IF(K57="","",K57-Listen!$K$3),"")</f>
        <v/>
      </c>
      <c r="U57" s="15" t="str">
        <f>IFERROR(IF(A57="","",IF(P57="Erledigt","Erledigt",IF(K57&lt;Listen!$K$3,"Überfällig",IF(K57&lt;=Listen!$K$3+14,"Fällig &lt; 14 Tage",IF(K57&lt;=Listen!$K$3+30,"Fällig &lt; 30 Tage","Geplant"))))),"")</f>
        <v/>
      </c>
      <c r="V57" s="12"/>
      <c r="W57" s="12"/>
      <c r="X57" s="19">
        <f t="shared" si="7"/>
        <v>2958465</v>
      </c>
      <c r="Y57" s="2"/>
      <c r="Z57" s="2"/>
    </row>
    <row r="58" spans="1:26" x14ac:dyDescent="0.25">
      <c r="A58" s="12"/>
      <c r="B58" s="12"/>
      <c r="C58" s="12"/>
      <c r="D58" s="12"/>
      <c r="E58" s="12"/>
      <c r="F58" s="12"/>
      <c r="G58" s="12"/>
      <c r="H58" s="12"/>
      <c r="I58" s="15" t="str">
        <f t="shared" si="4"/>
        <v/>
      </c>
      <c r="J58" s="13"/>
      <c r="K58" s="16" t="str">
        <f t="shared" si="5"/>
        <v/>
      </c>
      <c r="L58" s="15" t="str">
        <f>IFERROR(IF(K58="","",IF(YEAR(K58)=Listen!$K$2,CHOOSE(MONTH(K58),"Januar","Februar","März","April","Mai","Juni","Juli","August","September","Oktober","November","Dezember"),"außerhalb 2026")),"")</f>
        <v/>
      </c>
      <c r="M58" s="12"/>
      <c r="N58" s="12"/>
      <c r="O58" s="14"/>
      <c r="P58" s="12"/>
      <c r="Q58" s="13"/>
      <c r="R58" s="17" t="str">
        <f>IFERROR(IF(A58="","",IF(SUMIF(Protokoll!$C$2:$C$101,A58,Protokoll!$K$2:$K$101)=0,"",SUMIF(Protokoll!$C$2:$C$101,A58,Protokoll!$K$2:$K$101))),"")</f>
        <v/>
      </c>
      <c r="S58" s="17" t="str">
        <f t="shared" si="6"/>
        <v/>
      </c>
      <c r="T58" s="18" t="str">
        <f>IFERROR(IF(K58="","",K58-Listen!$K$3),"")</f>
        <v/>
      </c>
      <c r="U58" s="15" t="str">
        <f>IFERROR(IF(A58="","",IF(P58="Erledigt","Erledigt",IF(K58&lt;Listen!$K$3,"Überfällig",IF(K58&lt;=Listen!$K$3+14,"Fällig &lt; 14 Tage",IF(K58&lt;=Listen!$K$3+30,"Fällig &lt; 30 Tage","Geplant"))))),"")</f>
        <v/>
      </c>
      <c r="V58" s="12"/>
      <c r="W58" s="12"/>
      <c r="X58" s="19">
        <f t="shared" si="7"/>
        <v>2958465</v>
      </c>
      <c r="Y58" s="2"/>
      <c r="Z58" s="2"/>
    </row>
    <row r="59" spans="1:26" x14ac:dyDescent="0.25">
      <c r="A59" s="12"/>
      <c r="B59" s="12"/>
      <c r="C59" s="12"/>
      <c r="D59" s="12"/>
      <c r="E59" s="12"/>
      <c r="F59" s="12"/>
      <c r="G59" s="12"/>
      <c r="H59" s="12"/>
      <c r="I59" s="15" t="str">
        <f t="shared" si="4"/>
        <v/>
      </c>
      <c r="J59" s="13"/>
      <c r="K59" s="16" t="str">
        <f t="shared" si="5"/>
        <v/>
      </c>
      <c r="L59" s="15" t="str">
        <f>IFERROR(IF(K59="","",IF(YEAR(K59)=Listen!$K$2,CHOOSE(MONTH(K59),"Januar","Februar","März","April","Mai","Juni","Juli","August","September","Oktober","November","Dezember"),"außerhalb 2026")),"")</f>
        <v/>
      </c>
      <c r="M59" s="12"/>
      <c r="N59" s="12"/>
      <c r="O59" s="14"/>
      <c r="P59" s="12"/>
      <c r="Q59" s="13"/>
      <c r="R59" s="17" t="str">
        <f>IFERROR(IF(A59="","",IF(SUMIF(Protokoll!$C$2:$C$101,A59,Protokoll!$K$2:$K$101)=0,"",SUMIF(Protokoll!$C$2:$C$101,A59,Protokoll!$K$2:$K$101))),"")</f>
        <v/>
      </c>
      <c r="S59" s="17" t="str">
        <f t="shared" si="6"/>
        <v/>
      </c>
      <c r="T59" s="18" t="str">
        <f>IFERROR(IF(K59="","",K59-Listen!$K$3),"")</f>
        <v/>
      </c>
      <c r="U59" s="15" t="str">
        <f>IFERROR(IF(A59="","",IF(P59="Erledigt","Erledigt",IF(K59&lt;Listen!$K$3,"Überfällig",IF(K59&lt;=Listen!$K$3+14,"Fällig &lt; 14 Tage",IF(K59&lt;=Listen!$K$3+30,"Fällig &lt; 30 Tage","Geplant"))))),"")</f>
        <v/>
      </c>
      <c r="V59" s="12"/>
      <c r="W59" s="12"/>
      <c r="X59" s="19">
        <f t="shared" si="7"/>
        <v>2958465</v>
      </c>
      <c r="Y59" s="2"/>
      <c r="Z59" s="2"/>
    </row>
    <row r="60" spans="1:26" x14ac:dyDescent="0.25">
      <c r="A60" s="12"/>
      <c r="B60" s="12"/>
      <c r="C60" s="12"/>
      <c r="D60" s="12"/>
      <c r="E60" s="12"/>
      <c r="F60" s="12"/>
      <c r="G60" s="12"/>
      <c r="H60" s="12"/>
      <c r="I60" s="15" t="str">
        <f t="shared" si="4"/>
        <v/>
      </c>
      <c r="J60" s="13"/>
      <c r="K60" s="16" t="str">
        <f t="shared" si="5"/>
        <v/>
      </c>
      <c r="L60" s="15" t="str">
        <f>IFERROR(IF(K60="","",IF(YEAR(K60)=Listen!$K$2,CHOOSE(MONTH(K60),"Januar","Februar","März","April","Mai","Juni","Juli","August","September","Oktober","November","Dezember"),"außerhalb 2026")),"")</f>
        <v/>
      </c>
      <c r="M60" s="12"/>
      <c r="N60" s="12"/>
      <c r="O60" s="14"/>
      <c r="P60" s="12"/>
      <c r="Q60" s="13"/>
      <c r="R60" s="17" t="str">
        <f>IFERROR(IF(A60="","",IF(SUMIF(Protokoll!$C$2:$C$101,A60,Protokoll!$K$2:$K$101)=0,"",SUMIF(Protokoll!$C$2:$C$101,A60,Protokoll!$K$2:$K$101))),"")</f>
        <v/>
      </c>
      <c r="S60" s="17" t="str">
        <f t="shared" si="6"/>
        <v/>
      </c>
      <c r="T60" s="18" t="str">
        <f>IFERROR(IF(K60="","",K60-Listen!$K$3),"")</f>
        <v/>
      </c>
      <c r="U60" s="15" t="str">
        <f>IFERROR(IF(A60="","",IF(P60="Erledigt","Erledigt",IF(K60&lt;Listen!$K$3,"Überfällig",IF(K60&lt;=Listen!$K$3+14,"Fällig &lt; 14 Tage",IF(K60&lt;=Listen!$K$3+30,"Fällig &lt; 30 Tage","Geplant"))))),"")</f>
        <v/>
      </c>
      <c r="V60" s="12"/>
      <c r="W60" s="12"/>
      <c r="X60" s="19">
        <f t="shared" si="7"/>
        <v>2958465</v>
      </c>
      <c r="Y60" s="2"/>
      <c r="Z60" s="2"/>
    </row>
    <row r="61" spans="1:26" x14ac:dyDescent="0.25">
      <c r="A61" s="12"/>
      <c r="B61" s="12"/>
      <c r="C61" s="12"/>
      <c r="D61" s="12"/>
      <c r="E61" s="12"/>
      <c r="F61" s="12"/>
      <c r="G61" s="12"/>
      <c r="H61" s="12"/>
      <c r="I61" s="15" t="str">
        <f t="shared" si="4"/>
        <v/>
      </c>
      <c r="J61" s="13"/>
      <c r="K61" s="16" t="str">
        <f t="shared" si="5"/>
        <v/>
      </c>
      <c r="L61" s="15" t="str">
        <f>IFERROR(IF(K61="","",IF(YEAR(K61)=Listen!$K$2,CHOOSE(MONTH(K61),"Januar","Februar","März","April","Mai","Juni","Juli","August","September","Oktober","November","Dezember"),"außerhalb 2026")),"")</f>
        <v/>
      </c>
      <c r="M61" s="12"/>
      <c r="N61" s="12"/>
      <c r="O61" s="14"/>
      <c r="P61" s="12"/>
      <c r="Q61" s="13"/>
      <c r="R61" s="17" t="str">
        <f>IFERROR(IF(A61="","",IF(SUMIF(Protokoll!$C$2:$C$101,A61,Protokoll!$K$2:$K$101)=0,"",SUMIF(Protokoll!$C$2:$C$101,A61,Protokoll!$K$2:$K$101))),"")</f>
        <v/>
      </c>
      <c r="S61" s="17" t="str">
        <f t="shared" si="6"/>
        <v/>
      </c>
      <c r="T61" s="18" t="str">
        <f>IFERROR(IF(K61="","",K61-Listen!$K$3),"")</f>
        <v/>
      </c>
      <c r="U61" s="15" t="str">
        <f>IFERROR(IF(A61="","",IF(P61="Erledigt","Erledigt",IF(K61&lt;Listen!$K$3,"Überfällig",IF(K61&lt;=Listen!$K$3+14,"Fällig &lt; 14 Tage",IF(K61&lt;=Listen!$K$3+30,"Fällig &lt; 30 Tage","Geplant"))))),"")</f>
        <v/>
      </c>
      <c r="V61" s="12"/>
      <c r="W61" s="12"/>
      <c r="X61" s="19">
        <f t="shared" si="7"/>
        <v>2958465</v>
      </c>
      <c r="Y61" s="2"/>
      <c r="Z61" s="2"/>
    </row>
    <row r="62" spans="1:26" x14ac:dyDescent="0.25">
      <c r="A62" s="12"/>
      <c r="B62" s="12"/>
      <c r="C62" s="12"/>
      <c r="D62" s="12"/>
      <c r="E62" s="12"/>
      <c r="F62" s="12"/>
      <c r="G62" s="12"/>
      <c r="H62" s="12"/>
      <c r="I62" s="15" t="str">
        <f t="shared" si="4"/>
        <v/>
      </c>
      <c r="J62" s="13"/>
      <c r="K62" s="16" t="str">
        <f t="shared" si="5"/>
        <v/>
      </c>
      <c r="L62" s="15" t="str">
        <f>IFERROR(IF(K62="","",IF(YEAR(K62)=Listen!$K$2,CHOOSE(MONTH(K62),"Januar","Februar","März","April","Mai","Juni","Juli","August","September","Oktober","November","Dezember"),"außerhalb 2026")),"")</f>
        <v/>
      </c>
      <c r="M62" s="12"/>
      <c r="N62" s="12"/>
      <c r="O62" s="14"/>
      <c r="P62" s="12"/>
      <c r="Q62" s="13"/>
      <c r="R62" s="17" t="str">
        <f>IFERROR(IF(A62="","",IF(SUMIF(Protokoll!$C$2:$C$101,A62,Protokoll!$K$2:$K$101)=0,"",SUMIF(Protokoll!$C$2:$C$101,A62,Protokoll!$K$2:$K$101))),"")</f>
        <v/>
      </c>
      <c r="S62" s="17" t="str">
        <f t="shared" si="6"/>
        <v/>
      </c>
      <c r="T62" s="18" t="str">
        <f>IFERROR(IF(K62="","",K62-Listen!$K$3),"")</f>
        <v/>
      </c>
      <c r="U62" s="15" t="str">
        <f>IFERROR(IF(A62="","",IF(P62="Erledigt","Erledigt",IF(K62&lt;Listen!$K$3,"Überfällig",IF(K62&lt;=Listen!$K$3+14,"Fällig &lt; 14 Tage",IF(K62&lt;=Listen!$K$3+30,"Fällig &lt; 30 Tage","Geplant"))))),"")</f>
        <v/>
      </c>
      <c r="V62" s="12"/>
      <c r="W62" s="12"/>
      <c r="X62" s="19">
        <f t="shared" si="7"/>
        <v>2958465</v>
      </c>
      <c r="Y62" s="2"/>
      <c r="Z62" s="2"/>
    </row>
    <row r="63" spans="1:26" x14ac:dyDescent="0.25">
      <c r="A63" s="12"/>
      <c r="B63" s="12"/>
      <c r="C63" s="12"/>
      <c r="D63" s="12"/>
      <c r="E63" s="12"/>
      <c r="F63" s="12"/>
      <c r="G63" s="12"/>
      <c r="H63" s="12"/>
      <c r="I63" s="15" t="str">
        <f t="shared" si="4"/>
        <v/>
      </c>
      <c r="J63" s="13"/>
      <c r="K63" s="16" t="str">
        <f t="shared" si="5"/>
        <v/>
      </c>
      <c r="L63" s="15" t="str">
        <f>IFERROR(IF(K63="","",IF(YEAR(K63)=Listen!$K$2,CHOOSE(MONTH(K63),"Januar","Februar","März","April","Mai","Juni","Juli","August","September","Oktober","November","Dezember"),"außerhalb 2026")),"")</f>
        <v/>
      </c>
      <c r="M63" s="12"/>
      <c r="N63" s="12"/>
      <c r="O63" s="14"/>
      <c r="P63" s="12"/>
      <c r="Q63" s="13"/>
      <c r="R63" s="17" t="str">
        <f>IFERROR(IF(A63="","",IF(SUMIF(Protokoll!$C$2:$C$101,A63,Protokoll!$K$2:$K$101)=0,"",SUMIF(Protokoll!$C$2:$C$101,A63,Protokoll!$K$2:$K$101))),"")</f>
        <v/>
      </c>
      <c r="S63" s="17" t="str">
        <f t="shared" si="6"/>
        <v/>
      </c>
      <c r="T63" s="18" t="str">
        <f>IFERROR(IF(K63="","",K63-Listen!$K$3),"")</f>
        <v/>
      </c>
      <c r="U63" s="15" t="str">
        <f>IFERROR(IF(A63="","",IF(P63="Erledigt","Erledigt",IF(K63&lt;Listen!$K$3,"Überfällig",IF(K63&lt;=Listen!$K$3+14,"Fällig &lt; 14 Tage",IF(K63&lt;=Listen!$K$3+30,"Fällig &lt; 30 Tage","Geplant"))))),"")</f>
        <v/>
      </c>
      <c r="V63" s="12"/>
      <c r="W63" s="12"/>
      <c r="X63" s="19">
        <f t="shared" si="7"/>
        <v>2958465</v>
      </c>
      <c r="Y63" s="2"/>
      <c r="Z63" s="2"/>
    </row>
    <row r="64" spans="1:26" x14ac:dyDescent="0.25">
      <c r="A64" s="12"/>
      <c r="B64" s="12"/>
      <c r="C64" s="12"/>
      <c r="D64" s="12"/>
      <c r="E64" s="12"/>
      <c r="F64" s="12"/>
      <c r="G64" s="12"/>
      <c r="H64" s="12"/>
      <c r="I64" s="15" t="str">
        <f t="shared" si="4"/>
        <v/>
      </c>
      <c r="J64" s="13"/>
      <c r="K64" s="16" t="str">
        <f t="shared" si="5"/>
        <v/>
      </c>
      <c r="L64" s="15" t="str">
        <f>IFERROR(IF(K64="","",IF(YEAR(K64)=Listen!$K$2,CHOOSE(MONTH(K64),"Januar","Februar","März","April","Mai","Juni","Juli","August","September","Oktober","November","Dezember"),"außerhalb 2026")),"")</f>
        <v/>
      </c>
      <c r="M64" s="12"/>
      <c r="N64" s="12"/>
      <c r="O64" s="14"/>
      <c r="P64" s="12"/>
      <c r="Q64" s="13"/>
      <c r="R64" s="17" t="str">
        <f>IFERROR(IF(A64="","",IF(SUMIF(Protokoll!$C$2:$C$101,A64,Protokoll!$K$2:$K$101)=0,"",SUMIF(Protokoll!$C$2:$C$101,A64,Protokoll!$K$2:$K$101))),"")</f>
        <v/>
      </c>
      <c r="S64" s="17" t="str">
        <f t="shared" si="6"/>
        <v/>
      </c>
      <c r="T64" s="18" t="str">
        <f>IFERROR(IF(K64="","",K64-Listen!$K$3),"")</f>
        <v/>
      </c>
      <c r="U64" s="15" t="str">
        <f>IFERROR(IF(A64="","",IF(P64="Erledigt","Erledigt",IF(K64&lt;Listen!$K$3,"Überfällig",IF(K64&lt;=Listen!$K$3+14,"Fällig &lt; 14 Tage",IF(K64&lt;=Listen!$K$3+30,"Fällig &lt; 30 Tage","Geplant"))))),"")</f>
        <v/>
      </c>
      <c r="V64" s="12"/>
      <c r="W64" s="12"/>
      <c r="X64" s="19">
        <f t="shared" si="7"/>
        <v>2958465</v>
      </c>
      <c r="Y64" s="2"/>
      <c r="Z64" s="2"/>
    </row>
    <row r="65" spans="1:26" x14ac:dyDescent="0.25">
      <c r="A65" s="12"/>
      <c r="B65" s="12"/>
      <c r="C65" s="12"/>
      <c r="D65" s="12"/>
      <c r="E65" s="12"/>
      <c r="F65" s="12"/>
      <c r="G65" s="12"/>
      <c r="H65" s="12"/>
      <c r="I65" s="15" t="str">
        <f t="shared" si="4"/>
        <v/>
      </c>
      <c r="J65" s="13"/>
      <c r="K65" s="16" t="str">
        <f t="shared" si="5"/>
        <v/>
      </c>
      <c r="L65" s="15" t="str">
        <f>IFERROR(IF(K65="","",IF(YEAR(K65)=Listen!$K$2,CHOOSE(MONTH(K65),"Januar","Februar","März","April","Mai","Juni","Juli","August","September","Oktober","November","Dezember"),"außerhalb 2026")),"")</f>
        <v/>
      </c>
      <c r="M65" s="12"/>
      <c r="N65" s="12"/>
      <c r="O65" s="14"/>
      <c r="P65" s="12"/>
      <c r="Q65" s="13"/>
      <c r="R65" s="17" t="str">
        <f>IFERROR(IF(A65="","",IF(SUMIF(Protokoll!$C$2:$C$101,A65,Protokoll!$K$2:$K$101)=0,"",SUMIF(Protokoll!$C$2:$C$101,A65,Protokoll!$K$2:$K$101))),"")</f>
        <v/>
      </c>
      <c r="S65" s="17" t="str">
        <f t="shared" si="6"/>
        <v/>
      </c>
      <c r="T65" s="18" t="str">
        <f>IFERROR(IF(K65="","",K65-Listen!$K$3),"")</f>
        <v/>
      </c>
      <c r="U65" s="15" t="str">
        <f>IFERROR(IF(A65="","",IF(P65="Erledigt","Erledigt",IF(K65&lt;Listen!$K$3,"Überfällig",IF(K65&lt;=Listen!$K$3+14,"Fällig &lt; 14 Tage",IF(K65&lt;=Listen!$K$3+30,"Fällig &lt; 30 Tage","Geplant"))))),"")</f>
        <v/>
      </c>
      <c r="V65" s="12"/>
      <c r="W65" s="12"/>
      <c r="X65" s="19">
        <f t="shared" si="7"/>
        <v>2958465</v>
      </c>
      <c r="Y65" s="2"/>
      <c r="Z65" s="2"/>
    </row>
    <row r="66" spans="1:26" x14ac:dyDescent="0.25">
      <c r="A66" s="12"/>
      <c r="B66" s="12"/>
      <c r="C66" s="12"/>
      <c r="D66" s="12"/>
      <c r="E66" s="12"/>
      <c r="F66" s="12"/>
      <c r="G66" s="12"/>
      <c r="H66" s="12"/>
      <c r="I66" s="15" t="str">
        <f t="shared" ref="I66:I97" si="8">IFERROR(IF(H66="Täglich",1,IF(H66="Wöchentlich",7,IF(H66="Monatlich",30,IF(H66="Quartalsweise",90,IF(H66="Halbjährlich",180,IF(H66="Jährlich",365,"")))))),"")</f>
        <v/>
      </c>
      <c r="J66" s="13"/>
      <c r="K66" s="16" t="str">
        <f t="shared" ref="K66:K97" si="9">IFERROR(IF(A66="","",IF(H66="Monatlich",EDATE(IF(Q66&lt;&gt;"",Q66,J66),1),IF(H66="Quartalsweise",EDATE(IF(Q66&lt;&gt;"",Q66,J66),3),IF(H66="Halbjährlich",EDATE(IF(Q66&lt;&gt;"",Q66,J66),6),IF(H66="Jährlich",EDATE(IF(Q66&lt;&gt;"",Q66,J66),12),IF(Q66&lt;&gt;"",Q66,J66)+I66))))),"")</f>
        <v/>
      </c>
      <c r="L66" s="15" t="str">
        <f>IFERROR(IF(K66="","",IF(YEAR(K66)=Listen!$K$2,CHOOSE(MONTH(K66),"Januar","Februar","März","April","Mai","Juni","Juli","August","September","Oktober","November","Dezember"),"außerhalb 2026")),"")</f>
        <v/>
      </c>
      <c r="M66" s="12"/>
      <c r="N66" s="12"/>
      <c r="O66" s="14"/>
      <c r="P66" s="12"/>
      <c r="Q66" s="13"/>
      <c r="R66" s="17" t="str">
        <f>IFERROR(IF(A66="","",IF(SUMIF(Protokoll!$C$2:$C$101,A66,Protokoll!$K$2:$K$101)=0,"",SUMIF(Protokoll!$C$2:$C$101,A66,Protokoll!$K$2:$K$101))),"")</f>
        <v/>
      </c>
      <c r="S66" s="17" t="str">
        <f t="shared" ref="S66:S97" si="10">IFERROR(IF(OR(O66="",R66=""),"",R66-O66),"")</f>
        <v/>
      </c>
      <c r="T66" s="18" t="str">
        <f>IFERROR(IF(K66="","",K66-Listen!$K$3),"")</f>
        <v/>
      </c>
      <c r="U66" s="15" t="str">
        <f>IFERROR(IF(A66="","",IF(P66="Erledigt","Erledigt",IF(K66&lt;Listen!$K$3,"Überfällig",IF(K66&lt;=Listen!$K$3+14,"Fällig &lt; 14 Tage",IF(K66&lt;=Listen!$K$3+30,"Fällig &lt; 30 Tage","Geplant"))))),"")</f>
        <v/>
      </c>
      <c r="V66" s="12"/>
      <c r="W66" s="12"/>
      <c r="X66" s="19">
        <f t="shared" ref="X66:X101" si="11">IFERROR(IF(OR(A66="",P66="Erledigt",K66=""),DATE(9999,12,31),K66+ROW()/100000),DATE(9999,12,31))</f>
        <v>2958465</v>
      </c>
      <c r="Y66" s="2"/>
      <c r="Z66" s="2"/>
    </row>
    <row r="67" spans="1:26" x14ac:dyDescent="0.25">
      <c r="A67" s="12"/>
      <c r="B67" s="12"/>
      <c r="C67" s="12"/>
      <c r="D67" s="12"/>
      <c r="E67" s="12"/>
      <c r="F67" s="12"/>
      <c r="G67" s="12"/>
      <c r="H67" s="12"/>
      <c r="I67" s="15" t="str">
        <f t="shared" si="8"/>
        <v/>
      </c>
      <c r="J67" s="13"/>
      <c r="K67" s="16" t="str">
        <f t="shared" si="9"/>
        <v/>
      </c>
      <c r="L67" s="15" t="str">
        <f>IFERROR(IF(K67="","",IF(YEAR(K67)=Listen!$K$2,CHOOSE(MONTH(K67),"Januar","Februar","März","April","Mai","Juni","Juli","August","September","Oktober","November","Dezember"),"außerhalb 2026")),"")</f>
        <v/>
      </c>
      <c r="M67" s="12"/>
      <c r="N67" s="12"/>
      <c r="O67" s="14"/>
      <c r="P67" s="12"/>
      <c r="Q67" s="13"/>
      <c r="R67" s="17" t="str">
        <f>IFERROR(IF(A67="","",IF(SUMIF(Protokoll!$C$2:$C$101,A67,Protokoll!$K$2:$K$101)=0,"",SUMIF(Protokoll!$C$2:$C$101,A67,Protokoll!$K$2:$K$101))),"")</f>
        <v/>
      </c>
      <c r="S67" s="17" t="str">
        <f t="shared" si="10"/>
        <v/>
      </c>
      <c r="T67" s="18" t="str">
        <f>IFERROR(IF(K67="","",K67-Listen!$K$3),"")</f>
        <v/>
      </c>
      <c r="U67" s="15" t="str">
        <f>IFERROR(IF(A67="","",IF(P67="Erledigt","Erledigt",IF(K67&lt;Listen!$K$3,"Überfällig",IF(K67&lt;=Listen!$K$3+14,"Fällig &lt; 14 Tage",IF(K67&lt;=Listen!$K$3+30,"Fällig &lt; 30 Tage","Geplant"))))),"")</f>
        <v/>
      </c>
      <c r="V67" s="12"/>
      <c r="W67" s="12"/>
      <c r="X67" s="19">
        <f t="shared" si="11"/>
        <v>2958465</v>
      </c>
      <c r="Y67" s="2"/>
      <c r="Z67" s="2"/>
    </row>
    <row r="68" spans="1:26" x14ac:dyDescent="0.25">
      <c r="A68" s="12"/>
      <c r="B68" s="12"/>
      <c r="C68" s="12"/>
      <c r="D68" s="12"/>
      <c r="E68" s="12"/>
      <c r="F68" s="12"/>
      <c r="G68" s="12"/>
      <c r="H68" s="12"/>
      <c r="I68" s="15" t="str">
        <f t="shared" si="8"/>
        <v/>
      </c>
      <c r="J68" s="13"/>
      <c r="K68" s="16" t="str">
        <f t="shared" si="9"/>
        <v/>
      </c>
      <c r="L68" s="15" t="str">
        <f>IFERROR(IF(K68="","",IF(YEAR(K68)=Listen!$K$2,CHOOSE(MONTH(K68),"Januar","Februar","März","April","Mai","Juni","Juli","August","September","Oktober","November","Dezember"),"außerhalb 2026")),"")</f>
        <v/>
      </c>
      <c r="M68" s="12"/>
      <c r="N68" s="12"/>
      <c r="O68" s="14"/>
      <c r="P68" s="12"/>
      <c r="Q68" s="13"/>
      <c r="R68" s="17" t="str">
        <f>IFERROR(IF(A68="","",IF(SUMIF(Protokoll!$C$2:$C$101,A68,Protokoll!$K$2:$K$101)=0,"",SUMIF(Protokoll!$C$2:$C$101,A68,Protokoll!$K$2:$K$101))),"")</f>
        <v/>
      </c>
      <c r="S68" s="17" t="str">
        <f t="shared" si="10"/>
        <v/>
      </c>
      <c r="T68" s="18" t="str">
        <f>IFERROR(IF(K68="","",K68-Listen!$K$3),"")</f>
        <v/>
      </c>
      <c r="U68" s="15" t="str">
        <f>IFERROR(IF(A68="","",IF(P68="Erledigt","Erledigt",IF(K68&lt;Listen!$K$3,"Überfällig",IF(K68&lt;=Listen!$K$3+14,"Fällig &lt; 14 Tage",IF(K68&lt;=Listen!$K$3+30,"Fällig &lt; 30 Tage","Geplant"))))),"")</f>
        <v/>
      </c>
      <c r="V68" s="12"/>
      <c r="W68" s="12"/>
      <c r="X68" s="19">
        <f t="shared" si="11"/>
        <v>2958465</v>
      </c>
      <c r="Y68" s="2"/>
      <c r="Z68" s="2"/>
    </row>
    <row r="69" spans="1:26" x14ac:dyDescent="0.25">
      <c r="A69" s="12"/>
      <c r="B69" s="12"/>
      <c r="C69" s="12"/>
      <c r="D69" s="12"/>
      <c r="E69" s="12"/>
      <c r="F69" s="12"/>
      <c r="G69" s="12"/>
      <c r="H69" s="12"/>
      <c r="I69" s="15" t="str">
        <f t="shared" si="8"/>
        <v/>
      </c>
      <c r="J69" s="13"/>
      <c r="K69" s="16" t="str">
        <f t="shared" si="9"/>
        <v/>
      </c>
      <c r="L69" s="15" t="str">
        <f>IFERROR(IF(K69="","",IF(YEAR(K69)=Listen!$K$2,CHOOSE(MONTH(K69),"Januar","Februar","März","April","Mai","Juni","Juli","August","September","Oktober","November","Dezember"),"außerhalb 2026")),"")</f>
        <v/>
      </c>
      <c r="M69" s="12"/>
      <c r="N69" s="12"/>
      <c r="O69" s="14"/>
      <c r="P69" s="12"/>
      <c r="Q69" s="13"/>
      <c r="R69" s="17" t="str">
        <f>IFERROR(IF(A69="","",IF(SUMIF(Protokoll!$C$2:$C$101,A69,Protokoll!$K$2:$K$101)=0,"",SUMIF(Protokoll!$C$2:$C$101,A69,Protokoll!$K$2:$K$101))),"")</f>
        <v/>
      </c>
      <c r="S69" s="17" t="str">
        <f t="shared" si="10"/>
        <v/>
      </c>
      <c r="T69" s="18" t="str">
        <f>IFERROR(IF(K69="","",K69-Listen!$K$3),"")</f>
        <v/>
      </c>
      <c r="U69" s="15" t="str">
        <f>IFERROR(IF(A69="","",IF(P69="Erledigt","Erledigt",IF(K69&lt;Listen!$K$3,"Überfällig",IF(K69&lt;=Listen!$K$3+14,"Fällig &lt; 14 Tage",IF(K69&lt;=Listen!$K$3+30,"Fällig &lt; 30 Tage","Geplant"))))),"")</f>
        <v/>
      </c>
      <c r="V69" s="12"/>
      <c r="W69" s="12"/>
      <c r="X69" s="19">
        <f t="shared" si="11"/>
        <v>2958465</v>
      </c>
      <c r="Y69" s="2"/>
      <c r="Z69" s="2"/>
    </row>
    <row r="70" spans="1:26" x14ac:dyDescent="0.25">
      <c r="A70" s="12"/>
      <c r="B70" s="12"/>
      <c r="C70" s="12"/>
      <c r="D70" s="12"/>
      <c r="E70" s="12"/>
      <c r="F70" s="12"/>
      <c r="G70" s="12"/>
      <c r="H70" s="12"/>
      <c r="I70" s="15" t="str">
        <f t="shared" si="8"/>
        <v/>
      </c>
      <c r="J70" s="13"/>
      <c r="K70" s="16" t="str">
        <f t="shared" si="9"/>
        <v/>
      </c>
      <c r="L70" s="15" t="str">
        <f>IFERROR(IF(K70="","",IF(YEAR(K70)=Listen!$K$2,CHOOSE(MONTH(K70),"Januar","Februar","März","April","Mai","Juni","Juli","August","September","Oktober","November","Dezember"),"außerhalb 2026")),"")</f>
        <v/>
      </c>
      <c r="M70" s="12"/>
      <c r="N70" s="12"/>
      <c r="O70" s="14"/>
      <c r="P70" s="12"/>
      <c r="Q70" s="13"/>
      <c r="R70" s="17" t="str">
        <f>IFERROR(IF(A70="","",IF(SUMIF(Protokoll!$C$2:$C$101,A70,Protokoll!$K$2:$K$101)=0,"",SUMIF(Protokoll!$C$2:$C$101,A70,Protokoll!$K$2:$K$101))),"")</f>
        <v/>
      </c>
      <c r="S70" s="17" t="str">
        <f t="shared" si="10"/>
        <v/>
      </c>
      <c r="T70" s="18" t="str">
        <f>IFERROR(IF(K70="","",K70-Listen!$K$3),"")</f>
        <v/>
      </c>
      <c r="U70" s="15" t="str">
        <f>IFERROR(IF(A70="","",IF(P70="Erledigt","Erledigt",IF(K70&lt;Listen!$K$3,"Überfällig",IF(K70&lt;=Listen!$K$3+14,"Fällig &lt; 14 Tage",IF(K70&lt;=Listen!$K$3+30,"Fällig &lt; 30 Tage","Geplant"))))),"")</f>
        <v/>
      </c>
      <c r="V70" s="12"/>
      <c r="W70" s="12"/>
      <c r="X70" s="19">
        <f t="shared" si="11"/>
        <v>2958465</v>
      </c>
      <c r="Y70" s="2"/>
      <c r="Z70" s="2"/>
    </row>
    <row r="71" spans="1:26" x14ac:dyDescent="0.25">
      <c r="A71" s="12"/>
      <c r="B71" s="12"/>
      <c r="C71" s="12"/>
      <c r="D71" s="12"/>
      <c r="E71" s="12"/>
      <c r="F71" s="12"/>
      <c r="G71" s="12"/>
      <c r="H71" s="12"/>
      <c r="I71" s="15" t="str">
        <f t="shared" si="8"/>
        <v/>
      </c>
      <c r="J71" s="13"/>
      <c r="K71" s="16" t="str">
        <f t="shared" si="9"/>
        <v/>
      </c>
      <c r="L71" s="15" t="str">
        <f>IFERROR(IF(K71="","",IF(YEAR(K71)=Listen!$K$2,CHOOSE(MONTH(K71),"Januar","Februar","März","April","Mai","Juni","Juli","August","September","Oktober","November","Dezember"),"außerhalb 2026")),"")</f>
        <v/>
      </c>
      <c r="M71" s="12"/>
      <c r="N71" s="12"/>
      <c r="O71" s="14"/>
      <c r="P71" s="12"/>
      <c r="Q71" s="13"/>
      <c r="R71" s="17" t="str">
        <f>IFERROR(IF(A71="","",IF(SUMIF(Protokoll!$C$2:$C$101,A71,Protokoll!$K$2:$K$101)=0,"",SUMIF(Protokoll!$C$2:$C$101,A71,Protokoll!$K$2:$K$101))),"")</f>
        <v/>
      </c>
      <c r="S71" s="17" t="str">
        <f t="shared" si="10"/>
        <v/>
      </c>
      <c r="T71" s="18" t="str">
        <f>IFERROR(IF(K71="","",K71-Listen!$K$3),"")</f>
        <v/>
      </c>
      <c r="U71" s="15" t="str">
        <f>IFERROR(IF(A71="","",IF(P71="Erledigt","Erledigt",IF(K71&lt;Listen!$K$3,"Überfällig",IF(K71&lt;=Listen!$K$3+14,"Fällig &lt; 14 Tage",IF(K71&lt;=Listen!$K$3+30,"Fällig &lt; 30 Tage","Geplant"))))),"")</f>
        <v/>
      </c>
      <c r="V71" s="12"/>
      <c r="W71" s="12"/>
      <c r="X71" s="19">
        <f t="shared" si="11"/>
        <v>2958465</v>
      </c>
      <c r="Y71" s="2"/>
      <c r="Z71" s="2"/>
    </row>
    <row r="72" spans="1:26" x14ac:dyDescent="0.25">
      <c r="A72" s="12"/>
      <c r="B72" s="12"/>
      <c r="C72" s="12"/>
      <c r="D72" s="12"/>
      <c r="E72" s="12"/>
      <c r="F72" s="12"/>
      <c r="G72" s="12"/>
      <c r="H72" s="12"/>
      <c r="I72" s="15" t="str">
        <f t="shared" si="8"/>
        <v/>
      </c>
      <c r="J72" s="13"/>
      <c r="K72" s="16" t="str">
        <f t="shared" si="9"/>
        <v/>
      </c>
      <c r="L72" s="15" t="str">
        <f>IFERROR(IF(K72="","",IF(YEAR(K72)=Listen!$K$2,CHOOSE(MONTH(K72),"Januar","Februar","März","April","Mai","Juni","Juli","August","September","Oktober","November","Dezember"),"außerhalb 2026")),"")</f>
        <v/>
      </c>
      <c r="M72" s="12"/>
      <c r="N72" s="12"/>
      <c r="O72" s="14"/>
      <c r="P72" s="12"/>
      <c r="Q72" s="13"/>
      <c r="R72" s="17" t="str">
        <f>IFERROR(IF(A72="","",IF(SUMIF(Protokoll!$C$2:$C$101,A72,Protokoll!$K$2:$K$101)=0,"",SUMIF(Protokoll!$C$2:$C$101,A72,Protokoll!$K$2:$K$101))),"")</f>
        <v/>
      </c>
      <c r="S72" s="17" t="str">
        <f t="shared" si="10"/>
        <v/>
      </c>
      <c r="T72" s="18" t="str">
        <f>IFERROR(IF(K72="","",K72-Listen!$K$3),"")</f>
        <v/>
      </c>
      <c r="U72" s="15" t="str">
        <f>IFERROR(IF(A72="","",IF(P72="Erledigt","Erledigt",IF(K72&lt;Listen!$K$3,"Überfällig",IF(K72&lt;=Listen!$K$3+14,"Fällig &lt; 14 Tage",IF(K72&lt;=Listen!$K$3+30,"Fällig &lt; 30 Tage","Geplant"))))),"")</f>
        <v/>
      </c>
      <c r="V72" s="12"/>
      <c r="W72" s="12"/>
      <c r="X72" s="19">
        <f t="shared" si="11"/>
        <v>2958465</v>
      </c>
      <c r="Y72" s="2"/>
      <c r="Z72" s="2"/>
    </row>
    <row r="73" spans="1:26" x14ac:dyDescent="0.25">
      <c r="A73" s="12"/>
      <c r="B73" s="12"/>
      <c r="C73" s="12"/>
      <c r="D73" s="12"/>
      <c r="E73" s="12"/>
      <c r="F73" s="12"/>
      <c r="G73" s="12"/>
      <c r="H73" s="12"/>
      <c r="I73" s="15" t="str">
        <f t="shared" si="8"/>
        <v/>
      </c>
      <c r="J73" s="13"/>
      <c r="K73" s="16" t="str">
        <f t="shared" si="9"/>
        <v/>
      </c>
      <c r="L73" s="15" t="str">
        <f>IFERROR(IF(K73="","",IF(YEAR(K73)=Listen!$K$2,CHOOSE(MONTH(K73),"Januar","Februar","März","April","Mai","Juni","Juli","August","September","Oktober","November","Dezember"),"außerhalb 2026")),"")</f>
        <v/>
      </c>
      <c r="M73" s="12"/>
      <c r="N73" s="12"/>
      <c r="O73" s="14"/>
      <c r="P73" s="12"/>
      <c r="Q73" s="13"/>
      <c r="R73" s="17" t="str">
        <f>IFERROR(IF(A73="","",IF(SUMIF(Protokoll!$C$2:$C$101,A73,Protokoll!$K$2:$K$101)=0,"",SUMIF(Protokoll!$C$2:$C$101,A73,Protokoll!$K$2:$K$101))),"")</f>
        <v/>
      </c>
      <c r="S73" s="17" t="str">
        <f t="shared" si="10"/>
        <v/>
      </c>
      <c r="T73" s="18" t="str">
        <f>IFERROR(IF(K73="","",K73-Listen!$K$3),"")</f>
        <v/>
      </c>
      <c r="U73" s="15" t="str">
        <f>IFERROR(IF(A73="","",IF(P73="Erledigt","Erledigt",IF(K73&lt;Listen!$K$3,"Überfällig",IF(K73&lt;=Listen!$K$3+14,"Fällig &lt; 14 Tage",IF(K73&lt;=Listen!$K$3+30,"Fällig &lt; 30 Tage","Geplant"))))),"")</f>
        <v/>
      </c>
      <c r="V73" s="12"/>
      <c r="W73" s="12"/>
      <c r="X73" s="19">
        <f t="shared" si="11"/>
        <v>2958465</v>
      </c>
      <c r="Y73" s="2"/>
      <c r="Z73" s="2"/>
    </row>
    <row r="74" spans="1:26" x14ac:dyDescent="0.25">
      <c r="A74" s="12"/>
      <c r="B74" s="12"/>
      <c r="C74" s="12"/>
      <c r="D74" s="12"/>
      <c r="E74" s="12"/>
      <c r="F74" s="12"/>
      <c r="G74" s="12"/>
      <c r="H74" s="12"/>
      <c r="I74" s="15" t="str">
        <f t="shared" si="8"/>
        <v/>
      </c>
      <c r="J74" s="13"/>
      <c r="K74" s="16" t="str">
        <f t="shared" si="9"/>
        <v/>
      </c>
      <c r="L74" s="15" t="str">
        <f>IFERROR(IF(K74="","",IF(YEAR(K74)=Listen!$K$2,CHOOSE(MONTH(K74),"Januar","Februar","März","April","Mai","Juni","Juli","August","September","Oktober","November","Dezember"),"außerhalb 2026")),"")</f>
        <v/>
      </c>
      <c r="M74" s="12"/>
      <c r="N74" s="12"/>
      <c r="O74" s="14"/>
      <c r="P74" s="12"/>
      <c r="Q74" s="13"/>
      <c r="R74" s="17" t="str">
        <f>IFERROR(IF(A74="","",IF(SUMIF(Protokoll!$C$2:$C$101,A74,Protokoll!$K$2:$K$101)=0,"",SUMIF(Protokoll!$C$2:$C$101,A74,Protokoll!$K$2:$K$101))),"")</f>
        <v/>
      </c>
      <c r="S74" s="17" t="str">
        <f t="shared" si="10"/>
        <v/>
      </c>
      <c r="T74" s="18" t="str">
        <f>IFERROR(IF(K74="","",K74-Listen!$K$3),"")</f>
        <v/>
      </c>
      <c r="U74" s="15" t="str">
        <f>IFERROR(IF(A74="","",IF(P74="Erledigt","Erledigt",IF(K74&lt;Listen!$K$3,"Überfällig",IF(K74&lt;=Listen!$K$3+14,"Fällig &lt; 14 Tage",IF(K74&lt;=Listen!$K$3+30,"Fällig &lt; 30 Tage","Geplant"))))),"")</f>
        <v/>
      </c>
      <c r="V74" s="12"/>
      <c r="W74" s="12"/>
      <c r="X74" s="19">
        <f t="shared" si="11"/>
        <v>2958465</v>
      </c>
      <c r="Y74" s="2"/>
      <c r="Z74" s="2"/>
    </row>
    <row r="75" spans="1:26" x14ac:dyDescent="0.25">
      <c r="A75" s="12"/>
      <c r="B75" s="12"/>
      <c r="C75" s="12"/>
      <c r="D75" s="12"/>
      <c r="E75" s="12"/>
      <c r="F75" s="12"/>
      <c r="G75" s="12"/>
      <c r="H75" s="12"/>
      <c r="I75" s="15" t="str">
        <f t="shared" si="8"/>
        <v/>
      </c>
      <c r="J75" s="13"/>
      <c r="K75" s="16" t="str">
        <f t="shared" si="9"/>
        <v/>
      </c>
      <c r="L75" s="15" t="str">
        <f>IFERROR(IF(K75="","",IF(YEAR(K75)=Listen!$K$2,CHOOSE(MONTH(K75),"Januar","Februar","März","April","Mai","Juni","Juli","August","September","Oktober","November","Dezember"),"außerhalb 2026")),"")</f>
        <v/>
      </c>
      <c r="M75" s="12"/>
      <c r="N75" s="12"/>
      <c r="O75" s="14"/>
      <c r="P75" s="12"/>
      <c r="Q75" s="13"/>
      <c r="R75" s="17" t="str">
        <f>IFERROR(IF(A75="","",IF(SUMIF(Protokoll!$C$2:$C$101,A75,Protokoll!$K$2:$K$101)=0,"",SUMIF(Protokoll!$C$2:$C$101,A75,Protokoll!$K$2:$K$101))),"")</f>
        <v/>
      </c>
      <c r="S75" s="17" t="str">
        <f t="shared" si="10"/>
        <v/>
      </c>
      <c r="T75" s="18" t="str">
        <f>IFERROR(IF(K75="","",K75-Listen!$K$3),"")</f>
        <v/>
      </c>
      <c r="U75" s="15" t="str">
        <f>IFERROR(IF(A75="","",IF(P75="Erledigt","Erledigt",IF(K75&lt;Listen!$K$3,"Überfällig",IF(K75&lt;=Listen!$K$3+14,"Fällig &lt; 14 Tage",IF(K75&lt;=Listen!$K$3+30,"Fällig &lt; 30 Tage","Geplant"))))),"")</f>
        <v/>
      </c>
      <c r="V75" s="12"/>
      <c r="W75" s="12"/>
      <c r="X75" s="19">
        <f t="shared" si="11"/>
        <v>2958465</v>
      </c>
      <c r="Y75" s="2"/>
      <c r="Z75" s="2"/>
    </row>
    <row r="76" spans="1:26" x14ac:dyDescent="0.25">
      <c r="A76" s="12"/>
      <c r="B76" s="12"/>
      <c r="C76" s="12"/>
      <c r="D76" s="12"/>
      <c r="E76" s="12"/>
      <c r="F76" s="12"/>
      <c r="G76" s="12"/>
      <c r="H76" s="12"/>
      <c r="I76" s="15" t="str">
        <f t="shared" si="8"/>
        <v/>
      </c>
      <c r="J76" s="13"/>
      <c r="K76" s="16" t="str">
        <f t="shared" si="9"/>
        <v/>
      </c>
      <c r="L76" s="15" t="str">
        <f>IFERROR(IF(K76="","",IF(YEAR(K76)=Listen!$K$2,CHOOSE(MONTH(K76),"Januar","Februar","März","April","Mai","Juni","Juli","August","September","Oktober","November","Dezember"),"außerhalb 2026")),"")</f>
        <v/>
      </c>
      <c r="M76" s="12"/>
      <c r="N76" s="12"/>
      <c r="O76" s="14"/>
      <c r="P76" s="12"/>
      <c r="Q76" s="13"/>
      <c r="R76" s="17" t="str">
        <f>IFERROR(IF(A76="","",IF(SUMIF(Protokoll!$C$2:$C$101,A76,Protokoll!$K$2:$K$101)=0,"",SUMIF(Protokoll!$C$2:$C$101,A76,Protokoll!$K$2:$K$101))),"")</f>
        <v/>
      </c>
      <c r="S76" s="17" t="str">
        <f t="shared" si="10"/>
        <v/>
      </c>
      <c r="T76" s="18" t="str">
        <f>IFERROR(IF(K76="","",K76-Listen!$K$3),"")</f>
        <v/>
      </c>
      <c r="U76" s="15" t="str">
        <f>IFERROR(IF(A76="","",IF(P76="Erledigt","Erledigt",IF(K76&lt;Listen!$K$3,"Überfällig",IF(K76&lt;=Listen!$K$3+14,"Fällig &lt; 14 Tage",IF(K76&lt;=Listen!$K$3+30,"Fällig &lt; 30 Tage","Geplant"))))),"")</f>
        <v/>
      </c>
      <c r="V76" s="12"/>
      <c r="W76" s="12"/>
      <c r="X76" s="19">
        <f t="shared" si="11"/>
        <v>2958465</v>
      </c>
      <c r="Y76" s="2"/>
      <c r="Z76" s="2"/>
    </row>
    <row r="77" spans="1:26" x14ac:dyDescent="0.25">
      <c r="A77" s="12"/>
      <c r="B77" s="12"/>
      <c r="C77" s="12"/>
      <c r="D77" s="12"/>
      <c r="E77" s="12"/>
      <c r="F77" s="12"/>
      <c r="G77" s="12"/>
      <c r="H77" s="12"/>
      <c r="I77" s="15" t="str">
        <f t="shared" si="8"/>
        <v/>
      </c>
      <c r="J77" s="13"/>
      <c r="K77" s="16" t="str">
        <f t="shared" si="9"/>
        <v/>
      </c>
      <c r="L77" s="15" t="str">
        <f>IFERROR(IF(K77="","",IF(YEAR(K77)=Listen!$K$2,CHOOSE(MONTH(K77),"Januar","Februar","März","April","Mai","Juni","Juli","August","September","Oktober","November","Dezember"),"außerhalb 2026")),"")</f>
        <v/>
      </c>
      <c r="M77" s="12"/>
      <c r="N77" s="12"/>
      <c r="O77" s="14"/>
      <c r="P77" s="12"/>
      <c r="Q77" s="13"/>
      <c r="R77" s="17" t="str">
        <f>IFERROR(IF(A77="","",IF(SUMIF(Protokoll!$C$2:$C$101,A77,Protokoll!$K$2:$K$101)=0,"",SUMIF(Protokoll!$C$2:$C$101,A77,Protokoll!$K$2:$K$101))),"")</f>
        <v/>
      </c>
      <c r="S77" s="17" t="str">
        <f t="shared" si="10"/>
        <v/>
      </c>
      <c r="T77" s="18" t="str">
        <f>IFERROR(IF(K77="","",K77-Listen!$K$3),"")</f>
        <v/>
      </c>
      <c r="U77" s="15" t="str">
        <f>IFERROR(IF(A77="","",IF(P77="Erledigt","Erledigt",IF(K77&lt;Listen!$K$3,"Überfällig",IF(K77&lt;=Listen!$K$3+14,"Fällig &lt; 14 Tage",IF(K77&lt;=Listen!$K$3+30,"Fällig &lt; 30 Tage","Geplant"))))),"")</f>
        <v/>
      </c>
      <c r="V77" s="12"/>
      <c r="W77" s="12"/>
      <c r="X77" s="19">
        <f t="shared" si="11"/>
        <v>2958465</v>
      </c>
      <c r="Y77" s="2"/>
      <c r="Z77" s="2"/>
    </row>
    <row r="78" spans="1:26" x14ac:dyDescent="0.25">
      <c r="A78" s="12"/>
      <c r="B78" s="12"/>
      <c r="C78" s="12"/>
      <c r="D78" s="12"/>
      <c r="E78" s="12"/>
      <c r="F78" s="12"/>
      <c r="G78" s="12"/>
      <c r="H78" s="12"/>
      <c r="I78" s="15" t="str">
        <f t="shared" si="8"/>
        <v/>
      </c>
      <c r="J78" s="13"/>
      <c r="K78" s="16" t="str">
        <f t="shared" si="9"/>
        <v/>
      </c>
      <c r="L78" s="15" t="str">
        <f>IFERROR(IF(K78="","",IF(YEAR(K78)=Listen!$K$2,CHOOSE(MONTH(K78),"Januar","Februar","März","April","Mai","Juni","Juli","August","September","Oktober","November","Dezember"),"außerhalb 2026")),"")</f>
        <v/>
      </c>
      <c r="M78" s="12"/>
      <c r="N78" s="12"/>
      <c r="O78" s="14"/>
      <c r="P78" s="12"/>
      <c r="Q78" s="13"/>
      <c r="R78" s="17" t="str">
        <f>IFERROR(IF(A78="","",IF(SUMIF(Protokoll!$C$2:$C$101,A78,Protokoll!$K$2:$K$101)=0,"",SUMIF(Protokoll!$C$2:$C$101,A78,Protokoll!$K$2:$K$101))),"")</f>
        <v/>
      </c>
      <c r="S78" s="17" t="str">
        <f t="shared" si="10"/>
        <v/>
      </c>
      <c r="T78" s="18" t="str">
        <f>IFERROR(IF(K78="","",K78-Listen!$K$3),"")</f>
        <v/>
      </c>
      <c r="U78" s="15" t="str">
        <f>IFERROR(IF(A78="","",IF(P78="Erledigt","Erledigt",IF(K78&lt;Listen!$K$3,"Überfällig",IF(K78&lt;=Listen!$K$3+14,"Fällig &lt; 14 Tage",IF(K78&lt;=Listen!$K$3+30,"Fällig &lt; 30 Tage","Geplant"))))),"")</f>
        <v/>
      </c>
      <c r="V78" s="12"/>
      <c r="W78" s="12"/>
      <c r="X78" s="19">
        <f t="shared" si="11"/>
        <v>2958465</v>
      </c>
      <c r="Y78" s="2"/>
      <c r="Z78" s="2"/>
    </row>
    <row r="79" spans="1:26" x14ac:dyDescent="0.25">
      <c r="A79" s="12"/>
      <c r="B79" s="12"/>
      <c r="C79" s="12"/>
      <c r="D79" s="12"/>
      <c r="E79" s="12"/>
      <c r="F79" s="12"/>
      <c r="G79" s="12"/>
      <c r="H79" s="12"/>
      <c r="I79" s="15" t="str">
        <f t="shared" si="8"/>
        <v/>
      </c>
      <c r="J79" s="13"/>
      <c r="K79" s="16" t="str">
        <f t="shared" si="9"/>
        <v/>
      </c>
      <c r="L79" s="15" t="str">
        <f>IFERROR(IF(K79="","",IF(YEAR(K79)=Listen!$K$2,CHOOSE(MONTH(K79),"Januar","Februar","März","April","Mai","Juni","Juli","August","September","Oktober","November","Dezember"),"außerhalb 2026")),"")</f>
        <v/>
      </c>
      <c r="M79" s="12"/>
      <c r="N79" s="12"/>
      <c r="O79" s="14"/>
      <c r="P79" s="12"/>
      <c r="Q79" s="13"/>
      <c r="R79" s="17" t="str">
        <f>IFERROR(IF(A79="","",IF(SUMIF(Protokoll!$C$2:$C$101,A79,Protokoll!$K$2:$K$101)=0,"",SUMIF(Protokoll!$C$2:$C$101,A79,Protokoll!$K$2:$K$101))),"")</f>
        <v/>
      </c>
      <c r="S79" s="17" t="str">
        <f t="shared" si="10"/>
        <v/>
      </c>
      <c r="T79" s="18" t="str">
        <f>IFERROR(IF(K79="","",K79-Listen!$K$3),"")</f>
        <v/>
      </c>
      <c r="U79" s="15" t="str">
        <f>IFERROR(IF(A79="","",IF(P79="Erledigt","Erledigt",IF(K79&lt;Listen!$K$3,"Überfällig",IF(K79&lt;=Listen!$K$3+14,"Fällig &lt; 14 Tage",IF(K79&lt;=Listen!$K$3+30,"Fällig &lt; 30 Tage","Geplant"))))),"")</f>
        <v/>
      </c>
      <c r="V79" s="12"/>
      <c r="W79" s="12"/>
      <c r="X79" s="19">
        <f t="shared" si="11"/>
        <v>2958465</v>
      </c>
      <c r="Y79" s="2"/>
      <c r="Z79" s="2"/>
    </row>
    <row r="80" spans="1:26" x14ac:dyDescent="0.25">
      <c r="A80" s="12"/>
      <c r="B80" s="12"/>
      <c r="C80" s="12"/>
      <c r="D80" s="12"/>
      <c r="E80" s="12"/>
      <c r="F80" s="12"/>
      <c r="G80" s="12"/>
      <c r="H80" s="12"/>
      <c r="I80" s="15" t="str">
        <f t="shared" si="8"/>
        <v/>
      </c>
      <c r="J80" s="13"/>
      <c r="K80" s="16" t="str">
        <f t="shared" si="9"/>
        <v/>
      </c>
      <c r="L80" s="15" t="str">
        <f>IFERROR(IF(K80="","",IF(YEAR(K80)=Listen!$K$2,CHOOSE(MONTH(K80),"Januar","Februar","März","April","Mai","Juni","Juli","August","September","Oktober","November","Dezember"),"außerhalb 2026")),"")</f>
        <v/>
      </c>
      <c r="M80" s="12"/>
      <c r="N80" s="12"/>
      <c r="O80" s="14"/>
      <c r="P80" s="12"/>
      <c r="Q80" s="13"/>
      <c r="R80" s="17" t="str">
        <f>IFERROR(IF(A80="","",IF(SUMIF(Protokoll!$C$2:$C$101,A80,Protokoll!$K$2:$K$101)=0,"",SUMIF(Protokoll!$C$2:$C$101,A80,Protokoll!$K$2:$K$101))),"")</f>
        <v/>
      </c>
      <c r="S80" s="17" t="str">
        <f t="shared" si="10"/>
        <v/>
      </c>
      <c r="T80" s="18" t="str">
        <f>IFERROR(IF(K80="","",K80-Listen!$K$3),"")</f>
        <v/>
      </c>
      <c r="U80" s="15" t="str">
        <f>IFERROR(IF(A80="","",IF(P80="Erledigt","Erledigt",IF(K80&lt;Listen!$K$3,"Überfällig",IF(K80&lt;=Listen!$K$3+14,"Fällig &lt; 14 Tage",IF(K80&lt;=Listen!$K$3+30,"Fällig &lt; 30 Tage","Geplant"))))),"")</f>
        <v/>
      </c>
      <c r="V80" s="12"/>
      <c r="W80" s="12"/>
      <c r="X80" s="19">
        <f t="shared" si="11"/>
        <v>2958465</v>
      </c>
      <c r="Y80" s="2"/>
      <c r="Z80" s="2"/>
    </row>
    <row r="81" spans="1:26" x14ac:dyDescent="0.25">
      <c r="A81" s="12"/>
      <c r="B81" s="12"/>
      <c r="C81" s="12"/>
      <c r="D81" s="12"/>
      <c r="E81" s="12"/>
      <c r="F81" s="12"/>
      <c r="G81" s="12"/>
      <c r="H81" s="12"/>
      <c r="I81" s="15" t="str">
        <f t="shared" si="8"/>
        <v/>
      </c>
      <c r="J81" s="13"/>
      <c r="K81" s="16" t="str">
        <f t="shared" si="9"/>
        <v/>
      </c>
      <c r="L81" s="15" t="str">
        <f>IFERROR(IF(K81="","",IF(YEAR(K81)=Listen!$K$2,CHOOSE(MONTH(K81),"Januar","Februar","März","April","Mai","Juni","Juli","August","September","Oktober","November","Dezember"),"außerhalb 2026")),"")</f>
        <v/>
      </c>
      <c r="M81" s="12"/>
      <c r="N81" s="12"/>
      <c r="O81" s="14"/>
      <c r="P81" s="12"/>
      <c r="Q81" s="13"/>
      <c r="R81" s="17" t="str">
        <f>IFERROR(IF(A81="","",IF(SUMIF(Protokoll!$C$2:$C$101,A81,Protokoll!$K$2:$K$101)=0,"",SUMIF(Protokoll!$C$2:$C$101,A81,Protokoll!$K$2:$K$101))),"")</f>
        <v/>
      </c>
      <c r="S81" s="17" t="str">
        <f t="shared" si="10"/>
        <v/>
      </c>
      <c r="T81" s="18" t="str">
        <f>IFERROR(IF(K81="","",K81-Listen!$K$3),"")</f>
        <v/>
      </c>
      <c r="U81" s="15" t="str">
        <f>IFERROR(IF(A81="","",IF(P81="Erledigt","Erledigt",IF(K81&lt;Listen!$K$3,"Überfällig",IF(K81&lt;=Listen!$K$3+14,"Fällig &lt; 14 Tage",IF(K81&lt;=Listen!$K$3+30,"Fällig &lt; 30 Tage","Geplant"))))),"")</f>
        <v/>
      </c>
      <c r="V81" s="12"/>
      <c r="W81" s="12"/>
      <c r="X81" s="19">
        <f t="shared" si="11"/>
        <v>2958465</v>
      </c>
      <c r="Y81" s="2"/>
      <c r="Z81" s="2"/>
    </row>
    <row r="82" spans="1:26" x14ac:dyDescent="0.25">
      <c r="A82" s="12"/>
      <c r="B82" s="12"/>
      <c r="C82" s="12"/>
      <c r="D82" s="12"/>
      <c r="E82" s="12"/>
      <c r="F82" s="12"/>
      <c r="G82" s="12"/>
      <c r="H82" s="12"/>
      <c r="I82" s="15" t="str">
        <f t="shared" si="8"/>
        <v/>
      </c>
      <c r="J82" s="13"/>
      <c r="K82" s="16" t="str">
        <f t="shared" si="9"/>
        <v/>
      </c>
      <c r="L82" s="15" t="str">
        <f>IFERROR(IF(K82="","",IF(YEAR(K82)=Listen!$K$2,CHOOSE(MONTH(K82),"Januar","Februar","März","April","Mai","Juni","Juli","August","September","Oktober","November","Dezember"),"außerhalb 2026")),"")</f>
        <v/>
      </c>
      <c r="M82" s="12"/>
      <c r="N82" s="12"/>
      <c r="O82" s="14"/>
      <c r="P82" s="12"/>
      <c r="Q82" s="13"/>
      <c r="R82" s="17" t="str">
        <f>IFERROR(IF(A82="","",IF(SUMIF(Protokoll!$C$2:$C$101,A82,Protokoll!$K$2:$K$101)=0,"",SUMIF(Protokoll!$C$2:$C$101,A82,Protokoll!$K$2:$K$101))),"")</f>
        <v/>
      </c>
      <c r="S82" s="17" t="str">
        <f t="shared" si="10"/>
        <v/>
      </c>
      <c r="T82" s="18" t="str">
        <f>IFERROR(IF(K82="","",K82-Listen!$K$3),"")</f>
        <v/>
      </c>
      <c r="U82" s="15" t="str">
        <f>IFERROR(IF(A82="","",IF(P82="Erledigt","Erledigt",IF(K82&lt;Listen!$K$3,"Überfällig",IF(K82&lt;=Listen!$K$3+14,"Fällig &lt; 14 Tage",IF(K82&lt;=Listen!$K$3+30,"Fällig &lt; 30 Tage","Geplant"))))),"")</f>
        <v/>
      </c>
      <c r="V82" s="12"/>
      <c r="W82" s="12"/>
      <c r="X82" s="19">
        <f t="shared" si="11"/>
        <v>2958465</v>
      </c>
      <c r="Y82" s="2"/>
      <c r="Z82" s="2"/>
    </row>
    <row r="83" spans="1:26" x14ac:dyDescent="0.25">
      <c r="A83" s="12"/>
      <c r="B83" s="12"/>
      <c r="C83" s="12"/>
      <c r="D83" s="12"/>
      <c r="E83" s="12"/>
      <c r="F83" s="12"/>
      <c r="G83" s="12"/>
      <c r="H83" s="12"/>
      <c r="I83" s="15" t="str">
        <f t="shared" si="8"/>
        <v/>
      </c>
      <c r="J83" s="13"/>
      <c r="K83" s="16" t="str">
        <f t="shared" si="9"/>
        <v/>
      </c>
      <c r="L83" s="15" t="str">
        <f>IFERROR(IF(K83="","",IF(YEAR(K83)=Listen!$K$2,CHOOSE(MONTH(K83),"Januar","Februar","März","April","Mai","Juni","Juli","August","September","Oktober","November","Dezember"),"außerhalb 2026")),"")</f>
        <v/>
      </c>
      <c r="M83" s="12"/>
      <c r="N83" s="12"/>
      <c r="O83" s="14"/>
      <c r="P83" s="12"/>
      <c r="Q83" s="13"/>
      <c r="R83" s="17" t="str">
        <f>IFERROR(IF(A83="","",IF(SUMIF(Protokoll!$C$2:$C$101,A83,Protokoll!$K$2:$K$101)=0,"",SUMIF(Protokoll!$C$2:$C$101,A83,Protokoll!$K$2:$K$101))),"")</f>
        <v/>
      </c>
      <c r="S83" s="17" t="str">
        <f t="shared" si="10"/>
        <v/>
      </c>
      <c r="T83" s="18" t="str">
        <f>IFERROR(IF(K83="","",K83-Listen!$K$3),"")</f>
        <v/>
      </c>
      <c r="U83" s="15" t="str">
        <f>IFERROR(IF(A83="","",IF(P83="Erledigt","Erledigt",IF(K83&lt;Listen!$K$3,"Überfällig",IF(K83&lt;=Listen!$K$3+14,"Fällig &lt; 14 Tage",IF(K83&lt;=Listen!$K$3+30,"Fällig &lt; 30 Tage","Geplant"))))),"")</f>
        <v/>
      </c>
      <c r="V83" s="12"/>
      <c r="W83" s="12"/>
      <c r="X83" s="19">
        <f t="shared" si="11"/>
        <v>2958465</v>
      </c>
      <c r="Y83" s="2"/>
      <c r="Z83" s="2"/>
    </row>
    <row r="84" spans="1:26" x14ac:dyDescent="0.25">
      <c r="A84" s="12"/>
      <c r="B84" s="12"/>
      <c r="C84" s="12"/>
      <c r="D84" s="12"/>
      <c r="E84" s="12"/>
      <c r="F84" s="12"/>
      <c r="G84" s="12"/>
      <c r="H84" s="12"/>
      <c r="I84" s="15" t="str">
        <f t="shared" si="8"/>
        <v/>
      </c>
      <c r="J84" s="13"/>
      <c r="K84" s="16" t="str">
        <f t="shared" si="9"/>
        <v/>
      </c>
      <c r="L84" s="15" t="str">
        <f>IFERROR(IF(K84="","",IF(YEAR(K84)=Listen!$K$2,CHOOSE(MONTH(K84),"Januar","Februar","März","April","Mai","Juni","Juli","August","September","Oktober","November","Dezember"),"außerhalb 2026")),"")</f>
        <v/>
      </c>
      <c r="M84" s="12"/>
      <c r="N84" s="12"/>
      <c r="O84" s="14"/>
      <c r="P84" s="12"/>
      <c r="Q84" s="13"/>
      <c r="R84" s="17" t="str">
        <f>IFERROR(IF(A84="","",IF(SUMIF(Protokoll!$C$2:$C$101,A84,Protokoll!$K$2:$K$101)=0,"",SUMIF(Protokoll!$C$2:$C$101,A84,Protokoll!$K$2:$K$101))),"")</f>
        <v/>
      </c>
      <c r="S84" s="17" t="str">
        <f t="shared" si="10"/>
        <v/>
      </c>
      <c r="T84" s="18" t="str">
        <f>IFERROR(IF(K84="","",K84-Listen!$K$3),"")</f>
        <v/>
      </c>
      <c r="U84" s="15" t="str">
        <f>IFERROR(IF(A84="","",IF(P84="Erledigt","Erledigt",IF(K84&lt;Listen!$K$3,"Überfällig",IF(K84&lt;=Listen!$K$3+14,"Fällig &lt; 14 Tage",IF(K84&lt;=Listen!$K$3+30,"Fällig &lt; 30 Tage","Geplant"))))),"")</f>
        <v/>
      </c>
      <c r="V84" s="12"/>
      <c r="W84" s="12"/>
      <c r="X84" s="19">
        <f t="shared" si="11"/>
        <v>2958465</v>
      </c>
      <c r="Y84" s="2"/>
      <c r="Z84" s="2"/>
    </row>
    <row r="85" spans="1:26" x14ac:dyDescent="0.25">
      <c r="A85" s="12"/>
      <c r="B85" s="12"/>
      <c r="C85" s="12"/>
      <c r="D85" s="12"/>
      <c r="E85" s="12"/>
      <c r="F85" s="12"/>
      <c r="G85" s="12"/>
      <c r="H85" s="12"/>
      <c r="I85" s="15" t="str">
        <f t="shared" si="8"/>
        <v/>
      </c>
      <c r="J85" s="13"/>
      <c r="K85" s="16" t="str">
        <f t="shared" si="9"/>
        <v/>
      </c>
      <c r="L85" s="15" t="str">
        <f>IFERROR(IF(K85="","",IF(YEAR(K85)=Listen!$K$2,CHOOSE(MONTH(K85),"Januar","Februar","März","April","Mai","Juni","Juli","August","September","Oktober","November","Dezember"),"außerhalb 2026")),"")</f>
        <v/>
      </c>
      <c r="M85" s="12"/>
      <c r="N85" s="12"/>
      <c r="O85" s="14"/>
      <c r="P85" s="12"/>
      <c r="Q85" s="13"/>
      <c r="R85" s="17" t="str">
        <f>IFERROR(IF(A85="","",IF(SUMIF(Protokoll!$C$2:$C$101,A85,Protokoll!$K$2:$K$101)=0,"",SUMIF(Protokoll!$C$2:$C$101,A85,Protokoll!$K$2:$K$101))),"")</f>
        <v/>
      </c>
      <c r="S85" s="17" t="str">
        <f t="shared" si="10"/>
        <v/>
      </c>
      <c r="T85" s="18" t="str">
        <f>IFERROR(IF(K85="","",K85-Listen!$K$3),"")</f>
        <v/>
      </c>
      <c r="U85" s="15" t="str">
        <f>IFERROR(IF(A85="","",IF(P85="Erledigt","Erledigt",IF(K85&lt;Listen!$K$3,"Überfällig",IF(K85&lt;=Listen!$K$3+14,"Fällig &lt; 14 Tage",IF(K85&lt;=Listen!$K$3+30,"Fällig &lt; 30 Tage","Geplant"))))),"")</f>
        <v/>
      </c>
      <c r="V85" s="12"/>
      <c r="W85" s="12"/>
      <c r="X85" s="19">
        <f t="shared" si="11"/>
        <v>2958465</v>
      </c>
      <c r="Y85" s="2"/>
      <c r="Z85" s="2"/>
    </row>
    <row r="86" spans="1:26" x14ac:dyDescent="0.25">
      <c r="A86" s="12"/>
      <c r="B86" s="12"/>
      <c r="C86" s="12"/>
      <c r="D86" s="12"/>
      <c r="E86" s="12"/>
      <c r="F86" s="12"/>
      <c r="G86" s="12"/>
      <c r="H86" s="12"/>
      <c r="I86" s="15" t="str">
        <f t="shared" si="8"/>
        <v/>
      </c>
      <c r="J86" s="13"/>
      <c r="K86" s="16" t="str">
        <f t="shared" si="9"/>
        <v/>
      </c>
      <c r="L86" s="15" t="str">
        <f>IFERROR(IF(K86="","",IF(YEAR(K86)=Listen!$K$2,CHOOSE(MONTH(K86),"Januar","Februar","März","April","Mai","Juni","Juli","August","September","Oktober","November","Dezember"),"außerhalb 2026")),"")</f>
        <v/>
      </c>
      <c r="M86" s="12"/>
      <c r="N86" s="12"/>
      <c r="O86" s="14"/>
      <c r="P86" s="12"/>
      <c r="Q86" s="13"/>
      <c r="R86" s="17" t="str">
        <f>IFERROR(IF(A86="","",IF(SUMIF(Protokoll!$C$2:$C$101,A86,Protokoll!$K$2:$K$101)=0,"",SUMIF(Protokoll!$C$2:$C$101,A86,Protokoll!$K$2:$K$101))),"")</f>
        <v/>
      </c>
      <c r="S86" s="17" t="str">
        <f t="shared" si="10"/>
        <v/>
      </c>
      <c r="T86" s="18" t="str">
        <f>IFERROR(IF(K86="","",K86-Listen!$K$3),"")</f>
        <v/>
      </c>
      <c r="U86" s="15" t="str">
        <f>IFERROR(IF(A86="","",IF(P86="Erledigt","Erledigt",IF(K86&lt;Listen!$K$3,"Überfällig",IF(K86&lt;=Listen!$K$3+14,"Fällig &lt; 14 Tage",IF(K86&lt;=Listen!$K$3+30,"Fällig &lt; 30 Tage","Geplant"))))),"")</f>
        <v/>
      </c>
      <c r="V86" s="12"/>
      <c r="W86" s="12"/>
      <c r="X86" s="19">
        <f t="shared" si="11"/>
        <v>2958465</v>
      </c>
      <c r="Y86" s="2"/>
      <c r="Z86" s="2"/>
    </row>
    <row r="87" spans="1:26" x14ac:dyDescent="0.25">
      <c r="A87" s="12"/>
      <c r="B87" s="12"/>
      <c r="C87" s="12"/>
      <c r="D87" s="12"/>
      <c r="E87" s="12"/>
      <c r="F87" s="12"/>
      <c r="G87" s="12"/>
      <c r="H87" s="12"/>
      <c r="I87" s="15" t="str">
        <f t="shared" si="8"/>
        <v/>
      </c>
      <c r="J87" s="13"/>
      <c r="K87" s="16" t="str">
        <f t="shared" si="9"/>
        <v/>
      </c>
      <c r="L87" s="15" t="str">
        <f>IFERROR(IF(K87="","",IF(YEAR(K87)=Listen!$K$2,CHOOSE(MONTH(K87),"Januar","Februar","März","April","Mai","Juni","Juli","August","September","Oktober","November","Dezember"),"außerhalb 2026")),"")</f>
        <v/>
      </c>
      <c r="M87" s="12"/>
      <c r="N87" s="12"/>
      <c r="O87" s="14"/>
      <c r="P87" s="12"/>
      <c r="Q87" s="13"/>
      <c r="R87" s="17" t="str">
        <f>IFERROR(IF(A87="","",IF(SUMIF(Protokoll!$C$2:$C$101,A87,Protokoll!$K$2:$K$101)=0,"",SUMIF(Protokoll!$C$2:$C$101,A87,Protokoll!$K$2:$K$101))),"")</f>
        <v/>
      </c>
      <c r="S87" s="17" t="str">
        <f t="shared" si="10"/>
        <v/>
      </c>
      <c r="T87" s="18" t="str">
        <f>IFERROR(IF(K87="","",K87-Listen!$K$3),"")</f>
        <v/>
      </c>
      <c r="U87" s="15" t="str">
        <f>IFERROR(IF(A87="","",IF(P87="Erledigt","Erledigt",IF(K87&lt;Listen!$K$3,"Überfällig",IF(K87&lt;=Listen!$K$3+14,"Fällig &lt; 14 Tage",IF(K87&lt;=Listen!$K$3+30,"Fällig &lt; 30 Tage","Geplant"))))),"")</f>
        <v/>
      </c>
      <c r="V87" s="12"/>
      <c r="W87" s="12"/>
      <c r="X87" s="19">
        <f t="shared" si="11"/>
        <v>2958465</v>
      </c>
      <c r="Y87" s="2"/>
      <c r="Z87" s="2"/>
    </row>
    <row r="88" spans="1:26" x14ac:dyDescent="0.25">
      <c r="A88" s="12"/>
      <c r="B88" s="12"/>
      <c r="C88" s="12"/>
      <c r="D88" s="12"/>
      <c r="E88" s="12"/>
      <c r="F88" s="12"/>
      <c r="G88" s="12"/>
      <c r="H88" s="12"/>
      <c r="I88" s="15" t="str">
        <f t="shared" si="8"/>
        <v/>
      </c>
      <c r="J88" s="13"/>
      <c r="K88" s="16" t="str">
        <f t="shared" si="9"/>
        <v/>
      </c>
      <c r="L88" s="15" t="str">
        <f>IFERROR(IF(K88="","",IF(YEAR(K88)=Listen!$K$2,CHOOSE(MONTH(K88),"Januar","Februar","März","April","Mai","Juni","Juli","August","September","Oktober","November","Dezember"),"außerhalb 2026")),"")</f>
        <v/>
      </c>
      <c r="M88" s="12"/>
      <c r="N88" s="12"/>
      <c r="O88" s="14"/>
      <c r="P88" s="12"/>
      <c r="Q88" s="13"/>
      <c r="R88" s="17" t="str">
        <f>IFERROR(IF(A88="","",IF(SUMIF(Protokoll!$C$2:$C$101,A88,Protokoll!$K$2:$K$101)=0,"",SUMIF(Protokoll!$C$2:$C$101,A88,Protokoll!$K$2:$K$101))),"")</f>
        <v/>
      </c>
      <c r="S88" s="17" t="str">
        <f t="shared" si="10"/>
        <v/>
      </c>
      <c r="T88" s="18" t="str">
        <f>IFERROR(IF(K88="","",K88-Listen!$K$3),"")</f>
        <v/>
      </c>
      <c r="U88" s="15" t="str">
        <f>IFERROR(IF(A88="","",IF(P88="Erledigt","Erledigt",IF(K88&lt;Listen!$K$3,"Überfällig",IF(K88&lt;=Listen!$K$3+14,"Fällig &lt; 14 Tage",IF(K88&lt;=Listen!$K$3+30,"Fällig &lt; 30 Tage","Geplant"))))),"")</f>
        <v/>
      </c>
      <c r="V88" s="12"/>
      <c r="W88" s="12"/>
      <c r="X88" s="19">
        <f t="shared" si="11"/>
        <v>2958465</v>
      </c>
      <c r="Y88" s="2"/>
      <c r="Z88" s="2"/>
    </row>
    <row r="89" spans="1:26" x14ac:dyDescent="0.25">
      <c r="A89" s="12"/>
      <c r="B89" s="12"/>
      <c r="C89" s="12"/>
      <c r="D89" s="12"/>
      <c r="E89" s="12"/>
      <c r="F89" s="12"/>
      <c r="G89" s="12"/>
      <c r="H89" s="12"/>
      <c r="I89" s="15" t="str">
        <f t="shared" si="8"/>
        <v/>
      </c>
      <c r="J89" s="13"/>
      <c r="K89" s="16" t="str">
        <f t="shared" si="9"/>
        <v/>
      </c>
      <c r="L89" s="15" t="str">
        <f>IFERROR(IF(K89="","",IF(YEAR(K89)=Listen!$K$2,CHOOSE(MONTH(K89),"Januar","Februar","März","April","Mai","Juni","Juli","August","September","Oktober","November","Dezember"),"außerhalb 2026")),"")</f>
        <v/>
      </c>
      <c r="M89" s="12"/>
      <c r="N89" s="12"/>
      <c r="O89" s="14"/>
      <c r="P89" s="12"/>
      <c r="Q89" s="13"/>
      <c r="R89" s="17" t="str">
        <f>IFERROR(IF(A89="","",IF(SUMIF(Protokoll!$C$2:$C$101,A89,Protokoll!$K$2:$K$101)=0,"",SUMIF(Protokoll!$C$2:$C$101,A89,Protokoll!$K$2:$K$101))),"")</f>
        <v/>
      </c>
      <c r="S89" s="17" t="str">
        <f t="shared" si="10"/>
        <v/>
      </c>
      <c r="T89" s="18" t="str">
        <f>IFERROR(IF(K89="","",K89-Listen!$K$3),"")</f>
        <v/>
      </c>
      <c r="U89" s="15" t="str">
        <f>IFERROR(IF(A89="","",IF(P89="Erledigt","Erledigt",IF(K89&lt;Listen!$K$3,"Überfällig",IF(K89&lt;=Listen!$K$3+14,"Fällig &lt; 14 Tage",IF(K89&lt;=Listen!$K$3+30,"Fällig &lt; 30 Tage","Geplant"))))),"")</f>
        <v/>
      </c>
      <c r="V89" s="12"/>
      <c r="W89" s="12"/>
      <c r="X89" s="19">
        <f t="shared" si="11"/>
        <v>2958465</v>
      </c>
      <c r="Y89" s="2"/>
      <c r="Z89" s="2"/>
    </row>
    <row r="90" spans="1:26" x14ac:dyDescent="0.25">
      <c r="A90" s="12"/>
      <c r="B90" s="12"/>
      <c r="C90" s="12"/>
      <c r="D90" s="12"/>
      <c r="E90" s="12"/>
      <c r="F90" s="12"/>
      <c r="G90" s="12"/>
      <c r="H90" s="12"/>
      <c r="I90" s="15" t="str">
        <f t="shared" si="8"/>
        <v/>
      </c>
      <c r="J90" s="13"/>
      <c r="K90" s="16" t="str">
        <f t="shared" si="9"/>
        <v/>
      </c>
      <c r="L90" s="15" t="str">
        <f>IFERROR(IF(K90="","",IF(YEAR(K90)=Listen!$K$2,CHOOSE(MONTH(K90),"Januar","Februar","März","April","Mai","Juni","Juli","August","September","Oktober","November","Dezember"),"außerhalb 2026")),"")</f>
        <v/>
      </c>
      <c r="M90" s="12"/>
      <c r="N90" s="12"/>
      <c r="O90" s="14"/>
      <c r="P90" s="12"/>
      <c r="Q90" s="13"/>
      <c r="R90" s="17" t="str">
        <f>IFERROR(IF(A90="","",IF(SUMIF(Protokoll!$C$2:$C$101,A90,Protokoll!$K$2:$K$101)=0,"",SUMIF(Protokoll!$C$2:$C$101,A90,Protokoll!$K$2:$K$101))),"")</f>
        <v/>
      </c>
      <c r="S90" s="17" t="str">
        <f t="shared" si="10"/>
        <v/>
      </c>
      <c r="T90" s="18" t="str">
        <f>IFERROR(IF(K90="","",K90-Listen!$K$3),"")</f>
        <v/>
      </c>
      <c r="U90" s="15" t="str">
        <f>IFERROR(IF(A90="","",IF(P90="Erledigt","Erledigt",IF(K90&lt;Listen!$K$3,"Überfällig",IF(K90&lt;=Listen!$K$3+14,"Fällig &lt; 14 Tage",IF(K90&lt;=Listen!$K$3+30,"Fällig &lt; 30 Tage","Geplant"))))),"")</f>
        <v/>
      </c>
      <c r="V90" s="12"/>
      <c r="W90" s="12"/>
      <c r="X90" s="19">
        <f t="shared" si="11"/>
        <v>2958465</v>
      </c>
      <c r="Y90" s="2"/>
      <c r="Z90" s="2"/>
    </row>
    <row r="91" spans="1:26" x14ac:dyDescent="0.25">
      <c r="A91" s="12"/>
      <c r="B91" s="12"/>
      <c r="C91" s="12"/>
      <c r="D91" s="12"/>
      <c r="E91" s="12"/>
      <c r="F91" s="12"/>
      <c r="G91" s="12"/>
      <c r="H91" s="12"/>
      <c r="I91" s="15" t="str">
        <f t="shared" si="8"/>
        <v/>
      </c>
      <c r="J91" s="13"/>
      <c r="K91" s="16" t="str">
        <f t="shared" si="9"/>
        <v/>
      </c>
      <c r="L91" s="15" t="str">
        <f>IFERROR(IF(K91="","",IF(YEAR(K91)=Listen!$K$2,CHOOSE(MONTH(K91),"Januar","Februar","März","April","Mai","Juni","Juli","August","September","Oktober","November","Dezember"),"außerhalb 2026")),"")</f>
        <v/>
      </c>
      <c r="M91" s="12"/>
      <c r="N91" s="12"/>
      <c r="O91" s="14"/>
      <c r="P91" s="12"/>
      <c r="Q91" s="13"/>
      <c r="R91" s="17" t="str">
        <f>IFERROR(IF(A91="","",IF(SUMIF(Protokoll!$C$2:$C$101,A91,Protokoll!$K$2:$K$101)=0,"",SUMIF(Protokoll!$C$2:$C$101,A91,Protokoll!$K$2:$K$101))),"")</f>
        <v/>
      </c>
      <c r="S91" s="17" t="str">
        <f t="shared" si="10"/>
        <v/>
      </c>
      <c r="T91" s="18" t="str">
        <f>IFERROR(IF(K91="","",K91-Listen!$K$3),"")</f>
        <v/>
      </c>
      <c r="U91" s="15" t="str">
        <f>IFERROR(IF(A91="","",IF(P91="Erledigt","Erledigt",IF(K91&lt;Listen!$K$3,"Überfällig",IF(K91&lt;=Listen!$K$3+14,"Fällig &lt; 14 Tage",IF(K91&lt;=Listen!$K$3+30,"Fällig &lt; 30 Tage","Geplant"))))),"")</f>
        <v/>
      </c>
      <c r="V91" s="12"/>
      <c r="W91" s="12"/>
      <c r="X91" s="19">
        <f t="shared" si="11"/>
        <v>2958465</v>
      </c>
      <c r="Y91" s="2"/>
      <c r="Z91" s="2"/>
    </row>
    <row r="92" spans="1:26" x14ac:dyDescent="0.25">
      <c r="A92" s="12"/>
      <c r="B92" s="12"/>
      <c r="C92" s="12"/>
      <c r="D92" s="12"/>
      <c r="E92" s="12"/>
      <c r="F92" s="12"/>
      <c r="G92" s="12"/>
      <c r="H92" s="12"/>
      <c r="I92" s="15" t="str">
        <f t="shared" si="8"/>
        <v/>
      </c>
      <c r="J92" s="13"/>
      <c r="K92" s="16" t="str">
        <f t="shared" si="9"/>
        <v/>
      </c>
      <c r="L92" s="15" t="str">
        <f>IFERROR(IF(K92="","",IF(YEAR(K92)=Listen!$K$2,CHOOSE(MONTH(K92),"Januar","Februar","März","April","Mai","Juni","Juli","August","September","Oktober","November","Dezember"),"außerhalb 2026")),"")</f>
        <v/>
      </c>
      <c r="M92" s="12"/>
      <c r="N92" s="12"/>
      <c r="O92" s="14"/>
      <c r="P92" s="12"/>
      <c r="Q92" s="13"/>
      <c r="R92" s="17" t="str">
        <f>IFERROR(IF(A92="","",IF(SUMIF(Protokoll!$C$2:$C$101,A92,Protokoll!$K$2:$K$101)=0,"",SUMIF(Protokoll!$C$2:$C$101,A92,Protokoll!$K$2:$K$101))),"")</f>
        <v/>
      </c>
      <c r="S92" s="17" t="str">
        <f t="shared" si="10"/>
        <v/>
      </c>
      <c r="T92" s="18" t="str">
        <f>IFERROR(IF(K92="","",K92-Listen!$K$3),"")</f>
        <v/>
      </c>
      <c r="U92" s="15" t="str">
        <f>IFERROR(IF(A92="","",IF(P92="Erledigt","Erledigt",IF(K92&lt;Listen!$K$3,"Überfällig",IF(K92&lt;=Listen!$K$3+14,"Fällig &lt; 14 Tage",IF(K92&lt;=Listen!$K$3+30,"Fällig &lt; 30 Tage","Geplant"))))),"")</f>
        <v/>
      </c>
      <c r="V92" s="12"/>
      <c r="W92" s="12"/>
      <c r="X92" s="19">
        <f t="shared" si="11"/>
        <v>2958465</v>
      </c>
      <c r="Y92" s="2"/>
      <c r="Z92" s="2"/>
    </row>
    <row r="93" spans="1:26" x14ac:dyDescent="0.25">
      <c r="A93" s="12"/>
      <c r="B93" s="12"/>
      <c r="C93" s="12"/>
      <c r="D93" s="12"/>
      <c r="E93" s="12"/>
      <c r="F93" s="12"/>
      <c r="G93" s="12"/>
      <c r="H93" s="12"/>
      <c r="I93" s="15" t="str">
        <f t="shared" si="8"/>
        <v/>
      </c>
      <c r="J93" s="13"/>
      <c r="K93" s="16" t="str">
        <f t="shared" si="9"/>
        <v/>
      </c>
      <c r="L93" s="15" t="str">
        <f>IFERROR(IF(K93="","",IF(YEAR(K93)=Listen!$K$2,CHOOSE(MONTH(K93),"Januar","Februar","März","April","Mai","Juni","Juli","August","September","Oktober","November","Dezember"),"außerhalb 2026")),"")</f>
        <v/>
      </c>
      <c r="M93" s="12"/>
      <c r="N93" s="12"/>
      <c r="O93" s="14"/>
      <c r="P93" s="12"/>
      <c r="Q93" s="13"/>
      <c r="R93" s="17" t="str">
        <f>IFERROR(IF(A93="","",IF(SUMIF(Protokoll!$C$2:$C$101,A93,Protokoll!$K$2:$K$101)=0,"",SUMIF(Protokoll!$C$2:$C$101,A93,Protokoll!$K$2:$K$101))),"")</f>
        <v/>
      </c>
      <c r="S93" s="17" t="str">
        <f t="shared" si="10"/>
        <v/>
      </c>
      <c r="T93" s="18" t="str">
        <f>IFERROR(IF(K93="","",K93-Listen!$K$3),"")</f>
        <v/>
      </c>
      <c r="U93" s="15" t="str">
        <f>IFERROR(IF(A93="","",IF(P93="Erledigt","Erledigt",IF(K93&lt;Listen!$K$3,"Überfällig",IF(K93&lt;=Listen!$K$3+14,"Fällig &lt; 14 Tage",IF(K93&lt;=Listen!$K$3+30,"Fällig &lt; 30 Tage","Geplant"))))),"")</f>
        <v/>
      </c>
      <c r="V93" s="12"/>
      <c r="W93" s="12"/>
      <c r="X93" s="19">
        <f t="shared" si="11"/>
        <v>2958465</v>
      </c>
      <c r="Y93" s="2"/>
      <c r="Z93" s="2"/>
    </row>
    <row r="94" spans="1:26" x14ac:dyDescent="0.25">
      <c r="A94" s="12"/>
      <c r="B94" s="12"/>
      <c r="C94" s="12"/>
      <c r="D94" s="12"/>
      <c r="E94" s="12"/>
      <c r="F94" s="12"/>
      <c r="G94" s="12"/>
      <c r="H94" s="12"/>
      <c r="I94" s="15" t="str">
        <f t="shared" si="8"/>
        <v/>
      </c>
      <c r="J94" s="13"/>
      <c r="K94" s="16" t="str">
        <f t="shared" si="9"/>
        <v/>
      </c>
      <c r="L94" s="15" t="str">
        <f>IFERROR(IF(K94="","",IF(YEAR(K94)=Listen!$K$2,CHOOSE(MONTH(K94),"Januar","Februar","März","April","Mai","Juni","Juli","August","September","Oktober","November","Dezember"),"außerhalb 2026")),"")</f>
        <v/>
      </c>
      <c r="M94" s="12"/>
      <c r="N94" s="12"/>
      <c r="O94" s="14"/>
      <c r="P94" s="12"/>
      <c r="Q94" s="13"/>
      <c r="R94" s="17" t="str">
        <f>IFERROR(IF(A94="","",IF(SUMIF(Protokoll!$C$2:$C$101,A94,Protokoll!$K$2:$K$101)=0,"",SUMIF(Protokoll!$C$2:$C$101,A94,Protokoll!$K$2:$K$101))),"")</f>
        <v/>
      </c>
      <c r="S94" s="17" t="str">
        <f t="shared" si="10"/>
        <v/>
      </c>
      <c r="T94" s="18" t="str">
        <f>IFERROR(IF(K94="","",K94-Listen!$K$3),"")</f>
        <v/>
      </c>
      <c r="U94" s="15" t="str">
        <f>IFERROR(IF(A94="","",IF(P94="Erledigt","Erledigt",IF(K94&lt;Listen!$K$3,"Überfällig",IF(K94&lt;=Listen!$K$3+14,"Fällig &lt; 14 Tage",IF(K94&lt;=Listen!$K$3+30,"Fällig &lt; 30 Tage","Geplant"))))),"")</f>
        <v/>
      </c>
      <c r="V94" s="12"/>
      <c r="W94" s="12"/>
      <c r="X94" s="19">
        <f t="shared" si="11"/>
        <v>2958465</v>
      </c>
      <c r="Y94" s="2"/>
      <c r="Z94" s="2"/>
    </row>
    <row r="95" spans="1:26" x14ac:dyDescent="0.25">
      <c r="A95" s="12"/>
      <c r="B95" s="12"/>
      <c r="C95" s="12"/>
      <c r="D95" s="12"/>
      <c r="E95" s="12"/>
      <c r="F95" s="12"/>
      <c r="G95" s="12"/>
      <c r="H95" s="12"/>
      <c r="I95" s="15" t="str">
        <f t="shared" si="8"/>
        <v/>
      </c>
      <c r="J95" s="13"/>
      <c r="K95" s="16" t="str">
        <f t="shared" si="9"/>
        <v/>
      </c>
      <c r="L95" s="15" t="str">
        <f>IFERROR(IF(K95="","",IF(YEAR(K95)=Listen!$K$2,CHOOSE(MONTH(K95),"Januar","Februar","März","April","Mai","Juni","Juli","August","September","Oktober","November","Dezember"),"außerhalb 2026")),"")</f>
        <v/>
      </c>
      <c r="M95" s="12"/>
      <c r="N95" s="12"/>
      <c r="O95" s="14"/>
      <c r="P95" s="12"/>
      <c r="Q95" s="13"/>
      <c r="R95" s="17" t="str">
        <f>IFERROR(IF(A95="","",IF(SUMIF(Protokoll!$C$2:$C$101,A95,Protokoll!$K$2:$K$101)=0,"",SUMIF(Protokoll!$C$2:$C$101,A95,Protokoll!$K$2:$K$101))),"")</f>
        <v/>
      </c>
      <c r="S95" s="17" t="str">
        <f t="shared" si="10"/>
        <v/>
      </c>
      <c r="T95" s="18" t="str">
        <f>IFERROR(IF(K95="","",K95-Listen!$K$3),"")</f>
        <v/>
      </c>
      <c r="U95" s="15" t="str">
        <f>IFERROR(IF(A95="","",IF(P95="Erledigt","Erledigt",IF(K95&lt;Listen!$K$3,"Überfällig",IF(K95&lt;=Listen!$K$3+14,"Fällig &lt; 14 Tage",IF(K95&lt;=Listen!$K$3+30,"Fällig &lt; 30 Tage","Geplant"))))),"")</f>
        <v/>
      </c>
      <c r="V95" s="12"/>
      <c r="W95" s="12"/>
      <c r="X95" s="19">
        <f t="shared" si="11"/>
        <v>2958465</v>
      </c>
      <c r="Y95" s="2"/>
      <c r="Z95" s="2"/>
    </row>
    <row r="96" spans="1:26" x14ac:dyDescent="0.25">
      <c r="A96" s="12"/>
      <c r="B96" s="12"/>
      <c r="C96" s="12"/>
      <c r="D96" s="12"/>
      <c r="E96" s="12"/>
      <c r="F96" s="12"/>
      <c r="G96" s="12"/>
      <c r="H96" s="12"/>
      <c r="I96" s="15" t="str">
        <f t="shared" si="8"/>
        <v/>
      </c>
      <c r="J96" s="13"/>
      <c r="K96" s="16" t="str">
        <f t="shared" si="9"/>
        <v/>
      </c>
      <c r="L96" s="15" t="str">
        <f>IFERROR(IF(K96="","",IF(YEAR(K96)=Listen!$K$2,CHOOSE(MONTH(K96),"Januar","Februar","März","April","Mai","Juni","Juli","August","September","Oktober","November","Dezember"),"außerhalb 2026")),"")</f>
        <v/>
      </c>
      <c r="M96" s="12"/>
      <c r="N96" s="12"/>
      <c r="O96" s="14"/>
      <c r="P96" s="12"/>
      <c r="Q96" s="13"/>
      <c r="R96" s="17" t="str">
        <f>IFERROR(IF(A96="","",IF(SUMIF(Protokoll!$C$2:$C$101,A96,Protokoll!$K$2:$K$101)=0,"",SUMIF(Protokoll!$C$2:$C$101,A96,Protokoll!$K$2:$K$101))),"")</f>
        <v/>
      </c>
      <c r="S96" s="17" t="str">
        <f t="shared" si="10"/>
        <v/>
      </c>
      <c r="T96" s="18" t="str">
        <f>IFERROR(IF(K96="","",K96-Listen!$K$3),"")</f>
        <v/>
      </c>
      <c r="U96" s="15" t="str">
        <f>IFERROR(IF(A96="","",IF(P96="Erledigt","Erledigt",IF(K96&lt;Listen!$K$3,"Überfällig",IF(K96&lt;=Listen!$K$3+14,"Fällig &lt; 14 Tage",IF(K96&lt;=Listen!$K$3+30,"Fällig &lt; 30 Tage","Geplant"))))),"")</f>
        <v/>
      </c>
      <c r="V96" s="12"/>
      <c r="W96" s="12"/>
      <c r="X96" s="19">
        <f t="shared" si="11"/>
        <v>2958465</v>
      </c>
      <c r="Y96" s="2"/>
      <c r="Z96" s="2"/>
    </row>
    <row r="97" spans="1:26" x14ac:dyDescent="0.25">
      <c r="A97" s="12"/>
      <c r="B97" s="12"/>
      <c r="C97" s="12"/>
      <c r="D97" s="12"/>
      <c r="E97" s="12"/>
      <c r="F97" s="12"/>
      <c r="G97" s="12"/>
      <c r="H97" s="12"/>
      <c r="I97" s="15" t="str">
        <f t="shared" si="8"/>
        <v/>
      </c>
      <c r="J97" s="13"/>
      <c r="K97" s="16" t="str">
        <f t="shared" si="9"/>
        <v/>
      </c>
      <c r="L97" s="15" t="str">
        <f>IFERROR(IF(K97="","",IF(YEAR(K97)=Listen!$K$2,CHOOSE(MONTH(K97),"Januar","Februar","März","April","Mai","Juni","Juli","August","September","Oktober","November","Dezember"),"außerhalb 2026")),"")</f>
        <v/>
      </c>
      <c r="M97" s="12"/>
      <c r="N97" s="12"/>
      <c r="O97" s="14"/>
      <c r="P97" s="12"/>
      <c r="Q97" s="13"/>
      <c r="R97" s="17" t="str">
        <f>IFERROR(IF(A97="","",IF(SUMIF(Protokoll!$C$2:$C$101,A97,Protokoll!$K$2:$K$101)=0,"",SUMIF(Protokoll!$C$2:$C$101,A97,Protokoll!$K$2:$K$101))),"")</f>
        <v/>
      </c>
      <c r="S97" s="17" t="str">
        <f t="shared" si="10"/>
        <v/>
      </c>
      <c r="T97" s="18" t="str">
        <f>IFERROR(IF(K97="","",K97-Listen!$K$3),"")</f>
        <v/>
      </c>
      <c r="U97" s="15" t="str">
        <f>IFERROR(IF(A97="","",IF(P97="Erledigt","Erledigt",IF(K97&lt;Listen!$K$3,"Überfällig",IF(K97&lt;=Listen!$K$3+14,"Fällig &lt; 14 Tage",IF(K97&lt;=Listen!$K$3+30,"Fällig &lt; 30 Tage","Geplant"))))),"")</f>
        <v/>
      </c>
      <c r="V97" s="12"/>
      <c r="W97" s="12"/>
      <c r="X97" s="19">
        <f t="shared" si="11"/>
        <v>2958465</v>
      </c>
      <c r="Y97" s="2"/>
      <c r="Z97" s="2"/>
    </row>
    <row r="98" spans="1:26" x14ac:dyDescent="0.25">
      <c r="A98" s="12"/>
      <c r="B98" s="12"/>
      <c r="C98" s="12"/>
      <c r="D98" s="12"/>
      <c r="E98" s="12"/>
      <c r="F98" s="12"/>
      <c r="G98" s="12"/>
      <c r="H98" s="12"/>
      <c r="I98" s="15" t="str">
        <f t="shared" ref="I98:I129" si="12">IFERROR(IF(H98="Täglich",1,IF(H98="Wöchentlich",7,IF(H98="Monatlich",30,IF(H98="Quartalsweise",90,IF(H98="Halbjährlich",180,IF(H98="Jährlich",365,"")))))),"")</f>
        <v/>
      </c>
      <c r="J98" s="13"/>
      <c r="K98" s="16" t="str">
        <f t="shared" ref="K98:K129" si="13">IFERROR(IF(A98="","",IF(H98="Monatlich",EDATE(IF(Q98&lt;&gt;"",Q98,J98),1),IF(H98="Quartalsweise",EDATE(IF(Q98&lt;&gt;"",Q98,J98),3),IF(H98="Halbjährlich",EDATE(IF(Q98&lt;&gt;"",Q98,J98),6),IF(H98="Jährlich",EDATE(IF(Q98&lt;&gt;"",Q98,J98),12),IF(Q98&lt;&gt;"",Q98,J98)+I98))))),"")</f>
        <v/>
      </c>
      <c r="L98" s="15" t="str">
        <f>IFERROR(IF(K98="","",IF(YEAR(K98)=Listen!$K$2,CHOOSE(MONTH(K98),"Januar","Februar","März","April","Mai","Juni","Juli","August","September","Oktober","November","Dezember"),"außerhalb 2026")),"")</f>
        <v/>
      </c>
      <c r="M98" s="12"/>
      <c r="N98" s="12"/>
      <c r="O98" s="14"/>
      <c r="P98" s="12"/>
      <c r="Q98" s="13"/>
      <c r="R98" s="17" t="str">
        <f>IFERROR(IF(A98="","",IF(SUMIF(Protokoll!$C$2:$C$101,A98,Protokoll!$K$2:$K$101)=0,"",SUMIF(Protokoll!$C$2:$C$101,A98,Protokoll!$K$2:$K$101))),"")</f>
        <v/>
      </c>
      <c r="S98" s="17" t="str">
        <f t="shared" ref="S98:S129" si="14">IFERROR(IF(OR(O98="",R98=""),"",R98-O98),"")</f>
        <v/>
      </c>
      <c r="T98" s="18" t="str">
        <f>IFERROR(IF(K98="","",K98-Listen!$K$3),"")</f>
        <v/>
      </c>
      <c r="U98" s="15" t="str">
        <f>IFERROR(IF(A98="","",IF(P98="Erledigt","Erledigt",IF(K98&lt;Listen!$K$3,"Überfällig",IF(K98&lt;=Listen!$K$3+14,"Fällig &lt; 14 Tage",IF(K98&lt;=Listen!$K$3+30,"Fällig &lt; 30 Tage","Geplant"))))),"")</f>
        <v/>
      </c>
      <c r="V98" s="12"/>
      <c r="W98" s="12"/>
      <c r="X98" s="19">
        <f t="shared" si="11"/>
        <v>2958465</v>
      </c>
      <c r="Y98" s="2"/>
      <c r="Z98" s="2"/>
    </row>
    <row r="99" spans="1:26" x14ac:dyDescent="0.25">
      <c r="A99" s="12"/>
      <c r="B99" s="12"/>
      <c r="C99" s="12"/>
      <c r="D99" s="12"/>
      <c r="E99" s="12"/>
      <c r="F99" s="12"/>
      <c r="G99" s="12"/>
      <c r="H99" s="12"/>
      <c r="I99" s="15" t="str">
        <f t="shared" si="12"/>
        <v/>
      </c>
      <c r="J99" s="13"/>
      <c r="K99" s="16" t="str">
        <f t="shared" si="13"/>
        <v/>
      </c>
      <c r="L99" s="15" t="str">
        <f>IFERROR(IF(K99="","",IF(YEAR(K99)=Listen!$K$2,CHOOSE(MONTH(K99),"Januar","Februar","März","April","Mai","Juni","Juli","August","September","Oktober","November","Dezember"),"außerhalb 2026")),"")</f>
        <v/>
      </c>
      <c r="M99" s="12"/>
      <c r="N99" s="12"/>
      <c r="O99" s="14"/>
      <c r="P99" s="12"/>
      <c r="Q99" s="13"/>
      <c r="R99" s="17" t="str">
        <f>IFERROR(IF(A99="","",IF(SUMIF(Protokoll!$C$2:$C$101,A99,Protokoll!$K$2:$K$101)=0,"",SUMIF(Protokoll!$C$2:$C$101,A99,Protokoll!$K$2:$K$101))),"")</f>
        <v/>
      </c>
      <c r="S99" s="17" t="str">
        <f t="shared" si="14"/>
        <v/>
      </c>
      <c r="T99" s="18" t="str">
        <f>IFERROR(IF(K99="","",K99-Listen!$K$3),"")</f>
        <v/>
      </c>
      <c r="U99" s="15" t="str">
        <f>IFERROR(IF(A99="","",IF(P99="Erledigt","Erledigt",IF(K99&lt;Listen!$K$3,"Überfällig",IF(K99&lt;=Listen!$K$3+14,"Fällig &lt; 14 Tage",IF(K99&lt;=Listen!$K$3+30,"Fällig &lt; 30 Tage","Geplant"))))),"")</f>
        <v/>
      </c>
      <c r="V99" s="12"/>
      <c r="W99" s="12"/>
      <c r="X99" s="19">
        <f t="shared" si="11"/>
        <v>2958465</v>
      </c>
      <c r="Y99" s="2"/>
      <c r="Z99" s="2"/>
    </row>
    <row r="100" spans="1:26" x14ac:dyDescent="0.25">
      <c r="A100" s="12"/>
      <c r="B100" s="12"/>
      <c r="C100" s="12"/>
      <c r="D100" s="12"/>
      <c r="E100" s="12"/>
      <c r="F100" s="12"/>
      <c r="G100" s="12"/>
      <c r="H100" s="12"/>
      <c r="I100" s="15" t="str">
        <f t="shared" si="12"/>
        <v/>
      </c>
      <c r="J100" s="13"/>
      <c r="K100" s="16" t="str">
        <f t="shared" si="13"/>
        <v/>
      </c>
      <c r="L100" s="15" t="str">
        <f>IFERROR(IF(K100="","",IF(YEAR(K100)=Listen!$K$2,CHOOSE(MONTH(K100),"Januar","Februar","März","April","Mai","Juni","Juli","August","September","Oktober","November","Dezember"),"außerhalb 2026")),"")</f>
        <v/>
      </c>
      <c r="M100" s="12"/>
      <c r="N100" s="12"/>
      <c r="O100" s="14"/>
      <c r="P100" s="12"/>
      <c r="Q100" s="13"/>
      <c r="R100" s="17" t="str">
        <f>IFERROR(IF(A100="","",IF(SUMIF(Protokoll!$C$2:$C$101,A100,Protokoll!$K$2:$K$101)=0,"",SUMIF(Protokoll!$C$2:$C$101,A100,Protokoll!$K$2:$K$101))),"")</f>
        <v/>
      </c>
      <c r="S100" s="17" t="str">
        <f t="shared" si="14"/>
        <v/>
      </c>
      <c r="T100" s="18" t="str">
        <f>IFERROR(IF(K100="","",K100-Listen!$K$3),"")</f>
        <v/>
      </c>
      <c r="U100" s="15" t="str">
        <f>IFERROR(IF(A100="","",IF(P100="Erledigt","Erledigt",IF(K100&lt;Listen!$K$3,"Überfällig",IF(K100&lt;=Listen!$K$3+14,"Fällig &lt; 14 Tage",IF(K100&lt;=Listen!$K$3+30,"Fällig &lt; 30 Tage","Geplant"))))),"")</f>
        <v/>
      </c>
      <c r="V100" s="12"/>
      <c r="W100" s="12"/>
      <c r="X100" s="19">
        <f t="shared" si="11"/>
        <v>2958465</v>
      </c>
      <c r="Y100" s="2"/>
      <c r="Z100" s="2"/>
    </row>
    <row r="101" spans="1:26" x14ac:dyDescent="0.25">
      <c r="A101" s="12"/>
      <c r="B101" s="12"/>
      <c r="C101" s="12"/>
      <c r="D101" s="12"/>
      <c r="E101" s="12"/>
      <c r="F101" s="12"/>
      <c r="G101" s="12"/>
      <c r="H101" s="12"/>
      <c r="I101" s="15" t="str">
        <f t="shared" si="12"/>
        <v/>
      </c>
      <c r="J101" s="13"/>
      <c r="K101" s="16" t="str">
        <f t="shared" si="13"/>
        <v/>
      </c>
      <c r="L101" s="15" t="str">
        <f>IFERROR(IF(K101="","",IF(YEAR(K101)=Listen!$K$2,CHOOSE(MONTH(K101),"Januar","Februar","März","April","Mai","Juni","Juli","August","September","Oktober","November","Dezember"),"außerhalb 2026")),"")</f>
        <v/>
      </c>
      <c r="M101" s="12"/>
      <c r="N101" s="12"/>
      <c r="O101" s="14"/>
      <c r="P101" s="12"/>
      <c r="Q101" s="13"/>
      <c r="R101" s="17" t="str">
        <f>IFERROR(IF(A101="","",IF(SUMIF(Protokoll!$C$2:$C$101,A101,Protokoll!$K$2:$K$101)=0,"",SUMIF(Protokoll!$C$2:$C$101,A101,Protokoll!$K$2:$K$101))),"")</f>
        <v/>
      </c>
      <c r="S101" s="17" t="str">
        <f t="shared" si="14"/>
        <v/>
      </c>
      <c r="T101" s="18" t="str">
        <f>IFERROR(IF(K101="","",K101-Listen!$K$3),"")</f>
        <v/>
      </c>
      <c r="U101" s="15" t="str">
        <f>IFERROR(IF(A101="","",IF(P101="Erledigt","Erledigt",IF(K101&lt;Listen!$K$3,"Überfällig",IF(K101&lt;=Listen!$K$3+14,"Fällig &lt; 14 Tage",IF(K101&lt;=Listen!$K$3+30,"Fällig &lt; 30 Tage","Geplant"))))),"")</f>
        <v/>
      </c>
      <c r="V101" s="12"/>
      <c r="W101" s="12"/>
      <c r="X101" s="19">
        <f t="shared" si="11"/>
        <v>2958465</v>
      </c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conditionalFormatting sqref="S2:S101">
    <cfRule type="cellIs" dxfId="5" priority="5" operator="greaterThan">
      <formula>0</formula>
    </cfRule>
  </conditionalFormatting>
  <conditionalFormatting sqref="T2:T101">
    <cfRule type="cellIs" dxfId="4" priority="6" operator="lessThan">
      <formula>0</formula>
    </cfRule>
  </conditionalFormatting>
  <conditionalFormatting sqref="U2:U101">
    <cfRule type="expression" dxfId="3" priority="1">
      <formula>U2="Überfällig"</formula>
    </cfRule>
    <cfRule type="expression" dxfId="2" priority="2">
      <formula>U2="Fällig &lt; 14 Tage"</formula>
    </cfRule>
    <cfRule type="expression" dxfId="1" priority="3">
      <formula>U2="Fällig &lt; 30 Tage"</formula>
    </cfRule>
    <cfRule type="expression" dxfId="0" priority="4">
      <formula>U2="Erledigt"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xr:uid="{00000000-0002-0000-0100-000000000000}">
          <x14:formula1>
            <xm:f>Listen!$E$2:$E$9</xm:f>
          </x14:formula1>
          <xm:sqref>B2:B101</xm:sqref>
        </x14:dataValidation>
        <x14:dataValidation type="list" xr:uid="{00000000-0002-0000-0100-000001000000}">
          <x14:formula1>
            <xm:f>Listen!$A$2:$A$9</xm:f>
          </x14:formula1>
          <xm:sqref>F2:F101</xm:sqref>
        </x14:dataValidation>
        <x14:dataValidation type="list" xr:uid="{00000000-0002-0000-0100-000002000000}">
          <x14:formula1>
            <xm:f>Listen!$C$2:$C$4</xm:f>
          </x14:formula1>
          <xm:sqref>G2:G101</xm:sqref>
        </x14:dataValidation>
        <x14:dataValidation type="list" xr:uid="{00000000-0002-0000-0100-000003000000}">
          <x14:formula1>
            <xm:f>Listen!$B$2:$B$7</xm:f>
          </x14:formula1>
          <xm:sqref>H2:H101</xm:sqref>
        </x14:dataValidation>
        <x14:dataValidation type="list" xr:uid="{00000000-0002-0000-0100-000004000000}">
          <x14:formula1>
            <xm:f>Listen!$D$2:$D$7</xm:f>
          </x14:formula1>
          <xm:sqref>M2:M101</xm:sqref>
        </x14:dataValidation>
        <x14:dataValidation type="list" xr:uid="{00000000-0002-0000-0100-000005000000}">
          <x14:formula1>
            <xm:f>Listen!$F$2:$F$7</xm:f>
          </x14:formula1>
          <xm:sqref>N2:N101</xm:sqref>
        </x14:dataValidation>
        <x14:dataValidation type="list" xr:uid="{00000000-0002-0000-0100-000006000000}">
          <x14:formula1>
            <xm:f>Listen!$G$2:$G$6</xm:f>
          </x14:formula1>
          <xm:sqref>P2:P101</xm:sqref>
        </x14:dataValidation>
        <x14:dataValidation type="list" xr:uid="{00000000-0002-0000-0100-000007000000}">
          <x14:formula1>
            <xm:f>Listen!$H$2:$H$3</xm:f>
          </x14:formula1>
          <xm:sqref>V2:V101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baseColWidth="10" defaultColWidth="9" defaultRowHeight="15" x14ac:dyDescent="0.25"/>
  <cols>
    <col min="1" max="2" width="13" customWidth="1"/>
    <col min="3" max="3" width="12" customWidth="1"/>
    <col min="4" max="4" width="18" customWidth="1"/>
    <col min="5" max="5" width="24" customWidth="1"/>
    <col min="6" max="6" width="32" customWidth="1"/>
    <col min="7" max="7" width="42" customWidth="1"/>
    <col min="8" max="9" width="22" customWidth="1"/>
    <col min="10" max="10" width="18" customWidth="1"/>
    <col min="11" max="11" width="12" customWidth="1"/>
    <col min="12" max="13" width="22" customWidth="1"/>
    <col min="14" max="14" width="32" customWidth="1"/>
    <col min="15" max="15" width="14" customWidth="1"/>
  </cols>
  <sheetData>
    <row r="1" spans="1:26" x14ac:dyDescent="0.25">
      <c r="A1" s="3" t="s">
        <v>211</v>
      </c>
      <c r="B1" s="3" t="s">
        <v>212</v>
      </c>
      <c r="C1" s="3" t="s">
        <v>213</v>
      </c>
      <c r="D1" s="3" t="s">
        <v>49</v>
      </c>
      <c r="E1" s="3" t="s">
        <v>43</v>
      </c>
      <c r="F1" s="3" t="s">
        <v>51</v>
      </c>
      <c r="G1" s="3" t="s">
        <v>214</v>
      </c>
      <c r="H1" s="3" t="s">
        <v>215</v>
      </c>
      <c r="I1" s="3" t="s">
        <v>58</v>
      </c>
      <c r="J1" s="3" t="s">
        <v>216</v>
      </c>
      <c r="K1" s="3" t="s">
        <v>217</v>
      </c>
      <c r="L1" s="3" t="s">
        <v>218</v>
      </c>
      <c r="M1" s="3" t="s">
        <v>219</v>
      </c>
      <c r="N1" s="3" t="s">
        <v>63</v>
      </c>
      <c r="O1" s="3" t="s">
        <v>57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x14ac:dyDescent="0.25">
      <c r="A2" s="12" t="s">
        <v>220</v>
      </c>
      <c r="B2" s="13">
        <v>46034</v>
      </c>
      <c r="C2" s="12" t="s">
        <v>151</v>
      </c>
      <c r="D2" s="15" t="str">
        <f>IFERROR(VLOOKUP(C2,Wartungsplan!$A$2:$X$101,2,FALSE),"")</f>
        <v>Allgemeinflächen</v>
      </c>
      <c r="E2" s="15" t="str">
        <f>IFERROR(VLOOKUP(C2,Wartungsplan!$A$2:$X$101,3,FALSE),"")</f>
        <v>Rauchmelder</v>
      </c>
      <c r="F2" s="15" t="str">
        <f>IFERROR(VLOOKUP(C2,Wartungsplan!$A$2:$X$101,5,FALSE),"")</f>
        <v>Testauslösung und Batteriestatus</v>
      </c>
      <c r="G2" s="12" t="s">
        <v>221</v>
      </c>
      <c r="H2" s="12" t="s">
        <v>91</v>
      </c>
      <c r="I2" s="12" t="s">
        <v>92</v>
      </c>
      <c r="J2" s="12" t="s">
        <v>222</v>
      </c>
      <c r="K2" s="14">
        <v>48</v>
      </c>
      <c r="L2" s="12" t="s">
        <v>223</v>
      </c>
      <c r="M2" s="12" t="s">
        <v>224</v>
      </c>
      <c r="N2" s="12" t="s">
        <v>225</v>
      </c>
      <c r="O2" s="15" t="str">
        <f>IF(B2="","",IF(YEAR(B2)=Listen!$K$2,CHOOSE(MONTH(B2),"Januar","Februar","März","April","Mai","Juni","Juli","August","September","Oktober","November","Dezember"),"außerhalb 2026"))</f>
        <v>Januar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x14ac:dyDescent="0.25">
      <c r="A3" s="12" t="s">
        <v>226</v>
      </c>
      <c r="B3" s="13">
        <v>46099</v>
      </c>
      <c r="C3" s="12" t="s">
        <v>65</v>
      </c>
      <c r="D3" s="15" t="str">
        <f>IFERROR(VLOOKUP(C3,Wartungsplan!$A$2:$X$101,2,FALSE),"")</f>
        <v>Technikräume</v>
      </c>
      <c r="E3" s="15" t="str">
        <f>IFERROR(VLOOKUP(C3,Wartungsplan!$A$2:$X$101,3,FALSE),"")</f>
        <v>Heizungsanlage</v>
      </c>
      <c r="F3" s="15" t="str">
        <f>IFERROR(VLOOKUP(C3,Wartungsplan!$A$2:$X$101,5,FALSE),"")</f>
        <v>Wartung, Sichtprüfung und Funktionskontrolle</v>
      </c>
      <c r="G3" s="12" t="s">
        <v>227</v>
      </c>
      <c r="H3" s="12" t="s">
        <v>132</v>
      </c>
      <c r="I3" s="12" t="s">
        <v>73</v>
      </c>
      <c r="J3" s="12" t="s">
        <v>222</v>
      </c>
      <c r="K3" s="14">
        <v>410</v>
      </c>
      <c r="L3" s="12" t="s">
        <v>228</v>
      </c>
      <c r="M3" s="12" t="s">
        <v>229</v>
      </c>
      <c r="N3" s="12"/>
      <c r="O3" s="15" t="str">
        <f>IF(B3="","",IF(YEAR(B3)=Listen!$K$2,CHOOSE(MONTH(B3),"Januar","Februar","März","April","Mai","Juni","Juli","August","September","Oktober","November","Dezember"),"außerhalb 2026"))</f>
        <v>März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x14ac:dyDescent="0.25">
      <c r="A4" s="12" t="s">
        <v>230</v>
      </c>
      <c r="B4" s="13">
        <v>46123</v>
      </c>
      <c r="C4" s="12" t="s">
        <v>116</v>
      </c>
      <c r="D4" s="15" t="str">
        <f>IFERROR(VLOOKUP(C4,Wartungsplan!$A$2:$X$101,2,FALSE),"")</f>
        <v>Technikräume</v>
      </c>
      <c r="E4" s="15" t="str">
        <f>IFERROR(VLOOKUP(C4,Wartungsplan!$A$2:$X$101,3,FALSE),"")</f>
        <v>Lüftungsanlage</v>
      </c>
      <c r="F4" s="15" t="str">
        <f>IFERROR(VLOOKUP(C4,Wartungsplan!$A$2:$X$101,5,FALSE),"")</f>
        <v>Filterwechsel und Anlagenkontrolle</v>
      </c>
      <c r="G4" s="12" t="s">
        <v>231</v>
      </c>
      <c r="H4" s="12" t="s">
        <v>72</v>
      </c>
      <c r="I4" s="12" t="s">
        <v>73</v>
      </c>
      <c r="J4" s="12" t="s">
        <v>232</v>
      </c>
      <c r="K4" s="14">
        <v>335</v>
      </c>
      <c r="L4" s="12" t="s">
        <v>233</v>
      </c>
      <c r="M4" s="12" t="s">
        <v>234</v>
      </c>
      <c r="N4" s="12" t="s">
        <v>235</v>
      </c>
      <c r="O4" s="15" t="str">
        <f>IF(B4="","",IF(YEAR(B4)=Listen!$K$2,CHOOSE(MONTH(B4),"Januar","Februar","März","April","Mai","Juni","Juli","August","September","Oktober","November","Dezember"),"außerhalb 2026"))</f>
        <v>April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x14ac:dyDescent="0.25">
      <c r="A5" s="12" t="s">
        <v>236</v>
      </c>
      <c r="B5" s="13">
        <v>46157</v>
      </c>
      <c r="C5" s="12" t="s">
        <v>187</v>
      </c>
      <c r="D5" s="15" t="str">
        <f>IFERROR(VLOOKUP(C5,Wartungsplan!$A$2:$X$101,2,FALSE),"")</f>
        <v>Dach/Fassade</v>
      </c>
      <c r="E5" s="15" t="str">
        <f>IFERROR(VLOOKUP(C5,Wartungsplan!$A$2:$X$101,3,FALSE),"")</f>
        <v>Rauch- und Wärmeabzug</v>
      </c>
      <c r="F5" s="15" t="str">
        <f>IFERROR(VLOOKUP(C5,Wartungsplan!$A$2:$X$101,5,FALSE),"")</f>
        <v>Funktionsprüfung und Sichtkontrolle</v>
      </c>
      <c r="G5" s="12" t="s">
        <v>237</v>
      </c>
      <c r="H5" s="12" t="s">
        <v>82</v>
      </c>
      <c r="I5" s="12" t="s">
        <v>83</v>
      </c>
      <c r="J5" s="12" t="s">
        <v>222</v>
      </c>
      <c r="K5" s="14">
        <v>355</v>
      </c>
      <c r="L5" s="12" t="s">
        <v>238</v>
      </c>
      <c r="M5" s="12" t="s">
        <v>239</v>
      </c>
      <c r="N5" s="12"/>
      <c r="O5" s="15" t="str">
        <f>IF(B5="","",IF(YEAR(B5)=Listen!$K$2,CHOOSE(MONTH(B5),"Januar","Februar","März","April","Mai","Juni","Juli","August","September","Oktober","November","Dezember"),"außerhalb 2026"))</f>
        <v>Mai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x14ac:dyDescent="0.25">
      <c r="A6" s="12" t="s">
        <v>240</v>
      </c>
      <c r="B6" s="13">
        <v>46162</v>
      </c>
      <c r="C6" s="12" t="s">
        <v>76</v>
      </c>
      <c r="D6" s="15" t="str">
        <f>IFERROR(VLOOKUP(C6,Wartungsplan!$A$2:$X$101,2,FALSE),"")</f>
        <v>Allgemeinflächen</v>
      </c>
      <c r="E6" s="15" t="str">
        <f>IFERROR(VLOOKUP(C6,Wartungsplan!$A$2:$X$101,3,FALSE),"")</f>
        <v>Brandmeldeanlage</v>
      </c>
      <c r="F6" s="15" t="str">
        <f>IFERROR(VLOOKUP(C6,Wartungsplan!$A$2:$X$101,5,FALSE),"")</f>
        <v>Meldertest und Störmeldungsprüfung</v>
      </c>
      <c r="G6" s="12" t="s">
        <v>241</v>
      </c>
      <c r="H6" s="12" t="s">
        <v>82</v>
      </c>
      <c r="I6" s="12" t="s">
        <v>83</v>
      </c>
      <c r="J6" s="12" t="s">
        <v>242</v>
      </c>
      <c r="K6" s="14">
        <v>210</v>
      </c>
      <c r="L6" s="12" t="s">
        <v>228</v>
      </c>
      <c r="M6" s="12" t="s">
        <v>243</v>
      </c>
      <c r="N6" s="12" t="s">
        <v>244</v>
      </c>
      <c r="O6" s="15" t="str">
        <f>IF(B6="","",IF(YEAR(B6)=Listen!$K$2,CHOOSE(MONTH(B6),"Januar","Februar","März","April","Mai","Juni","Juli","August","September","Oktober","November","Dezember"),"außerhalb 2026"))</f>
        <v>Mai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2" t="s">
        <v>245</v>
      </c>
      <c r="B7" s="13">
        <v>46170</v>
      </c>
      <c r="C7" s="12" t="s">
        <v>192</v>
      </c>
      <c r="D7" s="15" t="str">
        <f>IFERROR(VLOOKUP(C7,Wartungsplan!$A$2:$X$101,2,FALSE),"")</f>
        <v>Parkflächen</v>
      </c>
      <c r="E7" s="15" t="str">
        <f>IFERROR(VLOOKUP(C7,Wartungsplan!$A$2:$X$101,3,FALSE),"")</f>
        <v>Entwässerungsrinne</v>
      </c>
      <c r="F7" s="15" t="str">
        <f>IFERROR(VLOOKUP(C7,Wartungsplan!$A$2:$X$101,5,FALSE),"")</f>
        <v>Reinigung und Ablaufprüfung</v>
      </c>
      <c r="G7" s="12" t="s">
        <v>246</v>
      </c>
      <c r="H7" s="12" t="s">
        <v>91</v>
      </c>
      <c r="I7" s="12" t="s">
        <v>92</v>
      </c>
      <c r="J7" s="12" t="s">
        <v>222</v>
      </c>
      <c r="K7" s="14">
        <v>35</v>
      </c>
      <c r="L7" s="12" t="s">
        <v>247</v>
      </c>
      <c r="M7" s="12" t="s">
        <v>248</v>
      </c>
      <c r="N7" s="12"/>
      <c r="O7" s="15" t="str">
        <f>IF(B7="","",IF(YEAR(B7)=Listen!$K$2,CHOOSE(MONTH(B7),"Januar","Februar","März","April","Mai","Juni","Juli","August","September","Oktober","November","Dezember"),"außerhalb 2026"))</f>
        <v>Mai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x14ac:dyDescent="0.25">
      <c r="A8" s="12" t="s">
        <v>249</v>
      </c>
      <c r="B8" s="13">
        <v>46172</v>
      </c>
      <c r="C8" s="12" t="s">
        <v>146</v>
      </c>
      <c r="D8" s="15" t="str">
        <f>IFERROR(VLOOKUP(C8,Wartungsplan!$A$2:$X$101,2,FALSE),"")</f>
        <v>Technikräume</v>
      </c>
      <c r="E8" s="15" t="str">
        <f>IFERROR(VLOOKUP(C8,Wartungsplan!$A$2:$X$101,3,FALSE),"")</f>
        <v>Abwasserhebeanlage</v>
      </c>
      <c r="F8" s="15" t="str">
        <f>IFERROR(VLOOKUP(C8,Wartungsplan!$A$2:$X$101,5,FALSE),"")</f>
        <v>Alarm, Pumpe und Rückstauklappe kontrollieren</v>
      </c>
      <c r="G8" s="12" t="s">
        <v>250</v>
      </c>
      <c r="H8" s="12" t="s">
        <v>72</v>
      </c>
      <c r="I8" s="12" t="s">
        <v>126</v>
      </c>
      <c r="J8" s="12" t="s">
        <v>222</v>
      </c>
      <c r="K8" s="14">
        <v>205</v>
      </c>
      <c r="L8" s="12" t="s">
        <v>233</v>
      </c>
      <c r="M8" s="12" t="s">
        <v>251</v>
      </c>
      <c r="N8" s="12"/>
      <c r="O8" s="15" t="str">
        <f>IF(B8="","",IF(YEAR(B8)=Listen!$K$2,CHOOSE(MONTH(B8),"Januar","Februar","März","April","Mai","Juni","Juli","August","September","Oktober","November","Dezember"),"außerhalb 2026"))</f>
        <v>Mai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12" t="s">
        <v>252</v>
      </c>
      <c r="B9" s="13">
        <v>46174</v>
      </c>
      <c r="C9" s="12" t="s">
        <v>121</v>
      </c>
      <c r="D9" s="15" t="str">
        <f>IFERROR(VLOOKUP(C9,Wartungsplan!$A$2:$X$101,2,FALSE),"")</f>
        <v>Sanitärbereiche</v>
      </c>
      <c r="E9" s="15" t="str">
        <f>IFERROR(VLOOKUP(C9,Wartungsplan!$A$2:$X$101,3,FALSE),"")</f>
        <v>Wasserfilter</v>
      </c>
      <c r="F9" s="15" t="str">
        <f>IFERROR(VLOOKUP(C9,Wartungsplan!$A$2:$X$101,5,FALSE),"")</f>
        <v>Filtereinsatz prüfen und wechseln</v>
      </c>
      <c r="G9" s="12" t="s">
        <v>253</v>
      </c>
      <c r="H9" s="12" t="s">
        <v>91</v>
      </c>
      <c r="I9" s="12" t="s">
        <v>126</v>
      </c>
      <c r="J9" s="12" t="s">
        <v>7</v>
      </c>
      <c r="K9" s="14">
        <v>82</v>
      </c>
      <c r="L9" s="12" t="s">
        <v>254</v>
      </c>
      <c r="M9" s="12" t="s">
        <v>255</v>
      </c>
      <c r="N9" s="12"/>
      <c r="O9" s="15" t="str">
        <f>IF(B9="","",IF(YEAR(B9)=Listen!$K$2,CHOOSE(MONTH(B9),"Januar","Februar","März","April","Mai","Juni","Juli","August","September","Oktober","November","Dezember"),"außerhalb 2026"))</f>
        <v>Juni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2"/>
      <c r="B10" s="13"/>
      <c r="C10" s="12"/>
      <c r="D10" s="15" t="str">
        <f>IFERROR(VLOOKUP(C10,Wartungsplan!$A$2:$X$101,2,FALSE),"")</f>
        <v/>
      </c>
      <c r="E10" s="15" t="str">
        <f>IFERROR(VLOOKUP(C10,Wartungsplan!$A$2:$X$101,3,FALSE),"")</f>
        <v/>
      </c>
      <c r="F10" s="15" t="str">
        <f>IFERROR(VLOOKUP(C10,Wartungsplan!$A$2:$X$101,5,FALSE),"")</f>
        <v/>
      </c>
      <c r="G10" s="12"/>
      <c r="H10" s="12"/>
      <c r="I10" s="12"/>
      <c r="J10" s="12"/>
      <c r="K10" s="14"/>
      <c r="L10" s="12"/>
      <c r="M10" s="12"/>
      <c r="N10" s="12"/>
      <c r="O10" s="15" t="str">
        <f>IF(B10="","",IF(YEAR(B10)=Listen!$K$2,CHOOSE(MONTH(B10),"Januar","Februar","März","April","Mai","Juni","Juli","August","September","Oktober","November","Dezember"),"außerhalb 2026"))</f>
        <v/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2"/>
      <c r="B11" s="13"/>
      <c r="C11" s="12"/>
      <c r="D11" s="15" t="str">
        <f>IFERROR(VLOOKUP(C11,Wartungsplan!$A$2:$X$101,2,FALSE),"")</f>
        <v/>
      </c>
      <c r="E11" s="15" t="str">
        <f>IFERROR(VLOOKUP(C11,Wartungsplan!$A$2:$X$101,3,FALSE),"")</f>
        <v/>
      </c>
      <c r="F11" s="15" t="str">
        <f>IFERROR(VLOOKUP(C11,Wartungsplan!$A$2:$X$101,5,FALSE),"")</f>
        <v/>
      </c>
      <c r="G11" s="12"/>
      <c r="H11" s="12"/>
      <c r="I11" s="12"/>
      <c r="J11" s="12"/>
      <c r="K11" s="14"/>
      <c r="L11" s="12"/>
      <c r="M11" s="12"/>
      <c r="N11" s="12"/>
      <c r="O11" s="15" t="str">
        <f>IF(B11="","",IF(YEAR(B11)=Listen!$K$2,CHOOSE(MONTH(B11),"Januar","Februar","März","April","Mai","Juni","Juli","August","September","Oktober","November","Dezember"),"außerhalb 2026"))</f>
        <v/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2"/>
      <c r="B12" s="13"/>
      <c r="C12" s="12"/>
      <c r="D12" s="15" t="str">
        <f>IFERROR(VLOOKUP(C12,Wartungsplan!$A$2:$X$101,2,FALSE),"")</f>
        <v/>
      </c>
      <c r="E12" s="15" t="str">
        <f>IFERROR(VLOOKUP(C12,Wartungsplan!$A$2:$X$101,3,FALSE),"")</f>
        <v/>
      </c>
      <c r="F12" s="15" t="str">
        <f>IFERROR(VLOOKUP(C12,Wartungsplan!$A$2:$X$101,5,FALSE),"")</f>
        <v/>
      </c>
      <c r="G12" s="12"/>
      <c r="H12" s="12"/>
      <c r="I12" s="12"/>
      <c r="J12" s="12"/>
      <c r="K12" s="14"/>
      <c r="L12" s="12"/>
      <c r="M12" s="12"/>
      <c r="N12" s="12"/>
      <c r="O12" s="15" t="str">
        <f>IF(B12="","",IF(YEAR(B12)=Listen!$K$2,CHOOSE(MONTH(B12),"Januar","Februar","März","April","Mai","Juni","Juli","August","September","Oktober","November","Dezember"),"außerhalb 2026"))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2"/>
      <c r="B13" s="13"/>
      <c r="C13" s="12"/>
      <c r="D13" s="15" t="str">
        <f>IFERROR(VLOOKUP(C13,Wartungsplan!$A$2:$X$101,2,FALSE),"")</f>
        <v/>
      </c>
      <c r="E13" s="15" t="str">
        <f>IFERROR(VLOOKUP(C13,Wartungsplan!$A$2:$X$101,3,FALSE),"")</f>
        <v/>
      </c>
      <c r="F13" s="15" t="str">
        <f>IFERROR(VLOOKUP(C13,Wartungsplan!$A$2:$X$101,5,FALSE),"")</f>
        <v/>
      </c>
      <c r="G13" s="12"/>
      <c r="H13" s="12"/>
      <c r="I13" s="12"/>
      <c r="J13" s="12"/>
      <c r="K13" s="14"/>
      <c r="L13" s="12"/>
      <c r="M13" s="12"/>
      <c r="N13" s="12"/>
      <c r="O13" s="15" t="str">
        <f>IF(B13="","",IF(YEAR(B13)=Listen!$K$2,CHOOSE(MONTH(B13),"Januar","Februar","März","April","Mai","Juni","Juli","August","September","Oktober","November","Dezember"),"außerhalb 2026"))</f>
        <v/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2"/>
      <c r="B14" s="13"/>
      <c r="C14" s="12"/>
      <c r="D14" s="15" t="str">
        <f>IFERROR(VLOOKUP(C14,Wartungsplan!$A$2:$X$101,2,FALSE),"")</f>
        <v/>
      </c>
      <c r="E14" s="15" t="str">
        <f>IFERROR(VLOOKUP(C14,Wartungsplan!$A$2:$X$101,3,FALSE),"")</f>
        <v/>
      </c>
      <c r="F14" s="15" t="str">
        <f>IFERROR(VLOOKUP(C14,Wartungsplan!$A$2:$X$101,5,FALSE),"")</f>
        <v/>
      </c>
      <c r="G14" s="12"/>
      <c r="H14" s="12"/>
      <c r="I14" s="12"/>
      <c r="J14" s="12"/>
      <c r="K14" s="14"/>
      <c r="L14" s="12"/>
      <c r="M14" s="12"/>
      <c r="N14" s="12"/>
      <c r="O14" s="15" t="str">
        <f>IF(B14="","",IF(YEAR(B14)=Listen!$K$2,CHOOSE(MONTH(B14),"Januar","Februar","März","April","Mai","Juni","Juli","August","September","Oktober","November","Dezember"),"außerhalb 2026"))</f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2"/>
      <c r="B15" s="13"/>
      <c r="C15" s="12"/>
      <c r="D15" s="15" t="str">
        <f>IFERROR(VLOOKUP(C15,Wartungsplan!$A$2:$X$101,2,FALSE),"")</f>
        <v/>
      </c>
      <c r="E15" s="15" t="str">
        <f>IFERROR(VLOOKUP(C15,Wartungsplan!$A$2:$X$101,3,FALSE),"")</f>
        <v/>
      </c>
      <c r="F15" s="15" t="str">
        <f>IFERROR(VLOOKUP(C15,Wartungsplan!$A$2:$X$101,5,FALSE),"")</f>
        <v/>
      </c>
      <c r="G15" s="12"/>
      <c r="H15" s="12"/>
      <c r="I15" s="12"/>
      <c r="J15" s="12"/>
      <c r="K15" s="14"/>
      <c r="L15" s="12"/>
      <c r="M15" s="12"/>
      <c r="N15" s="12"/>
      <c r="O15" s="15" t="str">
        <f>IF(B15="","",IF(YEAR(B15)=Listen!$K$2,CHOOSE(MONTH(B15),"Januar","Februar","März","April","Mai","Juni","Juli","August","September","Oktober","November","Dezember"),"außerhalb 2026"))</f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2"/>
      <c r="B16" s="13"/>
      <c r="C16" s="12"/>
      <c r="D16" s="15" t="str">
        <f>IFERROR(VLOOKUP(C16,Wartungsplan!$A$2:$X$101,2,FALSE),"")</f>
        <v/>
      </c>
      <c r="E16" s="15" t="str">
        <f>IFERROR(VLOOKUP(C16,Wartungsplan!$A$2:$X$101,3,FALSE),"")</f>
        <v/>
      </c>
      <c r="F16" s="15" t="str">
        <f>IFERROR(VLOOKUP(C16,Wartungsplan!$A$2:$X$101,5,FALSE),"")</f>
        <v/>
      </c>
      <c r="G16" s="12"/>
      <c r="H16" s="12"/>
      <c r="I16" s="12"/>
      <c r="J16" s="12"/>
      <c r="K16" s="14"/>
      <c r="L16" s="12"/>
      <c r="M16" s="12"/>
      <c r="N16" s="12"/>
      <c r="O16" s="15" t="str">
        <f>IF(B16="","",IF(YEAR(B16)=Listen!$K$2,CHOOSE(MONTH(B16),"Januar","Februar","März","April","Mai","Juni","Juli","August","September","Oktober","November","Dezember"),"außerhalb 2026"))</f>
        <v/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2"/>
      <c r="B17" s="13"/>
      <c r="C17" s="12"/>
      <c r="D17" s="15" t="str">
        <f>IFERROR(VLOOKUP(C17,Wartungsplan!$A$2:$X$101,2,FALSE),"")</f>
        <v/>
      </c>
      <c r="E17" s="15" t="str">
        <f>IFERROR(VLOOKUP(C17,Wartungsplan!$A$2:$X$101,3,FALSE),"")</f>
        <v/>
      </c>
      <c r="F17" s="15" t="str">
        <f>IFERROR(VLOOKUP(C17,Wartungsplan!$A$2:$X$101,5,FALSE),"")</f>
        <v/>
      </c>
      <c r="G17" s="12"/>
      <c r="H17" s="12"/>
      <c r="I17" s="12"/>
      <c r="J17" s="12"/>
      <c r="K17" s="14"/>
      <c r="L17" s="12"/>
      <c r="M17" s="12"/>
      <c r="N17" s="12"/>
      <c r="O17" s="15" t="str">
        <f>IF(B17="","",IF(YEAR(B17)=Listen!$K$2,CHOOSE(MONTH(B17),"Januar","Februar","März","April","Mai","Juni","Juli","August","September","Oktober","November","Dezember"),"außerhalb 2026"))</f>
        <v/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2"/>
      <c r="B18" s="13"/>
      <c r="C18" s="12"/>
      <c r="D18" s="15" t="str">
        <f>IFERROR(VLOOKUP(C18,Wartungsplan!$A$2:$X$101,2,FALSE),"")</f>
        <v/>
      </c>
      <c r="E18" s="15" t="str">
        <f>IFERROR(VLOOKUP(C18,Wartungsplan!$A$2:$X$101,3,FALSE),"")</f>
        <v/>
      </c>
      <c r="F18" s="15" t="str">
        <f>IFERROR(VLOOKUP(C18,Wartungsplan!$A$2:$X$101,5,FALSE),"")</f>
        <v/>
      </c>
      <c r="G18" s="12"/>
      <c r="H18" s="12"/>
      <c r="I18" s="12"/>
      <c r="J18" s="12"/>
      <c r="K18" s="14"/>
      <c r="L18" s="12"/>
      <c r="M18" s="12"/>
      <c r="N18" s="12"/>
      <c r="O18" s="15" t="str">
        <f>IF(B18="","",IF(YEAR(B18)=Listen!$K$2,CHOOSE(MONTH(B18),"Januar","Februar","März","April","Mai","Juni","Juli","August","September","Oktober","November","Dezember"),"außerhalb 2026"))</f>
        <v/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2"/>
      <c r="B19" s="13"/>
      <c r="C19" s="12"/>
      <c r="D19" s="15" t="str">
        <f>IFERROR(VLOOKUP(C19,Wartungsplan!$A$2:$X$101,2,FALSE),"")</f>
        <v/>
      </c>
      <c r="E19" s="15" t="str">
        <f>IFERROR(VLOOKUP(C19,Wartungsplan!$A$2:$X$101,3,FALSE),"")</f>
        <v/>
      </c>
      <c r="F19" s="15" t="str">
        <f>IFERROR(VLOOKUP(C19,Wartungsplan!$A$2:$X$101,5,FALSE),"")</f>
        <v/>
      </c>
      <c r="G19" s="12"/>
      <c r="H19" s="12"/>
      <c r="I19" s="12"/>
      <c r="J19" s="12"/>
      <c r="K19" s="14"/>
      <c r="L19" s="12"/>
      <c r="M19" s="12"/>
      <c r="N19" s="12"/>
      <c r="O19" s="15" t="str">
        <f>IF(B19="","",IF(YEAR(B19)=Listen!$K$2,CHOOSE(MONTH(B19),"Januar","Februar","März","April","Mai","Juni","Juli","August","September","Oktober","November","Dezember"),"außerhalb 2026"))</f>
        <v/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2"/>
      <c r="B20" s="13"/>
      <c r="C20" s="12"/>
      <c r="D20" s="15" t="str">
        <f>IFERROR(VLOOKUP(C20,Wartungsplan!$A$2:$X$101,2,FALSE),"")</f>
        <v/>
      </c>
      <c r="E20" s="15" t="str">
        <f>IFERROR(VLOOKUP(C20,Wartungsplan!$A$2:$X$101,3,FALSE),"")</f>
        <v/>
      </c>
      <c r="F20" s="15" t="str">
        <f>IFERROR(VLOOKUP(C20,Wartungsplan!$A$2:$X$101,5,FALSE),"")</f>
        <v/>
      </c>
      <c r="G20" s="12"/>
      <c r="H20" s="12"/>
      <c r="I20" s="12"/>
      <c r="J20" s="12"/>
      <c r="K20" s="14"/>
      <c r="L20" s="12"/>
      <c r="M20" s="12"/>
      <c r="N20" s="12"/>
      <c r="O20" s="15" t="str">
        <f>IF(B20="","",IF(YEAR(B20)=Listen!$K$2,CHOOSE(MONTH(B20),"Januar","Februar","März","April","Mai","Juni","Juli","August","September","Oktober","November","Dezember"),"außerhalb 2026"))</f>
        <v/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2"/>
      <c r="B21" s="13"/>
      <c r="C21" s="12"/>
      <c r="D21" s="15" t="str">
        <f>IFERROR(VLOOKUP(C21,Wartungsplan!$A$2:$X$101,2,FALSE),"")</f>
        <v/>
      </c>
      <c r="E21" s="15" t="str">
        <f>IFERROR(VLOOKUP(C21,Wartungsplan!$A$2:$X$101,3,FALSE),"")</f>
        <v/>
      </c>
      <c r="F21" s="15" t="str">
        <f>IFERROR(VLOOKUP(C21,Wartungsplan!$A$2:$X$101,5,FALSE),"")</f>
        <v/>
      </c>
      <c r="G21" s="12"/>
      <c r="H21" s="12"/>
      <c r="I21" s="12"/>
      <c r="J21" s="12"/>
      <c r="K21" s="14"/>
      <c r="L21" s="12"/>
      <c r="M21" s="12"/>
      <c r="N21" s="12"/>
      <c r="O21" s="15" t="str">
        <f>IF(B21="","",IF(YEAR(B21)=Listen!$K$2,CHOOSE(MONTH(B21),"Januar","Februar","März","April","Mai","Juni","Juli","August","September","Oktober","November","Dezember"),"außerhalb 2026"))</f>
        <v/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2"/>
      <c r="B22" s="13"/>
      <c r="C22" s="12"/>
      <c r="D22" s="15" t="str">
        <f>IFERROR(VLOOKUP(C22,Wartungsplan!$A$2:$X$101,2,FALSE),"")</f>
        <v/>
      </c>
      <c r="E22" s="15" t="str">
        <f>IFERROR(VLOOKUP(C22,Wartungsplan!$A$2:$X$101,3,FALSE),"")</f>
        <v/>
      </c>
      <c r="F22" s="15" t="str">
        <f>IFERROR(VLOOKUP(C22,Wartungsplan!$A$2:$X$101,5,FALSE),"")</f>
        <v/>
      </c>
      <c r="G22" s="12"/>
      <c r="H22" s="12"/>
      <c r="I22" s="12"/>
      <c r="J22" s="12"/>
      <c r="K22" s="14"/>
      <c r="L22" s="12"/>
      <c r="M22" s="12"/>
      <c r="N22" s="12"/>
      <c r="O22" s="15" t="str">
        <f>IF(B22="","",IF(YEAR(B22)=Listen!$K$2,CHOOSE(MONTH(B22),"Januar","Februar","März","April","Mai","Juni","Juli","August","September","Oktober","November","Dezember"),"außerhalb 2026"))</f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2"/>
      <c r="B23" s="13"/>
      <c r="C23" s="12"/>
      <c r="D23" s="15" t="str">
        <f>IFERROR(VLOOKUP(C23,Wartungsplan!$A$2:$X$101,2,FALSE),"")</f>
        <v/>
      </c>
      <c r="E23" s="15" t="str">
        <f>IFERROR(VLOOKUP(C23,Wartungsplan!$A$2:$X$101,3,FALSE),"")</f>
        <v/>
      </c>
      <c r="F23" s="15" t="str">
        <f>IFERROR(VLOOKUP(C23,Wartungsplan!$A$2:$X$101,5,FALSE),"")</f>
        <v/>
      </c>
      <c r="G23" s="12"/>
      <c r="H23" s="12"/>
      <c r="I23" s="12"/>
      <c r="J23" s="12"/>
      <c r="K23" s="14"/>
      <c r="L23" s="12"/>
      <c r="M23" s="12"/>
      <c r="N23" s="12"/>
      <c r="O23" s="15" t="str">
        <f>IF(B23="","",IF(YEAR(B23)=Listen!$K$2,CHOOSE(MONTH(B23),"Januar","Februar","März","April","Mai","Juni","Juli","August","September","Oktober","November","Dezember"),"außerhalb 2026"))</f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2"/>
      <c r="B24" s="13"/>
      <c r="C24" s="12"/>
      <c r="D24" s="15" t="str">
        <f>IFERROR(VLOOKUP(C24,Wartungsplan!$A$2:$X$101,2,FALSE),"")</f>
        <v/>
      </c>
      <c r="E24" s="15" t="str">
        <f>IFERROR(VLOOKUP(C24,Wartungsplan!$A$2:$X$101,3,FALSE),"")</f>
        <v/>
      </c>
      <c r="F24" s="15" t="str">
        <f>IFERROR(VLOOKUP(C24,Wartungsplan!$A$2:$X$101,5,FALSE),"")</f>
        <v/>
      </c>
      <c r="G24" s="12"/>
      <c r="H24" s="12"/>
      <c r="I24" s="12"/>
      <c r="J24" s="12"/>
      <c r="K24" s="14"/>
      <c r="L24" s="12"/>
      <c r="M24" s="12"/>
      <c r="N24" s="12"/>
      <c r="O24" s="15" t="str">
        <f>IF(B24="","",IF(YEAR(B24)=Listen!$K$2,CHOOSE(MONTH(B24),"Januar","Februar","März","April","Mai","Juni","Juli","August","September","Oktober","November","Dezember"),"außerhalb 2026"))</f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2"/>
      <c r="B25" s="13"/>
      <c r="C25" s="12"/>
      <c r="D25" s="15" t="str">
        <f>IFERROR(VLOOKUP(C25,Wartungsplan!$A$2:$X$101,2,FALSE),"")</f>
        <v/>
      </c>
      <c r="E25" s="15" t="str">
        <f>IFERROR(VLOOKUP(C25,Wartungsplan!$A$2:$X$101,3,FALSE),"")</f>
        <v/>
      </c>
      <c r="F25" s="15" t="str">
        <f>IFERROR(VLOOKUP(C25,Wartungsplan!$A$2:$X$101,5,FALSE),"")</f>
        <v/>
      </c>
      <c r="G25" s="12"/>
      <c r="H25" s="12"/>
      <c r="I25" s="12"/>
      <c r="J25" s="12"/>
      <c r="K25" s="14"/>
      <c r="L25" s="12"/>
      <c r="M25" s="12"/>
      <c r="N25" s="12"/>
      <c r="O25" s="15" t="str">
        <f>IF(B25="","",IF(YEAR(B25)=Listen!$K$2,CHOOSE(MONTH(B25),"Januar","Februar","März","April","Mai","Juni","Juli","August","September","Oktober","November","Dezember"),"außerhalb 2026"))</f>
        <v/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2"/>
      <c r="B26" s="13"/>
      <c r="C26" s="12"/>
      <c r="D26" s="15" t="str">
        <f>IFERROR(VLOOKUP(C26,Wartungsplan!$A$2:$X$101,2,FALSE),"")</f>
        <v/>
      </c>
      <c r="E26" s="15" t="str">
        <f>IFERROR(VLOOKUP(C26,Wartungsplan!$A$2:$X$101,3,FALSE),"")</f>
        <v/>
      </c>
      <c r="F26" s="15" t="str">
        <f>IFERROR(VLOOKUP(C26,Wartungsplan!$A$2:$X$101,5,FALSE),"")</f>
        <v/>
      </c>
      <c r="G26" s="12"/>
      <c r="H26" s="12"/>
      <c r="I26" s="12"/>
      <c r="J26" s="12"/>
      <c r="K26" s="14"/>
      <c r="L26" s="12"/>
      <c r="M26" s="12"/>
      <c r="N26" s="12"/>
      <c r="O26" s="15" t="str">
        <f>IF(B26="","",IF(YEAR(B26)=Listen!$K$2,CHOOSE(MONTH(B26),"Januar","Februar","März","April","Mai","Juni","Juli","August","September","Oktober","November","Dezember"),"außerhalb 2026"))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2"/>
      <c r="B27" s="13"/>
      <c r="C27" s="12"/>
      <c r="D27" s="15" t="str">
        <f>IFERROR(VLOOKUP(C27,Wartungsplan!$A$2:$X$101,2,FALSE),"")</f>
        <v/>
      </c>
      <c r="E27" s="15" t="str">
        <f>IFERROR(VLOOKUP(C27,Wartungsplan!$A$2:$X$101,3,FALSE),"")</f>
        <v/>
      </c>
      <c r="F27" s="15" t="str">
        <f>IFERROR(VLOOKUP(C27,Wartungsplan!$A$2:$X$101,5,FALSE),"")</f>
        <v/>
      </c>
      <c r="G27" s="12"/>
      <c r="H27" s="12"/>
      <c r="I27" s="12"/>
      <c r="J27" s="12"/>
      <c r="K27" s="14"/>
      <c r="L27" s="12"/>
      <c r="M27" s="12"/>
      <c r="N27" s="12"/>
      <c r="O27" s="15" t="str">
        <f>IF(B27="","",IF(YEAR(B27)=Listen!$K$2,CHOOSE(MONTH(B27),"Januar","Februar","März","April","Mai","Juni","Juli","August","September","Oktober","November","Dezember"),"außerhalb 2026"))</f>
        <v/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2"/>
      <c r="B28" s="13"/>
      <c r="C28" s="12"/>
      <c r="D28" s="15" t="str">
        <f>IFERROR(VLOOKUP(C28,Wartungsplan!$A$2:$X$101,2,FALSE),"")</f>
        <v/>
      </c>
      <c r="E28" s="15" t="str">
        <f>IFERROR(VLOOKUP(C28,Wartungsplan!$A$2:$X$101,3,FALSE),"")</f>
        <v/>
      </c>
      <c r="F28" s="15" t="str">
        <f>IFERROR(VLOOKUP(C28,Wartungsplan!$A$2:$X$101,5,FALSE),"")</f>
        <v/>
      </c>
      <c r="G28" s="12"/>
      <c r="H28" s="12"/>
      <c r="I28" s="12"/>
      <c r="J28" s="12"/>
      <c r="K28" s="14"/>
      <c r="L28" s="12"/>
      <c r="M28" s="12"/>
      <c r="N28" s="12"/>
      <c r="O28" s="15" t="str">
        <f>IF(B28="","",IF(YEAR(B28)=Listen!$K$2,CHOOSE(MONTH(B28),"Januar","Februar","März","April","Mai","Juni","Juli","August","September","Oktober","November","Dezember"),"außerhalb 2026"))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2"/>
      <c r="B29" s="13"/>
      <c r="C29" s="12"/>
      <c r="D29" s="15" t="str">
        <f>IFERROR(VLOOKUP(C29,Wartungsplan!$A$2:$X$101,2,FALSE),"")</f>
        <v/>
      </c>
      <c r="E29" s="15" t="str">
        <f>IFERROR(VLOOKUP(C29,Wartungsplan!$A$2:$X$101,3,FALSE),"")</f>
        <v/>
      </c>
      <c r="F29" s="15" t="str">
        <f>IFERROR(VLOOKUP(C29,Wartungsplan!$A$2:$X$101,5,FALSE),"")</f>
        <v/>
      </c>
      <c r="G29" s="12"/>
      <c r="H29" s="12"/>
      <c r="I29" s="12"/>
      <c r="J29" s="12"/>
      <c r="K29" s="14"/>
      <c r="L29" s="12"/>
      <c r="M29" s="12"/>
      <c r="N29" s="12"/>
      <c r="O29" s="15" t="str">
        <f>IF(B29="","",IF(YEAR(B29)=Listen!$K$2,CHOOSE(MONTH(B29),"Januar","Februar","März","April","Mai","Juni","Juli","August","September","Oktober","November","Dezember"),"außerhalb 2026"))</f>
        <v/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2"/>
      <c r="B30" s="13"/>
      <c r="C30" s="12"/>
      <c r="D30" s="15" t="str">
        <f>IFERROR(VLOOKUP(C30,Wartungsplan!$A$2:$X$101,2,FALSE),"")</f>
        <v/>
      </c>
      <c r="E30" s="15" t="str">
        <f>IFERROR(VLOOKUP(C30,Wartungsplan!$A$2:$X$101,3,FALSE),"")</f>
        <v/>
      </c>
      <c r="F30" s="15" t="str">
        <f>IFERROR(VLOOKUP(C30,Wartungsplan!$A$2:$X$101,5,FALSE),"")</f>
        <v/>
      </c>
      <c r="G30" s="12"/>
      <c r="H30" s="12"/>
      <c r="I30" s="12"/>
      <c r="J30" s="12"/>
      <c r="K30" s="14"/>
      <c r="L30" s="12"/>
      <c r="M30" s="12"/>
      <c r="N30" s="12"/>
      <c r="O30" s="15" t="str">
        <f>IF(B30="","",IF(YEAR(B30)=Listen!$K$2,CHOOSE(MONTH(B30),"Januar","Februar","März","April","Mai","Juni","Juli","August","September","Oktober","November","Dezember"),"außerhalb 2026"))</f>
        <v/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2"/>
      <c r="B31" s="13"/>
      <c r="C31" s="12"/>
      <c r="D31" s="15" t="str">
        <f>IFERROR(VLOOKUP(C31,Wartungsplan!$A$2:$X$101,2,FALSE),"")</f>
        <v/>
      </c>
      <c r="E31" s="15" t="str">
        <f>IFERROR(VLOOKUP(C31,Wartungsplan!$A$2:$X$101,3,FALSE),"")</f>
        <v/>
      </c>
      <c r="F31" s="15" t="str">
        <f>IFERROR(VLOOKUP(C31,Wartungsplan!$A$2:$X$101,5,FALSE),"")</f>
        <v/>
      </c>
      <c r="G31" s="12"/>
      <c r="H31" s="12"/>
      <c r="I31" s="12"/>
      <c r="J31" s="12"/>
      <c r="K31" s="14"/>
      <c r="L31" s="12"/>
      <c r="M31" s="12"/>
      <c r="N31" s="12"/>
      <c r="O31" s="15" t="str">
        <f>IF(B31="","",IF(YEAR(B31)=Listen!$K$2,CHOOSE(MONTH(B31),"Januar","Februar","März","April","Mai","Juni","Juli","August","September","Oktober","November","Dezember"),"außerhalb 2026"))</f>
        <v/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2"/>
      <c r="B32" s="13"/>
      <c r="C32" s="12"/>
      <c r="D32" s="15" t="str">
        <f>IFERROR(VLOOKUP(C32,Wartungsplan!$A$2:$X$101,2,FALSE),"")</f>
        <v/>
      </c>
      <c r="E32" s="15" t="str">
        <f>IFERROR(VLOOKUP(C32,Wartungsplan!$A$2:$X$101,3,FALSE),"")</f>
        <v/>
      </c>
      <c r="F32" s="15" t="str">
        <f>IFERROR(VLOOKUP(C32,Wartungsplan!$A$2:$X$101,5,FALSE),"")</f>
        <v/>
      </c>
      <c r="G32" s="12"/>
      <c r="H32" s="12"/>
      <c r="I32" s="12"/>
      <c r="J32" s="12"/>
      <c r="K32" s="14"/>
      <c r="L32" s="12"/>
      <c r="M32" s="12"/>
      <c r="N32" s="12"/>
      <c r="O32" s="15" t="str">
        <f>IF(B32="","",IF(YEAR(B32)=Listen!$K$2,CHOOSE(MONTH(B32),"Januar","Februar","März","April","Mai","Juni","Juli","August","September","Oktober","November","Dezember"),"außerhalb 2026"))</f>
        <v/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2"/>
      <c r="B33" s="13"/>
      <c r="C33" s="12"/>
      <c r="D33" s="15" t="str">
        <f>IFERROR(VLOOKUP(C33,Wartungsplan!$A$2:$X$101,2,FALSE),"")</f>
        <v/>
      </c>
      <c r="E33" s="15" t="str">
        <f>IFERROR(VLOOKUP(C33,Wartungsplan!$A$2:$X$101,3,FALSE),"")</f>
        <v/>
      </c>
      <c r="F33" s="15" t="str">
        <f>IFERROR(VLOOKUP(C33,Wartungsplan!$A$2:$X$101,5,FALSE),"")</f>
        <v/>
      </c>
      <c r="G33" s="12"/>
      <c r="H33" s="12"/>
      <c r="I33" s="12"/>
      <c r="J33" s="12"/>
      <c r="K33" s="14"/>
      <c r="L33" s="12"/>
      <c r="M33" s="12"/>
      <c r="N33" s="12"/>
      <c r="O33" s="15" t="str">
        <f>IF(B33="","",IF(YEAR(B33)=Listen!$K$2,CHOOSE(MONTH(B33),"Januar","Februar","März","April","Mai","Juni","Juli","August","September","Oktober","November","Dezember"),"außerhalb 2026"))</f>
        <v/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2"/>
      <c r="B34" s="13"/>
      <c r="C34" s="12"/>
      <c r="D34" s="15" t="str">
        <f>IFERROR(VLOOKUP(C34,Wartungsplan!$A$2:$X$101,2,FALSE),"")</f>
        <v/>
      </c>
      <c r="E34" s="15" t="str">
        <f>IFERROR(VLOOKUP(C34,Wartungsplan!$A$2:$X$101,3,FALSE),"")</f>
        <v/>
      </c>
      <c r="F34" s="15" t="str">
        <f>IFERROR(VLOOKUP(C34,Wartungsplan!$A$2:$X$101,5,FALSE),"")</f>
        <v/>
      </c>
      <c r="G34" s="12"/>
      <c r="H34" s="12"/>
      <c r="I34" s="12"/>
      <c r="J34" s="12"/>
      <c r="K34" s="14"/>
      <c r="L34" s="12"/>
      <c r="M34" s="12"/>
      <c r="N34" s="12"/>
      <c r="O34" s="15" t="str">
        <f>IF(B34="","",IF(YEAR(B34)=Listen!$K$2,CHOOSE(MONTH(B34),"Januar","Februar","März","April","Mai","Juni","Juli","August","September","Oktober","November","Dezember"),"außerhalb 2026"))</f>
        <v/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2"/>
      <c r="B35" s="13"/>
      <c r="C35" s="12"/>
      <c r="D35" s="15" t="str">
        <f>IFERROR(VLOOKUP(C35,Wartungsplan!$A$2:$X$101,2,FALSE),"")</f>
        <v/>
      </c>
      <c r="E35" s="15" t="str">
        <f>IFERROR(VLOOKUP(C35,Wartungsplan!$A$2:$X$101,3,FALSE),"")</f>
        <v/>
      </c>
      <c r="F35" s="15" t="str">
        <f>IFERROR(VLOOKUP(C35,Wartungsplan!$A$2:$X$101,5,FALSE),"")</f>
        <v/>
      </c>
      <c r="G35" s="12"/>
      <c r="H35" s="12"/>
      <c r="I35" s="12"/>
      <c r="J35" s="12"/>
      <c r="K35" s="14"/>
      <c r="L35" s="12"/>
      <c r="M35" s="12"/>
      <c r="N35" s="12"/>
      <c r="O35" s="15" t="str">
        <f>IF(B35="","",IF(YEAR(B35)=Listen!$K$2,CHOOSE(MONTH(B35),"Januar","Februar","März","April","Mai","Juni","Juli","August","September","Oktober","November","Dezember"),"außerhalb 2026"))</f>
        <v/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2"/>
      <c r="B36" s="13"/>
      <c r="C36" s="12"/>
      <c r="D36" s="15" t="str">
        <f>IFERROR(VLOOKUP(C36,Wartungsplan!$A$2:$X$101,2,FALSE),"")</f>
        <v/>
      </c>
      <c r="E36" s="15" t="str">
        <f>IFERROR(VLOOKUP(C36,Wartungsplan!$A$2:$X$101,3,FALSE),"")</f>
        <v/>
      </c>
      <c r="F36" s="15" t="str">
        <f>IFERROR(VLOOKUP(C36,Wartungsplan!$A$2:$X$101,5,FALSE),"")</f>
        <v/>
      </c>
      <c r="G36" s="12"/>
      <c r="H36" s="12"/>
      <c r="I36" s="12"/>
      <c r="J36" s="12"/>
      <c r="K36" s="14"/>
      <c r="L36" s="12"/>
      <c r="M36" s="12"/>
      <c r="N36" s="12"/>
      <c r="O36" s="15" t="str">
        <f>IF(B36="","",IF(YEAR(B36)=Listen!$K$2,CHOOSE(MONTH(B36),"Januar","Februar","März","April","Mai","Juni","Juli","August","September","Oktober","November","Dezember"),"außerhalb 2026"))</f>
        <v/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2"/>
      <c r="B37" s="13"/>
      <c r="C37" s="12"/>
      <c r="D37" s="15" t="str">
        <f>IFERROR(VLOOKUP(C37,Wartungsplan!$A$2:$X$101,2,FALSE),"")</f>
        <v/>
      </c>
      <c r="E37" s="15" t="str">
        <f>IFERROR(VLOOKUP(C37,Wartungsplan!$A$2:$X$101,3,FALSE),"")</f>
        <v/>
      </c>
      <c r="F37" s="15" t="str">
        <f>IFERROR(VLOOKUP(C37,Wartungsplan!$A$2:$X$101,5,FALSE),"")</f>
        <v/>
      </c>
      <c r="G37" s="12"/>
      <c r="H37" s="12"/>
      <c r="I37" s="12"/>
      <c r="J37" s="12"/>
      <c r="K37" s="14"/>
      <c r="L37" s="12"/>
      <c r="M37" s="12"/>
      <c r="N37" s="12"/>
      <c r="O37" s="15" t="str">
        <f>IF(B37="","",IF(YEAR(B37)=Listen!$K$2,CHOOSE(MONTH(B37),"Januar","Februar","März","April","Mai","Juni","Juli","August","September","Oktober","November","Dezember"),"außerhalb 2026"))</f>
        <v/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2"/>
      <c r="B38" s="13"/>
      <c r="C38" s="12"/>
      <c r="D38" s="15" t="str">
        <f>IFERROR(VLOOKUP(C38,Wartungsplan!$A$2:$X$101,2,FALSE),"")</f>
        <v/>
      </c>
      <c r="E38" s="15" t="str">
        <f>IFERROR(VLOOKUP(C38,Wartungsplan!$A$2:$X$101,3,FALSE),"")</f>
        <v/>
      </c>
      <c r="F38" s="15" t="str">
        <f>IFERROR(VLOOKUP(C38,Wartungsplan!$A$2:$X$101,5,FALSE),"")</f>
        <v/>
      </c>
      <c r="G38" s="12"/>
      <c r="H38" s="12"/>
      <c r="I38" s="12"/>
      <c r="J38" s="12"/>
      <c r="K38" s="14"/>
      <c r="L38" s="12"/>
      <c r="M38" s="12"/>
      <c r="N38" s="12"/>
      <c r="O38" s="15" t="str">
        <f>IF(B38="","",IF(YEAR(B38)=Listen!$K$2,CHOOSE(MONTH(B38),"Januar","Februar","März","April","Mai","Juni","Juli","August","September","Oktober","November","Dezember"),"außerhalb 2026"))</f>
        <v/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2"/>
      <c r="B39" s="13"/>
      <c r="C39" s="12"/>
      <c r="D39" s="15" t="str">
        <f>IFERROR(VLOOKUP(C39,Wartungsplan!$A$2:$X$101,2,FALSE),"")</f>
        <v/>
      </c>
      <c r="E39" s="15" t="str">
        <f>IFERROR(VLOOKUP(C39,Wartungsplan!$A$2:$X$101,3,FALSE),"")</f>
        <v/>
      </c>
      <c r="F39" s="15" t="str">
        <f>IFERROR(VLOOKUP(C39,Wartungsplan!$A$2:$X$101,5,FALSE),"")</f>
        <v/>
      </c>
      <c r="G39" s="12"/>
      <c r="H39" s="12"/>
      <c r="I39" s="12"/>
      <c r="J39" s="12"/>
      <c r="K39" s="14"/>
      <c r="L39" s="12"/>
      <c r="M39" s="12"/>
      <c r="N39" s="12"/>
      <c r="O39" s="15" t="str">
        <f>IF(B39="","",IF(YEAR(B39)=Listen!$K$2,CHOOSE(MONTH(B39),"Januar","Februar","März","April","Mai","Juni","Juli","August","September","Oktober","November","Dezember"),"außerhalb 2026"))</f>
        <v/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2"/>
      <c r="B40" s="13"/>
      <c r="C40" s="12"/>
      <c r="D40" s="15" t="str">
        <f>IFERROR(VLOOKUP(C40,Wartungsplan!$A$2:$X$101,2,FALSE),"")</f>
        <v/>
      </c>
      <c r="E40" s="15" t="str">
        <f>IFERROR(VLOOKUP(C40,Wartungsplan!$A$2:$X$101,3,FALSE),"")</f>
        <v/>
      </c>
      <c r="F40" s="15" t="str">
        <f>IFERROR(VLOOKUP(C40,Wartungsplan!$A$2:$X$101,5,FALSE),"")</f>
        <v/>
      </c>
      <c r="G40" s="12"/>
      <c r="H40" s="12"/>
      <c r="I40" s="12"/>
      <c r="J40" s="12"/>
      <c r="K40" s="14"/>
      <c r="L40" s="12"/>
      <c r="M40" s="12"/>
      <c r="N40" s="12"/>
      <c r="O40" s="15" t="str">
        <f>IF(B40="","",IF(YEAR(B40)=Listen!$K$2,CHOOSE(MONTH(B40),"Januar","Februar","März","April","Mai","Juni","Juli","August","September","Oktober","November","Dezember"),"außerhalb 2026"))</f>
        <v/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2"/>
      <c r="B41" s="13"/>
      <c r="C41" s="12"/>
      <c r="D41" s="15" t="str">
        <f>IFERROR(VLOOKUP(C41,Wartungsplan!$A$2:$X$101,2,FALSE),"")</f>
        <v/>
      </c>
      <c r="E41" s="15" t="str">
        <f>IFERROR(VLOOKUP(C41,Wartungsplan!$A$2:$X$101,3,FALSE),"")</f>
        <v/>
      </c>
      <c r="F41" s="15" t="str">
        <f>IFERROR(VLOOKUP(C41,Wartungsplan!$A$2:$X$101,5,FALSE),"")</f>
        <v/>
      </c>
      <c r="G41" s="12"/>
      <c r="H41" s="12"/>
      <c r="I41" s="12"/>
      <c r="J41" s="12"/>
      <c r="K41" s="14"/>
      <c r="L41" s="12"/>
      <c r="M41" s="12"/>
      <c r="N41" s="12"/>
      <c r="O41" s="15" t="str">
        <f>IF(B41="","",IF(YEAR(B41)=Listen!$K$2,CHOOSE(MONTH(B41),"Januar","Februar","März","April","Mai","Juni","Juli","August","September","Oktober","November","Dezember"),"außerhalb 2026"))</f>
        <v/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2"/>
      <c r="B42" s="13"/>
      <c r="C42" s="12"/>
      <c r="D42" s="15" t="str">
        <f>IFERROR(VLOOKUP(C42,Wartungsplan!$A$2:$X$101,2,FALSE),"")</f>
        <v/>
      </c>
      <c r="E42" s="15" t="str">
        <f>IFERROR(VLOOKUP(C42,Wartungsplan!$A$2:$X$101,3,FALSE),"")</f>
        <v/>
      </c>
      <c r="F42" s="15" t="str">
        <f>IFERROR(VLOOKUP(C42,Wartungsplan!$A$2:$X$101,5,FALSE),"")</f>
        <v/>
      </c>
      <c r="G42" s="12"/>
      <c r="H42" s="12"/>
      <c r="I42" s="12"/>
      <c r="J42" s="12"/>
      <c r="K42" s="14"/>
      <c r="L42" s="12"/>
      <c r="M42" s="12"/>
      <c r="N42" s="12"/>
      <c r="O42" s="15" t="str">
        <f>IF(B42="","",IF(YEAR(B42)=Listen!$K$2,CHOOSE(MONTH(B42),"Januar","Februar","März","April","Mai","Juni","Juli","August","September","Oktober","November","Dezember"),"außerhalb 2026"))</f>
        <v/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2"/>
      <c r="B43" s="13"/>
      <c r="C43" s="12"/>
      <c r="D43" s="15" t="str">
        <f>IFERROR(VLOOKUP(C43,Wartungsplan!$A$2:$X$101,2,FALSE),"")</f>
        <v/>
      </c>
      <c r="E43" s="15" t="str">
        <f>IFERROR(VLOOKUP(C43,Wartungsplan!$A$2:$X$101,3,FALSE),"")</f>
        <v/>
      </c>
      <c r="F43" s="15" t="str">
        <f>IFERROR(VLOOKUP(C43,Wartungsplan!$A$2:$X$101,5,FALSE),"")</f>
        <v/>
      </c>
      <c r="G43" s="12"/>
      <c r="H43" s="12"/>
      <c r="I43" s="12"/>
      <c r="J43" s="12"/>
      <c r="K43" s="14"/>
      <c r="L43" s="12"/>
      <c r="M43" s="12"/>
      <c r="N43" s="12"/>
      <c r="O43" s="15" t="str">
        <f>IF(B43="","",IF(YEAR(B43)=Listen!$K$2,CHOOSE(MONTH(B43),"Januar","Februar","März","April","Mai","Juni","Juli","August","September","Oktober","November","Dezember"),"außerhalb 2026"))</f>
        <v/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2"/>
      <c r="B44" s="13"/>
      <c r="C44" s="12"/>
      <c r="D44" s="15" t="str">
        <f>IFERROR(VLOOKUP(C44,Wartungsplan!$A$2:$X$101,2,FALSE),"")</f>
        <v/>
      </c>
      <c r="E44" s="15" t="str">
        <f>IFERROR(VLOOKUP(C44,Wartungsplan!$A$2:$X$101,3,FALSE),"")</f>
        <v/>
      </c>
      <c r="F44" s="15" t="str">
        <f>IFERROR(VLOOKUP(C44,Wartungsplan!$A$2:$X$101,5,FALSE),"")</f>
        <v/>
      </c>
      <c r="G44" s="12"/>
      <c r="H44" s="12"/>
      <c r="I44" s="12"/>
      <c r="J44" s="12"/>
      <c r="K44" s="14"/>
      <c r="L44" s="12"/>
      <c r="M44" s="12"/>
      <c r="N44" s="12"/>
      <c r="O44" s="15" t="str">
        <f>IF(B44="","",IF(YEAR(B44)=Listen!$K$2,CHOOSE(MONTH(B44),"Januar","Februar","März","April","Mai","Juni","Juli","August","September","Oktober","November","Dezember"),"außerhalb 2026"))</f>
        <v/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2"/>
      <c r="B45" s="13"/>
      <c r="C45" s="12"/>
      <c r="D45" s="15" t="str">
        <f>IFERROR(VLOOKUP(C45,Wartungsplan!$A$2:$X$101,2,FALSE),"")</f>
        <v/>
      </c>
      <c r="E45" s="15" t="str">
        <f>IFERROR(VLOOKUP(C45,Wartungsplan!$A$2:$X$101,3,FALSE),"")</f>
        <v/>
      </c>
      <c r="F45" s="15" t="str">
        <f>IFERROR(VLOOKUP(C45,Wartungsplan!$A$2:$X$101,5,FALSE),"")</f>
        <v/>
      </c>
      <c r="G45" s="12"/>
      <c r="H45" s="12"/>
      <c r="I45" s="12"/>
      <c r="J45" s="12"/>
      <c r="K45" s="14"/>
      <c r="L45" s="12"/>
      <c r="M45" s="12"/>
      <c r="N45" s="12"/>
      <c r="O45" s="15" t="str">
        <f>IF(B45="","",IF(YEAR(B45)=Listen!$K$2,CHOOSE(MONTH(B45),"Januar","Februar","März","April","Mai","Juni","Juli","August","September","Oktober","November","Dezember"),"außerhalb 2026"))</f>
        <v/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2"/>
      <c r="B46" s="13"/>
      <c r="C46" s="12"/>
      <c r="D46" s="15" t="str">
        <f>IFERROR(VLOOKUP(C46,Wartungsplan!$A$2:$X$101,2,FALSE),"")</f>
        <v/>
      </c>
      <c r="E46" s="15" t="str">
        <f>IFERROR(VLOOKUP(C46,Wartungsplan!$A$2:$X$101,3,FALSE),"")</f>
        <v/>
      </c>
      <c r="F46" s="15" t="str">
        <f>IFERROR(VLOOKUP(C46,Wartungsplan!$A$2:$X$101,5,FALSE),"")</f>
        <v/>
      </c>
      <c r="G46" s="12"/>
      <c r="H46" s="12"/>
      <c r="I46" s="12"/>
      <c r="J46" s="12"/>
      <c r="K46" s="14"/>
      <c r="L46" s="12"/>
      <c r="M46" s="12"/>
      <c r="N46" s="12"/>
      <c r="O46" s="15" t="str">
        <f>IF(B46="","",IF(YEAR(B46)=Listen!$K$2,CHOOSE(MONTH(B46),"Januar","Februar","März","April","Mai","Juni","Juli","August","September","Oktober","November","Dezember"),"außerhalb 2026"))</f>
        <v/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2"/>
      <c r="B47" s="13"/>
      <c r="C47" s="12"/>
      <c r="D47" s="15" t="str">
        <f>IFERROR(VLOOKUP(C47,Wartungsplan!$A$2:$X$101,2,FALSE),"")</f>
        <v/>
      </c>
      <c r="E47" s="15" t="str">
        <f>IFERROR(VLOOKUP(C47,Wartungsplan!$A$2:$X$101,3,FALSE),"")</f>
        <v/>
      </c>
      <c r="F47" s="15" t="str">
        <f>IFERROR(VLOOKUP(C47,Wartungsplan!$A$2:$X$101,5,FALSE),"")</f>
        <v/>
      </c>
      <c r="G47" s="12"/>
      <c r="H47" s="12"/>
      <c r="I47" s="12"/>
      <c r="J47" s="12"/>
      <c r="K47" s="14"/>
      <c r="L47" s="12"/>
      <c r="M47" s="12"/>
      <c r="N47" s="12"/>
      <c r="O47" s="15" t="str">
        <f>IF(B47="","",IF(YEAR(B47)=Listen!$K$2,CHOOSE(MONTH(B47),"Januar","Februar","März","April","Mai","Juni","Juli","August","September","Oktober","November","Dezember"),"außerhalb 2026"))</f>
        <v/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2"/>
      <c r="B48" s="13"/>
      <c r="C48" s="12"/>
      <c r="D48" s="15" t="str">
        <f>IFERROR(VLOOKUP(C48,Wartungsplan!$A$2:$X$101,2,FALSE),"")</f>
        <v/>
      </c>
      <c r="E48" s="15" t="str">
        <f>IFERROR(VLOOKUP(C48,Wartungsplan!$A$2:$X$101,3,FALSE),"")</f>
        <v/>
      </c>
      <c r="F48" s="15" t="str">
        <f>IFERROR(VLOOKUP(C48,Wartungsplan!$A$2:$X$101,5,FALSE),"")</f>
        <v/>
      </c>
      <c r="G48" s="12"/>
      <c r="H48" s="12"/>
      <c r="I48" s="12"/>
      <c r="J48" s="12"/>
      <c r="K48" s="14"/>
      <c r="L48" s="12"/>
      <c r="M48" s="12"/>
      <c r="N48" s="12"/>
      <c r="O48" s="15" t="str">
        <f>IF(B48="","",IF(YEAR(B48)=Listen!$K$2,CHOOSE(MONTH(B48),"Januar","Februar","März","April","Mai","Juni","Juli","August","September","Oktober","November","Dezember"),"außerhalb 2026"))</f>
        <v/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2"/>
      <c r="B49" s="13"/>
      <c r="C49" s="12"/>
      <c r="D49" s="15" t="str">
        <f>IFERROR(VLOOKUP(C49,Wartungsplan!$A$2:$X$101,2,FALSE),"")</f>
        <v/>
      </c>
      <c r="E49" s="15" t="str">
        <f>IFERROR(VLOOKUP(C49,Wartungsplan!$A$2:$X$101,3,FALSE),"")</f>
        <v/>
      </c>
      <c r="F49" s="15" t="str">
        <f>IFERROR(VLOOKUP(C49,Wartungsplan!$A$2:$X$101,5,FALSE),"")</f>
        <v/>
      </c>
      <c r="G49" s="12"/>
      <c r="H49" s="12"/>
      <c r="I49" s="12"/>
      <c r="J49" s="12"/>
      <c r="K49" s="14"/>
      <c r="L49" s="12"/>
      <c r="M49" s="12"/>
      <c r="N49" s="12"/>
      <c r="O49" s="15" t="str">
        <f>IF(B49="","",IF(YEAR(B49)=Listen!$K$2,CHOOSE(MONTH(B49),"Januar","Februar","März","April","Mai","Juni","Juli","August","September","Oktober","November","Dezember"),"außerhalb 2026"))</f>
        <v/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2"/>
      <c r="B50" s="13"/>
      <c r="C50" s="12"/>
      <c r="D50" s="15" t="str">
        <f>IFERROR(VLOOKUP(C50,Wartungsplan!$A$2:$X$101,2,FALSE),"")</f>
        <v/>
      </c>
      <c r="E50" s="15" t="str">
        <f>IFERROR(VLOOKUP(C50,Wartungsplan!$A$2:$X$101,3,FALSE),"")</f>
        <v/>
      </c>
      <c r="F50" s="15" t="str">
        <f>IFERROR(VLOOKUP(C50,Wartungsplan!$A$2:$X$101,5,FALSE),"")</f>
        <v/>
      </c>
      <c r="G50" s="12"/>
      <c r="H50" s="12"/>
      <c r="I50" s="12"/>
      <c r="J50" s="12"/>
      <c r="K50" s="14"/>
      <c r="L50" s="12"/>
      <c r="M50" s="12"/>
      <c r="N50" s="12"/>
      <c r="O50" s="15" t="str">
        <f>IF(B50="","",IF(YEAR(B50)=Listen!$K$2,CHOOSE(MONTH(B50),"Januar","Februar","März","April","Mai","Juni","Juli","August","September","Oktober","November","Dezember"),"außerhalb 2026"))</f>
        <v/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2"/>
      <c r="B51" s="13"/>
      <c r="C51" s="12"/>
      <c r="D51" s="15" t="str">
        <f>IFERROR(VLOOKUP(C51,Wartungsplan!$A$2:$X$101,2,FALSE),"")</f>
        <v/>
      </c>
      <c r="E51" s="15" t="str">
        <f>IFERROR(VLOOKUP(C51,Wartungsplan!$A$2:$X$101,3,FALSE),"")</f>
        <v/>
      </c>
      <c r="F51" s="15" t="str">
        <f>IFERROR(VLOOKUP(C51,Wartungsplan!$A$2:$X$101,5,FALSE),"")</f>
        <v/>
      </c>
      <c r="G51" s="12"/>
      <c r="H51" s="12"/>
      <c r="I51" s="12"/>
      <c r="J51" s="12"/>
      <c r="K51" s="14"/>
      <c r="L51" s="12"/>
      <c r="M51" s="12"/>
      <c r="N51" s="12"/>
      <c r="O51" s="15" t="str">
        <f>IF(B51="","",IF(YEAR(B51)=Listen!$K$2,CHOOSE(MONTH(B51),"Januar","Februar","März","April","Mai","Juni","Juli","August","September","Oktober","November","Dezember"),"außerhalb 2026"))</f>
        <v/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2"/>
      <c r="B52" s="13"/>
      <c r="C52" s="12"/>
      <c r="D52" s="15" t="str">
        <f>IFERROR(VLOOKUP(C52,Wartungsplan!$A$2:$X$101,2,FALSE),"")</f>
        <v/>
      </c>
      <c r="E52" s="15" t="str">
        <f>IFERROR(VLOOKUP(C52,Wartungsplan!$A$2:$X$101,3,FALSE),"")</f>
        <v/>
      </c>
      <c r="F52" s="15" t="str">
        <f>IFERROR(VLOOKUP(C52,Wartungsplan!$A$2:$X$101,5,FALSE),"")</f>
        <v/>
      </c>
      <c r="G52" s="12"/>
      <c r="H52" s="12"/>
      <c r="I52" s="12"/>
      <c r="J52" s="12"/>
      <c r="K52" s="14"/>
      <c r="L52" s="12"/>
      <c r="M52" s="12"/>
      <c r="N52" s="12"/>
      <c r="O52" s="15" t="str">
        <f>IF(B52="","",IF(YEAR(B52)=Listen!$K$2,CHOOSE(MONTH(B52),"Januar","Februar","März","April","Mai","Juni","Juli","August","September","Oktober","November","Dezember"),"außerhalb 2026"))</f>
        <v/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2"/>
      <c r="B53" s="13"/>
      <c r="C53" s="12"/>
      <c r="D53" s="15" t="str">
        <f>IFERROR(VLOOKUP(C53,Wartungsplan!$A$2:$X$101,2,FALSE),"")</f>
        <v/>
      </c>
      <c r="E53" s="15" t="str">
        <f>IFERROR(VLOOKUP(C53,Wartungsplan!$A$2:$X$101,3,FALSE),"")</f>
        <v/>
      </c>
      <c r="F53" s="15" t="str">
        <f>IFERROR(VLOOKUP(C53,Wartungsplan!$A$2:$X$101,5,FALSE),"")</f>
        <v/>
      </c>
      <c r="G53" s="12"/>
      <c r="H53" s="12"/>
      <c r="I53" s="12"/>
      <c r="J53" s="12"/>
      <c r="K53" s="14"/>
      <c r="L53" s="12"/>
      <c r="M53" s="12"/>
      <c r="N53" s="12"/>
      <c r="O53" s="15" t="str">
        <f>IF(B53="","",IF(YEAR(B53)=Listen!$K$2,CHOOSE(MONTH(B53),"Januar","Februar","März","April","Mai","Juni","Juli","August","September","Oktober","November","Dezember"),"außerhalb 2026"))</f>
        <v/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2"/>
      <c r="B54" s="13"/>
      <c r="C54" s="12"/>
      <c r="D54" s="15" t="str">
        <f>IFERROR(VLOOKUP(C54,Wartungsplan!$A$2:$X$101,2,FALSE),"")</f>
        <v/>
      </c>
      <c r="E54" s="15" t="str">
        <f>IFERROR(VLOOKUP(C54,Wartungsplan!$A$2:$X$101,3,FALSE),"")</f>
        <v/>
      </c>
      <c r="F54" s="15" t="str">
        <f>IFERROR(VLOOKUP(C54,Wartungsplan!$A$2:$X$101,5,FALSE),"")</f>
        <v/>
      </c>
      <c r="G54" s="12"/>
      <c r="H54" s="12"/>
      <c r="I54" s="12"/>
      <c r="J54" s="12"/>
      <c r="K54" s="14"/>
      <c r="L54" s="12"/>
      <c r="M54" s="12"/>
      <c r="N54" s="12"/>
      <c r="O54" s="15" t="str">
        <f>IF(B54="","",IF(YEAR(B54)=Listen!$K$2,CHOOSE(MONTH(B54),"Januar","Februar","März","April","Mai","Juni","Juli","August","September","Oktober","November","Dezember"),"außerhalb 2026"))</f>
        <v/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2"/>
      <c r="B55" s="13"/>
      <c r="C55" s="12"/>
      <c r="D55" s="15" t="str">
        <f>IFERROR(VLOOKUP(C55,Wartungsplan!$A$2:$X$101,2,FALSE),"")</f>
        <v/>
      </c>
      <c r="E55" s="15" t="str">
        <f>IFERROR(VLOOKUP(C55,Wartungsplan!$A$2:$X$101,3,FALSE),"")</f>
        <v/>
      </c>
      <c r="F55" s="15" t="str">
        <f>IFERROR(VLOOKUP(C55,Wartungsplan!$A$2:$X$101,5,FALSE),"")</f>
        <v/>
      </c>
      <c r="G55" s="12"/>
      <c r="H55" s="12"/>
      <c r="I55" s="12"/>
      <c r="J55" s="12"/>
      <c r="K55" s="14"/>
      <c r="L55" s="12"/>
      <c r="M55" s="12"/>
      <c r="N55" s="12"/>
      <c r="O55" s="15" t="str">
        <f>IF(B55="","",IF(YEAR(B55)=Listen!$K$2,CHOOSE(MONTH(B55),"Januar","Februar","März","April","Mai","Juni","Juli","August","September","Oktober","November","Dezember"),"außerhalb 2026"))</f>
        <v/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2"/>
      <c r="B56" s="13"/>
      <c r="C56" s="12"/>
      <c r="D56" s="15" t="str">
        <f>IFERROR(VLOOKUP(C56,Wartungsplan!$A$2:$X$101,2,FALSE),"")</f>
        <v/>
      </c>
      <c r="E56" s="15" t="str">
        <f>IFERROR(VLOOKUP(C56,Wartungsplan!$A$2:$X$101,3,FALSE),"")</f>
        <v/>
      </c>
      <c r="F56" s="15" t="str">
        <f>IFERROR(VLOOKUP(C56,Wartungsplan!$A$2:$X$101,5,FALSE),"")</f>
        <v/>
      </c>
      <c r="G56" s="12"/>
      <c r="H56" s="12"/>
      <c r="I56" s="12"/>
      <c r="J56" s="12"/>
      <c r="K56" s="14"/>
      <c r="L56" s="12"/>
      <c r="M56" s="12"/>
      <c r="N56" s="12"/>
      <c r="O56" s="15" t="str">
        <f>IF(B56="","",IF(YEAR(B56)=Listen!$K$2,CHOOSE(MONTH(B56),"Januar","Februar","März","April","Mai","Juni","Juli","August","September","Oktober","November","Dezember"),"außerhalb 2026"))</f>
        <v/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12"/>
      <c r="B57" s="13"/>
      <c r="C57" s="12"/>
      <c r="D57" s="15" t="str">
        <f>IFERROR(VLOOKUP(C57,Wartungsplan!$A$2:$X$101,2,FALSE),"")</f>
        <v/>
      </c>
      <c r="E57" s="15" t="str">
        <f>IFERROR(VLOOKUP(C57,Wartungsplan!$A$2:$X$101,3,FALSE),"")</f>
        <v/>
      </c>
      <c r="F57" s="15" t="str">
        <f>IFERROR(VLOOKUP(C57,Wartungsplan!$A$2:$X$101,5,FALSE),"")</f>
        <v/>
      </c>
      <c r="G57" s="12"/>
      <c r="H57" s="12"/>
      <c r="I57" s="12"/>
      <c r="J57" s="12"/>
      <c r="K57" s="14"/>
      <c r="L57" s="12"/>
      <c r="M57" s="12"/>
      <c r="N57" s="12"/>
      <c r="O57" s="15" t="str">
        <f>IF(B57="","",IF(YEAR(B57)=Listen!$K$2,CHOOSE(MONTH(B57),"Januar","Februar","März","April","Mai","Juni","Juli","August","September","Oktober","November","Dezember"),"außerhalb 2026"))</f>
        <v/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12"/>
      <c r="B58" s="13"/>
      <c r="C58" s="12"/>
      <c r="D58" s="15" t="str">
        <f>IFERROR(VLOOKUP(C58,Wartungsplan!$A$2:$X$101,2,FALSE),"")</f>
        <v/>
      </c>
      <c r="E58" s="15" t="str">
        <f>IFERROR(VLOOKUP(C58,Wartungsplan!$A$2:$X$101,3,FALSE),"")</f>
        <v/>
      </c>
      <c r="F58" s="15" t="str">
        <f>IFERROR(VLOOKUP(C58,Wartungsplan!$A$2:$X$101,5,FALSE),"")</f>
        <v/>
      </c>
      <c r="G58" s="12"/>
      <c r="H58" s="12"/>
      <c r="I58" s="12"/>
      <c r="J58" s="12"/>
      <c r="K58" s="14"/>
      <c r="L58" s="12"/>
      <c r="M58" s="12"/>
      <c r="N58" s="12"/>
      <c r="O58" s="15" t="str">
        <f>IF(B58="","",IF(YEAR(B58)=Listen!$K$2,CHOOSE(MONTH(B58),"Januar","Februar","März","April","Mai","Juni","Juli","August","September","Oktober","November","Dezember"),"außerhalb 2026"))</f>
        <v/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12"/>
      <c r="B59" s="13"/>
      <c r="C59" s="12"/>
      <c r="D59" s="15" t="str">
        <f>IFERROR(VLOOKUP(C59,Wartungsplan!$A$2:$X$101,2,FALSE),"")</f>
        <v/>
      </c>
      <c r="E59" s="15" t="str">
        <f>IFERROR(VLOOKUP(C59,Wartungsplan!$A$2:$X$101,3,FALSE),"")</f>
        <v/>
      </c>
      <c r="F59" s="15" t="str">
        <f>IFERROR(VLOOKUP(C59,Wartungsplan!$A$2:$X$101,5,FALSE),"")</f>
        <v/>
      </c>
      <c r="G59" s="12"/>
      <c r="H59" s="12"/>
      <c r="I59" s="12"/>
      <c r="J59" s="12"/>
      <c r="K59" s="14"/>
      <c r="L59" s="12"/>
      <c r="M59" s="12"/>
      <c r="N59" s="12"/>
      <c r="O59" s="15" t="str">
        <f>IF(B59="","",IF(YEAR(B59)=Listen!$K$2,CHOOSE(MONTH(B59),"Januar","Februar","März","April","Mai","Juni","Juli","August","September","Oktober","November","Dezember"),"außerhalb 2026"))</f>
        <v/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12"/>
      <c r="B60" s="13"/>
      <c r="C60" s="12"/>
      <c r="D60" s="15" t="str">
        <f>IFERROR(VLOOKUP(C60,Wartungsplan!$A$2:$X$101,2,FALSE),"")</f>
        <v/>
      </c>
      <c r="E60" s="15" t="str">
        <f>IFERROR(VLOOKUP(C60,Wartungsplan!$A$2:$X$101,3,FALSE),"")</f>
        <v/>
      </c>
      <c r="F60" s="15" t="str">
        <f>IFERROR(VLOOKUP(C60,Wartungsplan!$A$2:$X$101,5,FALSE),"")</f>
        <v/>
      </c>
      <c r="G60" s="12"/>
      <c r="H60" s="12"/>
      <c r="I60" s="12"/>
      <c r="J60" s="12"/>
      <c r="K60" s="14"/>
      <c r="L60" s="12"/>
      <c r="M60" s="12"/>
      <c r="N60" s="12"/>
      <c r="O60" s="15" t="str">
        <f>IF(B60="","",IF(YEAR(B60)=Listen!$K$2,CHOOSE(MONTH(B60),"Januar","Februar","März","April","Mai","Juni","Juli","August","September","Oktober","November","Dezember"),"außerhalb 2026"))</f>
        <v/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12"/>
      <c r="B61" s="13"/>
      <c r="C61" s="12"/>
      <c r="D61" s="15" t="str">
        <f>IFERROR(VLOOKUP(C61,Wartungsplan!$A$2:$X$101,2,FALSE),"")</f>
        <v/>
      </c>
      <c r="E61" s="15" t="str">
        <f>IFERROR(VLOOKUP(C61,Wartungsplan!$A$2:$X$101,3,FALSE),"")</f>
        <v/>
      </c>
      <c r="F61" s="15" t="str">
        <f>IFERROR(VLOOKUP(C61,Wartungsplan!$A$2:$X$101,5,FALSE),"")</f>
        <v/>
      </c>
      <c r="G61" s="12"/>
      <c r="H61" s="12"/>
      <c r="I61" s="12"/>
      <c r="J61" s="12"/>
      <c r="K61" s="14"/>
      <c r="L61" s="12"/>
      <c r="M61" s="12"/>
      <c r="N61" s="12"/>
      <c r="O61" s="15" t="str">
        <f>IF(B61="","",IF(YEAR(B61)=Listen!$K$2,CHOOSE(MONTH(B61),"Januar","Februar","März","April","Mai","Juni","Juli","August","September","Oktober","November","Dezember"),"außerhalb 2026"))</f>
        <v/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12"/>
      <c r="B62" s="13"/>
      <c r="C62" s="12"/>
      <c r="D62" s="15" t="str">
        <f>IFERROR(VLOOKUP(C62,Wartungsplan!$A$2:$X$101,2,FALSE),"")</f>
        <v/>
      </c>
      <c r="E62" s="15" t="str">
        <f>IFERROR(VLOOKUP(C62,Wartungsplan!$A$2:$X$101,3,FALSE),"")</f>
        <v/>
      </c>
      <c r="F62" s="15" t="str">
        <f>IFERROR(VLOOKUP(C62,Wartungsplan!$A$2:$X$101,5,FALSE),"")</f>
        <v/>
      </c>
      <c r="G62" s="12"/>
      <c r="H62" s="12"/>
      <c r="I62" s="12"/>
      <c r="J62" s="12"/>
      <c r="K62" s="14"/>
      <c r="L62" s="12"/>
      <c r="M62" s="12"/>
      <c r="N62" s="12"/>
      <c r="O62" s="15" t="str">
        <f>IF(B62="","",IF(YEAR(B62)=Listen!$K$2,CHOOSE(MONTH(B62),"Januar","Februar","März","April","Mai","Juni","Juli","August","September","Oktober","November","Dezember"),"außerhalb 2026"))</f>
        <v/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12"/>
      <c r="B63" s="13"/>
      <c r="C63" s="12"/>
      <c r="D63" s="15" t="str">
        <f>IFERROR(VLOOKUP(C63,Wartungsplan!$A$2:$X$101,2,FALSE),"")</f>
        <v/>
      </c>
      <c r="E63" s="15" t="str">
        <f>IFERROR(VLOOKUP(C63,Wartungsplan!$A$2:$X$101,3,FALSE),"")</f>
        <v/>
      </c>
      <c r="F63" s="15" t="str">
        <f>IFERROR(VLOOKUP(C63,Wartungsplan!$A$2:$X$101,5,FALSE),"")</f>
        <v/>
      </c>
      <c r="G63" s="12"/>
      <c r="H63" s="12"/>
      <c r="I63" s="12"/>
      <c r="J63" s="12"/>
      <c r="K63" s="14"/>
      <c r="L63" s="12"/>
      <c r="M63" s="12"/>
      <c r="N63" s="12"/>
      <c r="O63" s="15" t="str">
        <f>IF(B63="","",IF(YEAR(B63)=Listen!$K$2,CHOOSE(MONTH(B63),"Januar","Februar","März","April","Mai","Juni","Juli","August","September","Oktober","November","Dezember"),"außerhalb 2026"))</f>
        <v/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12"/>
      <c r="B64" s="13"/>
      <c r="C64" s="12"/>
      <c r="D64" s="15" t="str">
        <f>IFERROR(VLOOKUP(C64,Wartungsplan!$A$2:$X$101,2,FALSE),"")</f>
        <v/>
      </c>
      <c r="E64" s="15" t="str">
        <f>IFERROR(VLOOKUP(C64,Wartungsplan!$A$2:$X$101,3,FALSE),"")</f>
        <v/>
      </c>
      <c r="F64" s="15" t="str">
        <f>IFERROR(VLOOKUP(C64,Wartungsplan!$A$2:$X$101,5,FALSE),"")</f>
        <v/>
      </c>
      <c r="G64" s="12"/>
      <c r="H64" s="12"/>
      <c r="I64" s="12"/>
      <c r="J64" s="12"/>
      <c r="K64" s="14"/>
      <c r="L64" s="12"/>
      <c r="M64" s="12"/>
      <c r="N64" s="12"/>
      <c r="O64" s="15" t="str">
        <f>IF(B64="","",IF(YEAR(B64)=Listen!$K$2,CHOOSE(MONTH(B64),"Januar","Februar","März","April","Mai","Juni","Juli","August","September","Oktober","November","Dezember"),"außerhalb 2026"))</f>
        <v/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12"/>
      <c r="B65" s="13"/>
      <c r="C65" s="12"/>
      <c r="D65" s="15" t="str">
        <f>IFERROR(VLOOKUP(C65,Wartungsplan!$A$2:$X$101,2,FALSE),"")</f>
        <v/>
      </c>
      <c r="E65" s="15" t="str">
        <f>IFERROR(VLOOKUP(C65,Wartungsplan!$A$2:$X$101,3,FALSE),"")</f>
        <v/>
      </c>
      <c r="F65" s="15" t="str">
        <f>IFERROR(VLOOKUP(C65,Wartungsplan!$A$2:$X$101,5,FALSE),"")</f>
        <v/>
      </c>
      <c r="G65" s="12"/>
      <c r="H65" s="12"/>
      <c r="I65" s="12"/>
      <c r="J65" s="12"/>
      <c r="K65" s="14"/>
      <c r="L65" s="12"/>
      <c r="M65" s="12"/>
      <c r="N65" s="12"/>
      <c r="O65" s="15" t="str">
        <f>IF(B65="","",IF(YEAR(B65)=Listen!$K$2,CHOOSE(MONTH(B65),"Januar","Februar","März","April","Mai","Juni","Juli","August","September","Oktober","November","Dezember"),"außerhalb 2026"))</f>
        <v/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12"/>
      <c r="B66" s="13"/>
      <c r="C66" s="12"/>
      <c r="D66" s="15" t="str">
        <f>IFERROR(VLOOKUP(C66,Wartungsplan!$A$2:$X$101,2,FALSE),"")</f>
        <v/>
      </c>
      <c r="E66" s="15" t="str">
        <f>IFERROR(VLOOKUP(C66,Wartungsplan!$A$2:$X$101,3,FALSE),"")</f>
        <v/>
      </c>
      <c r="F66" s="15" t="str">
        <f>IFERROR(VLOOKUP(C66,Wartungsplan!$A$2:$X$101,5,FALSE),"")</f>
        <v/>
      </c>
      <c r="G66" s="12"/>
      <c r="H66" s="12"/>
      <c r="I66" s="12"/>
      <c r="J66" s="12"/>
      <c r="K66" s="14"/>
      <c r="L66" s="12"/>
      <c r="M66" s="12"/>
      <c r="N66" s="12"/>
      <c r="O66" s="15" t="str">
        <f>IF(B66="","",IF(YEAR(B66)=Listen!$K$2,CHOOSE(MONTH(B66),"Januar","Februar","März","April","Mai","Juni","Juli","August","September","Oktober","November","Dezember"),"außerhalb 2026"))</f>
        <v/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12"/>
      <c r="B67" s="13"/>
      <c r="C67" s="12"/>
      <c r="D67" s="15" t="str">
        <f>IFERROR(VLOOKUP(C67,Wartungsplan!$A$2:$X$101,2,FALSE),"")</f>
        <v/>
      </c>
      <c r="E67" s="15" t="str">
        <f>IFERROR(VLOOKUP(C67,Wartungsplan!$A$2:$X$101,3,FALSE),"")</f>
        <v/>
      </c>
      <c r="F67" s="15" t="str">
        <f>IFERROR(VLOOKUP(C67,Wartungsplan!$A$2:$X$101,5,FALSE),"")</f>
        <v/>
      </c>
      <c r="G67" s="12"/>
      <c r="H67" s="12"/>
      <c r="I67" s="12"/>
      <c r="J67" s="12"/>
      <c r="K67" s="14"/>
      <c r="L67" s="12"/>
      <c r="M67" s="12"/>
      <c r="N67" s="12"/>
      <c r="O67" s="15" t="str">
        <f>IF(B67="","",IF(YEAR(B67)=Listen!$K$2,CHOOSE(MONTH(B67),"Januar","Februar","März","April","Mai","Juni","Juli","August","September","Oktober","November","Dezember"),"außerhalb 2026"))</f>
        <v/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12"/>
      <c r="B68" s="13"/>
      <c r="C68" s="12"/>
      <c r="D68" s="15" t="str">
        <f>IFERROR(VLOOKUP(C68,Wartungsplan!$A$2:$X$101,2,FALSE),"")</f>
        <v/>
      </c>
      <c r="E68" s="15" t="str">
        <f>IFERROR(VLOOKUP(C68,Wartungsplan!$A$2:$X$101,3,FALSE),"")</f>
        <v/>
      </c>
      <c r="F68" s="15" t="str">
        <f>IFERROR(VLOOKUP(C68,Wartungsplan!$A$2:$X$101,5,FALSE),"")</f>
        <v/>
      </c>
      <c r="G68" s="12"/>
      <c r="H68" s="12"/>
      <c r="I68" s="12"/>
      <c r="J68" s="12"/>
      <c r="K68" s="14"/>
      <c r="L68" s="12"/>
      <c r="M68" s="12"/>
      <c r="N68" s="12"/>
      <c r="O68" s="15" t="str">
        <f>IF(B68="","",IF(YEAR(B68)=Listen!$K$2,CHOOSE(MONTH(B68),"Januar","Februar","März","April","Mai","Juni","Juli","August","September","Oktober","November","Dezember"),"außerhalb 2026"))</f>
        <v/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12"/>
      <c r="B69" s="13"/>
      <c r="C69" s="12"/>
      <c r="D69" s="15" t="str">
        <f>IFERROR(VLOOKUP(C69,Wartungsplan!$A$2:$X$101,2,FALSE),"")</f>
        <v/>
      </c>
      <c r="E69" s="15" t="str">
        <f>IFERROR(VLOOKUP(C69,Wartungsplan!$A$2:$X$101,3,FALSE),"")</f>
        <v/>
      </c>
      <c r="F69" s="15" t="str">
        <f>IFERROR(VLOOKUP(C69,Wartungsplan!$A$2:$X$101,5,FALSE),"")</f>
        <v/>
      </c>
      <c r="G69" s="12"/>
      <c r="H69" s="12"/>
      <c r="I69" s="12"/>
      <c r="J69" s="12"/>
      <c r="K69" s="14"/>
      <c r="L69" s="12"/>
      <c r="M69" s="12"/>
      <c r="N69" s="12"/>
      <c r="O69" s="15" t="str">
        <f>IF(B69="","",IF(YEAR(B69)=Listen!$K$2,CHOOSE(MONTH(B69),"Januar","Februar","März","April","Mai","Juni","Juli","August","September","Oktober","November","Dezember"),"außerhalb 2026"))</f>
        <v/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12"/>
      <c r="B70" s="13"/>
      <c r="C70" s="12"/>
      <c r="D70" s="15" t="str">
        <f>IFERROR(VLOOKUP(C70,Wartungsplan!$A$2:$X$101,2,FALSE),"")</f>
        <v/>
      </c>
      <c r="E70" s="15" t="str">
        <f>IFERROR(VLOOKUP(C70,Wartungsplan!$A$2:$X$101,3,FALSE),"")</f>
        <v/>
      </c>
      <c r="F70" s="15" t="str">
        <f>IFERROR(VLOOKUP(C70,Wartungsplan!$A$2:$X$101,5,FALSE),"")</f>
        <v/>
      </c>
      <c r="G70" s="12"/>
      <c r="H70" s="12"/>
      <c r="I70" s="12"/>
      <c r="J70" s="12"/>
      <c r="K70" s="14"/>
      <c r="L70" s="12"/>
      <c r="M70" s="12"/>
      <c r="N70" s="12"/>
      <c r="O70" s="15" t="str">
        <f>IF(B70="","",IF(YEAR(B70)=Listen!$K$2,CHOOSE(MONTH(B70),"Januar","Februar","März","April","Mai","Juni","Juli","August","September","Oktober","November","Dezember"),"außerhalb 2026"))</f>
        <v/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12"/>
      <c r="B71" s="13"/>
      <c r="C71" s="12"/>
      <c r="D71" s="15" t="str">
        <f>IFERROR(VLOOKUP(C71,Wartungsplan!$A$2:$X$101,2,FALSE),"")</f>
        <v/>
      </c>
      <c r="E71" s="15" t="str">
        <f>IFERROR(VLOOKUP(C71,Wartungsplan!$A$2:$X$101,3,FALSE),"")</f>
        <v/>
      </c>
      <c r="F71" s="15" t="str">
        <f>IFERROR(VLOOKUP(C71,Wartungsplan!$A$2:$X$101,5,FALSE),"")</f>
        <v/>
      </c>
      <c r="G71" s="12"/>
      <c r="H71" s="12"/>
      <c r="I71" s="12"/>
      <c r="J71" s="12"/>
      <c r="K71" s="14"/>
      <c r="L71" s="12"/>
      <c r="M71" s="12"/>
      <c r="N71" s="12"/>
      <c r="O71" s="15" t="str">
        <f>IF(B71="","",IF(YEAR(B71)=Listen!$K$2,CHOOSE(MONTH(B71),"Januar","Februar","März","April","Mai","Juni","Juli","August","September","Oktober","November","Dezember"),"außerhalb 2026"))</f>
        <v/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12"/>
      <c r="B72" s="13"/>
      <c r="C72" s="12"/>
      <c r="D72" s="15" t="str">
        <f>IFERROR(VLOOKUP(C72,Wartungsplan!$A$2:$X$101,2,FALSE),"")</f>
        <v/>
      </c>
      <c r="E72" s="15" t="str">
        <f>IFERROR(VLOOKUP(C72,Wartungsplan!$A$2:$X$101,3,FALSE),"")</f>
        <v/>
      </c>
      <c r="F72" s="15" t="str">
        <f>IFERROR(VLOOKUP(C72,Wartungsplan!$A$2:$X$101,5,FALSE),"")</f>
        <v/>
      </c>
      <c r="G72" s="12"/>
      <c r="H72" s="12"/>
      <c r="I72" s="12"/>
      <c r="J72" s="12"/>
      <c r="K72" s="14"/>
      <c r="L72" s="12"/>
      <c r="M72" s="12"/>
      <c r="N72" s="12"/>
      <c r="O72" s="15" t="str">
        <f>IF(B72="","",IF(YEAR(B72)=Listen!$K$2,CHOOSE(MONTH(B72),"Januar","Februar","März","April","Mai","Juni","Juli","August","September","Oktober","November","Dezember"),"außerhalb 2026"))</f>
        <v/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12"/>
      <c r="B73" s="13"/>
      <c r="C73" s="12"/>
      <c r="D73" s="15" t="str">
        <f>IFERROR(VLOOKUP(C73,Wartungsplan!$A$2:$X$101,2,FALSE),"")</f>
        <v/>
      </c>
      <c r="E73" s="15" t="str">
        <f>IFERROR(VLOOKUP(C73,Wartungsplan!$A$2:$X$101,3,FALSE),"")</f>
        <v/>
      </c>
      <c r="F73" s="15" t="str">
        <f>IFERROR(VLOOKUP(C73,Wartungsplan!$A$2:$X$101,5,FALSE),"")</f>
        <v/>
      </c>
      <c r="G73" s="12"/>
      <c r="H73" s="12"/>
      <c r="I73" s="12"/>
      <c r="J73" s="12"/>
      <c r="K73" s="14"/>
      <c r="L73" s="12"/>
      <c r="M73" s="12"/>
      <c r="N73" s="12"/>
      <c r="O73" s="15" t="str">
        <f>IF(B73="","",IF(YEAR(B73)=Listen!$K$2,CHOOSE(MONTH(B73),"Januar","Februar","März","April","Mai","Juni","Juli","August","September","Oktober","November","Dezember"),"außerhalb 2026"))</f>
        <v/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12"/>
      <c r="B74" s="13"/>
      <c r="C74" s="12"/>
      <c r="D74" s="15" t="str">
        <f>IFERROR(VLOOKUP(C74,Wartungsplan!$A$2:$X$101,2,FALSE),"")</f>
        <v/>
      </c>
      <c r="E74" s="15" t="str">
        <f>IFERROR(VLOOKUP(C74,Wartungsplan!$A$2:$X$101,3,FALSE),"")</f>
        <v/>
      </c>
      <c r="F74" s="15" t="str">
        <f>IFERROR(VLOOKUP(C74,Wartungsplan!$A$2:$X$101,5,FALSE),"")</f>
        <v/>
      </c>
      <c r="G74" s="12"/>
      <c r="H74" s="12"/>
      <c r="I74" s="12"/>
      <c r="J74" s="12"/>
      <c r="K74" s="14"/>
      <c r="L74" s="12"/>
      <c r="M74" s="12"/>
      <c r="N74" s="12"/>
      <c r="O74" s="15" t="str">
        <f>IF(B74="","",IF(YEAR(B74)=Listen!$K$2,CHOOSE(MONTH(B74),"Januar","Februar","März","April","Mai","Juni","Juli","August","September","Oktober","November","Dezember"),"außerhalb 2026"))</f>
        <v/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12"/>
      <c r="B75" s="13"/>
      <c r="C75" s="12"/>
      <c r="D75" s="15" t="str">
        <f>IFERROR(VLOOKUP(C75,Wartungsplan!$A$2:$X$101,2,FALSE),"")</f>
        <v/>
      </c>
      <c r="E75" s="15" t="str">
        <f>IFERROR(VLOOKUP(C75,Wartungsplan!$A$2:$X$101,3,FALSE),"")</f>
        <v/>
      </c>
      <c r="F75" s="15" t="str">
        <f>IFERROR(VLOOKUP(C75,Wartungsplan!$A$2:$X$101,5,FALSE),"")</f>
        <v/>
      </c>
      <c r="G75" s="12"/>
      <c r="H75" s="12"/>
      <c r="I75" s="12"/>
      <c r="J75" s="12"/>
      <c r="K75" s="14"/>
      <c r="L75" s="12"/>
      <c r="M75" s="12"/>
      <c r="N75" s="12"/>
      <c r="O75" s="15" t="str">
        <f>IF(B75="","",IF(YEAR(B75)=Listen!$K$2,CHOOSE(MONTH(B75),"Januar","Februar","März","April","Mai","Juni","Juli","August","September","Oktober","November","Dezember"),"außerhalb 2026"))</f>
        <v/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12"/>
      <c r="B76" s="13"/>
      <c r="C76" s="12"/>
      <c r="D76" s="15" t="str">
        <f>IFERROR(VLOOKUP(C76,Wartungsplan!$A$2:$X$101,2,FALSE),"")</f>
        <v/>
      </c>
      <c r="E76" s="15" t="str">
        <f>IFERROR(VLOOKUP(C76,Wartungsplan!$A$2:$X$101,3,FALSE),"")</f>
        <v/>
      </c>
      <c r="F76" s="15" t="str">
        <f>IFERROR(VLOOKUP(C76,Wartungsplan!$A$2:$X$101,5,FALSE),"")</f>
        <v/>
      </c>
      <c r="G76" s="12"/>
      <c r="H76" s="12"/>
      <c r="I76" s="12"/>
      <c r="J76" s="12"/>
      <c r="K76" s="14"/>
      <c r="L76" s="12"/>
      <c r="M76" s="12"/>
      <c r="N76" s="12"/>
      <c r="O76" s="15" t="str">
        <f>IF(B76="","",IF(YEAR(B76)=Listen!$K$2,CHOOSE(MONTH(B76),"Januar","Februar","März","April","Mai","Juni","Juli","August","September","Oktober","November","Dezember"),"außerhalb 2026"))</f>
        <v/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12"/>
      <c r="B77" s="13"/>
      <c r="C77" s="12"/>
      <c r="D77" s="15" t="str">
        <f>IFERROR(VLOOKUP(C77,Wartungsplan!$A$2:$X$101,2,FALSE),"")</f>
        <v/>
      </c>
      <c r="E77" s="15" t="str">
        <f>IFERROR(VLOOKUP(C77,Wartungsplan!$A$2:$X$101,3,FALSE),"")</f>
        <v/>
      </c>
      <c r="F77" s="15" t="str">
        <f>IFERROR(VLOOKUP(C77,Wartungsplan!$A$2:$X$101,5,FALSE),"")</f>
        <v/>
      </c>
      <c r="G77" s="12"/>
      <c r="H77" s="12"/>
      <c r="I77" s="12"/>
      <c r="J77" s="12"/>
      <c r="K77" s="14"/>
      <c r="L77" s="12"/>
      <c r="M77" s="12"/>
      <c r="N77" s="12"/>
      <c r="O77" s="15" t="str">
        <f>IF(B77="","",IF(YEAR(B77)=Listen!$K$2,CHOOSE(MONTH(B77),"Januar","Februar","März","April","Mai","Juni","Juli","August","September","Oktober","November","Dezember"),"außerhalb 2026"))</f>
        <v/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12"/>
      <c r="B78" s="13"/>
      <c r="C78" s="12"/>
      <c r="D78" s="15" t="str">
        <f>IFERROR(VLOOKUP(C78,Wartungsplan!$A$2:$X$101,2,FALSE),"")</f>
        <v/>
      </c>
      <c r="E78" s="15" t="str">
        <f>IFERROR(VLOOKUP(C78,Wartungsplan!$A$2:$X$101,3,FALSE),"")</f>
        <v/>
      </c>
      <c r="F78" s="15" t="str">
        <f>IFERROR(VLOOKUP(C78,Wartungsplan!$A$2:$X$101,5,FALSE),"")</f>
        <v/>
      </c>
      <c r="G78" s="12"/>
      <c r="H78" s="12"/>
      <c r="I78" s="12"/>
      <c r="J78" s="12"/>
      <c r="K78" s="14"/>
      <c r="L78" s="12"/>
      <c r="M78" s="12"/>
      <c r="N78" s="12"/>
      <c r="O78" s="15" t="str">
        <f>IF(B78="","",IF(YEAR(B78)=Listen!$K$2,CHOOSE(MONTH(B78),"Januar","Februar","März","April","Mai","Juni","Juli","August","September","Oktober","November","Dezember"),"außerhalb 2026"))</f>
        <v/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12"/>
      <c r="B79" s="13"/>
      <c r="C79" s="12"/>
      <c r="D79" s="15" t="str">
        <f>IFERROR(VLOOKUP(C79,Wartungsplan!$A$2:$X$101,2,FALSE),"")</f>
        <v/>
      </c>
      <c r="E79" s="15" t="str">
        <f>IFERROR(VLOOKUP(C79,Wartungsplan!$A$2:$X$101,3,FALSE),"")</f>
        <v/>
      </c>
      <c r="F79" s="15" t="str">
        <f>IFERROR(VLOOKUP(C79,Wartungsplan!$A$2:$X$101,5,FALSE),"")</f>
        <v/>
      </c>
      <c r="G79" s="12"/>
      <c r="H79" s="12"/>
      <c r="I79" s="12"/>
      <c r="J79" s="12"/>
      <c r="K79" s="14"/>
      <c r="L79" s="12"/>
      <c r="M79" s="12"/>
      <c r="N79" s="12"/>
      <c r="O79" s="15" t="str">
        <f>IF(B79="","",IF(YEAR(B79)=Listen!$K$2,CHOOSE(MONTH(B79),"Januar","Februar","März","April","Mai","Juni","Juli","August","September","Oktober","November","Dezember"),"außerhalb 2026"))</f>
        <v/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12"/>
      <c r="B80" s="13"/>
      <c r="C80" s="12"/>
      <c r="D80" s="15" t="str">
        <f>IFERROR(VLOOKUP(C80,Wartungsplan!$A$2:$X$101,2,FALSE),"")</f>
        <v/>
      </c>
      <c r="E80" s="15" t="str">
        <f>IFERROR(VLOOKUP(C80,Wartungsplan!$A$2:$X$101,3,FALSE),"")</f>
        <v/>
      </c>
      <c r="F80" s="15" t="str">
        <f>IFERROR(VLOOKUP(C80,Wartungsplan!$A$2:$X$101,5,FALSE),"")</f>
        <v/>
      </c>
      <c r="G80" s="12"/>
      <c r="H80" s="12"/>
      <c r="I80" s="12"/>
      <c r="J80" s="12"/>
      <c r="K80" s="14"/>
      <c r="L80" s="12"/>
      <c r="M80" s="12"/>
      <c r="N80" s="12"/>
      <c r="O80" s="15" t="str">
        <f>IF(B80="","",IF(YEAR(B80)=Listen!$K$2,CHOOSE(MONTH(B80),"Januar","Februar","März","April","Mai","Juni","Juli","August","September","Oktober","November","Dezember"),"außerhalb 2026"))</f>
        <v/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12"/>
      <c r="B81" s="13"/>
      <c r="C81" s="12"/>
      <c r="D81" s="15" t="str">
        <f>IFERROR(VLOOKUP(C81,Wartungsplan!$A$2:$X$101,2,FALSE),"")</f>
        <v/>
      </c>
      <c r="E81" s="15" t="str">
        <f>IFERROR(VLOOKUP(C81,Wartungsplan!$A$2:$X$101,3,FALSE),"")</f>
        <v/>
      </c>
      <c r="F81" s="15" t="str">
        <f>IFERROR(VLOOKUP(C81,Wartungsplan!$A$2:$X$101,5,FALSE),"")</f>
        <v/>
      </c>
      <c r="G81" s="12"/>
      <c r="H81" s="12"/>
      <c r="I81" s="12"/>
      <c r="J81" s="12"/>
      <c r="K81" s="14"/>
      <c r="L81" s="12"/>
      <c r="M81" s="12"/>
      <c r="N81" s="12"/>
      <c r="O81" s="15" t="str">
        <f>IF(B81="","",IF(YEAR(B81)=Listen!$K$2,CHOOSE(MONTH(B81),"Januar","Februar","März","April","Mai","Juni","Juli","August","September","Oktober","November","Dezember"),"außerhalb 2026"))</f>
        <v/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12"/>
      <c r="B82" s="13"/>
      <c r="C82" s="12"/>
      <c r="D82" s="15" t="str">
        <f>IFERROR(VLOOKUP(C82,Wartungsplan!$A$2:$X$101,2,FALSE),"")</f>
        <v/>
      </c>
      <c r="E82" s="15" t="str">
        <f>IFERROR(VLOOKUP(C82,Wartungsplan!$A$2:$X$101,3,FALSE),"")</f>
        <v/>
      </c>
      <c r="F82" s="15" t="str">
        <f>IFERROR(VLOOKUP(C82,Wartungsplan!$A$2:$X$101,5,FALSE),"")</f>
        <v/>
      </c>
      <c r="G82" s="12"/>
      <c r="H82" s="12"/>
      <c r="I82" s="12"/>
      <c r="J82" s="12"/>
      <c r="K82" s="14"/>
      <c r="L82" s="12"/>
      <c r="M82" s="12"/>
      <c r="N82" s="12"/>
      <c r="O82" s="15" t="str">
        <f>IF(B82="","",IF(YEAR(B82)=Listen!$K$2,CHOOSE(MONTH(B82),"Januar","Februar","März","April","Mai","Juni","Juli","August","September","Oktober","November","Dezember"),"außerhalb 2026"))</f>
        <v/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12"/>
      <c r="B83" s="13"/>
      <c r="C83" s="12"/>
      <c r="D83" s="15" t="str">
        <f>IFERROR(VLOOKUP(C83,Wartungsplan!$A$2:$X$101,2,FALSE),"")</f>
        <v/>
      </c>
      <c r="E83" s="15" t="str">
        <f>IFERROR(VLOOKUP(C83,Wartungsplan!$A$2:$X$101,3,FALSE),"")</f>
        <v/>
      </c>
      <c r="F83" s="15" t="str">
        <f>IFERROR(VLOOKUP(C83,Wartungsplan!$A$2:$X$101,5,FALSE),"")</f>
        <v/>
      </c>
      <c r="G83" s="12"/>
      <c r="H83" s="12"/>
      <c r="I83" s="12"/>
      <c r="J83" s="12"/>
      <c r="K83" s="14"/>
      <c r="L83" s="12"/>
      <c r="M83" s="12"/>
      <c r="N83" s="12"/>
      <c r="O83" s="15" t="str">
        <f>IF(B83="","",IF(YEAR(B83)=Listen!$K$2,CHOOSE(MONTH(B83),"Januar","Februar","März","April","Mai","Juni","Juli","August","September","Oktober","November","Dezember"),"außerhalb 2026"))</f>
        <v/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12"/>
      <c r="B84" s="13"/>
      <c r="C84" s="12"/>
      <c r="D84" s="15" t="str">
        <f>IFERROR(VLOOKUP(C84,Wartungsplan!$A$2:$X$101,2,FALSE),"")</f>
        <v/>
      </c>
      <c r="E84" s="15" t="str">
        <f>IFERROR(VLOOKUP(C84,Wartungsplan!$A$2:$X$101,3,FALSE),"")</f>
        <v/>
      </c>
      <c r="F84" s="15" t="str">
        <f>IFERROR(VLOOKUP(C84,Wartungsplan!$A$2:$X$101,5,FALSE),"")</f>
        <v/>
      </c>
      <c r="G84" s="12"/>
      <c r="H84" s="12"/>
      <c r="I84" s="12"/>
      <c r="J84" s="12"/>
      <c r="K84" s="14"/>
      <c r="L84" s="12"/>
      <c r="M84" s="12"/>
      <c r="N84" s="12"/>
      <c r="O84" s="15" t="str">
        <f>IF(B84="","",IF(YEAR(B84)=Listen!$K$2,CHOOSE(MONTH(B84),"Januar","Februar","März","April","Mai","Juni","Juli","August","September","Oktober","November","Dezember"),"außerhalb 2026"))</f>
        <v/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12"/>
      <c r="B85" s="13"/>
      <c r="C85" s="12"/>
      <c r="D85" s="15" t="str">
        <f>IFERROR(VLOOKUP(C85,Wartungsplan!$A$2:$X$101,2,FALSE),"")</f>
        <v/>
      </c>
      <c r="E85" s="15" t="str">
        <f>IFERROR(VLOOKUP(C85,Wartungsplan!$A$2:$X$101,3,FALSE),"")</f>
        <v/>
      </c>
      <c r="F85" s="15" t="str">
        <f>IFERROR(VLOOKUP(C85,Wartungsplan!$A$2:$X$101,5,FALSE),"")</f>
        <v/>
      </c>
      <c r="G85" s="12"/>
      <c r="H85" s="12"/>
      <c r="I85" s="12"/>
      <c r="J85" s="12"/>
      <c r="K85" s="14"/>
      <c r="L85" s="12"/>
      <c r="M85" s="12"/>
      <c r="N85" s="12"/>
      <c r="O85" s="15" t="str">
        <f>IF(B85="","",IF(YEAR(B85)=Listen!$K$2,CHOOSE(MONTH(B85),"Januar","Februar","März","April","Mai","Juni","Juli","August","September","Oktober","November","Dezember"),"außerhalb 2026"))</f>
        <v/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12"/>
      <c r="B86" s="13"/>
      <c r="C86" s="12"/>
      <c r="D86" s="15" t="str">
        <f>IFERROR(VLOOKUP(C86,Wartungsplan!$A$2:$X$101,2,FALSE),"")</f>
        <v/>
      </c>
      <c r="E86" s="15" t="str">
        <f>IFERROR(VLOOKUP(C86,Wartungsplan!$A$2:$X$101,3,FALSE),"")</f>
        <v/>
      </c>
      <c r="F86" s="15" t="str">
        <f>IFERROR(VLOOKUP(C86,Wartungsplan!$A$2:$X$101,5,FALSE),"")</f>
        <v/>
      </c>
      <c r="G86" s="12"/>
      <c r="H86" s="12"/>
      <c r="I86" s="12"/>
      <c r="J86" s="12"/>
      <c r="K86" s="14"/>
      <c r="L86" s="12"/>
      <c r="M86" s="12"/>
      <c r="N86" s="12"/>
      <c r="O86" s="15" t="str">
        <f>IF(B86="","",IF(YEAR(B86)=Listen!$K$2,CHOOSE(MONTH(B86),"Januar","Februar","März","April","Mai","Juni","Juli","August","September","Oktober","November","Dezember"),"außerhalb 2026"))</f>
        <v/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12"/>
      <c r="B87" s="13"/>
      <c r="C87" s="12"/>
      <c r="D87" s="15" t="str">
        <f>IFERROR(VLOOKUP(C87,Wartungsplan!$A$2:$X$101,2,FALSE),"")</f>
        <v/>
      </c>
      <c r="E87" s="15" t="str">
        <f>IFERROR(VLOOKUP(C87,Wartungsplan!$A$2:$X$101,3,FALSE),"")</f>
        <v/>
      </c>
      <c r="F87" s="15" t="str">
        <f>IFERROR(VLOOKUP(C87,Wartungsplan!$A$2:$X$101,5,FALSE),"")</f>
        <v/>
      </c>
      <c r="G87" s="12"/>
      <c r="H87" s="12"/>
      <c r="I87" s="12"/>
      <c r="J87" s="12"/>
      <c r="K87" s="14"/>
      <c r="L87" s="12"/>
      <c r="M87" s="12"/>
      <c r="N87" s="12"/>
      <c r="O87" s="15" t="str">
        <f>IF(B87="","",IF(YEAR(B87)=Listen!$K$2,CHOOSE(MONTH(B87),"Januar","Februar","März","April","Mai","Juni","Juli","August","September","Oktober","November","Dezember"),"außerhalb 2026"))</f>
        <v/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12"/>
      <c r="B88" s="13"/>
      <c r="C88" s="12"/>
      <c r="D88" s="15" t="str">
        <f>IFERROR(VLOOKUP(C88,Wartungsplan!$A$2:$X$101,2,FALSE),"")</f>
        <v/>
      </c>
      <c r="E88" s="15" t="str">
        <f>IFERROR(VLOOKUP(C88,Wartungsplan!$A$2:$X$101,3,FALSE),"")</f>
        <v/>
      </c>
      <c r="F88" s="15" t="str">
        <f>IFERROR(VLOOKUP(C88,Wartungsplan!$A$2:$X$101,5,FALSE),"")</f>
        <v/>
      </c>
      <c r="G88" s="12"/>
      <c r="H88" s="12"/>
      <c r="I88" s="12"/>
      <c r="J88" s="12"/>
      <c r="K88" s="14"/>
      <c r="L88" s="12"/>
      <c r="M88" s="12"/>
      <c r="N88" s="12"/>
      <c r="O88" s="15" t="str">
        <f>IF(B88="","",IF(YEAR(B88)=Listen!$K$2,CHOOSE(MONTH(B88),"Januar","Februar","März","April","Mai","Juni","Juli","August","September","Oktober","November","Dezember"),"außerhalb 2026"))</f>
        <v/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12"/>
      <c r="B89" s="13"/>
      <c r="C89" s="12"/>
      <c r="D89" s="15" t="str">
        <f>IFERROR(VLOOKUP(C89,Wartungsplan!$A$2:$X$101,2,FALSE),"")</f>
        <v/>
      </c>
      <c r="E89" s="15" t="str">
        <f>IFERROR(VLOOKUP(C89,Wartungsplan!$A$2:$X$101,3,FALSE),"")</f>
        <v/>
      </c>
      <c r="F89" s="15" t="str">
        <f>IFERROR(VLOOKUP(C89,Wartungsplan!$A$2:$X$101,5,FALSE),"")</f>
        <v/>
      </c>
      <c r="G89" s="12"/>
      <c r="H89" s="12"/>
      <c r="I89" s="12"/>
      <c r="J89" s="12"/>
      <c r="K89" s="14"/>
      <c r="L89" s="12"/>
      <c r="M89" s="12"/>
      <c r="N89" s="12"/>
      <c r="O89" s="15" t="str">
        <f>IF(B89="","",IF(YEAR(B89)=Listen!$K$2,CHOOSE(MONTH(B89),"Januar","Februar","März","April","Mai","Juni","Juli","August","September","Oktober","November","Dezember"),"außerhalb 2026"))</f>
        <v/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12"/>
      <c r="B90" s="13"/>
      <c r="C90" s="12"/>
      <c r="D90" s="15" t="str">
        <f>IFERROR(VLOOKUP(C90,Wartungsplan!$A$2:$X$101,2,FALSE),"")</f>
        <v/>
      </c>
      <c r="E90" s="15" t="str">
        <f>IFERROR(VLOOKUP(C90,Wartungsplan!$A$2:$X$101,3,FALSE),"")</f>
        <v/>
      </c>
      <c r="F90" s="15" t="str">
        <f>IFERROR(VLOOKUP(C90,Wartungsplan!$A$2:$X$101,5,FALSE),"")</f>
        <v/>
      </c>
      <c r="G90" s="12"/>
      <c r="H90" s="12"/>
      <c r="I90" s="12"/>
      <c r="J90" s="12"/>
      <c r="K90" s="14"/>
      <c r="L90" s="12"/>
      <c r="M90" s="12"/>
      <c r="N90" s="12"/>
      <c r="O90" s="15" t="str">
        <f>IF(B90="","",IF(YEAR(B90)=Listen!$K$2,CHOOSE(MONTH(B90),"Januar","Februar","März","April","Mai","Juni","Juli","August","September","Oktober","November","Dezember"),"außerhalb 2026"))</f>
        <v/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12"/>
      <c r="B91" s="13"/>
      <c r="C91" s="12"/>
      <c r="D91" s="15" t="str">
        <f>IFERROR(VLOOKUP(C91,Wartungsplan!$A$2:$X$101,2,FALSE),"")</f>
        <v/>
      </c>
      <c r="E91" s="15" t="str">
        <f>IFERROR(VLOOKUP(C91,Wartungsplan!$A$2:$X$101,3,FALSE),"")</f>
        <v/>
      </c>
      <c r="F91" s="15" t="str">
        <f>IFERROR(VLOOKUP(C91,Wartungsplan!$A$2:$X$101,5,FALSE),"")</f>
        <v/>
      </c>
      <c r="G91" s="12"/>
      <c r="H91" s="12"/>
      <c r="I91" s="12"/>
      <c r="J91" s="12"/>
      <c r="K91" s="14"/>
      <c r="L91" s="12"/>
      <c r="M91" s="12"/>
      <c r="N91" s="12"/>
      <c r="O91" s="15" t="str">
        <f>IF(B91="","",IF(YEAR(B91)=Listen!$K$2,CHOOSE(MONTH(B91),"Januar","Februar","März","April","Mai","Juni","Juli","August","September","Oktober","November","Dezember"),"außerhalb 2026"))</f>
        <v/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12"/>
      <c r="B92" s="13"/>
      <c r="C92" s="12"/>
      <c r="D92" s="15" t="str">
        <f>IFERROR(VLOOKUP(C92,Wartungsplan!$A$2:$X$101,2,FALSE),"")</f>
        <v/>
      </c>
      <c r="E92" s="15" t="str">
        <f>IFERROR(VLOOKUP(C92,Wartungsplan!$A$2:$X$101,3,FALSE),"")</f>
        <v/>
      </c>
      <c r="F92" s="15" t="str">
        <f>IFERROR(VLOOKUP(C92,Wartungsplan!$A$2:$X$101,5,FALSE),"")</f>
        <v/>
      </c>
      <c r="G92" s="12"/>
      <c r="H92" s="12"/>
      <c r="I92" s="12"/>
      <c r="J92" s="12"/>
      <c r="K92" s="14"/>
      <c r="L92" s="12"/>
      <c r="M92" s="12"/>
      <c r="N92" s="12"/>
      <c r="O92" s="15" t="str">
        <f>IF(B92="","",IF(YEAR(B92)=Listen!$K$2,CHOOSE(MONTH(B92),"Januar","Februar","März","April","Mai","Juni","Juli","August","September","Oktober","November","Dezember"),"außerhalb 2026"))</f>
        <v/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12"/>
      <c r="B93" s="13"/>
      <c r="C93" s="12"/>
      <c r="D93" s="15" t="str">
        <f>IFERROR(VLOOKUP(C93,Wartungsplan!$A$2:$X$101,2,FALSE),"")</f>
        <v/>
      </c>
      <c r="E93" s="15" t="str">
        <f>IFERROR(VLOOKUP(C93,Wartungsplan!$A$2:$X$101,3,FALSE),"")</f>
        <v/>
      </c>
      <c r="F93" s="15" t="str">
        <f>IFERROR(VLOOKUP(C93,Wartungsplan!$A$2:$X$101,5,FALSE),"")</f>
        <v/>
      </c>
      <c r="G93" s="12"/>
      <c r="H93" s="12"/>
      <c r="I93" s="12"/>
      <c r="J93" s="12"/>
      <c r="K93" s="14"/>
      <c r="L93" s="12"/>
      <c r="M93" s="12"/>
      <c r="N93" s="12"/>
      <c r="O93" s="15" t="str">
        <f>IF(B93="","",IF(YEAR(B93)=Listen!$K$2,CHOOSE(MONTH(B93),"Januar","Februar","März","April","Mai","Juni","Juli","August","September","Oktober","November","Dezember"),"außerhalb 2026"))</f>
        <v/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12"/>
      <c r="B94" s="13"/>
      <c r="C94" s="12"/>
      <c r="D94" s="15" t="str">
        <f>IFERROR(VLOOKUP(C94,Wartungsplan!$A$2:$X$101,2,FALSE),"")</f>
        <v/>
      </c>
      <c r="E94" s="15" t="str">
        <f>IFERROR(VLOOKUP(C94,Wartungsplan!$A$2:$X$101,3,FALSE),"")</f>
        <v/>
      </c>
      <c r="F94" s="15" t="str">
        <f>IFERROR(VLOOKUP(C94,Wartungsplan!$A$2:$X$101,5,FALSE),"")</f>
        <v/>
      </c>
      <c r="G94" s="12"/>
      <c r="H94" s="12"/>
      <c r="I94" s="12"/>
      <c r="J94" s="12"/>
      <c r="K94" s="14"/>
      <c r="L94" s="12"/>
      <c r="M94" s="12"/>
      <c r="N94" s="12"/>
      <c r="O94" s="15" t="str">
        <f>IF(B94="","",IF(YEAR(B94)=Listen!$K$2,CHOOSE(MONTH(B94),"Januar","Februar","März","April","Mai","Juni","Juli","August","September","Oktober","November","Dezember"),"außerhalb 2026"))</f>
        <v/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12"/>
      <c r="B95" s="13"/>
      <c r="C95" s="12"/>
      <c r="D95" s="15" t="str">
        <f>IFERROR(VLOOKUP(C95,Wartungsplan!$A$2:$X$101,2,FALSE),"")</f>
        <v/>
      </c>
      <c r="E95" s="15" t="str">
        <f>IFERROR(VLOOKUP(C95,Wartungsplan!$A$2:$X$101,3,FALSE),"")</f>
        <v/>
      </c>
      <c r="F95" s="15" t="str">
        <f>IFERROR(VLOOKUP(C95,Wartungsplan!$A$2:$X$101,5,FALSE),"")</f>
        <v/>
      </c>
      <c r="G95" s="12"/>
      <c r="H95" s="12"/>
      <c r="I95" s="12"/>
      <c r="J95" s="12"/>
      <c r="K95" s="14"/>
      <c r="L95" s="12"/>
      <c r="M95" s="12"/>
      <c r="N95" s="12"/>
      <c r="O95" s="15" t="str">
        <f>IF(B95="","",IF(YEAR(B95)=Listen!$K$2,CHOOSE(MONTH(B95),"Januar","Februar","März","April","Mai","Juni","Juli","August","September","Oktober","November","Dezember"),"außerhalb 2026"))</f>
        <v/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12"/>
      <c r="B96" s="13"/>
      <c r="C96" s="12"/>
      <c r="D96" s="15" t="str">
        <f>IFERROR(VLOOKUP(C96,Wartungsplan!$A$2:$X$101,2,FALSE),"")</f>
        <v/>
      </c>
      <c r="E96" s="15" t="str">
        <f>IFERROR(VLOOKUP(C96,Wartungsplan!$A$2:$X$101,3,FALSE),"")</f>
        <v/>
      </c>
      <c r="F96" s="15" t="str">
        <f>IFERROR(VLOOKUP(C96,Wartungsplan!$A$2:$X$101,5,FALSE),"")</f>
        <v/>
      </c>
      <c r="G96" s="12"/>
      <c r="H96" s="12"/>
      <c r="I96" s="12"/>
      <c r="J96" s="12"/>
      <c r="K96" s="14"/>
      <c r="L96" s="12"/>
      <c r="M96" s="12"/>
      <c r="N96" s="12"/>
      <c r="O96" s="15" t="str">
        <f>IF(B96="","",IF(YEAR(B96)=Listen!$K$2,CHOOSE(MONTH(B96),"Januar","Februar","März","April","Mai","Juni","Juli","August","September","Oktober","November","Dezember"),"außerhalb 2026"))</f>
        <v/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12"/>
      <c r="B97" s="13"/>
      <c r="C97" s="12"/>
      <c r="D97" s="15" t="str">
        <f>IFERROR(VLOOKUP(C97,Wartungsplan!$A$2:$X$101,2,FALSE),"")</f>
        <v/>
      </c>
      <c r="E97" s="15" t="str">
        <f>IFERROR(VLOOKUP(C97,Wartungsplan!$A$2:$X$101,3,FALSE),"")</f>
        <v/>
      </c>
      <c r="F97" s="15" t="str">
        <f>IFERROR(VLOOKUP(C97,Wartungsplan!$A$2:$X$101,5,FALSE),"")</f>
        <v/>
      </c>
      <c r="G97" s="12"/>
      <c r="H97" s="12"/>
      <c r="I97" s="12"/>
      <c r="J97" s="12"/>
      <c r="K97" s="14"/>
      <c r="L97" s="12"/>
      <c r="M97" s="12"/>
      <c r="N97" s="12"/>
      <c r="O97" s="15" t="str">
        <f>IF(B97="","",IF(YEAR(B97)=Listen!$K$2,CHOOSE(MONTH(B97),"Januar","Februar","März","April","Mai","Juni","Juli","August","September","Oktober","November","Dezember"),"außerhalb 2026"))</f>
        <v/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12"/>
      <c r="B98" s="13"/>
      <c r="C98" s="12"/>
      <c r="D98" s="15" t="str">
        <f>IFERROR(VLOOKUP(C98,Wartungsplan!$A$2:$X$101,2,FALSE),"")</f>
        <v/>
      </c>
      <c r="E98" s="15" t="str">
        <f>IFERROR(VLOOKUP(C98,Wartungsplan!$A$2:$X$101,3,FALSE),"")</f>
        <v/>
      </c>
      <c r="F98" s="15" t="str">
        <f>IFERROR(VLOOKUP(C98,Wartungsplan!$A$2:$X$101,5,FALSE),"")</f>
        <v/>
      </c>
      <c r="G98" s="12"/>
      <c r="H98" s="12"/>
      <c r="I98" s="12"/>
      <c r="J98" s="12"/>
      <c r="K98" s="14"/>
      <c r="L98" s="12"/>
      <c r="M98" s="12"/>
      <c r="N98" s="12"/>
      <c r="O98" s="15" t="str">
        <f>IF(B98="","",IF(YEAR(B98)=Listen!$K$2,CHOOSE(MONTH(B98),"Januar","Februar","März","April","Mai","Juni","Juli","August","September","Oktober","November","Dezember"),"außerhalb 2026"))</f>
        <v/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12"/>
      <c r="B99" s="13"/>
      <c r="C99" s="12"/>
      <c r="D99" s="15" t="str">
        <f>IFERROR(VLOOKUP(C99,Wartungsplan!$A$2:$X$101,2,FALSE),"")</f>
        <v/>
      </c>
      <c r="E99" s="15" t="str">
        <f>IFERROR(VLOOKUP(C99,Wartungsplan!$A$2:$X$101,3,FALSE),"")</f>
        <v/>
      </c>
      <c r="F99" s="15" t="str">
        <f>IFERROR(VLOOKUP(C99,Wartungsplan!$A$2:$X$101,5,FALSE),"")</f>
        <v/>
      </c>
      <c r="G99" s="12"/>
      <c r="H99" s="12"/>
      <c r="I99" s="12"/>
      <c r="J99" s="12"/>
      <c r="K99" s="14"/>
      <c r="L99" s="12"/>
      <c r="M99" s="12"/>
      <c r="N99" s="12"/>
      <c r="O99" s="15" t="str">
        <f>IF(B99="","",IF(YEAR(B99)=Listen!$K$2,CHOOSE(MONTH(B99),"Januar","Februar","März","April","Mai","Juni","Juli","August","September","Oktober","November","Dezember"),"außerhalb 2026"))</f>
        <v/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12"/>
      <c r="B100" s="13"/>
      <c r="C100" s="12"/>
      <c r="D100" s="15" t="str">
        <f>IFERROR(VLOOKUP(C100,Wartungsplan!$A$2:$X$101,2,FALSE),"")</f>
        <v/>
      </c>
      <c r="E100" s="15" t="str">
        <f>IFERROR(VLOOKUP(C100,Wartungsplan!$A$2:$X$101,3,FALSE),"")</f>
        <v/>
      </c>
      <c r="F100" s="15" t="str">
        <f>IFERROR(VLOOKUP(C100,Wartungsplan!$A$2:$X$101,5,FALSE),"")</f>
        <v/>
      </c>
      <c r="G100" s="12"/>
      <c r="H100" s="12"/>
      <c r="I100" s="12"/>
      <c r="J100" s="12"/>
      <c r="K100" s="14"/>
      <c r="L100" s="12"/>
      <c r="M100" s="12"/>
      <c r="N100" s="12"/>
      <c r="O100" s="15" t="str">
        <f>IF(B100="","",IF(YEAR(B100)=Listen!$K$2,CHOOSE(MONTH(B100),"Januar","Februar","März","April","Mai","Juni","Juli","August","September","Oktober","November","Dezember"),"außerhalb 2026"))</f>
        <v/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12"/>
      <c r="B101" s="13"/>
      <c r="C101" s="12"/>
      <c r="D101" s="15" t="str">
        <f>IFERROR(VLOOKUP(C101,Wartungsplan!$A$2:$X$101,2,FALSE),"")</f>
        <v/>
      </c>
      <c r="E101" s="15" t="str">
        <f>IFERROR(VLOOKUP(C101,Wartungsplan!$A$2:$X$101,3,FALSE),"")</f>
        <v/>
      </c>
      <c r="F101" s="15" t="str">
        <f>IFERROR(VLOOKUP(C101,Wartungsplan!$A$2:$X$101,5,FALSE),"")</f>
        <v/>
      </c>
      <c r="G101" s="12"/>
      <c r="H101" s="12"/>
      <c r="I101" s="12"/>
      <c r="J101" s="12"/>
      <c r="K101" s="14"/>
      <c r="L101" s="12"/>
      <c r="M101" s="12"/>
      <c r="N101" s="12"/>
      <c r="O101" s="15" t="str">
        <f>IF(B101="","",IF(YEAR(B101)=Listen!$K$2,CHOOSE(MONTH(B101),"Januar","Februar","März","April","Mai","Juni","Juli","August","September","Oktober","November","Dezember"),"außerhalb 2026"))</f>
        <v/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dataValidations count="1">
    <dataValidation type="list" sqref="J2:J101" xr:uid="{00000000-0002-0000-0200-000003000000}">
      <formula1>"Ohne Mangel,Erledigt,Erledigt mit Hinweis,Mangel festgestellt,Nicht erledigt"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200-000000000000}">
          <x14:formula1>
            <xm:f>Wartungsplan!$A$2:$A$101</xm:f>
          </x14:formula1>
          <xm:sqref>C2:C101</xm:sqref>
        </x14:dataValidation>
        <x14:dataValidation type="list" xr:uid="{00000000-0002-0000-0200-000001000000}">
          <x14:formula1>
            <xm:f>Listen!$D$2:$D$7</xm:f>
          </x14:formula1>
          <xm:sqref>H2:H101</xm:sqref>
        </x14:dataValidation>
        <x14:dataValidation type="list" xr:uid="{00000000-0002-0000-0200-000002000000}">
          <x14:formula1>
            <xm:f>Listen!$F$2:$F$7</xm:f>
          </x14:formula1>
          <xm:sqref>I2:I101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/>
  </sheetViews>
  <sheetFormatPr baseColWidth="10" defaultColWidth="9" defaultRowHeight="15" x14ac:dyDescent="0.25"/>
  <cols>
    <col min="1" max="8" width="24" customWidth="1"/>
    <col min="10" max="10" width="24" customWidth="1"/>
    <col min="11" max="11" width="38" customWidth="1"/>
  </cols>
  <sheetData>
    <row r="1" spans="1:26" x14ac:dyDescent="0.25">
      <c r="A1" s="3" t="s">
        <v>16</v>
      </c>
      <c r="B1" s="3" t="s">
        <v>53</v>
      </c>
      <c r="C1" s="3" t="s">
        <v>52</v>
      </c>
      <c r="D1" s="3" t="s">
        <v>48</v>
      </c>
      <c r="E1" s="3" t="s">
        <v>49</v>
      </c>
      <c r="F1" s="3" t="s">
        <v>58</v>
      </c>
      <c r="G1" s="3" t="s">
        <v>13</v>
      </c>
      <c r="H1" s="3" t="s">
        <v>256</v>
      </c>
      <c r="I1" s="2"/>
      <c r="J1" s="3" t="s">
        <v>257</v>
      </c>
      <c r="K1" s="3" t="s">
        <v>258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 t="s">
        <v>19</v>
      </c>
      <c r="B2" s="2" t="s">
        <v>259</v>
      </c>
      <c r="C2" s="2" t="s">
        <v>70</v>
      </c>
      <c r="D2" s="2" t="s">
        <v>91</v>
      </c>
      <c r="E2" s="2" t="s">
        <v>66</v>
      </c>
      <c r="F2" s="2" t="s">
        <v>92</v>
      </c>
      <c r="G2" s="2" t="s">
        <v>18</v>
      </c>
      <c r="H2" s="2" t="s">
        <v>74</v>
      </c>
      <c r="I2" s="2"/>
      <c r="J2" s="9" t="s">
        <v>2</v>
      </c>
      <c r="K2" s="10">
        <v>2026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 t="s">
        <v>22</v>
      </c>
      <c r="B3" s="2" t="s">
        <v>260</v>
      </c>
      <c r="C3" s="2" t="s">
        <v>107</v>
      </c>
      <c r="D3" s="2" t="s">
        <v>72</v>
      </c>
      <c r="E3" s="2" t="s">
        <v>86</v>
      </c>
      <c r="F3" s="2" t="s">
        <v>73</v>
      </c>
      <c r="G3" s="2" t="s">
        <v>21</v>
      </c>
      <c r="H3" s="2" t="s">
        <v>108</v>
      </c>
      <c r="I3" s="2"/>
      <c r="J3" s="9" t="s">
        <v>3</v>
      </c>
      <c r="K3" s="11">
        <v>46175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 t="s">
        <v>24</v>
      </c>
      <c r="B4" s="2" t="s">
        <v>81</v>
      </c>
      <c r="C4" s="2" t="s">
        <v>175</v>
      </c>
      <c r="D4" s="2" t="s">
        <v>132</v>
      </c>
      <c r="E4" s="2" t="s">
        <v>103</v>
      </c>
      <c r="F4" s="2" t="s">
        <v>83</v>
      </c>
      <c r="G4" s="2" t="s">
        <v>7</v>
      </c>
      <c r="H4" s="2"/>
      <c r="I4" s="2"/>
      <c r="J4" s="9" t="s">
        <v>261</v>
      </c>
      <c r="K4" s="10" t="s">
        <v>262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 t="s">
        <v>27</v>
      </c>
      <c r="B5" s="2" t="s">
        <v>71</v>
      </c>
      <c r="C5" s="2"/>
      <c r="D5" s="2" t="s">
        <v>82</v>
      </c>
      <c r="E5" s="2" t="s">
        <v>136</v>
      </c>
      <c r="F5" s="2" t="s">
        <v>133</v>
      </c>
      <c r="G5" s="2" t="s">
        <v>26</v>
      </c>
      <c r="H5" s="2"/>
      <c r="I5" s="2"/>
      <c r="J5" s="9" t="s">
        <v>263</v>
      </c>
      <c r="K5" s="10" t="s">
        <v>264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 t="s">
        <v>30</v>
      </c>
      <c r="B6" s="2" t="s">
        <v>90</v>
      </c>
      <c r="C6" s="2"/>
      <c r="D6" s="2" t="s">
        <v>99</v>
      </c>
      <c r="E6" s="2" t="s">
        <v>122</v>
      </c>
      <c r="F6" s="2" t="s">
        <v>126</v>
      </c>
      <c r="G6" s="2" t="s">
        <v>29</v>
      </c>
      <c r="H6" s="2"/>
      <c r="I6" s="2"/>
      <c r="J6" s="9" t="s">
        <v>265</v>
      </c>
      <c r="K6" s="10" t="s">
        <v>266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 t="s">
        <v>32</v>
      </c>
      <c r="B7" s="2" t="s">
        <v>114</v>
      </c>
      <c r="C7" s="2"/>
      <c r="D7" s="2" t="s">
        <v>160</v>
      </c>
      <c r="E7" s="2" t="s">
        <v>95</v>
      </c>
      <c r="F7" s="2" t="s">
        <v>100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x14ac:dyDescent="0.25">
      <c r="A8" s="2" t="s">
        <v>34</v>
      </c>
      <c r="B8" s="2"/>
      <c r="C8" s="2"/>
      <c r="D8" s="2"/>
      <c r="E8" s="2" t="s">
        <v>193</v>
      </c>
      <c r="F8" s="2"/>
      <c r="G8" s="2"/>
      <c r="H8" s="2"/>
      <c r="I8" s="2"/>
      <c r="J8" s="21" t="s">
        <v>267</v>
      </c>
      <c r="K8" s="1" t="s">
        <v>268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 t="s">
        <v>36</v>
      </c>
      <c r="B9" s="2"/>
      <c r="C9" s="2"/>
      <c r="D9" s="2"/>
      <c r="E9" s="2" t="s">
        <v>77</v>
      </c>
      <c r="F9" s="2"/>
      <c r="G9" s="2"/>
      <c r="H9" s="2"/>
      <c r="I9" s="2"/>
      <c r="J9" s="21"/>
      <c r="K9" s="1" t="s">
        <v>269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x14ac:dyDescent="0.25">
      <c r="A10" s="2"/>
      <c r="B10" s="2"/>
      <c r="C10" s="2"/>
      <c r="D10" s="2"/>
      <c r="E10" s="2"/>
      <c r="F10" s="2"/>
      <c r="G10" s="2"/>
      <c r="H10" s="2"/>
      <c r="I10" s="2"/>
      <c r="J10" s="21"/>
      <c r="K10" s="1" t="s">
        <v>270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x14ac:dyDescent="0.25">
      <c r="A11" s="2"/>
      <c r="B11" s="2"/>
      <c r="C11" s="2"/>
      <c r="D11" s="2"/>
      <c r="E11" s="2"/>
      <c r="F11" s="2"/>
      <c r="G11" s="2"/>
      <c r="H11" s="2"/>
      <c r="I11" s="2"/>
      <c r="J11" s="21"/>
      <c r="K11" s="1" t="s">
        <v>271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x14ac:dyDescent="0.25">
      <c r="A12" s="2"/>
      <c r="B12" s="2"/>
      <c r="C12" s="2"/>
      <c r="D12" s="2"/>
      <c r="E12" s="2"/>
      <c r="F12" s="2"/>
      <c r="G12" s="2"/>
      <c r="H12" s="2"/>
      <c r="I12" s="2"/>
      <c r="J12" s="21"/>
      <c r="K12" s="1" t="s">
        <v>272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Wartungsplan</vt:lpstr>
      <vt:lpstr>Protokoll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2026-06-02T05:51:17Z</dcterms:modified>
</cp:coreProperties>
</file>