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9F49C31-20AB-488A-B3F2-2FBD0EB15439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Wartungsplan" sheetId="2" r:id="rId2"/>
    <sheet name="Anlagenverzeichnis" sheetId="3" r:id="rId3"/>
    <sheet name="Wartungshistorie" sheetId="4" r:id="rId4"/>
    <sheet name="Hinweise" sheetId="5" r:id="rId5"/>
  </sheets>
  <definedNames>
    <definedName name="_xlnm._FilterDatabase" localSheetId="2" hidden="1">Anlagenverzeichnis!$A$4:$Q$24</definedName>
    <definedName name="_xlnm._FilterDatabase" localSheetId="3" hidden="1">Wartungshistorie!$A$4:$J$22</definedName>
    <definedName name="_xlnm._FilterDatabase" localSheetId="1" hidden="1">Wartungsplan!$A$4:$S$24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4" l="1"/>
  <c r="Q26" i="2"/>
  <c r="P26" i="2"/>
  <c r="R26" i="2" s="1"/>
  <c r="R24" i="2"/>
  <c r="K24" i="2"/>
  <c r="R23" i="2"/>
  <c r="K23" i="2"/>
  <c r="R22" i="2"/>
  <c r="K22" i="2"/>
  <c r="R21" i="2"/>
  <c r="K21" i="2"/>
  <c r="R20" i="2"/>
  <c r="K20" i="2"/>
  <c r="R19" i="2"/>
  <c r="K19" i="2"/>
  <c r="R18" i="2"/>
  <c r="K18" i="2"/>
  <c r="R17" i="2"/>
  <c r="K17" i="2"/>
  <c r="R16" i="2"/>
  <c r="K16" i="2"/>
  <c r="R15" i="2"/>
  <c r="K15" i="2"/>
  <c r="R14" i="2"/>
  <c r="K14" i="2"/>
  <c r="R13" i="2"/>
  <c r="K13" i="2"/>
  <c r="R12" i="2"/>
  <c r="K12" i="2"/>
  <c r="R11" i="2"/>
  <c r="K11" i="2"/>
  <c r="R10" i="2"/>
  <c r="K10" i="2"/>
  <c r="R9" i="2"/>
  <c r="K9" i="2"/>
  <c r="R8" i="2"/>
  <c r="K8" i="2"/>
  <c r="R7" i="2"/>
  <c r="K7" i="2"/>
  <c r="R6" i="2"/>
  <c r="K6" i="2"/>
  <c r="R5" i="2"/>
  <c r="K5" i="2"/>
  <c r="I27" i="1"/>
  <c r="H27" i="1"/>
  <c r="D27" i="1"/>
  <c r="C27" i="1"/>
  <c r="I26" i="1"/>
  <c r="H26" i="1"/>
  <c r="E26" i="1"/>
  <c r="D26" i="1"/>
  <c r="C26" i="1"/>
  <c r="I25" i="1"/>
  <c r="H25" i="1"/>
  <c r="E25" i="1"/>
  <c r="D25" i="1"/>
  <c r="C25" i="1"/>
  <c r="I24" i="1"/>
  <c r="H24" i="1"/>
  <c r="E24" i="1"/>
  <c r="D24" i="1"/>
  <c r="C24" i="1"/>
  <c r="I23" i="1"/>
  <c r="H23" i="1"/>
  <c r="E23" i="1"/>
  <c r="D23" i="1"/>
  <c r="C23" i="1"/>
  <c r="I22" i="1"/>
  <c r="H22" i="1"/>
  <c r="E22" i="1"/>
  <c r="D22" i="1"/>
  <c r="C22" i="1"/>
  <c r="I21" i="1"/>
  <c r="H21" i="1"/>
  <c r="E21" i="1"/>
  <c r="D21" i="1"/>
  <c r="C21" i="1"/>
  <c r="I20" i="1"/>
  <c r="H20" i="1"/>
  <c r="E20" i="1"/>
  <c r="D20" i="1"/>
  <c r="C20" i="1"/>
  <c r="I15" i="1"/>
  <c r="F15" i="1"/>
  <c r="F13" i="1"/>
  <c r="I13" i="1" s="1"/>
  <c r="C13" i="1"/>
  <c r="C15" i="1" s="1"/>
  <c r="I10" i="1"/>
  <c r="I6" i="1"/>
  <c r="F6" i="1"/>
  <c r="C6" i="1"/>
  <c r="M7" i="2" l="1"/>
  <c r="M24" i="2"/>
  <c r="M16" i="2"/>
  <c r="L6" i="2"/>
  <c r="F23" i="1" s="1"/>
  <c r="L11" i="2"/>
  <c r="M11" i="2" s="1"/>
  <c r="L16" i="2"/>
  <c r="L21" i="2"/>
  <c r="M21" i="2" s="1"/>
  <c r="L7" i="2"/>
  <c r="L12" i="2"/>
  <c r="M12" i="2" s="1"/>
  <c r="L17" i="2"/>
  <c r="F20" i="1" s="1"/>
  <c r="L22" i="2"/>
  <c r="F25" i="1" s="1"/>
  <c r="L8" i="2"/>
  <c r="M8" i="2" s="1"/>
  <c r="L13" i="2"/>
  <c r="F24" i="1" s="1"/>
  <c r="L18" i="2"/>
  <c r="M18" i="2" s="1"/>
  <c r="L23" i="2"/>
  <c r="F22" i="1" s="1"/>
  <c r="E27" i="1"/>
  <c r="L9" i="2"/>
  <c r="M9" i="2" s="1"/>
  <c r="L14" i="2"/>
  <c r="F27" i="1" s="1"/>
  <c r="L19" i="2"/>
  <c r="F26" i="1" s="1"/>
  <c r="L24" i="2"/>
  <c r="L5" i="2"/>
  <c r="M5" i="2" s="1"/>
  <c r="L10" i="2"/>
  <c r="M10" i="2" s="1"/>
  <c r="L15" i="2"/>
  <c r="M15" i="2" s="1"/>
  <c r="L20" i="2"/>
  <c r="F21" i="1" s="1"/>
  <c r="M6" i="2" l="1"/>
  <c r="G23" i="1" s="1"/>
  <c r="M13" i="2"/>
  <c r="G24" i="1" s="1"/>
  <c r="M17" i="2"/>
  <c r="G20" i="1" s="1"/>
  <c r="M20" i="2"/>
  <c r="G21" i="1" s="1"/>
  <c r="M23" i="2"/>
  <c r="G22" i="1" s="1"/>
  <c r="M14" i="2"/>
  <c r="G27" i="1" s="1"/>
  <c r="M22" i="2"/>
  <c r="G25" i="1" s="1"/>
  <c r="M19" i="2"/>
  <c r="G26" i="1" s="1"/>
  <c r="C8" i="1" l="1"/>
  <c r="C10" i="1"/>
  <c r="F8" i="1"/>
  <c r="I8" i="1"/>
  <c r="F10" i="1"/>
</calcChain>
</file>

<file path=xl/sharedStrings.xml><?xml version="1.0" encoding="utf-8"?>
<sst xmlns="http://schemas.openxmlformats.org/spreadsheetml/2006/main" count="728" uniqueCount="397">
  <si>
    <t>Bürogebäude „Hansa Tower" · Marktstraße 17 · 22085 Hamburg  ·  Hanse Immobilien Verwaltung GmbH  ·  Objektleitung: Sabine Köhler  ·  Stand: heute</t>
  </si>
  <si>
    <t>KENNZAHLEN  ·  Status der Wartungen</t>
  </si>
  <si>
    <t>Anlagen gesamt</t>
  </si>
  <si>
    <t>Betreiberpflichtige Anlagen</t>
  </si>
  <si>
    <t>Priorität Hoch</t>
  </si>
  <si>
    <t>Überfällig</t>
  </si>
  <si>
    <t>Bald fällig (≤ 30 Tage)</t>
  </si>
  <si>
    <t>Im Blick (≤ 60 Tage)</t>
  </si>
  <si>
    <t>OK</t>
  </si>
  <si>
    <t>Nicht geplant</t>
  </si>
  <si>
    <t>Erledigte Maßnahmen 2026</t>
  </si>
  <si>
    <t>BUDGET  ·  Geplant vs. Ist</t>
  </si>
  <si>
    <t>Geplantes Budget 2026 (€)</t>
  </si>
  <si>
    <t>Bereits angefallen (€)</t>
  </si>
  <si>
    <t>Abweichung (€)</t>
  </si>
  <si>
    <t>Budget-Auslastung</t>
  </si>
  <si>
    <t>Offene Maßnahmen mit Plankosten (€)</t>
  </si>
  <si>
    <t>Ø Kosten pro Maßnahme (€)</t>
  </si>
  <si>
    <t>ANSTEHENDE MAßNAHMEN  ·  Nächste 8 nach Fälligkeit</t>
  </si>
  <si>
    <t>#</t>
  </si>
  <si>
    <t>Anlage / Bauteil</t>
  </si>
  <si>
    <t>Standort</t>
  </si>
  <si>
    <t>Nächste Fälligkeit</t>
  </si>
  <si>
    <t>Verbl. Tage</t>
  </si>
  <si>
    <t>Status</t>
  </si>
  <si>
    <t>Verantwortlich</t>
  </si>
  <si>
    <t>Dienstleister</t>
  </si>
  <si>
    <t>Hinweis: Diese Übersicht aktualisiert sich automatisch über Formeln aus dem Tabellenblatt „Wartungsplan" und „Wartungshistorie". Tagesaktuell — basiert auf der HEUTE()-Funktion.</t>
  </si>
  <si>
    <t>WARTUNGSPLAN GEBÄUDE  ·  Instandhaltungs- und Terminsteuerung 2026</t>
  </si>
  <si>
    <t>Objekt: Bürogebäude „Hansa Tower", Marktstraße 17, 22085 Hamburg   ·   Eigentümer: Hanse Immobilien Verwaltung GmbH   ·   Objektleitung: Sabine Köhler   ·   Pflege: nach jeder Maßnahme, mind. monatlich</t>
  </si>
  <si>
    <t>Nr.</t>
  </si>
  <si>
    <t>Anlagen-ID</t>
  </si>
  <si>
    <t>Kategorie</t>
  </si>
  <si>
    <t>Betreiberpflicht</t>
  </si>
  <si>
    <t>Priorität</t>
  </si>
  <si>
    <t>Ausfallrisiko</t>
  </si>
  <si>
    <t>Intervall (Monate)</t>
  </si>
  <si>
    <t>Letzte Wartung</t>
  </si>
  <si>
    <t>Verbleibende Tage</t>
  </si>
  <si>
    <t>Verantwortlich (intern)</t>
  </si>
  <si>
    <t>Geplante Kosten (€)</t>
  </si>
  <si>
    <t>Ist-Kosten (€)</t>
  </si>
  <si>
    <t>Bemerkungen</t>
  </si>
  <si>
    <t>AN-001</t>
  </si>
  <si>
    <t>Heizungsanlage</t>
  </si>
  <si>
    <t>Technikraum UG</t>
  </si>
  <si>
    <t>Heizung/Klima</t>
  </si>
  <si>
    <t>Ja</t>
  </si>
  <si>
    <t>Hoch</t>
  </si>
  <si>
    <t>Facility Management</t>
  </si>
  <si>
    <t>Nordmeer Heiztechnik GmbH</t>
  </si>
  <si>
    <t>Brennerwartung inkl. Abgasmessung</t>
  </si>
  <si>
    <t>AN-002</t>
  </si>
  <si>
    <t>Aufzugsanlage Hauptaufzug</t>
  </si>
  <si>
    <t>Treppenkern Mitte</t>
  </si>
  <si>
    <t>Aufzug</t>
  </si>
  <si>
    <t>Technische Leitung</t>
  </si>
  <si>
    <t>Lift &amp; Service Hamburg AG</t>
  </si>
  <si>
    <t>TÜV-Hauptprüfung Q3 separat einplanen</t>
  </si>
  <si>
    <t>AN-003</t>
  </si>
  <si>
    <t>Brandmeldeanlage (BMA)</t>
  </si>
  <si>
    <t>Zentrale EG</t>
  </si>
  <si>
    <t>Brandschutz</t>
  </si>
  <si>
    <t>Sicherheitsbeauftragter</t>
  </si>
  <si>
    <t>Pyromex Brandschutz GmbH</t>
  </si>
  <si>
    <t>Jahresprüfung gem. DIN 14675</t>
  </si>
  <si>
    <t>AN-004</t>
  </si>
  <si>
    <t>Sprinkleranlage</t>
  </si>
  <si>
    <t>Tiefgarage / Lager</t>
  </si>
  <si>
    <t>AN-005</t>
  </si>
  <si>
    <t>RWA (Rauch- u. Wärmeabzug)</t>
  </si>
  <si>
    <t>Treppenhaus / Dach</t>
  </si>
  <si>
    <t>Mittel</t>
  </si>
  <si>
    <t>AN-006</t>
  </si>
  <si>
    <t>Notbeleuchtung &amp; Fluchtwege</t>
  </si>
  <si>
    <t>Alle Etagen</t>
  </si>
  <si>
    <t>Elektro Stade &amp; Söhne KG</t>
  </si>
  <si>
    <t>Batterietest, Sichtprüfung</t>
  </si>
  <si>
    <t>AN-007</t>
  </si>
  <si>
    <t>Feuerlöscher (Bestand: 24 St.)</t>
  </si>
  <si>
    <t>Hausmeister</t>
  </si>
  <si>
    <t>Wartung alle 2 Jahre</t>
  </si>
  <si>
    <t>AN-008</t>
  </si>
  <si>
    <t>Blitzschutzanlage</t>
  </si>
  <si>
    <t>Dach gesamt</t>
  </si>
  <si>
    <t>Elektro</t>
  </si>
  <si>
    <t>Prüfung alle 4 Jahre (DIN EN 62305)</t>
  </si>
  <si>
    <t>AN-009</t>
  </si>
  <si>
    <t>Elektrische Anlagen (DGUV V3)</t>
  </si>
  <si>
    <t>Hauptverteilung UG</t>
  </si>
  <si>
    <t>Ortsfeste Anlagen, alle 4 Jahre</t>
  </si>
  <si>
    <t>AN-010</t>
  </si>
  <si>
    <t>Lüftungs- und Klimaanlage</t>
  </si>
  <si>
    <t>Technikzentrale 4. OG</t>
  </si>
  <si>
    <t>Klimatec Nord GmbH</t>
  </si>
  <si>
    <t>Filterwechsel inkl.</t>
  </si>
  <si>
    <t>AN-011</t>
  </si>
  <si>
    <t>Trinkwasseranlage (Legionellen)</t>
  </si>
  <si>
    <t>Steigleitungen / WB</t>
  </si>
  <si>
    <t>Sanitär</t>
  </si>
  <si>
    <t>Aquasan Hygienekontrolle e.K.</t>
  </si>
  <si>
    <t>Beprobung gem. TrinkwV</t>
  </si>
  <si>
    <t>AN-012</t>
  </si>
  <si>
    <t>Dach / Flachdachkontrolle</t>
  </si>
  <si>
    <t>Dachfläche</t>
  </si>
  <si>
    <t>Gebäudehülle</t>
  </si>
  <si>
    <t>Nein</t>
  </si>
  <si>
    <t>Dachprofis Hanseatic GmbH</t>
  </si>
  <si>
    <t>Sichtkontrolle, Abläufe reinigen</t>
  </si>
  <si>
    <t>AN-013</t>
  </si>
  <si>
    <t>Dachrinnen &amp; Regenabläufe</t>
  </si>
  <si>
    <t>Gesamtes Gebäude</t>
  </si>
  <si>
    <t>Gering</t>
  </si>
  <si>
    <t>AN-014</t>
  </si>
  <si>
    <t>Fassade / Außenkontrolle</t>
  </si>
  <si>
    <t>Außenbereich</t>
  </si>
  <si>
    <t>Niedrig</t>
  </si>
  <si>
    <t>Objektleitung</t>
  </si>
  <si>
    <t>Intern</t>
  </si>
  <si>
    <t>Optische Begehung mit Foto-Dokumentation</t>
  </si>
  <si>
    <t>AN-015</t>
  </si>
  <si>
    <t>Automatiktüren Eingang</t>
  </si>
  <si>
    <t>Haupteingang EG</t>
  </si>
  <si>
    <t>Türen/Tore</t>
  </si>
  <si>
    <t>Tor- und Türsysteme Bremen GmbH</t>
  </si>
  <si>
    <t>DGUV V17 Prüfung jährlich</t>
  </si>
  <si>
    <t>AN-016</t>
  </si>
  <si>
    <t>Sektionaltor Tiefgarage</t>
  </si>
  <si>
    <t>Einfahrt UG</t>
  </si>
  <si>
    <t>AN-017</t>
  </si>
  <si>
    <t>Zutritts- &amp; Schließanlage</t>
  </si>
  <si>
    <t>Alle Zugänge</t>
  </si>
  <si>
    <t>Sicherheit</t>
  </si>
  <si>
    <t>Schlossteam Nord GmbH</t>
  </si>
  <si>
    <t>Inkl. Batterietausch elektron. Zylinder</t>
  </si>
  <si>
    <t>AN-018</t>
  </si>
  <si>
    <t>PV-Anlage (Photovoltaik)</t>
  </si>
  <si>
    <t>Dach Süd</t>
  </si>
  <si>
    <t>Solartechnik Elbe GmbH</t>
  </si>
  <si>
    <t>Ertrags- und Sichtprüfung</t>
  </si>
  <si>
    <t>AN-019</t>
  </si>
  <si>
    <t>Außenanlagen / Grünfläche</t>
  </si>
  <si>
    <t>Außenanlage</t>
  </si>
  <si>
    <t>Gala-Bau Engelbert e.K.</t>
  </si>
  <si>
    <t>Pflege Frühjahr/Sommer/Herbst/Winter</t>
  </si>
  <si>
    <t>AN-020</t>
  </si>
  <si>
    <t>Außenbeleuchtung</t>
  </si>
  <si>
    <t>Zugänge &amp; Parkplatz</t>
  </si>
  <si>
    <t>Lampenkontrolle, Dämmerungsschalter</t>
  </si>
  <si>
    <t>GESAMTSUMME (Geplante / Ist-Kosten / Abweichung)</t>
  </si>
  <si>
    <t>Ampel-Legende:   ⬤ Überfällig (≤ 0 Tage)   ⬤ Bald fällig (≤ 30 Tage)   ⬤ Im Blick (≤ 60 Tage)   ⬤ OK   ⬤ Nicht geplant</t>
  </si>
  <si>
    <t>ANLAGENVERZEICHNIS  ·  Vollständige Bestands- und Vertragsübersicht</t>
  </si>
  <si>
    <t>Zentrale Bestandsliste aller wartungs- und prüfpflichtigen Anlagen.  Wird im Wartungsplan über die Anlagen-ID verknüpft.</t>
  </si>
  <si>
    <t>Hersteller</t>
  </si>
  <si>
    <t>Modell / Typ</t>
  </si>
  <si>
    <t>Baujahr</t>
  </si>
  <si>
    <t>Inbetriebnahme</t>
  </si>
  <si>
    <t>Garantie bis</t>
  </si>
  <si>
    <t>Vertragspartner</t>
  </si>
  <si>
    <t>Vertragsnummer</t>
  </si>
  <si>
    <t>Vertrag läuft bis</t>
  </si>
  <si>
    <t>Ansprechpartner</t>
  </si>
  <si>
    <t>Telefon</t>
  </si>
  <si>
    <t>E-Mail</t>
  </si>
  <si>
    <t>Dokumentenablage</t>
  </si>
  <si>
    <t>Viessmann</t>
  </si>
  <si>
    <t>Vitocrossal 300</t>
  </si>
  <si>
    <t>NMH-2017-018</t>
  </si>
  <si>
    <t>Herr Iversen</t>
  </si>
  <si>
    <t>040 5512-330</t>
  </si>
  <si>
    <t>service@nordmeer-heiztechnik.de</t>
  </si>
  <si>
    <t>/Doku/01_Heizung/</t>
  </si>
  <si>
    <t>Brennwertkessel, 220 kW</t>
  </si>
  <si>
    <t>Schindler</t>
  </si>
  <si>
    <t>Schindler 5500</t>
  </si>
  <si>
    <t>LSH-2019-104</t>
  </si>
  <si>
    <t>Frau Bartels</t>
  </si>
  <si>
    <t>040 7700-152</t>
  </si>
  <si>
    <t>wartung@lift-service-hh.de</t>
  </si>
  <si>
    <t>/Doku/02_Aufzug/</t>
  </si>
  <si>
    <t>Personenaufzug 8 Pers./630 kg</t>
  </si>
  <si>
    <t>Bosch</t>
  </si>
  <si>
    <t>AVENAR 4000</t>
  </si>
  <si>
    <t>PYR-2020-072</t>
  </si>
  <si>
    <t>Herr Petersen</t>
  </si>
  <si>
    <t>040 4488-901</t>
  </si>
  <si>
    <t>service@pyromex.de</t>
  </si>
  <si>
    <t>/Doku/03_BMA/</t>
  </si>
  <si>
    <t>DIN 14675 zertifiziert</t>
  </si>
  <si>
    <t>Tyco</t>
  </si>
  <si>
    <t>Sprinkler TY-FRB</t>
  </si>
  <si>
    <t>PYR-2020-073</t>
  </si>
  <si>
    <t>/Doku/03_Sprinkler/</t>
  </si>
  <si>
    <t>Nasssystem</t>
  </si>
  <si>
    <t>RWA-Anlage</t>
  </si>
  <si>
    <t>Geze</t>
  </si>
  <si>
    <t>RWA 100 NT</t>
  </si>
  <si>
    <t>PYR-2020-080</t>
  </si>
  <si>
    <t>/Doku/03_RWA/</t>
  </si>
  <si>
    <t>Notbeleuchtung</t>
  </si>
  <si>
    <t>Hochiki</t>
  </si>
  <si>
    <t>FireGuard NL</t>
  </si>
  <si>
    <t>EST-2018-022</t>
  </si>
  <si>
    <t>Herr Stade jun.</t>
  </si>
  <si>
    <t>04101 2299-0</t>
  </si>
  <si>
    <t>info@elektro-stade.de</t>
  </si>
  <si>
    <t>/Doku/04_Notbel/</t>
  </si>
  <si>
    <t>Batteriepufferung 3h</t>
  </si>
  <si>
    <t>Feuerlöscher (24 St.)</t>
  </si>
  <si>
    <t>Gloria</t>
  </si>
  <si>
    <t>PD 6 GA</t>
  </si>
  <si>
    <t>PYR-2023-118</t>
  </si>
  <si>
    <t>/Doku/05_Loescher/</t>
  </si>
  <si>
    <t>Pulver 6 kg</t>
  </si>
  <si>
    <t>Dehn</t>
  </si>
  <si>
    <t>Dehnvario</t>
  </si>
  <si>
    <t>EST-2016-009</t>
  </si>
  <si>
    <t>/Doku/06_Blitzschutz/</t>
  </si>
  <si>
    <t>Klasse III</t>
  </si>
  <si>
    <t>Elektr. Anlagen (DGUV V3)</t>
  </si>
  <si>
    <t>ABB</t>
  </si>
  <si>
    <t>Verteilung MS</t>
  </si>
  <si>
    <t>EST-2014-001</t>
  </si>
  <si>
    <t>/Doku/07_Elektro/</t>
  </si>
  <si>
    <t>Prüfung alle 4 Jahre</t>
  </si>
  <si>
    <t>Trox</t>
  </si>
  <si>
    <t>X-CUBE compact</t>
  </si>
  <si>
    <t>KTN-2018-035</t>
  </si>
  <si>
    <t>Frau Hellmann</t>
  </si>
  <si>
    <t>040 6020-440</t>
  </si>
  <si>
    <t>service@klimatec-nord.de</t>
  </si>
  <si>
    <t>/Doku/08_Lueftung/</t>
  </si>
  <si>
    <t>Trinkwasseranlage</t>
  </si>
  <si>
    <t>Reflex</t>
  </si>
  <si>
    <t>Storatherm Aqua</t>
  </si>
  <si>
    <t>AQS-2021-014</t>
  </si>
  <si>
    <t>Herr Dr. Reimers</t>
  </si>
  <si>
    <t>040 3320-770</t>
  </si>
  <si>
    <t>kontakt@aquasan-hh.de</t>
  </si>
  <si>
    <t>/Doku/09_Trinkwasser/</t>
  </si>
  <si>
    <t>Akkreditiertes Labor</t>
  </si>
  <si>
    <t>Flachdach</t>
  </si>
  <si>
    <t>—</t>
  </si>
  <si>
    <t>Bitumendach</t>
  </si>
  <si>
    <t>DPH-2022-007</t>
  </si>
  <si>
    <t>Herr Kröger</t>
  </si>
  <si>
    <t>040 8811-260</t>
  </si>
  <si>
    <t>buero@dachprofis-hanseatic.de</t>
  </si>
  <si>
    <t>/Doku/10_Dach/</t>
  </si>
  <si>
    <t>Begehung 2x jährlich</t>
  </si>
  <si>
    <t>Dachrinnen / Regenabläufe</t>
  </si>
  <si>
    <t>Fassade</t>
  </si>
  <si>
    <t>WDVS / Klinker</t>
  </si>
  <si>
    <t>Frau Köhler</t>
  </si>
  <si>
    <t>040 6655-100</t>
  </si>
  <si>
    <t>objektleitung@hanse-immobilien.de</t>
  </si>
  <si>
    <t>/Doku/11_Fassade/</t>
  </si>
  <si>
    <t>Dorma</t>
  </si>
  <si>
    <t>ED 100 LE</t>
  </si>
  <si>
    <t>TTB-2019-031</t>
  </si>
  <si>
    <t>Herr Lankenau</t>
  </si>
  <si>
    <t>0421 3344-660</t>
  </si>
  <si>
    <t>service@tt-bremen.de</t>
  </si>
  <si>
    <t>/Doku/12_Tueren/</t>
  </si>
  <si>
    <t>DGUV V17</t>
  </si>
  <si>
    <t>Hörmann</t>
  </si>
  <si>
    <t>SPU 67 Thermo</t>
  </si>
  <si>
    <t>/Doku/12_Tore/</t>
  </si>
  <si>
    <t>Schließanlage</t>
  </si>
  <si>
    <t>Kaba</t>
  </si>
  <si>
    <t>exos 9300</t>
  </si>
  <si>
    <t>STN-2021-051</t>
  </si>
  <si>
    <t>Frau Möller</t>
  </si>
  <si>
    <t>040 2266-880</t>
  </si>
  <si>
    <t>info@schlossteam-nord.de</t>
  </si>
  <si>
    <t>/Doku/13_Schliess/</t>
  </si>
  <si>
    <t>Elektronische Zylinder</t>
  </si>
  <si>
    <t>PV-Anlage</t>
  </si>
  <si>
    <t>SMA</t>
  </si>
  <si>
    <t>Sunny Tripower</t>
  </si>
  <si>
    <t>STE-2022-019</t>
  </si>
  <si>
    <t>Herr Albers</t>
  </si>
  <si>
    <t>040 9911-200</t>
  </si>
  <si>
    <t>service@solartechnik-elbe.de</t>
  </si>
  <si>
    <t>/Doku/14_PV/</t>
  </si>
  <si>
    <t>55 kWp</t>
  </si>
  <si>
    <t>GBE-2024-006</t>
  </si>
  <si>
    <t>Herr Engelbert</t>
  </si>
  <si>
    <t>040 5544-110</t>
  </si>
  <si>
    <t>kontakt@gala-engelbert.de</t>
  </si>
  <si>
    <t>/Doku/15_Gruen/</t>
  </si>
  <si>
    <t>Vertrag jährlich verlängerbar</t>
  </si>
  <si>
    <t>Bega</t>
  </si>
  <si>
    <t>70 366 LED</t>
  </si>
  <si>
    <t>/Doku/16_Aussenbel/</t>
  </si>
  <si>
    <t>LED, Dämmerungsschalter</t>
  </si>
  <si>
    <t>WARTUNGSHISTORIE  ·  Nachweisführung durchgeführter Maßnahmen</t>
  </si>
  <si>
    <t>Lückenlose Dokumentation aller durchgeführten Wartungen, Inspektionen, Prüfungen und Reparaturen.  Wichtig für Audits und Haftungsfragen (BetrSichV, ArbSchG).</t>
  </si>
  <si>
    <t>Datum</t>
  </si>
  <si>
    <t>Art der Maßnahme</t>
  </si>
  <si>
    <t>Durchgeführt von</t>
  </si>
  <si>
    <t>Ergebnis</t>
  </si>
  <si>
    <t>Kosten (€)</t>
  </si>
  <si>
    <t>Rechnungs-Nr.</t>
  </si>
  <si>
    <t>Folgemaßnahme erforderlich?</t>
  </si>
  <si>
    <t>Wartung</t>
  </si>
  <si>
    <t>LSH-26-0411</t>
  </si>
  <si>
    <t>Quartalswartung, keine Mängel</t>
  </si>
  <si>
    <t>Pflege</t>
  </si>
  <si>
    <t>GBE-26-018</t>
  </si>
  <si>
    <t>Frühjahrspflege</t>
  </si>
  <si>
    <t>KTN-26-0049</t>
  </si>
  <si>
    <t>Filterwechsel durchgeführt</t>
  </si>
  <si>
    <t>Prüfung</t>
  </si>
  <si>
    <t>PYR-26-0207</t>
  </si>
  <si>
    <t>Jahresprüfung DIN 14675</t>
  </si>
  <si>
    <t>Tor- und Türsysteme Bremen</t>
  </si>
  <si>
    <t>Mängel</t>
  </si>
  <si>
    <t>TTB-26-0033</t>
  </si>
  <si>
    <t>Sicherheitsleiste rechts erneuern, Termin gepl.</t>
  </si>
  <si>
    <t>NMH-26-0017</t>
  </si>
  <si>
    <t>Inkl. Abgasmessung gem. 1. BImSchV</t>
  </si>
  <si>
    <t>EST-25-0341</t>
  </si>
  <si>
    <t>TTB-25-0294</t>
  </si>
  <si>
    <t>PYR-25-1812</t>
  </si>
  <si>
    <t>Jahresprüfung</t>
  </si>
  <si>
    <t>Inspektion</t>
  </si>
  <si>
    <t>EST-25-0312</t>
  </si>
  <si>
    <t>2 Leuchten Parkplatz defekt – Ersatz bestellt</t>
  </si>
  <si>
    <t>Reinigung</t>
  </si>
  <si>
    <t>DPH-25-0148</t>
  </si>
  <si>
    <t>DPH-25-0142</t>
  </si>
  <si>
    <t>Sichtkontrolle Herbst</t>
  </si>
  <si>
    <t>PYR-25-1611</t>
  </si>
  <si>
    <t>Beprobung</t>
  </si>
  <si>
    <t>AQS-25-0245</t>
  </si>
  <si>
    <t>Legionellen unauffällig</t>
  </si>
  <si>
    <t>STN-25-0177</t>
  </si>
  <si>
    <t>Batterietausch elektron. Zylinder</t>
  </si>
  <si>
    <t>STE-25-0098</t>
  </si>
  <si>
    <t>Ertragsprüfung erfolgreich</t>
  </si>
  <si>
    <t>Hairline-Risse Südseite, Beobachtung 2026</t>
  </si>
  <si>
    <t>PYR-25-0729</t>
  </si>
  <si>
    <t>GESAMT durchgeführte Kosten</t>
  </si>
  <si>
    <t>HINWEISE &amp; ANLEITUNG  ·  Wartungsplan Gebäude</t>
  </si>
  <si>
    <t>AUFBAU DER VORLAGE</t>
  </si>
  <si>
    <t>Tabellenblätter</t>
  </si>
  <si>
    <t>Übersicht (Dashboard) · Wartungsplan (Hauptplan) · Anlagenverzeichnis · Wartungshistorie · Hinweise</t>
  </si>
  <si>
    <t>Übersicht</t>
  </si>
  <si>
    <t>Zeigt automatisch die wichtigsten Kennzahlen, Budget-Auslastung und die nächsten 8 anstehenden Maßnahmen. Berechnet sich tagesaktuell über HEUTE().</t>
  </si>
  <si>
    <t>Wartungsplan</t>
  </si>
  <si>
    <t>Zentrale Steuerungsliste: Anlage, Intervall, letzte und nächste Wartung, Verantwortlich, Dienstleister, Plan- und Ist-Kosten. Status-Ampel automatisch.</t>
  </si>
  <si>
    <t>Anlagenverzeichnis</t>
  </si>
  <si>
    <t>Stammdaten je Anlage: Hersteller, Baujahr, Inbetriebnahme, Garantie, Vertragsdaten, Ansprechpartner. Verknüpfung über Anlagen-ID.</t>
  </si>
  <si>
    <t>Wartungshistorie</t>
  </si>
  <si>
    <t>Nachweisführung aller durchgeführten Wartungen, Prüfungen, Inspektionen, Reparaturen. Wichtig für Audits.</t>
  </si>
  <si>
    <t>AUTOMATISCHE FORMELN</t>
  </si>
  <si>
    <t>Formel: EDATUM(Letzte Wartung; Intervall in Monaten)  →  berechnet automatisch das nächste Wartungsdatum.</t>
  </si>
  <si>
    <t>Formel: Nächste Fälligkeit − HEUTE()  →  Tage bis zur nächsten Wartung. Negativ = überfällig.</t>
  </si>
  <si>
    <t>Status-Ampel</t>
  </si>
  <si>
    <t>Überfällig (≤ 0 Tage) · Bald fällig (≤ 30 Tage) · Im Blick (≤ 60 Tage) · OK (&gt; 60 Tage) · Nicht geplant (kein Datum). Automatisch eingefärbt.</t>
  </si>
  <si>
    <t>Abweichung</t>
  </si>
  <si>
    <t>Formel: Ist-Kosten − Geplante Kosten  →  negative Werte = unter Budget, positive Werte = über Budget.</t>
  </si>
  <si>
    <t>Kennzahlen</t>
  </si>
  <si>
    <t>ZÄHLENWENN/SUMMEWENN/INDEX-VERGLEICH ziehen die Daten automatisch in das Dashboard.</t>
  </si>
  <si>
    <t>BEDIENUNG</t>
  </si>
  <si>
    <t>Neue Anlage anlegen</t>
  </si>
  <si>
    <t>1) In „Anlagenverzeichnis" neue Zeile einfügen, ID vergeben (z. B. AN-021). 2) In „Wartungsplan" Zeile mit derselben ID hinzufügen und Formeln aus oberen Zeilen herunterkopieren.</t>
  </si>
  <si>
    <t>Wartung erledigt</t>
  </si>
  <si>
    <t>1) In „Wartungsplan" das Datum in Spalte „Letzte Wartung" auf den heutigen Tag setzen → nächste Fälligkeit + Ampel aktualisieren sich automatisch. 2) Eintrag in „Wartungshistorie" anlegen. 3) Ist-Kosten eintragen.</t>
  </si>
  <si>
    <t>Dropdowns</t>
  </si>
  <si>
    <t>Kategorie, Priorität, Risiko, Betreiberpflicht und Ergebnis sind als Auswahllisten hinterlegt. Klick in die Zelle öffnet die Liste.</t>
  </si>
  <si>
    <t>Filter</t>
  </si>
  <si>
    <t>Jede Tabelle hat einen AutoFilter (kleine Pfeile in der Kopfzeile). Beispiel: nur überfällige Anlagen anzeigen, oder nur betreiberpflichtige.</t>
  </si>
  <si>
    <t>Sortierung</t>
  </si>
  <si>
    <t>Über die Filter-Pfeile lässt sich jede Spalte sortieren — z. B. nach „Nächste Fälligkeit" aufsteigend für die operative Planung.</t>
  </si>
  <si>
    <t>RECHTLICHER RAHMEN</t>
  </si>
  <si>
    <t>Betreiberpflichten</t>
  </si>
  <si>
    <t>Beachten Sie die Betriebssicherheitsverordnung (BetrSichV), das Arbeitsschutzgesetz (ArbSchG) sowie spezifische Verordnungen (z. B. TrinkwV, MuSchG, DGUV V3 / V17).</t>
  </si>
  <si>
    <t>Normen</t>
  </si>
  <si>
    <t>Wartungs- und Prüffristen orientieren sich u. a. an DIN 31051, DIN 14675 (BMA), DIN VDE 0100-600/0105-100 (Elektro), DIN EN 62305 (Blitzschutz).</t>
  </si>
  <si>
    <t>Dokumentation</t>
  </si>
  <si>
    <t>Prüfberichte, Wartungsprotokolle und Rechnungen revisionssicher ablegen (mind. 10 Jahre, je nach Anlage länger). Pfade im Anlagenverzeichnis hinterlegen.</t>
  </si>
  <si>
    <t>Keine Rechtsberatung</t>
  </si>
  <si>
    <t>Diese Vorlage ist eine organisatorische Hilfe und ersetzt keine fachkundige Rechts- oder Sicherheitsberatung. Prüffristen hängen von Anlage, Nutzung und Standort ab.</t>
  </si>
  <si>
    <t>PRAXISTIPPS</t>
  </si>
  <si>
    <t>Aktualisierung</t>
  </si>
  <si>
    <t>Direkt nach jeder Maßnahme aktualisieren; zusätzlich monatliches Review. Eine veraltete Liste ist gefährlicher als gar keine.</t>
  </si>
  <si>
    <t>Priorisierung</t>
  </si>
  <si>
    <t>1) Sicherheits- und Betreiberpflichten zuerst  →  2) Ausfallkritische Anlagen  →  3) Wirtschaftliche Auswirkungen.</t>
  </si>
  <si>
    <t>Bündelung</t>
  </si>
  <si>
    <t>Mehrere Wartungen im selben Zeitraum bündeln (Anfahrt, Abstimmung, Ressourcen). Bei Heizung/Lüftung sinnvoll: Frühjahrs-/Herbst-Block.</t>
  </si>
  <si>
    <t>Vertretung</t>
  </si>
  <si>
    <t>Vertretungsregeln definieren. Bei Ausfall der verantwortlichen Person muss der Prozess weiterlaufen.</t>
  </si>
  <si>
    <t>CAFM-Wechsel</t>
  </si>
  <si>
    <t>Ab ca. 50–100 Positionen, mehreren Standorten oder Bedarf an mobiler Erfassung, automatischer Eskalation und Ticket-Integration ein CAFM-System prüfen.</t>
  </si>
  <si>
    <t>WARTUNGSPLAN GEBÄUDE  · 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</si>
</sst>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;[Red]\-#,##0.00&quot; €&quot;;\-"/>
    <numFmt numFmtId="165" formatCode="0.0%"/>
    <numFmt numFmtId="166" formatCode="dd\.mm\.yyyy"/>
    <numFmt numFmtId="167" formatCode="0&quot; Tage&quot;"/>
  </numFmts>
  <fonts count="12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404040"/>
      <name val="Arial"/>
      <charset val="1"/>
    </font>
    <font>
      <b/>
      <sz val="12"/>
      <color rgb="FF1F3864"/>
      <name val="Arial"/>
      <charset val="1"/>
    </font>
    <font>
      <b/>
      <sz val="10"/>
      <color rgb="FFFFFFFF"/>
      <name val="Arial"/>
      <charset val="1"/>
    </font>
    <font>
      <b/>
      <sz val="14"/>
      <color rgb="FFFFFFFF"/>
      <name val="Arial"/>
      <charset val="1"/>
    </font>
    <font>
      <sz val="10"/>
      <color rgb="FF000000"/>
      <name val="Arial"/>
      <charset val="1"/>
    </font>
    <font>
      <i/>
      <sz val="9"/>
      <color rgb="FF404040"/>
      <name val="Arial"/>
      <charset val="1"/>
    </font>
    <font>
      <b/>
      <sz val="16"/>
      <color rgb="FFFFFFFF"/>
      <name val="Arial"/>
      <charset val="1"/>
    </font>
    <font>
      <b/>
      <sz val="11"/>
      <color rgb="FFFFFFFF"/>
      <name val="Arial"/>
      <charset val="1"/>
    </font>
    <font>
      <b/>
      <sz val="12"/>
      <color rgb="FFFFFFFF"/>
      <name val="Arial"/>
      <charset val="1"/>
    </font>
    <font>
      <b/>
      <sz val="10"/>
      <color rgb="FF1F3864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F2F2F2"/>
        <bgColor rgb="FFFAFAFA"/>
      </patternFill>
    </fill>
    <fill>
      <patternFill patternType="solid">
        <fgColor rgb="FFC00000"/>
        <bgColor rgb="FF800000"/>
      </patternFill>
    </fill>
    <fill>
      <patternFill patternType="solid">
        <fgColor rgb="FFED7D31"/>
        <bgColor rgb="FFFF8080"/>
      </patternFill>
    </fill>
    <fill>
      <patternFill patternType="solid">
        <fgColor rgb="FFBF8F00"/>
        <bgColor rgb="FFED7D31"/>
      </patternFill>
    </fill>
    <fill>
      <patternFill patternType="solid">
        <fgColor rgb="FF548235"/>
        <bgColor rgb="FF339966"/>
      </patternFill>
    </fill>
    <fill>
      <patternFill patternType="solid">
        <fgColor rgb="FF8C8C8C"/>
        <bgColor rgb="FF808080"/>
      </patternFill>
    </fill>
    <fill>
      <patternFill patternType="solid">
        <fgColor rgb="FF0E7C7B"/>
        <bgColor rgb="FF008080"/>
      </patternFill>
    </fill>
    <fill>
      <patternFill patternType="solid">
        <fgColor rgb="FF2E5597"/>
        <bgColor rgb="FF1F3864"/>
      </patternFill>
    </fill>
    <fill>
      <patternFill patternType="solid">
        <fgColor rgb="FFFAFAFA"/>
        <bgColor rgb="FFFFFFFF"/>
      </patternFill>
    </fill>
  </fills>
  <borders count="11">
    <border>
      <left/>
      <right/>
      <top/>
      <bottom/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BF8F00"/>
      </left>
      <right style="thin">
        <color rgb="FFBF8F00"/>
      </right>
      <top style="thin">
        <color rgb="FFBF8F00"/>
      </top>
      <bottom style="thin">
        <color rgb="FFBF8F00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rgb="FF0E7C7B"/>
      </left>
      <right style="thin">
        <color rgb="FF0E7C7B"/>
      </right>
      <top style="thin">
        <color rgb="FF0E7C7B"/>
      </top>
      <bottom style="thin">
        <color rgb="FF0E7C7B"/>
      </bottom>
      <diagonal/>
    </border>
    <border>
      <left style="thin">
        <color rgb="FF2E5597"/>
      </left>
      <right style="thin">
        <color rgb="FF2E5597"/>
      </right>
      <top style="thin">
        <color rgb="FF2E5597"/>
      </top>
      <bottom style="thin">
        <color rgb="FF2E559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0" fillId="10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10" borderId="0" xfId="0" applyFont="1" applyFill="1" applyAlignment="1">
      <alignment horizontal="right" vertical="center" indent="1"/>
    </xf>
    <xf numFmtId="0" fontId="7" fillId="3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/>
    <xf numFmtId="0" fontId="4" fillId="2" borderId="1" xfId="0" applyFont="1" applyFill="1" applyBorder="1" applyAlignment="1">
      <alignment horizontal="left" vertical="center" indent="1"/>
    </xf>
    <xf numFmtId="1" fontId="5" fillId="2" borderId="1" xfId="0" applyNumberFormat="1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left" vertical="center" indent="1"/>
    </xf>
    <xf numFmtId="1" fontId="5" fillId="4" borderId="2" xfId="0" applyNumberFormat="1" applyFont="1" applyFill="1" applyBorder="1" applyAlignment="1">
      <alignment horizontal="right" vertical="center" indent="1"/>
    </xf>
    <xf numFmtId="0" fontId="4" fillId="5" borderId="3" xfId="0" applyFont="1" applyFill="1" applyBorder="1" applyAlignment="1">
      <alignment horizontal="left" vertical="center" indent="1"/>
    </xf>
    <xf numFmtId="1" fontId="5" fillId="5" borderId="3" xfId="0" applyNumberFormat="1" applyFont="1" applyFill="1" applyBorder="1" applyAlignment="1">
      <alignment horizontal="right" vertical="center" indent="1"/>
    </xf>
    <xf numFmtId="0" fontId="4" fillId="6" borderId="4" xfId="0" applyFont="1" applyFill="1" applyBorder="1" applyAlignment="1">
      <alignment horizontal="left" vertical="center" indent="1"/>
    </xf>
    <xf numFmtId="1" fontId="5" fillId="6" borderId="4" xfId="0" applyNumberFormat="1" applyFont="1" applyFill="1" applyBorder="1" applyAlignment="1">
      <alignment horizontal="right" vertical="center" indent="1"/>
    </xf>
    <xf numFmtId="0" fontId="4" fillId="7" borderId="5" xfId="0" applyFont="1" applyFill="1" applyBorder="1" applyAlignment="1">
      <alignment horizontal="left" vertical="center" indent="1"/>
    </xf>
    <xf numFmtId="1" fontId="5" fillId="7" borderId="5" xfId="0" applyNumberFormat="1" applyFont="1" applyFill="1" applyBorder="1" applyAlignment="1">
      <alignment horizontal="right" vertical="center" indent="1"/>
    </xf>
    <xf numFmtId="0" fontId="4" fillId="8" borderId="6" xfId="0" applyFont="1" applyFill="1" applyBorder="1" applyAlignment="1">
      <alignment horizontal="left" vertical="center" indent="1"/>
    </xf>
    <xf numFmtId="1" fontId="5" fillId="8" borderId="6" xfId="0" applyNumberFormat="1" applyFont="1" applyFill="1" applyBorder="1" applyAlignment="1">
      <alignment horizontal="right" vertical="center" indent="1"/>
    </xf>
    <xf numFmtId="0" fontId="4" fillId="9" borderId="7" xfId="0" applyFont="1" applyFill="1" applyBorder="1" applyAlignment="1">
      <alignment horizontal="left" vertical="center" indent="1"/>
    </xf>
    <xf numFmtId="1" fontId="5" fillId="9" borderId="7" xfId="0" applyNumberFormat="1" applyFont="1" applyFill="1" applyBorder="1" applyAlignment="1">
      <alignment horizontal="right" vertical="center" indent="1"/>
    </xf>
    <xf numFmtId="164" fontId="5" fillId="2" borderId="1" xfId="0" applyNumberFormat="1" applyFont="1" applyFill="1" applyBorder="1" applyAlignment="1">
      <alignment horizontal="right" vertical="center" indent="1"/>
    </xf>
    <xf numFmtId="164" fontId="5" fillId="7" borderId="5" xfId="0" applyNumberFormat="1" applyFont="1" applyFill="1" applyBorder="1" applyAlignment="1">
      <alignment horizontal="right" vertical="center" indent="1"/>
    </xf>
    <xf numFmtId="164" fontId="5" fillId="9" borderId="7" xfId="0" applyNumberFormat="1" applyFont="1" applyFill="1" applyBorder="1" applyAlignment="1">
      <alignment horizontal="right" vertical="center" indent="1"/>
    </xf>
    <xf numFmtId="0" fontId="4" fillId="10" borderId="8" xfId="0" applyFont="1" applyFill="1" applyBorder="1" applyAlignment="1">
      <alignment horizontal="left" vertical="center" indent="1"/>
    </xf>
    <xf numFmtId="165" fontId="5" fillId="10" borderId="8" xfId="0" applyNumberFormat="1" applyFont="1" applyFill="1" applyBorder="1" applyAlignment="1">
      <alignment horizontal="right" vertical="center" indent="1"/>
    </xf>
    <xf numFmtId="164" fontId="5" fillId="10" borderId="8" xfId="0" applyNumberFormat="1" applyFont="1" applyFill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left" vertical="center" wrapText="1"/>
    </xf>
    <xf numFmtId="166" fontId="6" fillId="11" borderId="10" xfId="0" applyNumberFormat="1" applyFont="1" applyFill="1" applyBorder="1" applyAlignment="1">
      <alignment horizontal="center" vertical="center" wrapText="1"/>
    </xf>
    <xf numFmtId="167" fontId="6" fillId="11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9" fillId="10" borderId="0" xfId="0" applyNumberFormat="1" applyFont="1" applyFill="1" applyAlignment="1">
      <alignment horizontal="right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11" borderId="10" xfId="0" applyNumberFormat="1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right" vertical="center" wrapText="1"/>
    </xf>
    <xf numFmtId="164" fontId="4" fillId="10" borderId="0" xfId="0" applyNumberFormat="1" applyFont="1" applyFill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</cellXfs>
  <cellStyles count="1">
    <cellStyle name="Standard" xfId="0" builtinId="0"/>
  </cellStyles>
  <dxfs count="18"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9C5700"/>
        <name val="Arial"/>
        <charset val="1"/>
      </font>
      <fill>
        <patternFill>
          <bgColor rgb="FFFFD966"/>
        </patternFill>
      </fill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9C5700"/>
        <name val="Arial"/>
        <charset val="1"/>
      </font>
      <fill>
        <patternFill>
          <bgColor rgb="FFFFD966"/>
        </patternFill>
      </fill>
    </dxf>
    <dxf>
      <font>
        <i/>
        <sz val="10"/>
        <color rgb="FF404040"/>
        <name val="Arial"/>
        <charset val="1"/>
      </font>
      <fill>
        <patternFill>
          <bgColor rgb="FFD9D9D9"/>
        </patternFill>
      </fill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9C5700"/>
        <name val="Arial"/>
        <charset val="1"/>
      </font>
      <fill>
        <patternFill>
          <bgColor rgb="FFFFF2CC"/>
        </patternFill>
      </fill>
    </dxf>
    <dxf>
      <font>
        <b/>
        <sz val="10"/>
        <color rgb="FF9C5700"/>
        <name val="Arial"/>
        <charset val="1"/>
      </font>
      <fill>
        <patternFill>
          <bgColor rgb="FFFFD966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1F3864"/>
        <name val="Arial"/>
        <charset val="1"/>
      </font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9C5700"/>
        <name val="Arial"/>
        <charset val="1"/>
      </font>
      <fill>
        <patternFill>
          <bgColor rgb="FFFFF2CC"/>
        </patternFill>
      </fill>
    </dxf>
    <dxf>
      <font>
        <b/>
        <sz val="10"/>
        <color rgb="FF9C5700"/>
        <name val="Arial"/>
        <charset val="1"/>
      </font>
      <fill>
        <patternFill>
          <bgColor rgb="FFFFD966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E7C7B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A"/>
      <rgbColor rgb="FFC6EFCE"/>
      <rgbColor rgb="FFFFD966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8F00"/>
      <rgbColor rgb="FFED7D31"/>
      <rgbColor rgb="FF666699"/>
      <rgbColor rgb="FF8C8C8C"/>
      <rgbColor rgb="FF1F3864"/>
      <rgbColor rgb="FF339966"/>
      <rgbColor rgb="FF003300"/>
      <rgbColor rgb="FF375623"/>
      <rgbColor rgb="FF9C5700"/>
      <rgbColor rgb="FF993366"/>
      <rgbColor rgb="FF2E5597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0"/>
  <sheetViews>
    <sheetView showGridLines="0" tabSelected="1" zoomScaleNormal="100" workbookViewId="0">
      <selection activeCell="G10" sqref="G10"/>
    </sheetView>
  </sheetViews>
  <sheetFormatPr baseColWidth="10" defaultColWidth="8.7109375" defaultRowHeight="15" x14ac:dyDescent="0.25"/>
  <cols>
    <col min="1" max="1" width="4" customWidth="1"/>
    <col min="2" max="3" width="30" customWidth="1"/>
    <col min="4" max="4" width="22" customWidth="1"/>
    <col min="5" max="5" width="30" customWidth="1"/>
    <col min="6" max="6" width="18" customWidth="1"/>
    <col min="7" max="7" width="14" customWidth="1"/>
    <col min="8" max="9" width="30" customWidth="1"/>
  </cols>
  <sheetData>
    <row r="2" spans="2:9" ht="37.5" customHeight="1" x14ac:dyDescent="0.25">
      <c r="B2" s="8" t="s">
        <v>396</v>
      </c>
      <c r="C2" s="8"/>
      <c r="D2" s="8"/>
      <c r="E2" s="8"/>
      <c r="F2" s="8"/>
      <c r="G2" s="8"/>
      <c r="H2" s="8"/>
      <c r="I2" s="8"/>
    </row>
    <row r="3" spans="2:9" ht="21.75" customHeight="1" x14ac:dyDescent="0.25">
      <c r="B3" s="7" t="s">
        <v>0</v>
      </c>
      <c r="C3" s="7"/>
      <c r="D3" s="7"/>
      <c r="E3" s="7"/>
      <c r="F3" s="7"/>
      <c r="G3" s="7"/>
      <c r="H3" s="7"/>
      <c r="I3" s="7"/>
    </row>
    <row r="5" spans="2:9" ht="21.75" customHeight="1" x14ac:dyDescent="0.25">
      <c r="B5" s="9" t="s">
        <v>1</v>
      </c>
    </row>
    <row r="6" spans="2:9" ht="37.5" customHeight="1" x14ac:dyDescent="0.25">
      <c r="B6" s="10" t="s">
        <v>2</v>
      </c>
      <c r="C6" s="11">
        <f>COUNTA(Wartungsplan!C5:C24)</f>
        <v>20</v>
      </c>
      <c r="E6" s="10" t="s">
        <v>3</v>
      </c>
      <c r="F6" s="11">
        <f>COUNTIF(Wartungsplan!F5:F24,"Ja")</f>
        <v>13</v>
      </c>
      <c r="H6" s="10" t="s">
        <v>4</v>
      </c>
      <c r="I6" s="11">
        <f>COUNTIF(Wartungsplan!G5:G24,"Hoch")</f>
        <v>9</v>
      </c>
    </row>
    <row r="8" spans="2:9" ht="37.5" customHeight="1" x14ac:dyDescent="0.25">
      <c r="B8" s="12" t="s">
        <v>5</v>
      </c>
      <c r="C8" s="13">
        <f ca="1">COUNTIF(Wartungsplan!M5:M24,"Überfällig")</f>
        <v>1</v>
      </c>
      <c r="E8" s="14" t="s">
        <v>6</v>
      </c>
      <c r="F8" s="15">
        <f ca="1">COUNTIF(Wartungsplan!M5:M24,"Bald fällig")</f>
        <v>4</v>
      </c>
      <c r="H8" s="16" t="s">
        <v>7</v>
      </c>
      <c r="I8" s="17">
        <f ca="1">COUNTIF(Wartungsplan!M5:M24,"Im Blick")</f>
        <v>2</v>
      </c>
    </row>
    <row r="10" spans="2:9" ht="37.5" customHeight="1" x14ac:dyDescent="0.25">
      <c r="B10" s="18" t="s">
        <v>8</v>
      </c>
      <c r="C10" s="19">
        <f ca="1">COUNTIF(Wartungsplan!M5:M24,"OK")</f>
        <v>13</v>
      </c>
      <c r="E10" s="20" t="s">
        <v>9</v>
      </c>
      <c r="F10" s="21">
        <f ca="1">COUNTIF(Wartungsplan!M5:M24,"Nicht geplant")</f>
        <v>0</v>
      </c>
      <c r="H10" s="22" t="s">
        <v>10</v>
      </c>
      <c r="I10" s="23">
        <f>COUNTIFS(Wartungshistorie!A5:A222,"&gt;="&amp;DATE(2026,1,1),Wartungshistorie!A5:A222,"&lt;="&amp;DATE(2026,12,31))</f>
        <v>6</v>
      </c>
    </row>
    <row r="12" spans="2:9" ht="21.75" customHeight="1" x14ac:dyDescent="0.25">
      <c r="B12" s="9" t="s">
        <v>11</v>
      </c>
    </row>
    <row r="13" spans="2:9" ht="37.5" customHeight="1" x14ac:dyDescent="0.25">
      <c r="B13" s="10" t="s">
        <v>12</v>
      </c>
      <c r="C13" s="24">
        <f>SUM(Wartungsplan!P5:P24)</f>
        <v>12010</v>
      </c>
      <c r="E13" s="18" t="s">
        <v>13</v>
      </c>
      <c r="F13" s="25">
        <f>SUM(Wartungsplan!Q5:Q24)</f>
        <v>4270.5</v>
      </c>
      <c r="H13" s="22" t="s">
        <v>14</v>
      </c>
      <c r="I13" s="26">
        <f>F13-C13</f>
        <v>-7739.5</v>
      </c>
    </row>
    <row r="15" spans="2:9" ht="37.5" customHeight="1" x14ac:dyDescent="0.25">
      <c r="B15" s="27" t="s">
        <v>15</v>
      </c>
      <c r="C15" s="28">
        <f>IF(C13=0,0,F13/C13)</f>
        <v>0.35557868442964197</v>
      </c>
      <c r="E15" s="27" t="s">
        <v>16</v>
      </c>
      <c r="F15" s="29">
        <f>SUMIF(Wartungsplan!Q5:Q24,"",Wartungsplan!P5:P24)</f>
        <v>7670</v>
      </c>
      <c r="H15" s="27" t="s">
        <v>17</v>
      </c>
      <c r="I15" s="29">
        <f>IF(COUNT(Wartungsplan!P5:P24)=0,0,AVERAGE(Wartungsplan!P5:P24))</f>
        <v>600.5</v>
      </c>
    </row>
    <row r="18" spans="2:9" ht="21.75" customHeight="1" x14ac:dyDescent="0.25">
      <c r="B18" s="9" t="s">
        <v>18</v>
      </c>
    </row>
    <row r="19" spans="2:9" ht="30" customHeight="1" x14ac:dyDescent="0.25">
      <c r="B19" s="30" t="s">
        <v>19</v>
      </c>
      <c r="C19" s="30" t="s">
        <v>20</v>
      </c>
      <c r="D19" s="30" t="s">
        <v>21</v>
      </c>
      <c r="E19" s="30" t="s">
        <v>22</v>
      </c>
      <c r="F19" s="30" t="s">
        <v>23</v>
      </c>
      <c r="G19" s="30" t="s">
        <v>24</v>
      </c>
      <c r="H19" s="30" t="s">
        <v>25</v>
      </c>
      <c r="I19" s="30" t="s">
        <v>26</v>
      </c>
    </row>
    <row r="20" spans="2:9" x14ac:dyDescent="0.25">
      <c r="B20" s="31">
        <v>1</v>
      </c>
      <c r="C20" s="32" t="str">
        <f>INDEX(Wartungsplan!C:C,MATCH("AN-013",Wartungsplan!B:B,0))</f>
        <v>Dachrinnen &amp; Regenabläufe</v>
      </c>
      <c r="D20" s="32" t="str">
        <f>INDEX(Wartungsplan!D:D,MATCH("AN-013",Wartungsplan!B:B,0))</f>
        <v>Gesamtes Gebäude</v>
      </c>
      <c r="E20" s="33">
        <f>INDEX(Wartungsplan!K:K,MATCH("AN-013",Wartungsplan!B:B,0))</f>
        <v>46147</v>
      </c>
      <c r="F20" s="34">
        <f ca="1">INDEX(Wartungsplan!L:L,MATCH("AN-013",Wartungsplan!B:B,0))</f>
        <v>-28</v>
      </c>
      <c r="G20" s="31" t="str">
        <f ca="1">INDEX(Wartungsplan!M:M,MATCH("AN-013",Wartungsplan!B:B,0))</f>
        <v>Überfällig</v>
      </c>
      <c r="H20" s="32" t="str">
        <f>INDEX(Wartungsplan!N:N,MATCH("AN-013",Wartungsplan!B:B,0))</f>
        <v>Hausmeister</v>
      </c>
      <c r="I20" s="32" t="str">
        <f>INDEX(Wartungsplan!O:O,MATCH("AN-013",Wartungsplan!B:B,0))</f>
        <v>Dachprofis Hanseatic GmbH</v>
      </c>
    </row>
    <row r="21" spans="2:9" ht="25.5" x14ac:dyDescent="0.25">
      <c r="B21" s="35">
        <v>2</v>
      </c>
      <c r="C21" s="36" t="str">
        <f>INDEX(Wartungsplan!C:C,MATCH("AN-016",Wartungsplan!B:B,0))</f>
        <v>Sektionaltor Tiefgarage</v>
      </c>
      <c r="D21" s="36" t="str">
        <f>INDEX(Wartungsplan!D:D,MATCH("AN-016",Wartungsplan!B:B,0))</f>
        <v>Einfahrt UG</v>
      </c>
      <c r="E21" s="37">
        <f>INDEX(Wartungsplan!K:K,MATCH("AN-016",Wartungsplan!B:B,0))</f>
        <v>46177</v>
      </c>
      <c r="F21" s="38">
        <f ca="1">INDEX(Wartungsplan!L:L,MATCH("AN-016",Wartungsplan!B:B,0))</f>
        <v>2</v>
      </c>
      <c r="G21" s="35" t="str">
        <f ca="1">INDEX(Wartungsplan!M:M,MATCH("AN-016",Wartungsplan!B:B,0))</f>
        <v>Bald fällig</v>
      </c>
      <c r="H21" s="36" t="str">
        <f>INDEX(Wartungsplan!N:N,MATCH("AN-016",Wartungsplan!B:B,0))</f>
        <v>Hausmeister</v>
      </c>
      <c r="I21" s="36" t="str">
        <f>INDEX(Wartungsplan!O:O,MATCH("AN-016",Wartungsplan!B:B,0))</f>
        <v>Tor- und Türsysteme Bremen GmbH</v>
      </c>
    </row>
    <row r="22" spans="2:9" x14ac:dyDescent="0.25">
      <c r="B22" s="31">
        <v>3</v>
      </c>
      <c r="C22" s="32" t="str">
        <f>INDEX(Wartungsplan!C:C,MATCH("AN-019",Wartungsplan!B:B,0))</f>
        <v>Außenanlagen / Grünfläche</v>
      </c>
      <c r="D22" s="32" t="str">
        <f>INDEX(Wartungsplan!D:D,MATCH("AN-019",Wartungsplan!B:B,0))</f>
        <v>Außenbereich</v>
      </c>
      <c r="E22" s="33">
        <f>INDEX(Wartungsplan!K:K,MATCH("AN-019",Wartungsplan!B:B,0))</f>
        <v>46179</v>
      </c>
      <c r="F22" s="34">
        <f ca="1">INDEX(Wartungsplan!L:L,MATCH("AN-019",Wartungsplan!B:B,0))</f>
        <v>4</v>
      </c>
      <c r="G22" s="31" t="str">
        <f ca="1">INDEX(Wartungsplan!M:M,MATCH("AN-019",Wartungsplan!B:B,0))</f>
        <v>Bald fällig</v>
      </c>
      <c r="H22" s="32" t="str">
        <f>INDEX(Wartungsplan!N:N,MATCH("AN-019",Wartungsplan!B:B,0))</f>
        <v>Hausmeister</v>
      </c>
      <c r="I22" s="32" t="str">
        <f>INDEX(Wartungsplan!O:O,MATCH("AN-019",Wartungsplan!B:B,0))</f>
        <v>Gala-Bau Engelbert e.K.</v>
      </c>
    </row>
    <row r="23" spans="2:9" x14ac:dyDescent="0.25">
      <c r="B23" s="35">
        <v>4</v>
      </c>
      <c r="C23" s="36" t="str">
        <f>INDEX(Wartungsplan!C:C,MATCH("AN-002",Wartungsplan!B:B,0))</f>
        <v>Aufzugsanlage Hauptaufzug</v>
      </c>
      <c r="D23" s="36" t="str">
        <f>INDEX(Wartungsplan!D:D,MATCH("AN-002",Wartungsplan!B:B,0))</f>
        <v>Treppenkern Mitte</v>
      </c>
      <c r="E23" s="37">
        <f>INDEX(Wartungsplan!K:K,MATCH("AN-002",Wartungsplan!B:B,0))</f>
        <v>46187</v>
      </c>
      <c r="F23" s="38">
        <f ca="1">INDEX(Wartungsplan!L:L,MATCH("AN-002",Wartungsplan!B:B,0))</f>
        <v>12</v>
      </c>
      <c r="G23" s="35" t="str">
        <f ca="1">INDEX(Wartungsplan!M:M,MATCH("AN-002",Wartungsplan!B:B,0))</f>
        <v>Bald fällig</v>
      </c>
      <c r="H23" s="36" t="str">
        <f>INDEX(Wartungsplan!N:N,MATCH("AN-002",Wartungsplan!B:B,0))</f>
        <v>Technische Leitung</v>
      </c>
      <c r="I23" s="36" t="str">
        <f>INDEX(Wartungsplan!O:O,MATCH("AN-002",Wartungsplan!B:B,0))</f>
        <v>Lift &amp; Service Hamburg AG</v>
      </c>
    </row>
    <row r="24" spans="2:9" x14ac:dyDescent="0.25">
      <c r="B24" s="31">
        <v>5</v>
      </c>
      <c r="C24" s="32" t="str">
        <f>INDEX(Wartungsplan!C:C,MATCH("AN-009",Wartungsplan!B:B,0))</f>
        <v>Elektrische Anlagen (DGUV V3)</v>
      </c>
      <c r="D24" s="32" t="str">
        <f>INDEX(Wartungsplan!D:D,MATCH("AN-009",Wartungsplan!B:B,0))</f>
        <v>Hauptverteilung UG</v>
      </c>
      <c r="E24" s="33">
        <f>INDEX(Wartungsplan!K:K,MATCH("AN-009",Wartungsplan!B:B,0))</f>
        <v>46187</v>
      </c>
      <c r="F24" s="34">
        <f ca="1">INDEX(Wartungsplan!L:L,MATCH("AN-009",Wartungsplan!B:B,0))</f>
        <v>12</v>
      </c>
      <c r="G24" s="31" t="str">
        <f ca="1">INDEX(Wartungsplan!M:M,MATCH("AN-009",Wartungsplan!B:B,0))</f>
        <v>Bald fällig</v>
      </c>
      <c r="H24" s="32" t="str">
        <f>INDEX(Wartungsplan!N:N,MATCH("AN-009",Wartungsplan!B:B,0))</f>
        <v>Technische Leitung</v>
      </c>
      <c r="I24" s="32" t="str">
        <f>INDEX(Wartungsplan!O:O,MATCH("AN-009",Wartungsplan!B:B,0))</f>
        <v>Elektro Stade &amp; Söhne KG</v>
      </c>
    </row>
    <row r="25" spans="2:9" x14ac:dyDescent="0.25">
      <c r="B25" s="35">
        <v>6</v>
      </c>
      <c r="C25" s="36" t="str">
        <f>INDEX(Wartungsplan!C:C,MATCH("AN-018",Wartungsplan!B:B,0))</f>
        <v>PV-Anlage (Photovoltaik)</v>
      </c>
      <c r="D25" s="36" t="str">
        <f>INDEX(Wartungsplan!D:D,MATCH("AN-018",Wartungsplan!B:B,0))</f>
        <v>Dach Süd</v>
      </c>
      <c r="E25" s="37">
        <f>INDEX(Wartungsplan!K:K,MATCH("AN-018",Wartungsplan!B:B,0))</f>
        <v>46214</v>
      </c>
      <c r="F25" s="38">
        <f ca="1">INDEX(Wartungsplan!L:L,MATCH("AN-018",Wartungsplan!B:B,0))</f>
        <v>39</v>
      </c>
      <c r="G25" s="35" t="str">
        <f ca="1">INDEX(Wartungsplan!M:M,MATCH("AN-018",Wartungsplan!B:B,0))</f>
        <v>Im Blick</v>
      </c>
      <c r="H25" s="36" t="str">
        <f>INDEX(Wartungsplan!N:N,MATCH("AN-018",Wartungsplan!B:B,0))</f>
        <v>Technische Leitung</v>
      </c>
      <c r="I25" s="36" t="str">
        <f>INDEX(Wartungsplan!O:O,MATCH("AN-018",Wartungsplan!B:B,0))</f>
        <v>Solartechnik Elbe GmbH</v>
      </c>
    </row>
    <row r="26" spans="2:9" ht="25.5" x14ac:dyDescent="0.25">
      <c r="B26" s="31">
        <v>7</v>
      </c>
      <c r="C26" s="32" t="str">
        <f>INDEX(Wartungsplan!C:C,MATCH("AN-015",Wartungsplan!B:B,0))</f>
        <v>Automatiktüren Eingang</v>
      </c>
      <c r="D26" s="32" t="str">
        <f>INDEX(Wartungsplan!D:D,MATCH("AN-015",Wartungsplan!B:B,0))</f>
        <v>Haupteingang EG</v>
      </c>
      <c r="E26" s="33">
        <f>INDEX(Wartungsplan!K:K,MATCH("AN-015",Wartungsplan!B:B,0))</f>
        <v>46233</v>
      </c>
      <c r="F26" s="34">
        <f ca="1">INDEX(Wartungsplan!L:L,MATCH("AN-015",Wartungsplan!B:B,0))</f>
        <v>58</v>
      </c>
      <c r="G26" s="31" t="str">
        <f ca="1">INDEX(Wartungsplan!M:M,MATCH("AN-015",Wartungsplan!B:B,0))</f>
        <v>Im Blick</v>
      </c>
      <c r="H26" s="32" t="str">
        <f>INDEX(Wartungsplan!N:N,MATCH("AN-015",Wartungsplan!B:B,0))</f>
        <v>Hausmeister</v>
      </c>
      <c r="I26" s="32" t="str">
        <f>INDEX(Wartungsplan!O:O,MATCH("AN-015",Wartungsplan!B:B,0))</f>
        <v>Tor- und Türsysteme Bremen GmbH</v>
      </c>
    </row>
    <row r="27" spans="2:9" x14ac:dyDescent="0.25">
      <c r="B27" s="35">
        <v>8</v>
      </c>
      <c r="C27" s="36" t="str">
        <f>INDEX(Wartungsplan!C:C,MATCH("AN-010",Wartungsplan!B:B,0))</f>
        <v>Lüftungs- und Klimaanlage</v>
      </c>
      <c r="D27" s="36" t="str">
        <f>INDEX(Wartungsplan!D:D,MATCH("AN-010",Wartungsplan!B:B,0))</f>
        <v>Technikzentrale 4. OG</v>
      </c>
      <c r="E27" s="37">
        <f>INDEX(Wartungsplan!K:K,MATCH("AN-010",Wartungsplan!B:B,0))</f>
        <v>46252</v>
      </c>
      <c r="F27" s="38">
        <f ca="1">INDEX(Wartungsplan!L:L,MATCH("AN-010",Wartungsplan!B:B,0))</f>
        <v>77</v>
      </c>
      <c r="G27" s="35" t="str">
        <f ca="1">INDEX(Wartungsplan!M:M,MATCH("AN-010",Wartungsplan!B:B,0))</f>
        <v>OK</v>
      </c>
      <c r="H27" s="36" t="str">
        <f>INDEX(Wartungsplan!N:N,MATCH("AN-010",Wartungsplan!B:B,0))</f>
        <v>Facility Management</v>
      </c>
      <c r="I27" s="36" t="str">
        <f>INDEX(Wartungsplan!O:O,MATCH("AN-010",Wartungsplan!B:B,0))</f>
        <v>Klimatec Nord GmbH</v>
      </c>
    </row>
    <row r="30" spans="2:9" ht="15" customHeight="1" x14ac:dyDescent="0.25">
      <c r="B30" s="6" t="s">
        <v>27</v>
      </c>
      <c r="C30" s="6"/>
      <c r="D30" s="6"/>
      <c r="E30" s="6"/>
      <c r="F30" s="6"/>
      <c r="G30" s="6"/>
      <c r="H30" s="6"/>
      <c r="I30" s="6"/>
    </row>
  </sheetData>
  <mergeCells count="3">
    <mergeCell ref="B2:I2"/>
    <mergeCell ref="B3:I3"/>
    <mergeCell ref="B30:I30"/>
  </mergeCells>
  <conditionalFormatting sqref="G20:G27">
    <cfRule type="cellIs" dxfId="17" priority="2" operator="equal">
      <formula>"Überfällig"</formula>
    </cfRule>
    <cfRule type="cellIs" dxfId="16" priority="3" operator="equal">
      <formula>"Bald fällig"</formula>
    </cfRule>
    <cfRule type="cellIs" dxfId="15" priority="4" operator="equal">
      <formula>"Im Blick"</formula>
    </cfRule>
    <cfRule type="cellIs" dxfId="14" priority="5" operator="equal">
      <formula>"OK"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11" customWidth="1"/>
    <col min="3" max="3" width="30" customWidth="1"/>
    <col min="4" max="4" width="22" customWidth="1"/>
    <col min="5" max="5" width="16" customWidth="1"/>
    <col min="6" max="6" width="10" customWidth="1"/>
    <col min="7" max="7" width="11" customWidth="1"/>
    <col min="8" max="8" width="13" customWidth="1"/>
    <col min="9" max="9" width="11" customWidth="1"/>
    <col min="10" max="10" width="14" customWidth="1"/>
    <col min="11" max="11" width="16" customWidth="1"/>
    <col min="12" max="12" width="13" customWidth="1"/>
    <col min="13" max="13" width="14" customWidth="1"/>
    <col min="14" max="14" width="22" customWidth="1"/>
    <col min="15" max="15" width="30" customWidth="1"/>
    <col min="16" max="16" width="16" customWidth="1"/>
    <col min="17" max="18" width="14" customWidth="1"/>
    <col min="19" max="19" width="36" customWidth="1"/>
  </cols>
  <sheetData>
    <row r="1" spans="1:19" ht="30" customHeight="1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1.75" customHeight="1" x14ac:dyDescent="0.25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4" spans="1:19" ht="37.5" customHeight="1" x14ac:dyDescent="0.25">
      <c r="A4" s="30" t="s">
        <v>30</v>
      </c>
      <c r="B4" s="30" t="s">
        <v>31</v>
      </c>
      <c r="C4" s="30" t="s">
        <v>20</v>
      </c>
      <c r="D4" s="30" t="s">
        <v>21</v>
      </c>
      <c r="E4" s="30" t="s">
        <v>32</v>
      </c>
      <c r="F4" s="30" t="s">
        <v>33</v>
      </c>
      <c r="G4" s="30" t="s">
        <v>34</v>
      </c>
      <c r="H4" s="30" t="s">
        <v>35</v>
      </c>
      <c r="I4" s="30" t="s">
        <v>36</v>
      </c>
      <c r="J4" s="30" t="s">
        <v>37</v>
      </c>
      <c r="K4" s="30" t="s">
        <v>22</v>
      </c>
      <c r="L4" s="30" t="s">
        <v>38</v>
      </c>
      <c r="M4" s="30" t="s">
        <v>24</v>
      </c>
      <c r="N4" s="30" t="s">
        <v>39</v>
      </c>
      <c r="O4" s="30" t="s">
        <v>26</v>
      </c>
      <c r="P4" s="30" t="s">
        <v>40</v>
      </c>
      <c r="Q4" s="30" t="s">
        <v>41</v>
      </c>
      <c r="R4" s="30" t="s">
        <v>14</v>
      </c>
      <c r="S4" s="30" t="s">
        <v>42</v>
      </c>
    </row>
    <row r="5" spans="1:19" x14ac:dyDescent="0.25">
      <c r="A5" s="31">
        <v>1</v>
      </c>
      <c r="B5" s="31" t="s">
        <v>43</v>
      </c>
      <c r="C5" s="32" t="s">
        <v>44</v>
      </c>
      <c r="D5" s="32" t="s">
        <v>45</v>
      </c>
      <c r="E5" s="32" t="s">
        <v>46</v>
      </c>
      <c r="F5" s="31" t="s">
        <v>47</v>
      </c>
      <c r="G5" s="31" t="s">
        <v>48</v>
      </c>
      <c r="H5" s="31" t="s">
        <v>48</v>
      </c>
      <c r="I5" s="31">
        <v>12</v>
      </c>
      <c r="J5" s="33">
        <v>46044</v>
      </c>
      <c r="K5" s="33">
        <f t="shared" ref="K5:K24" si="0">IF(OR(J5="",I5=""),"",EDATE(J5,I5))</f>
        <v>46409</v>
      </c>
      <c r="L5" s="34">
        <f t="shared" ref="L5:L24" ca="1" si="1">IF(K5="","",K5-TODAY())</f>
        <v>234</v>
      </c>
      <c r="M5" s="31" t="str">
        <f t="shared" ref="M5:M24" ca="1" si="2">IF(K5="","Nicht geplant",IF(L5&lt;0,"Überfällig",IF(L5&lt;=30,"Bald fällig",IF(L5&lt;=60,"Im Blick","OK"))))</f>
        <v>OK</v>
      </c>
      <c r="N5" s="32" t="s">
        <v>49</v>
      </c>
      <c r="O5" s="32" t="s">
        <v>50</v>
      </c>
      <c r="P5" s="39">
        <v>1450</v>
      </c>
      <c r="Q5" s="39">
        <v>1395.5</v>
      </c>
      <c r="R5" s="39">
        <f t="shared" ref="R5:R24" si="3">IF(Q5="","",Q5-P5)</f>
        <v>-54.5</v>
      </c>
      <c r="S5" s="32" t="s">
        <v>51</v>
      </c>
    </row>
    <row r="6" spans="1:19" x14ac:dyDescent="0.25">
      <c r="A6" s="35">
        <v>2</v>
      </c>
      <c r="B6" s="35" t="s">
        <v>52</v>
      </c>
      <c r="C6" s="36" t="s">
        <v>53</v>
      </c>
      <c r="D6" s="36" t="s">
        <v>54</v>
      </c>
      <c r="E6" s="36" t="s">
        <v>55</v>
      </c>
      <c r="F6" s="35" t="s">
        <v>47</v>
      </c>
      <c r="G6" s="35" t="s">
        <v>48</v>
      </c>
      <c r="H6" s="35" t="s">
        <v>48</v>
      </c>
      <c r="I6" s="35">
        <v>3</v>
      </c>
      <c r="J6" s="37">
        <v>46095</v>
      </c>
      <c r="K6" s="37">
        <f t="shared" si="0"/>
        <v>46187</v>
      </c>
      <c r="L6" s="38">
        <f t="shared" ca="1" si="1"/>
        <v>12</v>
      </c>
      <c r="M6" s="35" t="str">
        <f t="shared" ca="1" si="2"/>
        <v>Bald fällig</v>
      </c>
      <c r="N6" s="36" t="s">
        <v>56</v>
      </c>
      <c r="O6" s="36" t="s">
        <v>57</v>
      </c>
      <c r="P6" s="40">
        <v>520</v>
      </c>
      <c r="Q6" s="40">
        <v>520</v>
      </c>
      <c r="R6" s="40">
        <f t="shared" si="3"/>
        <v>0</v>
      </c>
      <c r="S6" s="36" t="s">
        <v>58</v>
      </c>
    </row>
    <row r="7" spans="1:19" x14ac:dyDescent="0.25">
      <c r="A7" s="31">
        <v>3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47</v>
      </c>
      <c r="G7" s="31" t="s">
        <v>48</v>
      </c>
      <c r="H7" s="31" t="s">
        <v>48</v>
      </c>
      <c r="I7" s="31">
        <v>12</v>
      </c>
      <c r="J7" s="33">
        <v>46058</v>
      </c>
      <c r="K7" s="33">
        <f t="shared" si="0"/>
        <v>46423</v>
      </c>
      <c r="L7" s="34">
        <f t="shared" ca="1" si="1"/>
        <v>248</v>
      </c>
      <c r="M7" s="31" t="str">
        <f t="shared" ca="1" si="2"/>
        <v>OK</v>
      </c>
      <c r="N7" s="32" t="s">
        <v>63</v>
      </c>
      <c r="O7" s="32" t="s">
        <v>64</v>
      </c>
      <c r="P7" s="39">
        <v>980</v>
      </c>
      <c r="Q7" s="39">
        <v>980</v>
      </c>
      <c r="R7" s="39">
        <f t="shared" si="3"/>
        <v>0</v>
      </c>
      <c r="S7" s="32" t="s">
        <v>65</v>
      </c>
    </row>
    <row r="8" spans="1:19" x14ac:dyDescent="0.25">
      <c r="A8" s="35">
        <v>4</v>
      </c>
      <c r="B8" s="35" t="s">
        <v>66</v>
      </c>
      <c r="C8" s="36" t="s">
        <v>67</v>
      </c>
      <c r="D8" s="36" t="s">
        <v>68</v>
      </c>
      <c r="E8" s="36" t="s">
        <v>62</v>
      </c>
      <c r="F8" s="35" t="s">
        <v>47</v>
      </c>
      <c r="G8" s="35" t="s">
        <v>48</v>
      </c>
      <c r="H8" s="35" t="s">
        <v>48</v>
      </c>
      <c r="I8" s="35">
        <v>12</v>
      </c>
      <c r="J8" s="37">
        <v>45979</v>
      </c>
      <c r="K8" s="37">
        <f t="shared" si="0"/>
        <v>46344</v>
      </c>
      <c r="L8" s="38">
        <f t="shared" ca="1" si="1"/>
        <v>169</v>
      </c>
      <c r="M8" s="35" t="str">
        <f t="shared" ca="1" si="2"/>
        <v>OK</v>
      </c>
      <c r="N8" s="36" t="s">
        <v>63</v>
      </c>
      <c r="O8" s="36" t="s">
        <v>64</v>
      </c>
      <c r="P8" s="40">
        <v>760</v>
      </c>
      <c r="Q8" s="40"/>
      <c r="R8" s="40" t="str">
        <f t="shared" si="3"/>
        <v/>
      </c>
      <c r="S8" s="36"/>
    </row>
    <row r="9" spans="1:19" x14ac:dyDescent="0.25">
      <c r="A9" s="31">
        <v>5</v>
      </c>
      <c r="B9" s="31" t="s">
        <v>69</v>
      </c>
      <c r="C9" s="32" t="s">
        <v>70</v>
      </c>
      <c r="D9" s="32" t="s">
        <v>71</v>
      </c>
      <c r="E9" s="32" t="s">
        <v>62</v>
      </c>
      <c r="F9" s="31" t="s">
        <v>47</v>
      </c>
      <c r="G9" s="31" t="s">
        <v>48</v>
      </c>
      <c r="H9" s="31" t="s">
        <v>72</v>
      </c>
      <c r="I9" s="31">
        <v>12</v>
      </c>
      <c r="J9" s="33">
        <v>45937</v>
      </c>
      <c r="K9" s="33">
        <f t="shared" si="0"/>
        <v>46302</v>
      </c>
      <c r="L9" s="34">
        <f t="shared" ca="1" si="1"/>
        <v>127</v>
      </c>
      <c r="M9" s="31" t="str">
        <f t="shared" ca="1" si="2"/>
        <v>OK</v>
      </c>
      <c r="N9" s="32" t="s">
        <v>49</v>
      </c>
      <c r="O9" s="32" t="s">
        <v>64</v>
      </c>
      <c r="P9" s="39">
        <v>610</v>
      </c>
      <c r="Q9" s="39"/>
      <c r="R9" s="39" t="str">
        <f t="shared" si="3"/>
        <v/>
      </c>
      <c r="S9" s="32"/>
    </row>
    <row r="10" spans="1:19" x14ac:dyDescent="0.25">
      <c r="A10" s="35">
        <v>6</v>
      </c>
      <c r="B10" s="35" t="s">
        <v>73</v>
      </c>
      <c r="C10" s="36" t="s">
        <v>74</v>
      </c>
      <c r="D10" s="36" t="s">
        <v>75</v>
      </c>
      <c r="E10" s="36" t="s">
        <v>62</v>
      </c>
      <c r="F10" s="35" t="s">
        <v>47</v>
      </c>
      <c r="G10" s="35" t="s">
        <v>48</v>
      </c>
      <c r="H10" s="35" t="s">
        <v>72</v>
      </c>
      <c r="I10" s="35">
        <v>12</v>
      </c>
      <c r="J10" s="37">
        <v>46002</v>
      </c>
      <c r="K10" s="37">
        <f t="shared" si="0"/>
        <v>46367</v>
      </c>
      <c r="L10" s="38">
        <f t="shared" ca="1" si="1"/>
        <v>192</v>
      </c>
      <c r="M10" s="35" t="str">
        <f t="shared" ca="1" si="2"/>
        <v>OK</v>
      </c>
      <c r="N10" s="36" t="s">
        <v>63</v>
      </c>
      <c r="O10" s="36" t="s">
        <v>76</v>
      </c>
      <c r="P10" s="40">
        <v>420</v>
      </c>
      <c r="Q10" s="40"/>
      <c r="R10" s="40" t="str">
        <f t="shared" si="3"/>
        <v/>
      </c>
      <c r="S10" s="36" t="s">
        <v>77</v>
      </c>
    </row>
    <row r="11" spans="1:19" x14ac:dyDescent="0.25">
      <c r="A11" s="31">
        <v>7</v>
      </c>
      <c r="B11" s="31" t="s">
        <v>78</v>
      </c>
      <c r="C11" s="32" t="s">
        <v>79</v>
      </c>
      <c r="D11" s="32" t="s">
        <v>75</v>
      </c>
      <c r="E11" s="32" t="s">
        <v>62</v>
      </c>
      <c r="F11" s="31" t="s">
        <v>47</v>
      </c>
      <c r="G11" s="31" t="s">
        <v>72</v>
      </c>
      <c r="H11" s="31" t="s">
        <v>72</v>
      </c>
      <c r="I11" s="31">
        <v>24</v>
      </c>
      <c r="J11" s="33">
        <v>45780</v>
      </c>
      <c r="K11" s="33">
        <f t="shared" si="0"/>
        <v>46510</v>
      </c>
      <c r="L11" s="34">
        <f t="shared" ca="1" si="1"/>
        <v>335</v>
      </c>
      <c r="M11" s="31" t="str">
        <f t="shared" ca="1" si="2"/>
        <v>OK</v>
      </c>
      <c r="N11" s="32" t="s">
        <v>80</v>
      </c>
      <c r="O11" s="32" t="s">
        <v>64</v>
      </c>
      <c r="P11" s="39">
        <v>360</v>
      </c>
      <c r="Q11" s="39"/>
      <c r="R11" s="39" t="str">
        <f t="shared" si="3"/>
        <v/>
      </c>
      <c r="S11" s="32" t="s">
        <v>81</v>
      </c>
    </row>
    <row r="12" spans="1:19" x14ac:dyDescent="0.25">
      <c r="A12" s="35">
        <v>8</v>
      </c>
      <c r="B12" s="35" t="s">
        <v>82</v>
      </c>
      <c r="C12" s="36" t="s">
        <v>83</v>
      </c>
      <c r="D12" s="36" t="s">
        <v>84</v>
      </c>
      <c r="E12" s="36" t="s">
        <v>85</v>
      </c>
      <c r="F12" s="35" t="s">
        <v>47</v>
      </c>
      <c r="G12" s="35" t="s">
        <v>72</v>
      </c>
      <c r="H12" s="35" t="s">
        <v>72</v>
      </c>
      <c r="I12" s="35">
        <v>48</v>
      </c>
      <c r="J12" s="37">
        <v>45523</v>
      </c>
      <c r="K12" s="37">
        <f t="shared" si="0"/>
        <v>46984</v>
      </c>
      <c r="L12" s="38">
        <f t="shared" ca="1" si="1"/>
        <v>809</v>
      </c>
      <c r="M12" s="35" t="str">
        <f t="shared" ca="1" si="2"/>
        <v>OK</v>
      </c>
      <c r="N12" s="36" t="s">
        <v>56</v>
      </c>
      <c r="O12" s="36" t="s">
        <v>76</v>
      </c>
      <c r="P12" s="40">
        <v>780</v>
      </c>
      <c r="Q12" s="40"/>
      <c r="R12" s="40" t="str">
        <f t="shared" si="3"/>
        <v/>
      </c>
      <c r="S12" s="36" t="s">
        <v>86</v>
      </c>
    </row>
    <row r="13" spans="1:19" x14ac:dyDescent="0.25">
      <c r="A13" s="31">
        <v>9</v>
      </c>
      <c r="B13" s="31" t="s">
        <v>87</v>
      </c>
      <c r="C13" s="32" t="s">
        <v>88</v>
      </c>
      <c r="D13" s="32" t="s">
        <v>89</v>
      </c>
      <c r="E13" s="32" t="s">
        <v>85</v>
      </c>
      <c r="F13" s="31" t="s">
        <v>47</v>
      </c>
      <c r="G13" s="31" t="s">
        <v>48</v>
      </c>
      <c r="H13" s="31" t="s">
        <v>48</v>
      </c>
      <c r="I13" s="31">
        <v>48</v>
      </c>
      <c r="J13" s="33">
        <v>44726</v>
      </c>
      <c r="K13" s="33">
        <f t="shared" si="0"/>
        <v>46187</v>
      </c>
      <c r="L13" s="34">
        <f t="shared" ca="1" si="1"/>
        <v>12</v>
      </c>
      <c r="M13" s="31" t="str">
        <f t="shared" ca="1" si="2"/>
        <v>Bald fällig</v>
      </c>
      <c r="N13" s="32" t="s">
        <v>56</v>
      </c>
      <c r="O13" s="32" t="s">
        <v>76</v>
      </c>
      <c r="P13" s="39">
        <v>2350</v>
      </c>
      <c r="Q13" s="39"/>
      <c r="R13" s="39" t="str">
        <f t="shared" si="3"/>
        <v/>
      </c>
      <c r="S13" s="32" t="s">
        <v>90</v>
      </c>
    </row>
    <row r="14" spans="1:19" x14ac:dyDescent="0.25">
      <c r="A14" s="35">
        <v>10</v>
      </c>
      <c r="B14" s="35" t="s">
        <v>91</v>
      </c>
      <c r="C14" s="36" t="s">
        <v>92</v>
      </c>
      <c r="D14" s="36" t="s">
        <v>93</v>
      </c>
      <c r="E14" s="36" t="s">
        <v>46</v>
      </c>
      <c r="F14" s="35" t="s">
        <v>47</v>
      </c>
      <c r="G14" s="35" t="s">
        <v>48</v>
      </c>
      <c r="H14" s="35" t="s">
        <v>48</v>
      </c>
      <c r="I14" s="35">
        <v>6</v>
      </c>
      <c r="J14" s="37">
        <v>46071</v>
      </c>
      <c r="K14" s="37">
        <f t="shared" si="0"/>
        <v>46252</v>
      </c>
      <c r="L14" s="38">
        <f t="shared" ca="1" si="1"/>
        <v>77</v>
      </c>
      <c r="M14" s="35" t="str">
        <f t="shared" ca="1" si="2"/>
        <v>OK</v>
      </c>
      <c r="N14" s="36" t="s">
        <v>49</v>
      </c>
      <c r="O14" s="36" t="s">
        <v>94</v>
      </c>
      <c r="P14" s="40">
        <v>890</v>
      </c>
      <c r="Q14" s="40">
        <v>875</v>
      </c>
      <c r="R14" s="40">
        <f t="shared" si="3"/>
        <v>-15</v>
      </c>
      <c r="S14" s="36" t="s">
        <v>95</v>
      </c>
    </row>
    <row r="15" spans="1:19" x14ac:dyDescent="0.25">
      <c r="A15" s="31">
        <v>11</v>
      </c>
      <c r="B15" s="31" t="s">
        <v>96</v>
      </c>
      <c r="C15" s="32" t="s">
        <v>97</v>
      </c>
      <c r="D15" s="32" t="s">
        <v>98</v>
      </c>
      <c r="E15" s="32" t="s">
        <v>99</v>
      </c>
      <c r="F15" s="31" t="s">
        <v>47</v>
      </c>
      <c r="G15" s="31" t="s">
        <v>48</v>
      </c>
      <c r="H15" s="31" t="s">
        <v>72</v>
      </c>
      <c r="I15" s="31">
        <v>12</v>
      </c>
      <c r="J15" s="33">
        <v>45909</v>
      </c>
      <c r="K15" s="33">
        <f t="shared" si="0"/>
        <v>46274</v>
      </c>
      <c r="L15" s="34">
        <f t="shared" ca="1" si="1"/>
        <v>99</v>
      </c>
      <c r="M15" s="31" t="str">
        <f t="shared" ca="1" si="2"/>
        <v>OK</v>
      </c>
      <c r="N15" s="32" t="s">
        <v>80</v>
      </c>
      <c r="O15" s="32" t="s">
        <v>100</v>
      </c>
      <c r="P15" s="39">
        <v>540</v>
      </c>
      <c r="Q15" s="39"/>
      <c r="R15" s="39" t="str">
        <f t="shared" si="3"/>
        <v/>
      </c>
      <c r="S15" s="32" t="s">
        <v>101</v>
      </c>
    </row>
    <row r="16" spans="1:19" x14ac:dyDescent="0.25">
      <c r="A16" s="35">
        <v>12</v>
      </c>
      <c r="B16" s="35" t="s">
        <v>102</v>
      </c>
      <c r="C16" s="36" t="s">
        <v>103</v>
      </c>
      <c r="D16" s="36" t="s">
        <v>104</v>
      </c>
      <c r="E16" s="36" t="s">
        <v>105</v>
      </c>
      <c r="F16" s="35" t="s">
        <v>106</v>
      </c>
      <c r="G16" s="35" t="s">
        <v>72</v>
      </c>
      <c r="H16" s="35" t="s">
        <v>72</v>
      </c>
      <c r="I16" s="35">
        <v>12</v>
      </c>
      <c r="J16" s="37">
        <v>45958</v>
      </c>
      <c r="K16" s="37">
        <f t="shared" si="0"/>
        <v>46323</v>
      </c>
      <c r="L16" s="38">
        <f t="shared" ca="1" si="1"/>
        <v>148</v>
      </c>
      <c r="M16" s="35" t="str">
        <f t="shared" ca="1" si="2"/>
        <v>OK</v>
      </c>
      <c r="N16" s="36" t="s">
        <v>80</v>
      </c>
      <c r="O16" s="36" t="s">
        <v>107</v>
      </c>
      <c r="P16" s="40">
        <v>320</v>
      </c>
      <c r="Q16" s="40"/>
      <c r="R16" s="40" t="str">
        <f t="shared" si="3"/>
        <v/>
      </c>
      <c r="S16" s="36" t="s">
        <v>108</v>
      </c>
    </row>
    <row r="17" spans="1:19" x14ac:dyDescent="0.25">
      <c r="A17" s="31">
        <v>13</v>
      </c>
      <c r="B17" s="31" t="s">
        <v>109</v>
      </c>
      <c r="C17" s="32" t="s">
        <v>110</v>
      </c>
      <c r="D17" s="32" t="s">
        <v>111</v>
      </c>
      <c r="E17" s="32" t="s">
        <v>105</v>
      </c>
      <c r="F17" s="31" t="s">
        <v>106</v>
      </c>
      <c r="G17" s="31" t="s">
        <v>72</v>
      </c>
      <c r="H17" s="31" t="s">
        <v>112</v>
      </c>
      <c r="I17" s="31">
        <v>6</v>
      </c>
      <c r="J17" s="33">
        <v>45966</v>
      </c>
      <c r="K17" s="33">
        <f t="shared" si="0"/>
        <v>46147</v>
      </c>
      <c r="L17" s="34">
        <f t="shared" ca="1" si="1"/>
        <v>-28</v>
      </c>
      <c r="M17" s="31" t="str">
        <f t="shared" ca="1" si="2"/>
        <v>Überfällig</v>
      </c>
      <c r="N17" s="32" t="s">
        <v>80</v>
      </c>
      <c r="O17" s="32" t="s">
        <v>107</v>
      </c>
      <c r="P17" s="39">
        <v>180</v>
      </c>
      <c r="Q17" s="39"/>
      <c r="R17" s="39" t="str">
        <f t="shared" si="3"/>
        <v/>
      </c>
      <c r="S17" s="32"/>
    </row>
    <row r="18" spans="1:19" ht="25.5" x14ac:dyDescent="0.25">
      <c r="A18" s="35">
        <v>14</v>
      </c>
      <c r="B18" s="35" t="s">
        <v>113</v>
      </c>
      <c r="C18" s="36" t="s">
        <v>114</v>
      </c>
      <c r="D18" s="36" t="s">
        <v>115</v>
      </c>
      <c r="E18" s="36" t="s">
        <v>105</v>
      </c>
      <c r="F18" s="35" t="s">
        <v>106</v>
      </c>
      <c r="G18" s="35" t="s">
        <v>116</v>
      </c>
      <c r="H18" s="35" t="s">
        <v>112</v>
      </c>
      <c r="I18" s="35">
        <v>24</v>
      </c>
      <c r="J18" s="37">
        <v>45828</v>
      </c>
      <c r="K18" s="37">
        <f t="shared" si="0"/>
        <v>46558</v>
      </c>
      <c r="L18" s="38">
        <f t="shared" ca="1" si="1"/>
        <v>383</v>
      </c>
      <c r="M18" s="35" t="str">
        <f t="shared" ca="1" si="2"/>
        <v>OK</v>
      </c>
      <c r="N18" s="36" t="s">
        <v>117</v>
      </c>
      <c r="O18" s="36" t="s">
        <v>118</v>
      </c>
      <c r="P18" s="40">
        <v>150</v>
      </c>
      <c r="Q18" s="40"/>
      <c r="R18" s="40" t="str">
        <f t="shared" si="3"/>
        <v/>
      </c>
      <c r="S18" s="36" t="s">
        <v>119</v>
      </c>
    </row>
    <row r="19" spans="1:19" ht="25.5" x14ac:dyDescent="0.25">
      <c r="A19" s="31">
        <v>15</v>
      </c>
      <c r="B19" s="31" t="s">
        <v>120</v>
      </c>
      <c r="C19" s="32" t="s">
        <v>121</v>
      </c>
      <c r="D19" s="32" t="s">
        <v>122</v>
      </c>
      <c r="E19" s="32" t="s">
        <v>123</v>
      </c>
      <c r="F19" s="31" t="s">
        <v>47</v>
      </c>
      <c r="G19" s="31" t="s">
        <v>72</v>
      </c>
      <c r="H19" s="31" t="s">
        <v>72</v>
      </c>
      <c r="I19" s="31">
        <v>6</v>
      </c>
      <c r="J19" s="33">
        <v>46052</v>
      </c>
      <c r="K19" s="33">
        <f t="shared" si="0"/>
        <v>46233</v>
      </c>
      <c r="L19" s="34">
        <f t="shared" ca="1" si="1"/>
        <v>58</v>
      </c>
      <c r="M19" s="31" t="str">
        <f t="shared" ca="1" si="2"/>
        <v>Im Blick</v>
      </c>
      <c r="N19" s="32" t="s">
        <v>80</v>
      </c>
      <c r="O19" s="32" t="s">
        <v>124</v>
      </c>
      <c r="P19" s="39">
        <v>290</v>
      </c>
      <c r="Q19" s="39">
        <v>290</v>
      </c>
      <c r="R19" s="39">
        <f t="shared" si="3"/>
        <v>0</v>
      </c>
      <c r="S19" s="32" t="s">
        <v>125</v>
      </c>
    </row>
    <row r="20" spans="1:19" ht="25.5" x14ac:dyDescent="0.25">
      <c r="A20" s="35">
        <v>16</v>
      </c>
      <c r="B20" s="35" t="s">
        <v>126</v>
      </c>
      <c r="C20" s="36" t="s">
        <v>127</v>
      </c>
      <c r="D20" s="36" t="s">
        <v>128</v>
      </c>
      <c r="E20" s="36" t="s">
        <v>123</v>
      </c>
      <c r="F20" s="35" t="s">
        <v>47</v>
      </c>
      <c r="G20" s="35" t="s">
        <v>72</v>
      </c>
      <c r="H20" s="35" t="s">
        <v>72</v>
      </c>
      <c r="I20" s="35">
        <v>6</v>
      </c>
      <c r="J20" s="37">
        <v>45995</v>
      </c>
      <c r="K20" s="37">
        <f t="shared" si="0"/>
        <v>46177</v>
      </c>
      <c r="L20" s="38">
        <f t="shared" ca="1" si="1"/>
        <v>2</v>
      </c>
      <c r="M20" s="35" t="str">
        <f t="shared" ca="1" si="2"/>
        <v>Bald fällig</v>
      </c>
      <c r="N20" s="36" t="s">
        <v>80</v>
      </c>
      <c r="O20" s="36" t="s">
        <v>124</v>
      </c>
      <c r="P20" s="40">
        <v>240</v>
      </c>
      <c r="Q20" s="40"/>
      <c r="R20" s="40" t="str">
        <f t="shared" si="3"/>
        <v/>
      </c>
      <c r="S20" s="36"/>
    </row>
    <row r="21" spans="1:19" x14ac:dyDescent="0.25">
      <c r="A21" s="31">
        <v>17</v>
      </c>
      <c r="B21" s="31" t="s">
        <v>129</v>
      </c>
      <c r="C21" s="32" t="s">
        <v>130</v>
      </c>
      <c r="D21" s="32" t="s">
        <v>131</v>
      </c>
      <c r="E21" s="32" t="s">
        <v>132</v>
      </c>
      <c r="F21" s="31" t="s">
        <v>106</v>
      </c>
      <c r="G21" s="31" t="s">
        <v>72</v>
      </c>
      <c r="H21" s="31" t="s">
        <v>72</v>
      </c>
      <c r="I21" s="31">
        <v>12</v>
      </c>
      <c r="J21" s="33">
        <v>45891</v>
      </c>
      <c r="K21" s="33">
        <f t="shared" si="0"/>
        <v>46256</v>
      </c>
      <c r="L21" s="34">
        <f t="shared" ca="1" si="1"/>
        <v>81</v>
      </c>
      <c r="M21" s="31" t="str">
        <f t="shared" ca="1" si="2"/>
        <v>OK</v>
      </c>
      <c r="N21" s="32" t="s">
        <v>117</v>
      </c>
      <c r="O21" s="32" t="s">
        <v>133</v>
      </c>
      <c r="P21" s="39">
        <v>310</v>
      </c>
      <c r="Q21" s="39"/>
      <c r="R21" s="39" t="str">
        <f t="shared" si="3"/>
        <v/>
      </c>
      <c r="S21" s="32" t="s">
        <v>134</v>
      </c>
    </row>
    <row r="22" spans="1:19" x14ac:dyDescent="0.25">
      <c r="A22" s="35">
        <v>18</v>
      </c>
      <c r="B22" s="35" t="s">
        <v>135</v>
      </c>
      <c r="C22" s="36" t="s">
        <v>136</v>
      </c>
      <c r="D22" s="36" t="s">
        <v>137</v>
      </c>
      <c r="E22" s="36" t="s">
        <v>85</v>
      </c>
      <c r="F22" s="35" t="s">
        <v>106</v>
      </c>
      <c r="G22" s="35" t="s">
        <v>72</v>
      </c>
      <c r="H22" s="35" t="s">
        <v>72</v>
      </c>
      <c r="I22" s="35">
        <v>12</v>
      </c>
      <c r="J22" s="37">
        <v>45849</v>
      </c>
      <c r="K22" s="37">
        <f t="shared" si="0"/>
        <v>46214</v>
      </c>
      <c r="L22" s="38">
        <f t="shared" ca="1" si="1"/>
        <v>39</v>
      </c>
      <c r="M22" s="35" t="str">
        <f t="shared" ca="1" si="2"/>
        <v>Im Blick</v>
      </c>
      <c r="N22" s="36" t="s">
        <v>56</v>
      </c>
      <c r="O22" s="36" t="s">
        <v>138</v>
      </c>
      <c r="P22" s="40">
        <v>480</v>
      </c>
      <c r="Q22" s="40"/>
      <c r="R22" s="40" t="str">
        <f t="shared" si="3"/>
        <v/>
      </c>
      <c r="S22" s="36" t="s">
        <v>139</v>
      </c>
    </row>
    <row r="23" spans="1:19" x14ac:dyDescent="0.25">
      <c r="A23" s="31">
        <v>19</v>
      </c>
      <c r="B23" s="31" t="s">
        <v>140</v>
      </c>
      <c r="C23" s="32" t="s">
        <v>141</v>
      </c>
      <c r="D23" s="32" t="s">
        <v>115</v>
      </c>
      <c r="E23" s="32" t="s">
        <v>142</v>
      </c>
      <c r="F23" s="31" t="s">
        <v>106</v>
      </c>
      <c r="G23" s="31" t="s">
        <v>116</v>
      </c>
      <c r="H23" s="31" t="s">
        <v>112</v>
      </c>
      <c r="I23" s="31">
        <v>3</v>
      </c>
      <c r="J23" s="33">
        <v>46087</v>
      </c>
      <c r="K23" s="33">
        <f t="shared" si="0"/>
        <v>46179</v>
      </c>
      <c r="L23" s="34">
        <f t="shared" ca="1" si="1"/>
        <v>4</v>
      </c>
      <c r="M23" s="31" t="str">
        <f t="shared" ca="1" si="2"/>
        <v>Bald fällig</v>
      </c>
      <c r="N23" s="32" t="s">
        <v>80</v>
      </c>
      <c r="O23" s="32" t="s">
        <v>143</v>
      </c>
      <c r="P23" s="39">
        <v>210</v>
      </c>
      <c r="Q23" s="39">
        <v>210</v>
      </c>
      <c r="R23" s="39">
        <f t="shared" si="3"/>
        <v>0</v>
      </c>
      <c r="S23" s="32" t="s">
        <v>144</v>
      </c>
    </row>
    <row r="24" spans="1:19" x14ac:dyDescent="0.25">
      <c r="A24" s="35">
        <v>20</v>
      </c>
      <c r="B24" s="35" t="s">
        <v>145</v>
      </c>
      <c r="C24" s="36" t="s">
        <v>146</v>
      </c>
      <c r="D24" s="36" t="s">
        <v>147</v>
      </c>
      <c r="E24" s="36" t="s">
        <v>85</v>
      </c>
      <c r="F24" s="35" t="s">
        <v>106</v>
      </c>
      <c r="G24" s="35" t="s">
        <v>116</v>
      </c>
      <c r="H24" s="35" t="s">
        <v>112</v>
      </c>
      <c r="I24" s="35">
        <v>12</v>
      </c>
      <c r="J24" s="37">
        <v>45975</v>
      </c>
      <c r="K24" s="37">
        <f t="shared" si="0"/>
        <v>46340</v>
      </c>
      <c r="L24" s="38">
        <f t="shared" ca="1" si="1"/>
        <v>165</v>
      </c>
      <c r="M24" s="35" t="str">
        <f t="shared" ca="1" si="2"/>
        <v>OK</v>
      </c>
      <c r="N24" s="36" t="s">
        <v>80</v>
      </c>
      <c r="O24" s="36" t="s">
        <v>76</v>
      </c>
      <c r="P24" s="40">
        <v>170</v>
      </c>
      <c r="Q24" s="40"/>
      <c r="R24" s="40" t="str">
        <f t="shared" si="3"/>
        <v/>
      </c>
      <c r="S24" s="36" t="s">
        <v>148</v>
      </c>
    </row>
    <row r="26" spans="1:19" ht="21.75" customHeight="1" x14ac:dyDescent="0.25">
      <c r="A26" s="3" t="s">
        <v>149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1">
        <f>SUM(P5:P24)</f>
        <v>12010</v>
      </c>
      <c r="Q26" s="41">
        <f>SUM(Q5:Q24)</f>
        <v>4270.5</v>
      </c>
      <c r="R26" s="41">
        <f>Q26-P26</f>
        <v>-7739.5</v>
      </c>
    </row>
    <row r="28" spans="1:19" x14ac:dyDescent="0.25">
      <c r="A28" s="2" t="s">
        <v>150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autoFilter ref="A4:S24" xr:uid="{00000000-0009-0000-0000-000001000000}"/>
  <mergeCells count="4">
    <mergeCell ref="A1:S1"/>
    <mergeCell ref="A2:S2"/>
    <mergeCell ref="A26:O26"/>
    <mergeCell ref="A28:S28"/>
  </mergeCells>
  <conditionalFormatting sqref="F5:F74">
    <cfRule type="cellIs" dxfId="13" priority="9" operator="equal">
      <formula>"Ja"</formula>
    </cfRule>
  </conditionalFormatting>
  <conditionalFormatting sqref="G5:G74">
    <cfRule type="cellIs" dxfId="12" priority="8" operator="equal">
      <formula>"Hoch"</formula>
    </cfRule>
  </conditionalFormatting>
  <conditionalFormatting sqref="K5:K74">
    <cfRule type="expression" dxfId="11" priority="7">
      <formula>AND(K5&lt;&gt;"",K5&lt;TODAY())</formula>
    </cfRule>
  </conditionalFormatting>
  <conditionalFormatting sqref="M5:M74">
    <cfRule type="cellIs" dxfId="10" priority="2" operator="equal">
      <formula>"Überfällig"</formula>
    </cfRule>
    <cfRule type="cellIs" dxfId="9" priority="3" operator="equal">
      <formula>"Bald fällig"</formula>
    </cfRule>
    <cfRule type="cellIs" dxfId="8" priority="4" operator="equal">
      <formula>"Im Blick"</formula>
    </cfRule>
    <cfRule type="cellIs" dxfId="7" priority="5" operator="equal">
      <formula>"OK"</formula>
    </cfRule>
    <cfRule type="cellIs" dxfId="6" priority="6" operator="equal">
      <formula>"Nicht geplant"</formula>
    </cfRule>
  </conditionalFormatting>
  <dataValidations count="4">
    <dataValidation type="list" allowBlank="1" errorTitle="Ungültige Eingabe" error="Bitte einen gültigen Wert aus der Liste wählen." promptTitle="Auswahl" prompt="Wert aus Liste wählen" sqref="E5:E74" xr:uid="{00000000-0002-0000-0100-000000000000}">
      <formula1>"Heizung/Klima,Brandschutz,Elektro,Aufzug,Sanitär,Gebäudehülle,Türen/Tore,Sicherheit,Außenanlage"</formula1>
      <formula2>0</formula2>
    </dataValidation>
    <dataValidation type="list" allowBlank="1" errorTitle="Ungültige Eingabe" error="Bitte einen gültigen Wert aus der Liste wählen." promptTitle="Auswahl" prompt="Wert aus Liste wählen" sqref="F5:F74" xr:uid="{00000000-0002-0000-0100-000001000000}">
      <formula1>"Ja,Nein"</formula1>
      <formula2>0</formula2>
    </dataValidation>
    <dataValidation type="list" allowBlank="1" errorTitle="Ungültige Eingabe" error="Bitte einen gültigen Wert aus der Liste wählen." promptTitle="Auswahl" prompt="Wert aus Liste wählen" sqref="G5:G74" xr:uid="{00000000-0002-0000-0100-000002000000}">
      <formula1>"Hoch,Mittel,Niedrig"</formula1>
      <formula2>0</formula2>
    </dataValidation>
    <dataValidation type="list" allowBlank="1" errorTitle="Ungültige Eingabe" error="Bitte einen gültigen Wert aus der Liste wählen." promptTitle="Auswahl" prompt="Wert aus Liste wählen" sqref="H5:H74" xr:uid="{00000000-0002-0000-0100-000003000000}">
      <formula1>"Hoch,Mittel,Gering"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1" customWidth="1"/>
    <col min="2" max="2" width="28" customWidth="1"/>
    <col min="3" max="3" width="22" customWidth="1"/>
    <col min="4" max="4" width="16" customWidth="1"/>
    <col min="5" max="5" width="14" customWidth="1"/>
    <col min="6" max="6" width="20" customWidth="1"/>
    <col min="7" max="7" width="9" customWidth="1"/>
    <col min="8" max="9" width="14" customWidth="1"/>
    <col min="10" max="10" width="30" customWidth="1"/>
    <col min="11" max="12" width="16" customWidth="1"/>
    <col min="13" max="13" width="20" customWidth="1"/>
    <col min="14" max="14" width="16" customWidth="1"/>
    <col min="15" max="15" width="30" customWidth="1"/>
    <col min="16" max="16" width="24" customWidth="1"/>
    <col min="17" max="17" width="28" customWidth="1"/>
  </cols>
  <sheetData>
    <row r="1" spans="1:17" ht="30" customHeight="1" x14ac:dyDescent="0.25">
      <c r="A1" s="5" t="s">
        <v>151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1.75" customHeight="1" x14ac:dyDescent="0.25">
      <c r="A2" s="4" t="s">
        <v>152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4" spans="1:17" ht="37.5" customHeight="1" x14ac:dyDescent="0.25">
      <c r="A4" s="30" t="s">
        <v>31</v>
      </c>
      <c r="B4" s="30" t="s">
        <v>20</v>
      </c>
      <c r="C4" s="30" t="s">
        <v>21</v>
      </c>
      <c r="D4" s="30" t="s">
        <v>32</v>
      </c>
      <c r="E4" s="30" t="s">
        <v>153</v>
      </c>
      <c r="F4" s="30" t="s">
        <v>154</v>
      </c>
      <c r="G4" s="30" t="s">
        <v>155</v>
      </c>
      <c r="H4" s="30" t="s">
        <v>156</v>
      </c>
      <c r="I4" s="30" t="s">
        <v>157</v>
      </c>
      <c r="J4" s="30" t="s">
        <v>158</v>
      </c>
      <c r="K4" s="30" t="s">
        <v>159</v>
      </c>
      <c r="L4" s="30" t="s">
        <v>160</v>
      </c>
      <c r="M4" s="30" t="s">
        <v>161</v>
      </c>
      <c r="N4" s="30" t="s">
        <v>162</v>
      </c>
      <c r="O4" s="30" t="s">
        <v>163</v>
      </c>
      <c r="P4" s="30" t="s">
        <v>164</v>
      </c>
      <c r="Q4" s="30" t="s">
        <v>42</v>
      </c>
    </row>
    <row r="5" spans="1:17" x14ac:dyDescent="0.25">
      <c r="A5" s="31" t="s">
        <v>43</v>
      </c>
      <c r="B5" s="32" t="s">
        <v>44</v>
      </c>
      <c r="C5" s="32" t="s">
        <v>45</v>
      </c>
      <c r="D5" s="32" t="s">
        <v>46</v>
      </c>
      <c r="E5" s="32" t="s">
        <v>165</v>
      </c>
      <c r="F5" s="32" t="s">
        <v>166</v>
      </c>
      <c r="G5" s="42">
        <v>2017</v>
      </c>
      <c r="H5" s="33">
        <v>42809</v>
      </c>
      <c r="I5" s="33">
        <v>46460</v>
      </c>
      <c r="J5" s="32" t="s">
        <v>50</v>
      </c>
      <c r="K5" s="31" t="s">
        <v>167</v>
      </c>
      <c r="L5" s="33">
        <v>46752</v>
      </c>
      <c r="M5" s="32" t="s">
        <v>168</v>
      </c>
      <c r="N5" s="32" t="s">
        <v>169</v>
      </c>
      <c r="O5" s="32" t="s">
        <v>170</v>
      </c>
      <c r="P5" s="32" t="s">
        <v>171</v>
      </c>
      <c r="Q5" s="32" t="s">
        <v>172</v>
      </c>
    </row>
    <row r="6" spans="1:17" x14ac:dyDescent="0.25">
      <c r="A6" s="35" t="s">
        <v>52</v>
      </c>
      <c r="B6" s="36" t="s">
        <v>53</v>
      </c>
      <c r="C6" s="36" t="s">
        <v>54</v>
      </c>
      <c r="D6" s="36" t="s">
        <v>55</v>
      </c>
      <c r="E6" s="36" t="s">
        <v>173</v>
      </c>
      <c r="F6" s="36" t="s">
        <v>174</v>
      </c>
      <c r="G6" s="43">
        <v>2019</v>
      </c>
      <c r="H6" s="37">
        <v>43626</v>
      </c>
      <c r="I6" s="37">
        <v>46182</v>
      </c>
      <c r="J6" s="36" t="s">
        <v>57</v>
      </c>
      <c r="K6" s="35" t="s">
        <v>175</v>
      </c>
      <c r="L6" s="37">
        <v>46568</v>
      </c>
      <c r="M6" s="36" t="s">
        <v>176</v>
      </c>
      <c r="N6" s="36" t="s">
        <v>177</v>
      </c>
      <c r="O6" s="36" t="s">
        <v>178</v>
      </c>
      <c r="P6" s="36" t="s">
        <v>179</v>
      </c>
      <c r="Q6" s="36" t="s">
        <v>180</v>
      </c>
    </row>
    <row r="7" spans="1:17" x14ac:dyDescent="0.25">
      <c r="A7" s="31" t="s">
        <v>59</v>
      </c>
      <c r="B7" s="32" t="s">
        <v>60</v>
      </c>
      <c r="C7" s="32" t="s">
        <v>61</v>
      </c>
      <c r="D7" s="32" t="s">
        <v>62</v>
      </c>
      <c r="E7" s="32" t="s">
        <v>181</v>
      </c>
      <c r="F7" s="32" t="s">
        <v>182</v>
      </c>
      <c r="G7" s="42">
        <v>2020</v>
      </c>
      <c r="H7" s="33">
        <v>44075</v>
      </c>
      <c r="I7" s="33"/>
      <c r="J7" s="32" t="s">
        <v>64</v>
      </c>
      <c r="K7" s="31" t="s">
        <v>183</v>
      </c>
      <c r="L7" s="33">
        <v>46996</v>
      </c>
      <c r="M7" s="32" t="s">
        <v>184</v>
      </c>
      <c r="N7" s="32" t="s">
        <v>185</v>
      </c>
      <c r="O7" s="32" t="s">
        <v>186</v>
      </c>
      <c r="P7" s="32" t="s">
        <v>187</v>
      </c>
      <c r="Q7" s="32" t="s">
        <v>188</v>
      </c>
    </row>
    <row r="8" spans="1:17" x14ac:dyDescent="0.25">
      <c r="A8" s="35" t="s">
        <v>66</v>
      </c>
      <c r="B8" s="36" t="s">
        <v>67</v>
      </c>
      <c r="C8" s="36" t="s">
        <v>68</v>
      </c>
      <c r="D8" s="36" t="s">
        <v>62</v>
      </c>
      <c r="E8" s="36" t="s">
        <v>189</v>
      </c>
      <c r="F8" s="36" t="s">
        <v>190</v>
      </c>
      <c r="G8" s="43">
        <v>2020</v>
      </c>
      <c r="H8" s="37">
        <v>44075</v>
      </c>
      <c r="I8" s="37"/>
      <c r="J8" s="36" t="s">
        <v>64</v>
      </c>
      <c r="K8" s="35" t="s">
        <v>191</v>
      </c>
      <c r="L8" s="37">
        <v>46996</v>
      </c>
      <c r="M8" s="36" t="s">
        <v>184</v>
      </c>
      <c r="N8" s="36" t="s">
        <v>185</v>
      </c>
      <c r="O8" s="36" t="s">
        <v>186</v>
      </c>
      <c r="P8" s="36" t="s">
        <v>192</v>
      </c>
      <c r="Q8" s="36" t="s">
        <v>193</v>
      </c>
    </row>
    <row r="9" spans="1:17" x14ac:dyDescent="0.25">
      <c r="A9" s="31" t="s">
        <v>69</v>
      </c>
      <c r="B9" s="32" t="s">
        <v>194</v>
      </c>
      <c r="C9" s="32" t="s">
        <v>71</v>
      </c>
      <c r="D9" s="32" t="s">
        <v>62</v>
      </c>
      <c r="E9" s="32" t="s">
        <v>195</v>
      </c>
      <c r="F9" s="32" t="s">
        <v>196</v>
      </c>
      <c r="G9" s="42">
        <v>2018</v>
      </c>
      <c r="H9" s="33">
        <v>43426</v>
      </c>
      <c r="I9" s="33"/>
      <c r="J9" s="32" t="s">
        <v>64</v>
      </c>
      <c r="K9" s="31" t="s">
        <v>197</v>
      </c>
      <c r="L9" s="33">
        <v>46752</v>
      </c>
      <c r="M9" s="32" t="s">
        <v>184</v>
      </c>
      <c r="N9" s="32" t="s">
        <v>185</v>
      </c>
      <c r="O9" s="32" t="s">
        <v>186</v>
      </c>
      <c r="P9" s="32" t="s">
        <v>198</v>
      </c>
      <c r="Q9" s="32"/>
    </row>
    <row r="10" spans="1:17" x14ac:dyDescent="0.25">
      <c r="A10" s="35" t="s">
        <v>73</v>
      </c>
      <c r="B10" s="36" t="s">
        <v>199</v>
      </c>
      <c r="C10" s="36" t="s">
        <v>75</v>
      </c>
      <c r="D10" s="36" t="s">
        <v>62</v>
      </c>
      <c r="E10" s="36" t="s">
        <v>200</v>
      </c>
      <c r="F10" s="36" t="s">
        <v>201</v>
      </c>
      <c r="G10" s="43">
        <v>2018</v>
      </c>
      <c r="H10" s="37">
        <v>43234</v>
      </c>
      <c r="I10" s="37"/>
      <c r="J10" s="36" t="s">
        <v>76</v>
      </c>
      <c r="K10" s="35" t="s">
        <v>202</v>
      </c>
      <c r="L10" s="37">
        <v>46520</v>
      </c>
      <c r="M10" s="36" t="s">
        <v>203</v>
      </c>
      <c r="N10" s="36" t="s">
        <v>204</v>
      </c>
      <c r="O10" s="36" t="s">
        <v>205</v>
      </c>
      <c r="P10" s="36" t="s">
        <v>206</v>
      </c>
      <c r="Q10" s="36" t="s">
        <v>207</v>
      </c>
    </row>
    <row r="11" spans="1:17" x14ac:dyDescent="0.25">
      <c r="A11" s="31" t="s">
        <v>78</v>
      </c>
      <c r="B11" s="32" t="s">
        <v>208</v>
      </c>
      <c r="C11" s="32" t="s">
        <v>75</v>
      </c>
      <c r="D11" s="32" t="s">
        <v>62</v>
      </c>
      <c r="E11" s="32" t="s">
        <v>209</v>
      </c>
      <c r="F11" s="32" t="s">
        <v>210</v>
      </c>
      <c r="G11" s="42">
        <v>2023</v>
      </c>
      <c r="H11" s="33">
        <v>45049</v>
      </c>
      <c r="I11" s="33"/>
      <c r="J11" s="32" t="s">
        <v>64</v>
      </c>
      <c r="K11" s="31" t="s">
        <v>211</v>
      </c>
      <c r="L11" s="33">
        <v>46875</v>
      </c>
      <c r="M11" s="32" t="s">
        <v>184</v>
      </c>
      <c r="N11" s="32" t="s">
        <v>185</v>
      </c>
      <c r="O11" s="32" t="s">
        <v>186</v>
      </c>
      <c r="P11" s="32" t="s">
        <v>212</v>
      </c>
      <c r="Q11" s="32" t="s">
        <v>213</v>
      </c>
    </row>
    <row r="12" spans="1:17" x14ac:dyDescent="0.25">
      <c r="A12" s="35" t="s">
        <v>82</v>
      </c>
      <c r="B12" s="36" t="s">
        <v>83</v>
      </c>
      <c r="C12" s="36" t="s">
        <v>84</v>
      </c>
      <c r="D12" s="36" t="s">
        <v>85</v>
      </c>
      <c r="E12" s="36" t="s">
        <v>214</v>
      </c>
      <c r="F12" s="36" t="s">
        <v>215</v>
      </c>
      <c r="G12" s="43">
        <v>2016</v>
      </c>
      <c r="H12" s="37">
        <v>42468</v>
      </c>
      <c r="I12" s="37"/>
      <c r="J12" s="36" t="s">
        <v>76</v>
      </c>
      <c r="K12" s="35" t="s">
        <v>216</v>
      </c>
      <c r="L12" s="37">
        <v>46850</v>
      </c>
      <c r="M12" s="36" t="s">
        <v>203</v>
      </c>
      <c r="N12" s="36" t="s">
        <v>204</v>
      </c>
      <c r="O12" s="36" t="s">
        <v>205</v>
      </c>
      <c r="P12" s="36" t="s">
        <v>217</v>
      </c>
      <c r="Q12" s="36" t="s">
        <v>218</v>
      </c>
    </row>
    <row r="13" spans="1:17" x14ac:dyDescent="0.25">
      <c r="A13" s="31" t="s">
        <v>87</v>
      </c>
      <c r="B13" s="32" t="s">
        <v>219</v>
      </c>
      <c r="C13" s="32" t="s">
        <v>89</v>
      </c>
      <c r="D13" s="32" t="s">
        <v>85</v>
      </c>
      <c r="E13" s="32" t="s">
        <v>220</v>
      </c>
      <c r="F13" s="32" t="s">
        <v>221</v>
      </c>
      <c r="G13" s="42">
        <v>2014</v>
      </c>
      <c r="H13" s="33">
        <v>41654</v>
      </c>
      <c r="I13" s="33"/>
      <c r="J13" s="32" t="s">
        <v>76</v>
      </c>
      <c r="K13" s="31" t="s">
        <v>222</v>
      </c>
      <c r="L13" s="33">
        <v>46766</v>
      </c>
      <c r="M13" s="32" t="s">
        <v>203</v>
      </c>
      <c r="N13" s="32" t="s">
        <v>204</v>
      </c>
      <c r="O13" s="32" t="s">
        <v>205</v>
      </c>
      <c r="P13" s="32" t="s">
        <v>223</v>
      </c>
      <c r="Q13" s="32" t="s">
        <v>224</v>
      </c>
    </row>
    <row r="14" spans="1:17" x14ac:dyDescent="0.25">
      <c r="A14" s="35" t="s">
        <v>91</v>
      </c>
      <c r="B14" s="36" t="s">
        <v>92</v>
      </c>
      <c r="C14" s="36" t="s">
        <v>93</v>
      </c>
      <c r="D14" s="36" t="s">
        <v>46</v>
      </c>
      <c r="E14" s="36" t="s">
        <v>225</v>
      </c>
      <c r="F14" s="36" t="s">
        <v>226</v>
      </c>
      <c r="G14" s="43">
        <v>2018</v>
      </c>
      <c r="H14" s="37">
        <v>43217</v>
      </c>
      <c r="I14" s="37">
        <v>46138</v>
      </c>
      <c r="J14" s="36" t="s">
        <v>94</v>
      </c>
      <c r="K14" s="35" t="s">
        <v>227</v>
      </c>
      <c r="L14" s="37">
        <v>46477</v>
      </c>
      <c r="M14" s="36" t="s">
        <v>228</v>
      </c>
      <c r="N14" s="36" t="s">
        <v>229</v>
      </c>
      <c r="O14" s="36" t="s">
        <v>230</v>
      </c>
      <c r="P14" s="36" t="s">
        <v>231</v>
      </c>
      <c r="Q14" s="36"/>
    </row>
    <row r="15" spans="1:17" x14ac:dyDescent="0.25">
      <c r="A15" s="31" t="s">
        <v>96</v>
      </c>
      <c r="B15" s="32" t="s">
        <v>232</v>
      </c>
      <c r="C15" s="32" t="s">
        <v>98</v>
      </c>
      <c r="D15" s="32" t="s">
        <v>99</v>
      </c>
      <c r="E15" s="32" t="s">
        <v>233</v>
      </c>
      <c r="F15" s="32" t="s">
        <v>234</v>
      </c>
      <c r="G15" s="42">
        <v>2017</v>
      </c>
      <c r="H15" s="33">
        <v>42990</v>
      </c>
      <c r="I15" s="33"/>
      <c r="J15" s="32" t="s">
        <v>100</v>
      </c>
      <c r="K15" s="31" t="s">
        <v>235</v>
      </c>
      <c r="L15" s="33">
        <v>46660</v>
      </c>
      <c r="M15" s="32" t="s">
        <v>236</v>
      </c>
      <c r="N15" s="32" t="s">
        <v>237</v>
      </c>
      <c r="O15" s="32" t="s">
        <v>238</v>
      </c>
      <c r="P15" s="32" t="s">
        <v>239</v>
      </c>
      <c r="Q15" s="32" t="s">
        <v>240</v>
      </c>
    </row>
    <row r="16" spans="1:17" x14ac:dyDescent="0.25">
      <c r="A16" s="35" t="s">
        <v>102</v>
      </c>
      <c r="B16" s="36" t="s">
        <v>241</v>
      </c>
      <c r="C16" s="36" t="s">
        <v>104</v>
      </c>
      <c r="D16" s="36" t="s">
        <v>105</v>
      </c>
      <c r="E16" s="36" t="s">
        <v>242</v>
      </c>
      <c r="F16" s="36" t="s">
        <v>243</v>
      </c>
      <c r="G16" s="43">
        <v>2010</v>
      </c>
      <c r="H16" s="37">
        <v>40179</v>
      </c>
      <c r="I16" s="37"/>
      <c r="J16" s="36" t="s">
        <v>107</v>
      </c>
      <c r="K16" s="35" t="s">
        <v>244</v>
      </c>
      <c r="L16" s="37">
        <v>46752</v>
      </c>
      <c r="M16" s="36" t="s">
        <v>245</v>
      </c>
      <c r="N16" s="36" t="s">
        <v>246</v>
      </c>
      <c r="O16" s="36" t="s">
        <v>247</v>
      </c>
      <c r="P16" s="36" t="s">
        <v>248</v>
      </c>
      <c r="Q16" s="36" t="s">
        <v>249</v>
      </c>
    </row>
    <row r="17" spans="1:17" x14ac:dyDescent="0.25">
      <c r="A17" s="31" t="s">
        <v>109</v>
      </c>
      <c r="B17" s="32" t="s">
        <v>250</v>
      </c>
      <c r="C17" s="32" t="s">
        <v>111</v>
      </c>
      <c r="D17" s="32" t="s">
        <v>105</v>
      </c>
      <c r="E17" s="32" t="s">
        <v>242</v>
      </c>
      <c r="F17" s="32" t="s">
        <v>242</v>
      </c>
      <c r="G17" s="42">
        <v>2010</v>
      </c>
      <c r="H17" s="33">
        <v>40179</v>
      </c>
      <c r="I17" s="33"/>
      <c r="J17" s="32" t="s">
        <v>107</v>
      </c>
      <c r="K17" s="31" t="s">
        <v>244</v>
      </c>
      <c r="L17" s="33">
        <v>46752</v>
      </c>
      <c r="M17" s="32" t="s">
        <v>245</v>
      </c>
      <c r="N17" s="32" t="s">
        <v>246</v>
      </c>
      <c r="O17" s="32" t="s">
        <v>247</v>
      </c>
      <c r="P17" s="32" t="s">
        <v>248</v>
      </c>
      <c r="Q17" s="32"/>
    </row>
    <row r="18" spans="1:17" ht="25.5" x14ac:dyDescent="0.25">
      <c r="A18" s="35" t="s">
        <v>113</v>
      </c>
      <c r="B18" s="36" t="s">
        <v>251</v>
      </c>
      <c r="C18" s="36" t="s">
        <v>115</v>
      </c>
      <c r="D18" s="36" t="s">
        <v>105</v>
      </c>
      <c r="E18" s="36" t="s">
        <v>242</v>
      </c>
      <c r="F18" s="36" t="s">
        <v>252</v>
      </c>
      <c r="G18" s="43">
        <v>2010</v>
      </c>
      <c r="H18" s="37">
        <v>40179</v>
      </c>
      <c r="I18" s="37"/>
      <c r="J18" s="36" t="s">
        <v>118</v>
      </c>
      <c r="K18" s="35" t="s">
        <v>242</v>
      </c>
      <c r="L18" s="37"/>
      <c r="M18" s="36" t="s">
        <v>253</v>
      </c>
      <c r="N18" s="36" t="s">
        <v>254</v>
      </c>
      <c r="O18" s="36" t="s">
        <v>255</v>
      </c>
      <c r="P18" s="36" t="s">
        <v>256</v>
      </c>
      <c r="Q18" s="36"/>
    </row>
    <row r="19" spans="1:17" ht="25.5" x14ac:dyDescent="0.25">
      <c r="A19" s="31" t="s">
        <v>120</v>
      </c>
      <c r="B19" s="32" t="s">
        <v>121</v>
      </c>
      <c r="C19" s="32" t="s">
        <v>122</v>
      </c>
      <c r="D19" s="32" t="s">
        <v>123</v>
      </c>
      <c r="E19" s="32" t="s">
        <v>257</v>
      </c>
      <c r="F19" s="32" t="s">
        <v>258</v>
      </c>
      <c r="G19" s="42">
        <v>2019</v>
      </c>
      <c r="H19" s="33">
        <v>43682</v>
      </c>
      <c r="I19" s="33">
        <v>46238</v>
      </c>
      <c r="J19" s="32" t="s">
        <v>124</v>
      </c>
      <c r="K19" s="31" t="s">
        <v>259</v>
      </c>
      <c r="L19" s="33">
        <v>46599</v>
      </c>
      <c r="M19" s="32" t="s">
        <v>260</v>
      </c>
      <c r="N19" s="32" t="s">
        <v>261</v>
      </c>
      <c r="O19" s="32" t="s">
        <v>262</v>
      </c>
      <c r="P19" s="32" t="s">
        <v>263</v>
      </c>
      <c r="Q19" s="32" t="s">
        <v>264</v>
      </c>
    </row>
    <row r="20" spans="1:17" ht="25.5" x14ac:dyDescent="0.25">
      <c r="A20" s="35" t="s">
        <v>126</v>
      </c>
      <c r="B20" s="36" t="s">
        <v>127</v>
      </c>
      <c r="C20" s="36" t="s">
        <v>128</v>
      </c>
      <c r="D20" s="36" t="s">
        <v>123</v>
      </c>
      <c r="E20" s="36" t="s">
        <v>265</v>
      </c>
      <c r="F20" s="36" t="s">
        <v>266</v>
      </c>
      <c r="G20" s="43">
        <v>2016</v>
      </c>
      <c r="H20" s="37">
        <v>42569</v>
      </c>
      <c r="I20" s="37"/>
      <c r="J20" s="36" t="s">
        <v>124</v>
      </c>
      <c r="K20" s="35" t="s">
        <v>259</v>
      </c>
      <c r="L20" s="37">
        <v>46599</v>
      </c>
      <c r="M20" s="36" t="s">
        <v>260</v>
      </c>
      <c r="N20" s="36" t="s">
        <v>261</v>
      </c>
      <c r="O20" s="36" t="s">
        <v>262</v>
      </c>
      <c r="P20" s="36" t="s">
        <v>267</v>
      </c>
      <c r="Q20" s="36"/>
    </row>
    <row r="21" spans="1:17" x14ac:dyDescent="0.25">
      <c r="A21" s="31" t="s">
        <v>129</v>
      </c>
      <c r="B21" s="32" t="s">
        <v>268</v>
      </c>
      <c r="C21" s="32" t="s">
        <v>131</v>
      </c>
      <c r="D21" s="32" t="s">
        <v>132</v>
      </c>
      <c r="E21" s="32" t="s">
        <v>269</v>
      </c>
      <c r="F21" s="32" t="s">
        <v>270</v>
      </c>
      <c r="G21" s="42">
        <v>2021</v>
      </c>
      <c r="H21" s="33">
        <v>44297</v>
      </c>
      <c r="I21" s="33"/>
      <c r="J21" s="32" t="s">
        <v>133</v>
      </c>
      <c r="K21" s="31" t="s">
        <v>271</v>
      </c>
      <c r="L21" s="33">
        <v>46487</v>
      </c>
      <c r="M21" s="32" t="s">
        <v>272</v>
      </c>
      <c r="N21" s="32" t="s">
        <v>273</v>
      </c>
      <c r="O21" s="32" t="s">
        <v>274</v>
      </c>
      <c r="P21" s="32" t="s">
        <v>275</v>
      </c>
      <c r="Q21" s="32" t="s">
        <v>276</v>
      </c>
    </row>
    <row r="22" spans="1:17" x14ac:dyDescent="0.25">
      <c r="A22" s="35" t="s">
        <v>135</v>
      </c>
      <c r="B22" s="36" t="s">
        <v>277</v>
      </c>
      <c r="C22" s="36" t="s">
        <v>137</v>
      </c>
      <c r="D22" s="36" t="s">
        <v>85</v>
      </c>
      <c r="E22" s="36" t="s">
        <v>278</v>
      </c>
      <c r="F22" s="36" t="s">
        <v>279</v>
      </c>
      <c r="G22" s="43">
        <v>2022</v>
      </c>
      <c r="H22" s="37">
        <v>44704</v>
      </c>
      <c r="I22" s="37">
        <v>48356</v>
      </c>
      <c r="J22" s="36" t="s">
        <v>138</v>
      </c>
      <c r="K22" s="35" t="s">
        <v>280</v>
      </c>
      <c r="L22" s="37">
        <v>46538</v>
      </c>
      <c r="M22" s="36" t="s">
        <v>281</v>
      </c>
      <c r="N22" s="36" t="s">
        <v>282</v>
      </c>
      <c r="O22" s="36" t="s">
        <v>283</v>
      </c>
      <c r="P22" s="36" t="s">
        <v>284</v>
      </c>
      <c r="Q22" s="36" t="s">
        <v>285</v>
      </c>
    </row>
    <row r="23" spans="1:17" x14ac:dyDescent="0.25">
      <c r="A23" s="31" t="s">
        <v>140</v>
      </c>
      <c r="B23" s="32" t="s">
        <v>141</v>
      </c>
      <c r="C23" s="32" t="s">
        <v>115</v>
      </c>
      <c r="D23" s="32" t="s">
        <v>142</v>
      </c>
      <c r="E23" s="32" t="s">
        <v>242</v>
      </c>
      <c r="F23" s="32" t="s">
        <v>242</v>
      </c>
      <c r="G23" s="42">
        <v>2010</v>
      </c>
      <c r="H23" s="33">
        <v>40179</v>
      </c>
      <c r="I23" s="33"/>
      <c r="J23" s="32" t="s">
        <v>143</v>
      </c>
      <c r="K23" s="31" t="s">
        <v>286</v>
      </c>
      <c r="L23" s="33">
        <v>46387</v>
      </c>
      <c r="M23" s="32" t="s">
        <v>287</v>
      </c>
      <c r="N23" s="32" t="s">
        <v>288</v>
      </c>
      <c r="O23" s="32" t="s">
        <v>289</v>
      </c>
      <c r="P23" s="32" t="s">
        <v>290</v>
      </c>
      <c r="Q23" s="32" t="s">
        <v>291</v>
      </c>
    </row>
    <row r="24" spans="1:17" x14ac:dyDescent="0.25">
      <c r="A24" s="35" t="s">
        <v>145</v>
      </c>
      <c r="B24" s="36" t="s">
        <v>146</v>
      </c>
      <c r="C24" s="36" t="s">
        <v>147</v>
      </c>
      <c r="D24" s="36" t="s">
        <v>85</v>
      </c>
      <c r="E24" s="36" t="s">
        <v>292</v>
      </c>
      <c r="F24" s="36" t="s">
        <v>293</v>
      </c>
      <c r="G24" s="43">
        <v>2017</v>
      </c>
      <c r="H24" s="37">
        <v>43012</v>
      </c>
      <c r="I24" s="37"/>
      <c r="J24" s="36" t="s">
        <v>76</v>
      </c>
      <c r="K24" s="35" t="s">
        <v>202</v>
      </c>
      <c r="L24" s="37">
        <v>46520</v>
      </c>
      <c r="M24" s="36" t="s">
        <v>203</v>
      </c>
      <c r="N24" s="36" t="s">
        <v>204</v>
      </c>
      <c r="O24" s="36" t="s">
        <v>205</v>
      </c>
      <c r="P24" s="36" t="s">
        <v>294</v>
      </c>
      <c r="Q24" s="36" t="s">
        <v>295</v>
      </c>
    </row>
  </sheetData>
  <autoFilter ref="A4:Q24" xr:uid="{00000000-0009-0000-0000-000002000000}"/>
  <mergeCells count="2">
    <mergeCell ref="A1:Q1"/>
    <mergeCell ref="A2:Q2"/>
  </mergeCells>
  <conditionalFormatting sqref="L5:L54">
    <cfRule type="expression" dxfId="5" priority="2">
      <formula>AND(L5&lt;&gt;"",L5-TODAY()&lt;=90,L5-TODAY()&gt;=0)</formula>
    </cfRule>
    <cfRule type="expression" dxfId="4" priority="3">
      <formula>AND(L5&lt;&gt;"",L5&lt;TODAY())</formula>
    </cfRule>
  </conditionalFormatting>
  <dataValidations count="1">
    <dataValidation type="list" allowBlank="1" errorTitle="Ungültige Eingabe" error="Bitte einen gültigen Wert aus der Liste wählen." promptTitle="Auswahl" prompt="Wert aus Liste wählen" sqref="D5:D54" xr:uid="{00000000-0002-0000-0200-000000000000}">
      <formula1>"Heizung/Klima,Brandschutz,Elektro,Aufzug,Sanitär,Gebäudehülle,Türen/Tore,Sicherheit,Außenanlage"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12" customWidth="1"/>
    <col min="2" max="2" width="11" customWidth="1"/>
    <col min="3" max="3" width="28" customWidth="1"/>
    <col min="4" max="4" width="16" customWidth="1"/>
    <col min="5" max="5" width="30" customWidth="1"/>
    <col min="6" max="6" width="14" customWidth="1"/>
    <col min="7" max="7" width="13" customWidth="1"/>
    <col min="8" max="8" width="16" customWidth="1"/>
    <col min="9" max="9" width="20" customWidth="1"/>
    <col min="10" max="10" width="42" customWidth="1"/>
  </cols>
  <sheetData>
    <row r="1" spans="1:10" ht="30" customHeight="1" x14ac:dyDescent="0.25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</row>
    <row r="2" spans="1:10" ht="21.75" customHeight="1" x14ac:dyDescent="0.25">
      <c r="A2" s="4" t="s">
        <v>297</v>
      </c>
      <c r="B2" s="4"/>
      <c r="C2" s="4"/>
      <c r="D2" s="4"/>
      <c r="E2" s="4"/>
      <c r="F2" s="4"/>
      <c r="G2" s="4"/>
      <c r="H2" s="4"/>
      <c r="I2" s="4"/>
      <c r="J2" s="4"/>
    </row>
    <row r="4" spans="1:10" ht="37.5" customHeight="1" x14ac:dyDescent="0.25">
      <c r="A4" s="30" t="s">
        <v>298</v>
      </c>
      <c r="B4" s="30" t="s">
        <v>31</v>
      </c>
      <c r="C4" s="30" t="s">
        <v>20</v>
      </c>
      <c r="D4" s="30" t="s">
        <v>299</v>
      </c>
      <c r="E4" s="30" t="s">
        <v>300</v>
      </c>
      <c r="F4" s="30" t="s">
        <v>301</v>
      </c>
      <c r="G4" s="30" t="s">
        <v>302</v>
      </c>
      <c r="H4" s="30" t="s">
        <v>303</v>
      </c>
      <c r="I4" s="30" t="s">
        <v>304</v>
      </c>
      <c r="J4" s="30" t="s">
        <v>42</v>
      </c>
    </row>
    <row r="5" spans="1:10" x14ac:dyDescent="0.25">
      <c r="A5" s="33">
        <v>46095</v>
      </c>
      <c r="B5" s="31" t="s">
        <v>52</v>
      </c>
      <c r="C5" s="32" t="s">
        <v>53</v>
      </c>
      <c r="D5" s="32" t="s">
        <v>305</v>
      </c>
      <c r="E5" s="32" t="s">
        <v>57</v>
      </c>
      <c r="F5" s="31" t="s">
        <v>8</v>
      </c>
      <c r="G5" s="39">
        <v>520</v>
      </c>
      <c r="H5" s="32" t="s">
        <v>306</v>
      </c>
      <c r="I5" s="31" t="s">
        <v>106</v>
      </c>
      <c r="J5" s="32" t="s">
        <v>307</v>
      </c>
    </row>
    <row r="6" spans="1:10" x14ac:dyDescent="0.25">
      <c r="A6" s="37">
        <v>46087</v>
      </c>
      <c r="B6" s="35" t="s">
        <v>140</v>
      </c>
      <c r="C6" s="36" t="s">
        <v>141</v>
      </c>
      <c r="D6" s="36" t="s">
        <v>308</v>
      </c>
      <c r="E6" s="36" t="s">
        <v>143</v>
      </c>
      <c r="F6" s="35" t="s">
        <v>8</v>
      </c>
      <c r="G6" s="40">
        <v>210</v>
      </c>
      <c r="H6" s="36" t="s">
        <v>309</v>
      </c>
      <c r="I6" s="35" t="s">
        <v>106</v>
      </c>
      <c r="J6" s="36" t="s">
        <v>310</v>
      </c>
    </row>
    <row r="7" spans="1:10" x14ac:dyDescent="0.25">
      <c r="A7" s="33">
        <v>46071</v>
      </c>
      <c r="B7" s="31" t="s">
        <v>91</v>
      </c>
      <c r="C7" s="32" t="s">
        <v>92</v>
      </c>
      <c r="D7" s="32" t="s">
        <v>305</v>
      </c>
      <c r="E7" s="32" t="s">
        <v>94</v>
      </c>
      <c r="F7" s="31" t="s">
        <v>8</v>
      </c>
      <c r="G7" s="39">
        <v>875</v>
      </c>
      <c r="H7" s="32" t="s">
        <v>311</v>
      </c>
      <c r="I7" s="31" t="s">
        <v>106</v>
      </c>
      <c r="J7" s="32" t="s">
        <v>312</v>
      </c>
    </row>
    <row r="8" spans="1:10" x14ac:dyDescent="0.25">
      <c r="A8" s="37">
        <v>46058</v>
      </c>
      <c r="B8" s="35" t="s">
        <v>59</v>
      </c>
      <c r="C8" s="36" t="s">
        <v>60</v>
      </c>
      <c r="D8" s="36" t="s">
        <v>313</v>
      </c>
      <c r="E8" s="36" t="s">
        <v>64</v>
      </c>
      <c r="F8" s="35" t="s">
        <v>8</v>
      </c>
      <c r="G8" s="40">
        <v>980</v>
      </c>
      <c r="H8" s="36" t="s">
        <v>314</v>
      </c>
      <c r="I8" s="35" t="s">
        <v>106</v>
      </c>
      <c r="J8" s="36" t="s">
        <v>315</v>
      </c>
    </row>
    <row r="9" spans="1:10" x14ac:dyDescent="0.25">
      <c r="A9" s="33">
        <v>46052</v>
      </c>
      <c r="B9" s="31" t="s">
        <v>120</v>
      </c>
      <c r="C9" s="32" t="s">
        <v>121</v>
      </c>
      <c r="D9" s="32" t="s">
        <v>313</v>
      </c>
      <c r="E9" s="32" t="s">
        <v>316</v>
      </c>
      <c r="F9" s="31" t="s">
        <v>317</v>
      </c>
      <c r="G9" s="39">
        <v>290</v>
      </c>
      <c r="H9" s="32" t="s">
        <v>318</v>
      </c>
      <c r="I9" s="31" t="s">
        <v>47</v>
      </c>
      <c r="J9" s="32" t="s">
        <v>319</v>
      </c>
    </row>
    <row r="10" spans="1:10" x14ac:dyDescent="0.25">
      <c r="A10" s="37">
        <v>46044</v>
      </c>
      <c r="B10" s="35" t="s">
        <v>43</v>
      </c>
      <c r="C10" s="36" t="s">
        <v>44</v>
      </c>
      <c r="D10" s="36" t="s">
        <v>305</v>
      </c>
      <c r="E10" s="36" t="s">
        <v>50</v>
      </c>
      <c r="F10" s="35" t="s">
        <v>8</v>
      </c>
      <c r="G10" s="40">
        <v>1395.5</v>
      </c>
      <c r="H10" s="36" t="s">
        <v>320</v>
      </c>
      <c r="I10" s="35" t="s">
        <v>106</v>
      </c>
      <c r="J10" s="36" t="s">
        <v>321</v>
      </c>
    </row>
    <row r="11" spans="1:10" x14ac:dyDescent="0.25">
      <c r="A11" s="33">
        <v>46002</v>
      </c>
      <c r="B11" s="31" t="s">
        <v>73</v>
      </c>
      <c r="C11" s="32" t="s">
        <v>199</v>
      </c>
      <c r="D11" s="32" t="s">
        <v>313</v>
      </c>
      <c r="E11" s="32" t="s">
        <v>76</v>
      </c>
      <c r="F11" s="31" t="s">
        <v>8</v>
      </c>
      <c r="G11" s="39">
        <v>415</v>
      </c>
      <c r="H11" s="32" t="s">
        <v>322</v>
      </c>
      <c r="I11" s="31" t="s">
        <v>106</v>
      </c>
      <c r="J11" s="32"/>
    </row>
    <row r="12" spans="1:10" x14ac:dyDescent="0.25">
      <c r="A12" s="37">
        <v>45995</v>
      </c>
      <c r="B12" s="35" t="s">
        <v>126</v>
      </c>
      <c r="C12" s="36" t="s">
        <v>127</v>
      </c>
      <c r="D12" s="36" t="s">
        <v>305</v>
      </c>
      <c r="E12" s="36" t="s">
        <v>316</v>
      </c>
      <c r="F12" s="35" t="s">
        <v>8</v>
      </c>
      <c r="G12" s="40">
        <v>235</v>
      </c>
      <c r="H12" s="36" t="s">
        <v>323</v>
      </c>
      <c r="I12" s="35" t="s">
        <v>106</v>
      </c>
      <c r="J12" s="36"/>
    </row>
    <row r="13" spans="1:10" x14ac:dyDescent="0.25">
      <c r="A13" s="33">
        <v>45979</v>
      </c>
      <c r="B13" s="31" t="s">
        <v>66</v>
      </c>
      <c r="C13" s="32" t="s">
        <v>67</v>
      </c>
      <c r="D13" s="32" t="s">
        <v>313</v>
      </c>
      <c r="E13" s="32" t="s">
        <v>64</v>
      </c>
      <c r="F13" s="31" t="s">
        <v>8</v>
      </c>
      <c r="G13" s="39">
        <v>755</v>
      </c>
      <c r="H13" s="32" t="s">
        <v>324</v>
      </c>
      <c r="I13" s="31" t="s">
        <v>106</v>
      </c>
      <c r="J13" s="32" t="s">
        <v>325</v>
      </c>
    </row>
    <row r="14" spans="1:10" x14ac:dyDescent="0.25">
      <c r="A14" s="37">
        <v>45975</v>
      </c>
      <c r="B14" s="35" t="s">
        <v>145</v>
      </c>
      <c r="C14" s="36" t="s">
        <v>146</v>
      </c>
      <c r="D14" s="36" t="s">
        <v>326</v>
      </c>
      <c r="E14" s="36" t="s">
        <v>76</v>
      </c>
      <c r="F14" s="35" t="s">
        <v>317</v>
      </c>
      <c r="G14" s="40">
        <v>170</v>
      </c>
      <c r="H14" s="36" t="s">
        <v>327</v>
      </c>
      <c r="I14" s="35" t="s">
        <v>47</v>
      </c>
      <c r="J14" s="36" t="s">
        <v>328</v>
      </c>
    </row>
    <row r="15" spans="1:10" x14ac:dyDescent="0.25">
      <c r="A15" s="33">
        <v>45966</v>
      </c>
      <c r="B15" s="31" t="s">
        <v>109</v>
      </c>
      <c r="C15" s="32" t="s">
        <v>250</v>
      </c>
      <c r="D15" s="32" t="s">
        <v>329</v>
      </c>
      <c r="E15" s="32" t="s">
        <v>107</v>
      </c>
      <c r="F15" s="31" t="s">
        <v>8</v>
      </c>
      <c r="G15" s="39">
        <v>175</v>
      </c>
      <c r="H15" s="32" t="s">
        <v>330</v>
      </c>
      <c r="I15" s="31" t="s">
        <v>106</v>
      </c>
      <c r="J15" s="32"/>
    </row>
    <row r="16" spans="1:10" x14ac:dyDescent="0.25">
      <c r="A16" s="37">
        <v>45958</v>
      </c>
      <c r="B16" s="35" t="s">
        <v>102</v>
      </c>
      <c r="C16" s="36" t="s">
        <v>241</v>
      </c>
      <c r="D16" s="36" t="s">
        <v>326</v>
      </c>
      <c r="E16" s="36" t="s">
        <v>107</v>
      </c>
      <c r="F16" s="35" t="s">
        <v>8</v>
      </c>
      <c r="G16" s="40">
        <v>320</v>
      </c>
      <c r="H16" s="36" t="s">
        <v>331</v>
      </c>
      <c r="I16" s="35" t="s">
        <v>106</v>
      </c>
      <c r="J16" s="36" t="s">
        <v>332</v>
      </c>
    </row>
    <row r="17" spans="1:10" x14ac:dyDescent="0.25">
      <c r="A17" s="33">
        <v>45937</v>
      </c>
      <c r="B17" s="31" t="s">
        <v>69</v>
      </c>
      <c r="C17" s="32" t="s">
        <v>194</v>
      </c>
      <c r="D17" s="32" t="s">
        <v>313</v>
      </c>
      <c r="E17" s="32" t="s">
        <v>64</v>
      </c>
      <c r="F17" s="31" t="s">
        <v>8</v>
      </c>
      <c r="G17" s="39">
        <v>605</v>
      </c>
      <c r="H17" s="32" t="s">
        <v>333</v>
      </c>
      <c r="I17" s="31" t="s">
        <v>106</v>
      </c>
      <c r="J17" s="32"/>
    </row>
    <row r="18" spans="1:10" x14ac:dyDescent="0.25">
      <c r="A18" s="37">
        <v>45909</v>
      </c>
      <c r="B18" s="35" t="s">
        <v>96</v>
      </c>
      <c r="C18" s="36" t="s">
        <v>232</v>
      </c>
      <c r="D18" s="36" t="s">
        <v>334</v>
      </c>
      <c r="E18" s="36" t="s">
        <v>100</v>
      </c>
      <c r="F18" s="35" t="s">
        <v>8</v>
      </c>
      <c r="G18" s="40">
        <v>540</v>
      </c>
      <c r="H18" s="36" t="s">
        <v>335</v>
      </c>
      <c r="I18" s="35" t="s">
        <v>106</v>
      </c>
      <c r="J18" s="36" t="s">
        <v>336</v>
      </c>
    </row>
    <row r="19" spans="1:10" x14ac:dyDescent="0.25">
      <c r="A19" s="33">
        <v>45891</v>
      </c>
      <c r="B19" s="31" t="s">
        <v>129</v>
      </c>
      <c r="C19" s="32" t="s">
        <v>268</v>
      </c>
      <c r="D19" s="32" t="s">
        <v>305</v>
      </c>
      <c r="E19" s="32" t="s">
        <v>133</v>
      </c>
      <c r="F19" s="31" t="s">
        <v>8</v>
      </c>
      <c r="G19" s="39">
        <v>310</v>
      </c>
      <c r="H19" s="32" t="s">
        <v>337</v>
      </c>
      <c r="I19" s="31" t="s">
        <v>106</v>
      </c>
      <c r="J19" s="32" t="s">
        <v>338</v>
      </c>
    </row>
    <row r="20" spans="1:10" x14ac:dyDescent="0.25">
      <c r="A20" s="37">
        <v>45849</v>
      </c>
      <c r="B20" s="35" t="s">
        <v>135</v>
      </c>
      <c r="C20" s="36" t="s">
        <v>277</v>
      </c>
      <c r="D20" s="36" t="s">
        <v>326</v>
      </c>
      <c r="E20" s="36" t="s">
        <v>138</v>
      </c>
      <c r="F20" s="35" t="s">
        <v>8</v>
      </c>
      <c r="G20" s="40">
        <v>475</v>
      </c>
      <c r="H20" s="36" t="s">
        <v>339</v>
      </c>
      <c r="I20" s="35" t="s">
        <v>106</v>
      </c>
      <c r="J20" s="36" t="s">
        <v>340</v>
      </c>
    </row>
    <row r="21" spans="1:10" x14ac:dyDescent="0.25">
      <c r="A21" s="33">
        <v>45828</v>
      </c>
      <c r="B21" s="31" t="s">
        <v>113</v>
      </c>
      <c r="C21" s="32" t="s">
        <v>251</v>
      </c>
      <c r="D21" s="32" t="s">
        <v>326</v>
      </c>
      <c r="E21" s="32" t="s">
        <v>118</v>
      </c>
      <c r="F21" s="31" t="s">
        <v>317</v>
      </c>
      <c r="G21" s="39">
        <v>0</v>
      </c>
      <c r="H21" s="32" t="s">
        <v>242</v>
      </c>
      <c r="I21" s="31" t="s">
        <v>47</v>
      </c>
      <c r="J21" s="32" t="s">
        <v>341</v>
      </c>
    </row>
    <row r="22" spans="1:10" x14ac:dyDescent="0.25">
      <c r="A22" s="37">
        <v>45780</v>
      </c>
      <c r="B22" s="35" t="s">
        <v>78</v>
      </c>
      <c r="C22" s="36" t="s">
        <v>208</v>
      </c>
      <c r="D22" s="36" t="s">
        <v>313</v>
      </c>
      <c r="E22" s="36" t="s">
        <v>64</v>
      </c>
      <c r="F22" s="35" t="s">
        <v>8</v>
      </c>
      <c r="G22" s="40">
        <v>355</v>
      </c>
      <c r="H22" s="36" t="s">
        <v>342</v>
      </c>
      <c r="I22" s="35" t="s">
        <v>106</v>
      </c>
      <c r="J22" s="36"/>
    </row>
    <row r="24" spans="1:10" ht="38.25" x14ac:dyDescent="0.25">
      <c r="F24" s="44" t="s">
        <v>343</v>
      </c>
      <c r="G24" s="45">
        <f>SUM(G5:G22)</f>
        <v>8625.5</v>
      </c>
    </row>
  </sheetData>
  <autoFilter ref="A4:J22" xr:uid="{00000000-0009-0000-0000-000003000000}"/>
  <mergeCells count="2">
    <mergeCell ref="A1:J1"/>
    <mergeCell ref="A2:J2"/>
  </mergeCells>
  <conditionalFormatting sqref="F5:F122">
    <cfRule type="cellIs" dxfId="3" priority="2" operator="equal">
      <formula>"OK"</formula>
    </cfRule>
    <cfRule type="cellIs" dxfId="2" priority="3" operator="equal">
      <formula>"Mängel"</formula>
    </cfRule>
    <cfRule type="cellIs" dxfId="1" priority="4" operator="equal">
      <formula>"Reparatur erforderlich"</formula>
    </cfRule>
  </conditionalFormatting>
  <conditionalFormatting sqref="I5:I122">
    <cfRule type="cellIs" dxfId="0" priority="5" operator="equal">
      <formula>"Ja"</formula>
    </cfRule>
  </conditionalFormatting>
  <dataValidations count="3">
    <dataValidation type="list" allowBlank="1" errorTitle="Ungültige Eingabe" error="Bitte einen gültigen Wert aus der Liste wählen." promptTitle="Auswahl" prompt="Wert aus Liste wählen" sqref="D5:D122" xr:uid="{00000000-0002-0000-0300-000000000000}">
      <formula1>"Wartung,Inspektion,Prüfung,Reparatur,Reinigung,Beprobung,Pflege"</formula1>
      <formula2>0</formula2>
    </dataValidation>
    <dataValidation type="list" allowBlank="1" errorTitle="Ungültige Eingabe" error="Bitte einen gültigen Wert aus der Liste wählen." promptTitle="Auswahl" prompt="Wert aus Liste wählen" sqref="F5:F122" xr:uid="{00000000-0002-0000-0300-000001000000}">
      <formula1>"OK,Mängel,Reparatur erforderlich,Nicht durchgeführt"</formula1>
      <formula2>0</formula2>
    </dataValidation>
    <dataValidation type="list" allowBlank="1" errorTitle="Ungültige Eingabe" error="Bitte einen gültigen Wert aus der Liste wählen." promptTitle="Auswahl" prompt="Wert aus Liste wählen" sqref="I5:I122" xr:uid="{00000000-0002-0000-0300-000002000000}">
      <formula1>"Ja,Nein"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6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32" customWidth="1"/>
    <col min="3" max="3" width="90" customWidth="1"/>
  </cols>
  <sheetData>
    <row r="2" spans="2:3" ht="31.5" customHeight="1" x14ac:dyDescent="0.25">
      <c r="B2" s="5" t="s">
        <v>344</v>
      </c>
      <c r="C2" s="5"/>
    </row>
    <row r="4" spans="2:3" ht="24" customHeight="1" x14ac:dyDescent="0.25">
      <c r="B4" s="1" t="s">
        <v>345</v>
      </c>
      <c r="C4" s="1"/>
    </row>
    <row r="5" spans="2:3" ht="27.75" customHeight="1" x14ac:dyDescent="0.25">
      <c r="B5" s="46" t="s">
        <v>346</v>
      </c>
      <c r="C5" s="47" t="s">
        <v>347</v>
      </c>
    </row>
    <row r="6" spans="2:3" ht="27.75" customHeight="1" x14ac:dyDescent="0.25">
      <c r="B6" s="46" t="s">
        <v>348</v>
      </c>
      <c r="C6" s="47" t="s">
        <v>349</v>
      </c>
    </row>
    <row r="7" spans="2:3" ht="27.75" customHeight="1" x14ac:dyDescent="0.25">
      <c r="B7" s="46" t="s">
        <v>350</v>
      </c>
      <c r="C7" s="47" t="s">
        <v>351</v>
      </c>
    </row>
    <row r="8" spans="2:3" ht="27.75" customHeight="1" x14ac:dyDescent="0.25">
      <c r="B8" s="46" t="s">
        <v>352</v>
      </c>
      <c r="C8" s="47" t="s">
        <v>353</v>
      </c>
    </row>
    <row r="9" spans="2:3" ht="27.75" customHeight="1" x14ac:dyDescent="0.25">
      <c r="B9" s="46" t="s">
        <v>354</v>
      </c>
      <c r="C9" s="47" t="s">
        <v>355</v>
      </c>
    </row>
    <row r="11" spans="2:3" ht="24" customHeight="1" x14ac:dyDescent="0.25">
      <c r="B11" s="1" t="s">
        <v>356</v>
      </c>
      <c r="C11" s="1"/>
    </row>
    <row r="12" spans="2:3" ht="27.75" customHeight="1" x14ac:dyDescent="0.25">
      <c r="B12" s="46" t="s">
        <v>22</v>
      </c>
      <c r="C12" s="47" t="s">
        <v>357</v>
      </c>
    </row>
    <row r="13" spans="2:3" ht="27.75" customHeight="1" x14ac:dyDescent="0.25">
      <c r="B13" s="46" t="s">
        <v>38</v>
      </c>
      <c r="C13" s="47" t="s">
        <v>358</v>
      </c>
    </row>
    <row r="14" spans="2:3" ht="27.75" customHeight="1" x14ac:dyDescent="0.25">
      <c r="B14" s="46" t="s">
        <v>359</v>
      </c>
      <c r="C14" s="47" t="s">
        <v>360</v>
      </c>
    </row>
    <row r="15" spans="2:3" ht="27.75" customHeight="1" x14ac:dyDescent="0.25">
      <c r="B15" s="46" t="s">
        <v>361</v>
      </c>
      <c r="C15" s="47" t="s">
        <v>362</v>
      </c>
    </row>
    <row r="16" spans="2:3" ht="27.75" customHeight="1" x14ac:dyDescent="0.25">
      <c r="B16" s="46" t="s">
        <v>363</v>
      </c>
      <c r="C16" s="47" t="s">
        <v>364</v>
      </c>
    </row>
    <row r="18" spans="2:3" ht="24" customHeight="1" x14ac:dyDescent="0.25">
      <c r="B18" s="1" t="s">
        <v>365</v>
      </c>
      <c r="C18" s="1"/>
    </row>
    <row r="19" spans="2:3" ht="27.75" customHeight="1" x14ac:dyDescent="0.25">
      <c r="B19" s="46" t="s">
        <v>366</v>
      </c>
      <c r="C19" s="47" t="s">
        <v>367</v>
      </c>
    </row>
    <row r="20" spans="2:3" ht="27.75" customHeight="1" x14ac:dyDescent="0.25">
      <c r="B20" s="46" t="s">
        <v>368</v>
      </c>
      <c r="C20" s="47" t="s">
        <v>369</v>
      </c>
    </row>
    <row r="21" spans="2:3" ht="27.75" customHeight="1" x14ac:dyDescent="0.25">
      <c r="B21" s="46" t="s">
        <v>370</v>
      </c>
      <c r="C21" s="47" t="s">
        <v>371</v>
      </c>
    </row>
    <row r="22" spans="2:3" ht="27.75" customHeight="1" x14ac:dyDescent="0.25">
      <c r="B22" s="46" t="s">
        <v>372</v>
      </c>
      <c r="C22" s="47" t="s">
        <v>373</v>
      </c>
    </row>
    <row r="23" spans="2:3" ht="27.75" customHeight="1" x14ac:dyDescent="0.25">
      <c r="B23" s="46" t="s">
        <v>374</v>
      </c>
      <c r="C23" s="47" t="s">
        <v>375</v>
      </c>
    </row>
    <row r="25" spans="2:3" ht="24" customHeight="1" x14ac:dyDescent="0.25">
      <c r="B25" s="1" t="s">
        <v>376</v>
      </c>
      <c r="C25" s="1"/>
    </row>
    <row r="26" spans="2:3" ht="27.75" customHeight="1" x14ac:dyDescent="0.25">
      <c r="B26" s="46" t="s">
        <v>377</v>
      </c>
      <c r="C26" s="47" t="s">
        <v>378</v>
      </c>
    </row>
    <row r="27" spans="2:3" ht="27.75" customHeight="1" x14ac:dyDescent="0.25">
      <c r="B27" s="46" t="s">
        <v>379</v>
      </c>
      <c r="C27" s="47" t="s">
        <v>380</v>
      </c>
    </row>
    <row r="28" spans="2:3" ht="27.75" customHeight="1" x14ac:dyDescent="0.25">
      <c r="B28" s="46" t="s">
        <v>381</v>
      </c>
      <c r="C28" s="47" t="s">
        <v>382</v>
      </c>
    </row>
    <row r="29" spans="2:3" ht="27.75" customHeight="1" x14ac:dyDescent="0.25">
      <c r="B29" s="46" t="s">
        <v>383</v>
      </c>
      <c r="C29" s="47" t="s">
        <v>384</v>
      </c>
    </row>
    <row r="31" spans="2:3" ht="24" customHeight="1" x14ac:dyDescent="0.25">
      <c r="B31" s="1" t="s">
        <v>385</v>
      </c>
      <c r="C31" s="1"/>
    </row>
    <row r="32" spans="2:3" ht="27.75" customHeight="1" x14ac:dyDescent="0.25">
      <c r="B32" s="46" t="s">
        <v>386</v>
      </c>
      <c r="C32" s="47" t="s">
        <v>387</v>
      </c>
    </row>
    <row r="33" spans="2:3" ht="27.75" customHeight="1" x14ac:dyDescent="0.25">
      <c r="B33" s="46" t="s">
        <v>388</v>
      </c>
      <c r="C33" s="47" t="s">
        <v>389</v>
      </c>
    </row>
    <row r="34" spans="2:3" ht="27.75" customHeight="1" x14ac:dyDescent="0.25">
      <c r="B34" s="46" t="s">
        <v>390</v>
      </c>
      <c r="C34" s="47" t="s">
        <v>391</v>
      </c>
    </row>
    <row r="35" spans="2:3" ht="27.75" customHeight="1" x14ac:dyDescent="0.25">
      <c r="B35" s="46" t="s">
        <v>392</v>
      </c>
      <c r="C35" s="47" t="s">
        <v>393</v>
      </c>
    </row>
    <row r="36" spans="2:3" ht="27.75" customHeight="1" x14ac:dyDescent="0.25">
      <c r="B36" s="46" t="s">
        <v>394</v>
      </c>
      <c r="C36" s="47" t="s">
        <v>395</v>
      </c>
    </row>
  </sheetData>
  <mergeCells count="6">
    <mergeCell ref="B31:C31"/>
    <mergeCell ref="B2:C2"/>
    <mergeCell ref="B4:C4"/>
    <mergeCell ref="B11:C11"/>
    <mergeCell ref="B18:C18"/>
    <mergeCell ref="B25:C2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Wartungsplan</vt:lpstr>
      <vt:lpstr>Anlagenverzeichnis</vt:lpstr>
      <vt:lpstr>Wartungshistorie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2026-06-02T04:40:22Z</dcterms:created>
  <dcterms:modified xsi:type="dcterms:W3CDTF">2026-06-02T05:49:36Z</dcterms:modified>
  <dc:language>en-US</dc:language>
</cp:coreProperties>
</file>