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8494024-CA4B-4300-8E3A-E212A4C0E06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1" r:id="rId1"/>
    <sheet name="Trades" sheetId="2" r:id="rId2"/>
    <sheet name="Statistik" sheetId="3" r:id="rId3"/>
    <sheet name="Konto" sheetId="4" r:id="rId4"/>
    <sheet name="Listen" sheetId="5" r:id="rId5"/>
    <sheet name="Anleitung" sheetId="6" r:id="rId6"/>
  </sheets>
  <definedNames>
    <definedName name="_xlnm.Print_Area" localSheetId="1">Trades!$A$1:$Z$54</definedName>
    <definedName name="_xlnm.Print_Titles" localSheetId="1">Trades!$3:$4</definedName>
    <definedName name="L_Emotion">Listen!$I$6:$I$13</definedName>
    <definedName name="L_Fehlercode">Listen!$H$6:$H$17</definedName>
    <definedName name="L_Markt">Listen!$B$6:$B$13</definedName>
    <definedName name="L_Marktphase">Listen!$E$6:$E$12</definedName>
    <definedName name="L_Regel">Listen!$G$6:$G$7</definedName>
    <definedName name="L_Richtung">Listen!$C$6:$C$7</definedName>
    <definedName name="L_Setup">Listen!$D$6:$D$16</definedName>
    <definedName name="L_Zeitrahmen">Listen!$F$6:$F$13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4" l="1"/>
  <c r="F9" i="4"/>
  <c r="D5" i="4"/>
  <c r="C50" i="3"/>
  <c r="F50" i="3" s="1"/>
  <c r="C49" i="3"/>
  <c r="F49" i="3" s="1"/>
  <c r="F48" i="3"/>
  <c r="E48" i="3"/>
  <c r="D48" i="3"/>
  <c r="C48" i="3"/>
  <c r="E47" i="3"/>
  <c r="D47" i="3"/>
  <c r="C47" i="3"/>
  <c r="F47" i="3" s="1"/>
  <c r="C46" i="3"/>
  <c r="F46" i="3" s="1"/>
  <c r="C45" i="3"/>
  <c r="F45" i="3" s="1"/>
  <c r="C44" i="3"/>
  <c r="F44" i="3" s="1"/>
  <c r="F43" i="3"/>
  <c r="E43" i="3"/>
  <c r="D43" i="3"/>
  <c r="C43" i="3"/>
  <c r="E42" i="3"/>
  <c r="D42" i="3"/>
  <c r="C42" i="3"/>
  <c r="F42" i="3" s="1"/>
  <c r="C41" i="3"/>
  <c r="F41" i="3" s="1"/>
  <c r="E40" i="3"/>
  <c r="D40" i="3"/>
  <c r="C40" i="3"/>
  <c r="F40" i="3" s="1"/>
  <c r="C35" i="3"/>
  <c r="C34" i="3"/>
  <c r="H29" i="3"/>
  <c r="G29" i="3"/>
  <c r="E29" i="3"/>
  <c r="D29" i="3"/>
  <c r="F29" i="3" s="1"/>
  <c r="C29" i="3"/>
  <c r="H28" i="3"/>
  <c r="G28" i="3"/>
  <c r="E28" i="3"/>
  <c r="D28" i="3"/>
  <c r="F28" i="3" s="1"/>
  <c r="C28" i="3"/>
  <c r="H27" i="3"/>
  <c r="G27" i="3"/>
  <c r="E27" i="3"/>
  <c r="D27" i="3"/>
  <c r="F27" i="3" s="1"/>
  <c r="C27" i="3"/>
  <c r="C26" i="3"/>
  <c r="C25" i="3"/>
  <c r="C24" i="3"/>
  <c r="C23" i="3"/>
  <c r="C22" i="3"/>
  <c r="C17" i="3"/>
  <c r="H16" i="3"/>
  <c r="G16" i="3"/>
  <c r="E16" i="3"/>
  <c r="D16" i="3"/>
  <c r="F16" i="3" s="1"/>
  <c r="C16" i="3"/>
  <c r="C15" i="3"/>
  <c r="H14" i="3"/>
  <c r="G14" i="3"/>
  <c r="E14" i="3"/>
  <c r="D14" i="3"/>
  <c r="F14" i="3" s="1"/>
  <c r="C14" i="3"/>
  <c r="C13" i="3"/>
  <c r="C12" i="3"/>
  <c r="C11" i="3"/>
  <c r="C10" i="3"/>
  <c r="C9" i="3"/>
  <c r="C8" i="3"/>
  <c r="C7" i="3"/>
  <c r="P504" i="2"/>
  <c r="X504" i="2" s="1"/>
  <c r="O504" i="2"/>
  <c r="P503" i="2"/>
  <c r="X503" i="2" s="1"/>
  <c r="O503" i="2"/>
  <c r="P502" i="2"/>
  <c r="X502" i="2" s="1"/>
  <c r="O502" i="2"/>
  <c r="P501" i="2"/>
  <c r="X501" i="2" s="1"/>
  <c r="O501" i="2"/>
  <c r="Q501" i="2" s="1"/>
  <c r="P500" i="2"/>
  <c r="Q500" i="2" s="1"/>
  <c r="O500" i="2"/>
  <c r="P499" i="2"/>
  <c r="Q499" i="2" s="1"/>
  <c r="O499" i="2"/>
  <c r="P498" i="2"/>
  <c r="O498" i="2"/>
  <c r="P497" i="2"/>
  <c r="X497" i="2" s="1"/>
  <c r="O497" i="2"/>
  <c r="R496" i="2"/>
  <c r="Q496" i="2"/>
  <c r="P496" i="2"/>
  <c r="X496" i="2" s="1"/>
  <c r="O496" i="2"/>
  <c r="P495" i="2"/>
  <c r="O495" i="2"/>
  <c r="P494" i="2"/>
  <c r="X494" i="2" s="1"/>
  <c r="O494" i="2"/>
  <c r="X493" i="2"/>
  <c r="P493" i="2"/>
  <c r="Q493" i="2" s="1"/>
  <c r="O493" i="2"/>
  <c r="P492" i="2"/>
  <c r="X492" i="2" s="1"/>
  <c r="O492" i="2"/>
  <c r="P491" i="2"/>
  <c r="R491" i="2" s="1"/>
  <c r="O491" i="2"/>
  <c r="P490" i="2"/>
  <c r="O490" i="2"/>
  <c r="P489" i="2"/>
  <c r="O489" i="2"/>
  <c r="P488" i="2"/>
  <c r="O488" i="2"/>
  <c r="Z487" i="2"/>
  <c r="Y487" i="2"/>
  <c r="P487" i="2"/>
  <c r="X487" i="2" s="1"/>
  <c r="O487" i="2"/>
  <c r="Y486" i="2"/>
  <c r="X486" i="2"/>
  <c r="Z486" i="2" s="1"/>
  <c r="R486" i="2"/>
  <c r="P486" i="2"/>
  <c r="O486" i="2"/>
  <c r="Q486" i="2" s="1"/>
  <c r="Z485" i="2"/>
  <c r="X485" i="2"/>
  <c r="Y485" i="2" s="1"/>
  <c r="R485" i="2"/>
  <c r="P485" i="2"/>
  <c r="O485" i="2"/>
  <c r="Q485" i="2" s="1"/>
  <c r="X484" i="2"/>
  <c r="R484" i="2"/>
  <c r="Q484" i="2"/>
  <c r="P484" i="2"/>
  <c r="O484" i="2"/>
  <c r="R483" i="2"/>
  <c r="P483" i="2"/>
  <c r="Q483" i="2" s="1"/>
  <c r="O483" i="2"/>
  <c r="P482" i="2"/>
  <c r="O482" i="2"/>
  <c r="X481" i="2"/>
  <c r="R481" i="2"/>
  <c r="P481" i="2"/>
  <c r="O481" i="2"/>
  <c r="Q481" i="2" s="1"/>
  <c r="P480" i="2"/>
  <c r="R480" i="2" s="1"/>
  <c r="O480" i="2"/>
  <c r="P479" i="2"/>
  <c r="O479" i="2"/>
  <c r="X478" i="2"/>
  <c r="Z478" i="2" s="1"/>
  <c r="P478" i="2"/>
  <c r="O478" i="2"/>
  <c r="P477" i="2"/>
  <c r="X477" i="2" s="1"/>
  <c r="Z477" i="2" s="1"/>
  <c r="O477" i="2"/>
  <c r="Y476" i="2"/>
  <c r="R476" i="2"/>
  <c r="Q476" i="2"/>
  <c r="P476" i="2"/>
  <c r="X476" i="2" s="1"/>
  <c r="Z476" i="2" s="1"/>
  <c r="O476" i="2"/>
  <c r="P475" i="2"/>
  <c r="O475" i="2"/>
  <c r="P474" i="2"/>
  <c r="O474" i="2"/>
  <c r="P473" i="2"/>
  <c r="Q473" i="2" s="1"/>
  <c r="O473" i="2"/>
  <c r="Z472" i="2"/>
  <c r="R472" i="2"/>
  <c r="P472" i="2"/>
  <c r="X472" i="2" s="1"/>
  <c r="Y472" i="2" s="1"/>
  <c r="O472" i="2"/>
  <c r="Q472" i="2" s="1"/>
  <c r="P471" i="2"/>
  <c r="O471" i="2"/>
  <c r="P470" i="2"/>
  <c r="O470" i="2"/>
  <c r="Q470" i="2" s="1"/>
  <c r="X469" i="2"/>
  <c r="R469" i="2"/>
  <c r="Q469" i="2"/>
  <c r="P469" i="2"/>
  <c r="O469" i="2"/>
  <c r="Z468" i="2"/>
  <c r="Y468" i="2"/>
  <c r="R468" i="2"/>
  <c r="Q468" i="2"/>
  <c r="P468" i="2"/>
  <c r="X468" i="2" s="1"/>
  <c r="O468" i="2"/>
  <c r="Z467" i="2"/>
  <c r="Y467" i="2"/>
  <c r="Q467" i="2"/>
  <c r="P467" i="2"/>
  <c r="X467" i="2" s="1"/>
  <c r="O467" i="2"/>
  <c r="X466" i="2"/>
  <c r="Z466" i="2" s="1"/>
  <c r="R466" i="2"/>
  <c r="P466" i="2"/>
  <c r="O466" i="2"/>
  <c r="Q466" i="2" s="1"/>
  <c r="X465" i="2"/>
  <c r="Y465" i="2" s="1"/>
  <c r="R465" i="2"/>
  <c r="Q465" i="2"/>
  <c r="P465" i="2"/>
  <c r="O465" i="2"/>
  <c r="X464" i="2"/>
  <c r="R464" i="2"/>
  <c r="Q464" i="2"/>
  <c r="P464" i="2"/>
  <c r="O464" i="2"/>
  <c r="R463" i="2"/>
  <c r="P463" i="2"/>
  <c r="O463" i="2"/>
  <c r="Z462" i="2"/>
  <c r="Y462" i="2"/>
  <c r="X462" i="2"/>
  <c r="R462" i="2"/>
  <c r="P462" i="2"/>
  <c r="O462" i="2"/>
  <c r="Y461" i="2"/>
  <c r="X461" i="2"/>
  <c r="Z461" i="2" s="1"/>
  <c r="R461" i="2"/>
  <c r="P461" i="2"/>
  <c r="O461" i="2"/>
  <c r="Q461" i="2" s="1"/>
  <c r="P460" i="2"/>
  <c r="O460" i="2"/>
  <c r="P459" i="2"/>
  <c r="O459" i="2"/>
  <c r="P458" i="2"/>
  <c r="O458" i="2"/>
  <c r="R457" i="2"/>
  <c r="Q457" i="2"/>
  <c r="P457" i="2"/>
  <c r="X457" i="2" s="1"/>
  <c r="O457" i="2"/>
  <c r="Z456" i="2"/>
  <c r="Y456" i="2"/>
  <c r="R456" i="2"/>
  <c r="P456" i="2"/>
  <c r="X456" i="2" s="1"/>
  <c r="O456" i="2"/>
  <c r="Q456" i="2" s="1"/>
  <c r="Q455" i="2"/>
  <c r="P455" i="2"/>
  <c r="O455" i="2"/>
  <c r="P454" i="2"/>
  <c r="O454" i="2"/>
  <c r="P453" i="2"/>
  <c r="X453" i="2" s="1"/>
  <c r="O453" i="2"/>
  <c r="Z452" i="2"/>
  <c r="R452" i="2"/>
  <c r="Q452" i="2"/>
  <c r="P452" i="2"/>
  <c r="X452" i="2" s="1"/>
  <c r="Y452" i="2" s="1"/>
  <c r="O452" i="2"/>
  <c r="R451" i="2"/>
  <c r="P451" i="2"/>
  <c r="O451" i="2"/>
  <c r="P450" i="2"/>
  <c r="O450" i="2"/>
  <c r="P449" i="2"/>
  <c r="R449" i="2" s="1"/>
  <c r="O449" i="2"/>
  <c r="P448" i="2"/>
  <c r="Q448" i="2" s="1"/>
  <c r="O448" i="2"/>
  <c r="Y447" i="2"/>
  <c r="R447" i="2"/>
  <c r="P447" i="2"/>
  <c r="X447" i="2" s="1"/>
  <c r="Z447" i="2" s="1"/>
  <c r="O447" i="2"/>
  <c r="X446" i="2"/>
  <c r="R446" i="2"/>
  <c r="P446" i="2"/>
  <c r="O446" i="2"/>
  <c r="Q446" i="2" s="1"/>
  <c r="X445" i="2"/>
  <c r="Z445" i="2" s="1"/>
  <c r="R445" i="2"/>
  <c r="P445" i="2"/>
  <c r="O445" i="2"/>
  <c r="Q445" i="2" s="1"/>
  <c r="Z444" i="2"/>
  <c r="X444" i="2"/>
  <c r="Y444" i="2" s="1"/>
  <c r="R444" i="2"/>
  <c r="Q444" i="2"/>
  <c r="P444" i="2"/>
  <c r="O444" i="2"/>
  <c r="Y443" i="2"/>
  <c r="X443" i="2"/>
  <c r="Z443" i="2" s="1"/>
  <c r="R443" i="2"/>
  <c r="P443" i="2"/>
  <c r="O443" i="2"/>
  <c r="P442" i="2"/>
  <c r="O442" i="2"/>
  <c r="Y441" i="2"/>
  <c r="X441" i="2"/>
  <c r="Z441" i="2" s="1"/>
  <c r="R441" i="2"/>
  <c r="P441" i="2"/>
  <c r="O441" i="2"/>
  <c r="Q441" i="2" s="1"/>
  <c r="P440" i="2"/>
  <c r="O440" i="2"/>
  <c r="Q439" i="2"/>
  <c r="P439" i="2"/>
  <c r="O439" i="2"/>
  <c r="P438" i="2"/>
  <c r="O438" i="2"/>
  <c r="Z437" i="2"/>
  <c r="R437" i="2"/>
  <c r="Q437" i="2"/>
  <c r="P437" i="2"/>
  <c r="X437" i="2" s="1"/>
  <c r="Y437" i="2" s="1"/>
  <c r="O437" i="2"/>
  <c r="Z436" i="2"/>
  <c r="Y436" i="2"/>
  <c r="R436" i="2"/>
  <c r="P436" i="2"/>
  <c r="X436" i="2" s="1"/>
  <c r="O436" i="2"/>
  <c r="Q436" i="2" s="1"/>
  <c r="P435" i="2"/>
  <c r="O435" i="2"/>
  <c r="X434" i="2"/>
  <c r="Y434" i="2" s="1"/>
  <c r="R434" i="2"/>
  <c r="P434" i="2"/>
  <c r="O434" i="2"/>
  <c r="Q434" i="2" s="1"/>
  <c r="P433" i="2"/>
  <c r="O433" i="2"/>
  <c r="R432" i="2"/>
  <c r="P432" i="2"/>
  <c r="O432" i="2"/>
  <c r="P431" i="2"/>
  <c r="O431" i="2"/>
  <c r="P430" i="2"/>
  <c r="O430" i="2"/>
  <c r="P429" i="2"/>
  <c r="O429" i="2"/>
  <c r="X428" i="2"/>
  <c r="Y428" i="2" s="1"/>
  <c r="R428" i="2"/>
  <c r="Q428" i="2"/>
  <c r="P428" i="2"/>
  <c r="O428" i="2"/>
  <c r="P427" i="2"/>
  <c r="O427" i="2"/>
  <c r="Y426" i="2"/>
  <c r="X426" i="2"/>
  <c r="Z426" i="2" s="1"/>
  <c r="R426" i="2"/>
  <c r="P426" i="2"/>
  <c r="O426" i="2"/>
  <c r="Q426" i="2" s="1"/>
  <c r="Z425" i="2"/>
  <c r="Y425" i="2"/>
  <c r="X425" i="2"/>
  <c r="R425" i="2"/>
  <c r="P425" i="2"/>
  <c r="O425" i="2"/>
  <c r="Q425" i="2" s="1"/>
  <c r="Z424" i="2"/>
  <c r="X424" i="2"/>
  <c r="Y424" i="2" s="1"/>
  <c r="R424" i="2"/>
  <c r="Q424" i="2"/>
  <c r="P424" i="2"/>
  <c r="O424" i="2"/>
  <c r="X423" i="2"/>
  <c r="Z423" i="2" s="1"/>
  <c r="P423" i="2"/>
  <c r="O423" i="2"/>
  <c r="X422" i="2"/>
  <c r="Y422" i="2" s="1"/>
  <c r="P422" i="2"/>
  <c r="O422" i="2"/>
  <c r="X421" i="2"/>
  <c r="Z421" i="2" s="1"/>
  <c r="R421" i="2"/>
  <c r="P421" i="2"/>
  <c r="O421" i="2"/>
  <c r="P420" i="2"/>
  <c r="O420" i="2"/>
  <c r="P419" i="2"/>
  <c r="Q419" i="2" s="1"/>
  <c r="O419" i="2"/>
  <c r="P418" i="2"/>
  <c r="O418" i="2"/>
  <c r="Y417" i="2"/>
  <c r="R417" i="2"/>
  <c r="P417" i="2"/>
  <c r="X417" i="2" s="1"/>
  <c r="Z417" i="2" s="1"/>
  <c r="O417" i="2"/>
  <c r="Q417" i="2" s="1"/>
  <c r="Y416" i="2"/>
  <c r="R416" i="2"/>
  <c r="P416" i="2"/>
  <c r="X416" i="2" s="1"/>
  <c r="Z416" i="2" s="1"/>
  <c r="O416" i="2"/>
  <c r="Q416" i="2" s="1"/>
  <c r="P415" i="2"/>
  <c r="O415" i="2"/>
  <c r="Q415" i="2" s="1"/>
  <c r="X414" i="2"/>
  <c r="Y414" i="2" s="1"/>
  <c r="R414" i="2"/>
  <c r="P414" i="2"/>
  <c r="Q414" i="2" s="1"/>
  <c r="O414" i="2"/>
  <c r="X413" i="2"/>
  <c r="Y413" i="2" s="1"/>
  <c r="R413" i="2"/>
  <c r="P413" i="2"/>
  <c r="O413" i="2"/>
  <c r="P412" i="2"/>
  <c r="O412" i="2"/>
  <c r="P411" i="2"/>
  <c r="R411" i="2" s="1"/>
  <c r="O411" i="2"/>
  <c r="Q411" i="2" s="1"/>
  <c r="P410" i="2"/>
  <c r="R410" i="2" s="1"/>
  <c r="O410" i="2"/>
  <c r="X409" i="2"/>
  <c r="R409" i="2"/>
  <c r="P409" i="2"/>
  <c r="Q409" i="2" s="1"/>
  <c r="O409" i="2"/>
  <c r="Q408" i="2"/>
  <c r="P408" i="2"/>
  <c r="X408" i="2" s="1"/>
  <c r="O408" i="2"/>
  <c r="Q407" i="2"/>
  <c r="P407" i="2"/>
  <c r="X407" i="2" s="1"/>
  <c r="Z407" i="2" s="1"/>
  <c r="O407" i="2"/>
  <c r="X406" i="2"/>
  <c r="Z406" i="2" s="1"/>
  <c r="R406" i="2"/>
  <c r="P406" i="2"/>
  <c r="O406" i="2"/>
  <c r="Q406" i="2" s="1"/>
  <c r="Z405" i="2"/>
  <c r="X405" i="2"/>
  <c r="Y405" i="2" s="1"/>
  <c r="R405" i="2"/>
  <c r="Q405" i="2"/>
  <c r="P405" i="2"/>
  <c r="O405" i="2"/>
  <c r="X404" i="2"/>
  <c r="R404" i="2"/>
  <c r="Q404" i="2"/>
  <c r="P404" i="2"/>
  <c r="O404" i="2"/>
  <c r="X403" i="2"/>
  <c r="R403" i="2"/>
  <c r="P403" i="2"/>
  <c r="Q403" i="2" s="1"/>
  <c r="O403" i="2"/>
  <c r="P402" i="2"/>
  <c r="O402" i="2"/>
  <c r="X401" i="2"/>
  <c r="Z401" i="2" s="1"/>
  <c r="R401" i="2"/>
  <c r="P401" i="2"/>
  <c r="O401" i="2"/>
  <c r="Z400" i="2"/>
  <c r="X400" i="2"/>
  <c r="Y400" i="2" s="1"/>
  <c r="P400" i="2"/>
  <c r="R400" i="2" s="1"/>
  <c r="O400" i="2"/>
  <c r="Q400" i="2" s="1"/>
  <c r="P399" i="2"/>
  <c r="O399" i="2"/>
  <c r="P398" i="2"/>
  <c r="O398" i="2"/>
  <c r="P397" i="2"/>
  <c r="O397" i="2"/>
  <c r="Z396" i="2"/>
  <c r="R396" i="2"/>
  <c r="Q396" i="2"/>
  <c r="P396" i="2"/>
  <c r="X396" i="2" s="1"/>
  <c r="Y396" i="2" s="1"/>
  <c r="O396" i="2"/>
  <c r="P395" i="2"/>
  <c r="O395" i="2"/>
  <c r="R394" i="2"/>
  <c r="P394" i="2"/>
  <c r="Q394" i="2" s="1"/>
  <c r="O394" i="2"/>
  <c r="P393" i="2"/>
  <c r="O393" i="2"/>
  <c r="Z392" i="2"/>
  <c r="R392" i="2"/>
  <c r="P392" i="2"/>
  <c r="X392" i="2" s="1"/>
  <c r="Y392" i="2" s="1"/>
  <c r="O392" i="2"/>
  <c r="Q392" i="2" s="1"/>
  <c r="P391" i="2"/>
  <c r="O391" i="2"/>
  <c r="P390" i="2"/>
  <c r="O390" i="2"/>
  <c r="X389" i="2"/>
  <c r="R389" i="2"/>
  <c r="Q389" i="2"/>
  <c r="P389" i="2"/>
  <c r="O389" i="2"/>
  <c r="Z388" i="2"/>
  <c r="Y388" i="2"/>
  <c r="R388" i="2"/>
  <c r="Q388" i="2"/>
  <c r="P388" i="2"/>
  <c r="X388" i="2" s="1"/>
  <c r="O388" i="2"/>
  <c r="Z387" i="2"/>
  <c r="Y387" i="2"/>
  <c r="R387" i="2"/>
  <c r="Q387" i="2"/>
  <c r="P387" i="2"/>
  <c r="X387" i="2" s="1"/>
  <c r="O387" i="2"/>
  <c r="X386" i="2"/>
  <c r="Z386" i="2" s="1"/>
  <c r="R386" i="2"/>
  <c r="Q386" i="2"/>
  <c r="P386" i="2"/>
  <c r="O386" i="2"/>
  <c r="X385" i="2"/>
  <c r="Z385" i="2" s="1"/>
  <c r="R385" i="2"/>
  <c r="Q385" i="2"/>
  <c r="P385" i="2"/>
  <c r="O385" i="2"/>
  <c r="X384" i="2"/>
  <c r="R384" i="2"/>
  <c r="Q384" i="2"/>
  <c r="P384" i="2"/>
  <c r="O384" i="2"/>
  <c r="R383" i="2"/>
  <c r="P383" i="2"/>
  <c r="O383" i="2"/>
  <c r="Z382" i="2"/>
  <c r="Y382" i="2"/>
  <c r="X382" i="2"/>
  <c r="R382" i="2"/>
  <c r="P382" i="2"/>
  <c r="O382" i="2"/>
  <c r="Y381" i="2"/>
  <c r="X381" i="2"/>
  <c r="Z381" i="2" s="1"/>
  <c r="R381" i="2"/>
  <c r="P381" i="2"/>
  <c r="O381" i="2"/>
  <c r="Q380" i="2"/>
  <c r="P380" i="2"/>
  <c r="O380" i="2"/>
  <c r="P379" i="2"/>
  <c r="O379" i="2"/>
  <c r="P378" i="2"/>
  <c r="O378" i="2"/>
  <c r="Y377" i="2"/>
  <c r="Q377" i="2"/>
  <c r="P377" i="2"/>
  <c r="X377" i="2" s="1"/>
  <c r="Z377" i="2" s="1"/>
  <c r="O377" i="2"/>
  <c r="Z376" i="2"/>
  <c r="R376" i="2"/>
  <c r="Q376" i="2"/>
  <c r="P376" i="2"/>
  <c r="X376" i="2" s="1"/>
  <c r="Y376" i="2" s="1"/>
  <c r="O376" i="2"/>
  <c r="P375" i="2"/>
  <c r="O375" i="2"/>
  <c r="P374" i="2"/>
  <c r="O374" i="2"/>
  <c r="P373" i="2"/>
  <c r="O373" i="2"/>
  <c r="P372" i="2"/>
  <c r="O372" i="2"/>
  <c r="P371" i="2"/>
  <c r="Q371" i="2" s="1"/>
  <c r="O371" i="2"/>
  <c r="P370" i="2"/>
  <c r="O370" i="2"/>
  <c r="P369" i="2"/>
  <c r="O369" i="2"/>
  <c r="Q368" i="2"/>
  <c r="P368" i="2"/>
  <c r="X368" i="2" s="1"/>
  <c r="O368" i="2"/>
  <c r="Y367" i="2"/>
  <c r="R367" i="2"/>
  <c r="P367" i="2"/>
  <c r="X367" i="2" s="1"/>
  <c r="Z367" i="2" s="1"/>
  <c r="O367" i="2"/>
  <c r="Y366" i="2"/>
  <c r="X366" i="2"/>
  <c r="Z366" i="2" s="1"/>
  <c r="R366" i="2"/>
  <c r="P366" i="2"/>
  <c r="O366" i="2"/>
  <c r="Q366" i="2" s="1"/>
  <c r="X365" i="2"/>
  <c r="Z365" i="2" s="1"/>
  <c r="R365" i="2"/>
  <c r="P365" i="2"/>
  <c r="O365" i="2"/>
  <c r="Q365" i="2" s="1"/>
  <c r="Z364" i="2"/>
  <c r="X364" i="2"/>
  <c r="Y364" i="2" s="1"/>
  <c r="R364" i="2"/>
  <c r="Q364" i="2"/>
  <c r="P364" i="2"/>
  <c r="O364" i="2"/>
  <c r="Z363" i="2"/>
  <c r="Y363" i="2"/>
  <c r="X363" i="2"/>
  <c r="R363" i="2"/>
  <c r="P363" i="2"/>
  <c r="O363" i="2"/>
  <c r="P362" i="2"/>
  <c r="Q362" i="2" s="1"/>
  <c r="O362" i="2"/>
  <c r="Y361" i="2"/>
  <c r="X361" i="2"/>
  <c r="Z361" i="2" s="1"/>
  <c r="R361" i="2"/>
  <c r="P361" i="2"/>
  <c r="O361" i="2"/>
  <c r="P360" i="2"/>
  <c r="O360" i="2"/>
  <c r="Q360" i="2" s="1"/>
  <c r="P359" i="2"/>
  <c r="O359" i="2"/>
  <c r="Z358" i="2"/>
  <c r="Y358" i="2"/>
  <c r="X358" i="2"/>
  <c r="P358" i="2"/>
  <c r="O358" i="2"/>
  <c r="Z357" i="2"/>
  <c r="R357" i="2"/>
  <c r="Q357" i="2"/>
  <c r="P357" i="2"/>
  <c r="X357" i="2" s="1"/>
  <c r="Y357" i="2" s="1"/>
  <c r="O357" i="2"/>
  <c r="Z356" i="2"/>
  <c r="Y356" i="2"/>
  <c r="R356" i="2"/>
  <c r="P356" i="2"/>
  <c r="X356" i="2" s="1"/>
  <c r="O356" i="2"/>
  <c r="Q356" i="2" s="1"/>
  <c r="Q355" i="2"/>
  <c r="P355" i="2"/>
  <c r="O355" i="2"/>
  <c r="Z354" i="2"/>
  <c r="X354" i="2"/>
  <c r="Y354" i="2" s="1"/>
  <c r="R354" i="2"/>
  <c r="Q354" i="2"/>
  <c r="P354" i="2"/>
  <c r="O354" i="2"/>
  <c r="P353" i="2"/>
  <c r="O353" i="2"/>
  <c r="R352" i="2"/>
  <c r="P352" i="2"/>
  <c r="O352" i="2"/>
  <c r="P351" i="2"/>
  <c r="O351" i="2"/>
  <c r="P350" i="2"/>
  <c r="O350" i="2"/>
  <c r="Q349" i="2"/>
  <c r="P349" i="2"/>
  <c r="O349" i="2"/>
  <c r="P348" i="2"/>
  <c r="O348" i="2"/>
  <c r="R347" i="2"/>
  <c r="P347" i="2"/>
  <c r="O347" i="2"/>
  <c r="Y346" i="2"/>
  <c r="X346" i="2"/>
  <c r="Z346" i="2" s="1"/>
  <c r="R346" i="2"/>
  <c r="P346" i="2"/>
  <c r="O346" i="2"/>
  <c r="Q346" i="2" s="1"/>
  <c r="Z345" i="2"/>
  <c r="Y345" i="2"/>
  <c r="X345" i="2"/>
  <c r="R345" i="2"/>
  <c r="P345" i="2"/>
  <c r="O345" i="2"/>
  <c r="Q345" i="2" s="1"/>
  <c r="X344" i="2"/>
  <c r="Y344" i="2" s="1"/>
  <c r="R344" i="2"/>
  <c r="Q344" i="2"/>
  <c r="P344" i="2"/>
  <c r="O344" i="2"/>
  <c r="X343" i="2"/>
  <c r="P343" i="2"/>
  <c r="O343" i="2"/>
  <c r="P342" i="2"/>
  <c r="O342" i="2"/>
  <c r="Y341" i="2"/>
  <c r="X341" i="2"/>
  <c r="Z341" i="2" s="1"/>
  <c r="R341" i="2"/>
  <c r="P341" i="2"/>
  <c r="Q341" i="2" s="1"/>
  <c r="O341" i="2"/>
  <c r="P340" i="2"/>
  <c r="O340" i="2"/>
  <c r="P339" i="2"/>
  <c r="O339" i="2"/>
  <c r="P338" i="2"/>
  <c r="O338" i="2"/>
  <c r="Z337" i="2"/>
  <c r="P337" i="2"/>
  <c r="X337" i="2" s="1"/>
  <c r="Y337" i="2" s="1"/>
  <c r="O337" i="2"/>
  <c r="Y336" i="2"/>
  <c r="R336" i="2"/>
  <c r="P336" i="2"/>
  <c r="X336" i="2" s="1"/>
  <c r="Z336" i="2" s="1"/>
  <c r="O336" i="2"/>
  <c r="Q336" i="2" s="1"/>
  <c r="P335" i="2"/>
  <c r="O335" i="2"/>
  <c r="Q335" i="2" s="1"/>
  <c r="P334" i="2"/>
  <c r="O334" i="2"/>
  <c r="P333" i="2"/>
  <c r="O333" i="2"/>
  <c r="P332" i="2"/>
  <c r="O332" i="2"/>
  <c r="Y331" i="2"/>
  <c r="R331" i="2"/>
  <c r="P331" i="2"/>
  <c r="X331" i="2" s="1"/>
  <c r="Z331" i="2" s="1"/>
  <c r="O331" i="2"/>
  <c r="Q331" i="2" s="1"/>
  <c r="P330" i="2"/>
  <c r="O330" i="2"/>
  <c r="Q330" i="2" s="1"/>
  <c r="R329" i="2"/>
  <c r="Q329" i="2"/>
  <c r="P329" i="2"/>
  <c r="X329" i="2" s="1"/>
  <c r="O329" i="2"/>
  <c r="P328" i="2"/>
  <c r="O328" i="2"/>
  <c r="X327" i="2"/>
  <c r="Z327" i="2" s="1"/>
  <c r="P327" i="2"/>
  <c r="R327" i="2" s="1"/>
  <c r="O327" i="2"/>
  <c r="Y326" i="2"/>
  <c r="X326" i="2"/>
  <c r="Z326" i="2" s="1"/>
  <c r="R326" i="2"/>
  <c r="Q326" i="2"/>
  <c r="P326" i="2"/>
  <c r="O326" i="2"/>
  <c r="X325" i="2"/>
  <c r="R325" i="2"/>
  <c r="P325" i="2"/>
  <c r="O325" i="2"/>
  <c r="Q325" i="2" s="1"/>
  <c r="Z324" i="2"/>
  <c r="X324" i="2"/>
  <c r="Y324" i="2" s="1"/>
  <c r="R324" i="2"/>
  <c r="Q324" i="2"/>
  <c r="P324" i="2"/>
  <c r="O324" i="2"/>
  <c r="X323" i="2"/>
  <c r="Y323" i="2" s="1"/>
  <c r="R323" i="2"/>
  <c r="P323" i="2"/>
  <c r="O323" i="2"/>
  <c r="Y322" i="2"/>
  <c r="X322" i="2"/>
  <c r="Z322" i="2" s="1"/>
  <c r="R322" i="2"/>
  <c r="P322" i="2"/>
  <c r="O322" i="2"/>
  <c r="X321" i="2"/>
  <c r="Y321" i="2" s="1"/>
  <c r="R321" i="2"/>
  <c r="P321" i="2"/>
  <c r="Q321" i="2" s="1"/>
  <c r="O321" i="2"/>
  <c r="X320" i="2"/>
  <c r="Z320" i="2" s="1"/>
  <c r="P320" i="2"/>
  <c r="O320" i="2"/>
  <c r="P319" i="2"/>
  <c r="R319" i="2" s="1"/>
  <c r="O319" i="2"/>
  <c r="P318" i="2"/>
  <c r="O318" i="2"/>
  <c r="Z317" i="2"/>
  <c r="P317" i="2"/>
  <c r="X317" i="2" s="1"/>
  <c r="Y317" i="2" s="1"/>
  <c r="O317" i="2"/>
  <c r="P316" i="2"/>
  <c r="O316" i="2"/>
  <c r="P315" i="2"/>
  <c r="O315" i="2"/>
  <c r="P314" i="2"/>
  <c r="X314" i="2" s="1"/>
  <c r="O314" i="2"/>
  <c r="Q314" i="2" s="1"/>
  <c r="Z313" i="2"/>
  <c r="R313" i="2"/>
  <c r="Q313" i="2"/>
  <c r="P313" i="2"/>
  <c r="X313" i="2" s="1"/>
  <c r="Y313" i="2" s="1"/>
  <c r="O313" i="2"/>
  <c r="Z312" i="2"/>
  <c r="X312" i="2"/>
  <c r="Y312" i="2" s="1"/>
  <c r="R312" i="2"/>
  <c r="P312" i="2"/>
  <c r="O312" i="2"/>
  <c r="Q312" i="2" s="1"/>
  <c r="X311" i="2"/>
  <c r="Z311" i="2" s="1"/>
  <c r="P311" i="2"/>
  <c r="R311" i="2" s="1"/>
  <c r="O311" i="2"/>
  <c r="Q311" i="2" s="1"/>
  <c r="R310" i="2"/>
  <c r="P310" i="2"/>
  <c r="O310" i="2"/>
  <c r="P309" i="2"/>
  <c r="Q309" i="2" s="1"/>
  <c r="O309" i="2"/>
  <c r="P308" i="2"/>
  <c r="X308" i="2" s="1"/>
  <c r="O308" i="2"/>
  <c r="P307" i="2"/>
  <c r="Q307" i="2" s="1"/>
  <c r="O307" i="2"/>
  <c r="X306" i="2"/>
  <c r="R306" i="2"/>
  <c r="Q306" i="2"/>
  <c r="P306" i="2"/>
  <c r="O306" i="2"/>
  <c r="Y305" i="2"/>
  <c r="X305" i="2"/>
  <c r="Z305" i="2" s="1"/>
  <c r="R305" i="2"/>
  <c r="Q305" i="2"/>
  <c r="P305" i="2"/>
  <c r="O305" i="2"/>
  <c r="Z304" i="2"/>
  <c r="X304" i="2"/>
  <c r="Y304" i="2" s="1"/>
  <c r="R304" i="2"/>
  <c r="Q304" i="2"/>
  <c r="P304" i="2"/>
  <c r="O304" i="2"/>
  <c r="R303" i="2"/>
  <c r="P303" i="2"/>
  <c r="O303" i="2"/>
  <c r="R302" i="2"/>
  <c r="P302" i="2"/>
  <c r="O302" i="2"/>
  <c r="Z301" i="2"/>
  <c r="Y301" i="2"/>
  <c r="X301" i="2"/>
  <c r="R301" i="2"/>
  <c r="P301" i="2"/>
  <c r="O301" i="2"/>
  <c r="P300" i="2"/>
  <c r="O300" i="2"/>
  <c r="Q299" i="2"/>
  <c r="P299" i="2"/>
  <c r="R299" i="2" s="1"/>
  <c r="O299" i="2"/>
  <c r="P298" i="2"/>
  <c r="R298" i="2" s="1"/>
  <c r="O298" i="2"/>
  <c r="Q298" i="2" s="1"/>
  <c r="Y297" i="2"/>
  <c r="R297" i="2"/>
  <c r="P297" i="2"/>
  <c r="X297" i="2" s="1"/>
  <c r="Z297" i="2" s="1"/>
  <c r="O297" i="2"/>
  <c r="P296" i="2"/>
  <c r="O296" i="2"/>
  <c r="P295" i="2"/>
  <c r="O295" i="2"/>
  <c r="P294" i="2"/>
  <c r="R294" i="2" s="1"/>
  <c r="O294" i="2"/>
  <c r="P293" i="2"/>
  <c r="X293" i="2" s="1"/>
  <c r="O293" i="2"/>
  <c r="P292" i="2"/>
  <c r="X292" i="2" s="1"/>
  <c r="O292" i="2"/>
  <c r="Q292" i="2" s="1"/>
  <c r="X291" i="2"/>
  <c r="R291" i="2"/>
  <c r="P291" i="2"/>
  <c r="O291" i="2"/>
  <c r="Q291" i="2" s="1"/>
  <c r="P290" i="2"/>
  <c r="O290" i="2"/>
  <c r="Y289" i="2"/>
  <c r="R289" i="2"/>
  <c r="Q289" i="2"/>
  <c r="P289" i="2"/>
  <c r="X289" i="2" s="1"/>
  <c r="Z289" i="2" s="1"/>
  <c r="O289" i="2"/>
  <c r="P288" i="2"/>
  <c r="O288" i="2"/>
  <c r="P287" i="2"/>
  <c r="O287" i="2"/>
  <c r="X286" i="2"/>
  <c r="Y286" i="2" s="1"/>
  <c r="R286" i="2"/>
  <c r="Q286" i="2"/>
  <c r="P286" i="2"/>
  <c r="O286" i="2"/>
  <c r="Y285" i="2"/>
  <c r="X285" i="2"/>
  <c r="Z285" i="2" s="1"/>
  <c r="R285" i="2"/>
  <c r="P285" i="2"/>
  <c r="O285" i="2"/>
  <c r="Q285" i="2" s="1"/>
  <c r="Z284" i="2"/>
  <c r="X284" i="2"/>
  <c r="Y284" i="2" s="1"/>
  <c r="R284" i="2"/>
  <c r="Q284" i="2"/>
  <c r="P284" i="2"/>
  <c r="O284" i="2"/>
  <c r="P283" i="2"/>
  <c r="O283" i="2"/>
  <c r="R282" i="2"/>
  <c r="P282" i="2"/>
  <c r="Q282" i="2" s="1"/>
  <c r="O282" i="2"/>
  <c r="P281" i="2"/>
  <c r="O281" i="2"/>
  <c r="P280" i="2"/>
  <c r="O280" i="2"/>
  <c r="X279" i="2"/>
  <c r="Z279" i="2" s="1"/>
  <c r="Q279" i="2"/>
  <c r="P279" i="2"/>
  <c r="R279" i="2" s="1"/>
  <c r="O279" i="2"/>
  <c r="Z278" i="2"/>
  <c r="X278" i="2"/>
  <c r="Y278" i="2" s="1"/>
  <c r="Q278" i="2"/>
  <c r="P278" i="2"/>
  <c r="R278" i="2" s="1"/>
  <c r="O278" i="2"/>
  <c r="Z277" i="2"/>
  <c r="Y277" i="2"/>
  <c r="R277" i="2"/>
  <c r="P277" i="2"/>
  <c r="X277" i="2" s="1"/>
  <c r="O277" i="2"/>
  <c r="Q277" i="2" s="1"/>
  <c r="P276" i="2"/>
  <c r="O276" i="2"/>
  <c r="R275" i="2"/>
  <c r="P275" i="2"/>
  <c r="O275" i="2"/>
  <c r="P274" i="2"/>
  <c r="X274" i="2" s="1"/>
  <c r="O274" i="2"/>
  <c r="R273" i="2"/>
  <c r="P273" i="2"/>
  <c r="X273" i="2" s="1"/>
  <c r="O273" i="2"/>
  <c r="Q273" i="2" s="1"/>
  <c r="P272" i="2"/>
  <c r="O272" i="2"/>
  <c r="P271" i="2"/>
  <c r="O271" i="2"/>
  <c r="P270" i="2"/>
  <c r="R270" i="2" s="1"/>
  <c r="O270" i="2"/>
  <c r="P269" i="2"/>
  <c r="X269" i="2" s="1"/>
  <c r="O269" i="2"/>
  <c r="X268" i="2"/>
  <c r="Y268" i="2" s="1"/>
  <c r="R268" i="2"/>
  <c r="P268" i="2"/>
  <c r="Q268" i="2" s="1"/>
  <c r="O268" i="2"/>
  <c r="X267" i="2"/>
  <c r="Z267" i="2" s="1"/>
  <c r="Q267" i="2"/>
  <c r="P267" i="2"/>
  <c r="R267" i="2" s="1"/>
  <c r="O267" i="2"/>
  <c r="X266" i="2"/>
  <c r="R266" i="2"/>
  <c r="P266" i="2"/>
  <c r="O266" i="2"/>
  <c r="Q266" i="2" s="1"/>
  <c r="Y265" i="2"/>
  <c r="X265" i="2"/>
  <c r="Z265" i="2" s="1"/>
  <c r="R265" i="2"/>
  <c r="P265" i="2"/>
  <c r="O265" i="2"/>
  <c r="Q265" i="2" s="1"/>
  <c r="Z264" i="2"/>
  <c r="Y264" i="2"/>
  <c r="X264" i="2"/>
  <c r="R264" i="2"/>
  <c r="Q264" i="2"/>
  <c r="P264" i="2"/>
  <c r="O264" i="2"/>
  <c r="R263" i="2"/>
  <c r="P263" i="2"/>
  <c r="O263" i="2"/>
  <c r="Y262" i="2"/>
  <c r="X262" i="2"/>
  <c r="Z262" i="2" s="1"/>
  <c r="P262" i="2"/>
  <c r="O262" i="2"/>
  <c r="P261" i="2"/>
  <c r="O261" i="2"/>
  <c r="X260" i="2"/>
  <c r="Z260" i="2" s="1"/>
  <c r="Q260" i="2"/>
  <c r="P260" i="2"/>
  <c r="R260" i="2" s="1"/>
  <c r="O260" i="2"/>
  <c r="Q259" i="2"/>
  <c r="P259" i="2"/>
  <c r="O259" i="2"/>
  <c r="P258" i="2"/>
  <c r="R258" i="2" s="1"/>
  <c r="O258" i="2"/>
  <c r="P257" i="2"/>
  <c r="Q257" i="2" s="1"/>
  <c r="O257" i="2"/>
  <c r="Z256" i="2"/>
  <c r="Y256" i="2"/>
  <c r="R256" i="2"/>
  <c r="P256" i="2"/>
  <c r="X256" i="2" s="1"/>
  <c r="O256" i="2"/>
  <c r="Q256" i="2" s="1"/>
  <c r="P255" i="2"/>
  <c r="O255" i="2"/>
  <c r="P254" i="2"/>
  <c r="O254" i="2"/>
  <c r="Q254" i="2" s="1"/>
  <c r="X253" i="2"/>
  <c r="Y253" i="2" s="1"/>
  <c r="R253" i="2"/>
  <c r="Q253" i="2"/>
  <c r="P253" i="2"/>
  <c r="O253" i="2"/>
  <c r="X252" i="2"/>
  <c r="R252" i="2"/>
  <c r="P252" i="2"/>
  <c r="Q252" i="2" s="1"/>
  <c r="O252" i="2"/>
  <c r="P251" i="2"/>
  <c r="O251" i="2"/>
  <c r="X250" i="2"/>
  <c r="Z250" i="2" s="1"/>
  <c r="R250" i="2"/>
  <c r="P250" i="2"/>
  <c r="Q250" i="2" s="1"/>
  <c r="O250" i="2"/>
  <c r="P249" i="2"/>
  <c r="R249" i="2" s="1"/>
  <c r="O249" i="2"/>
  <c r="Y248" i="2"/>
  <c r="X248" i="2"/>
  <c r="Z248" i="2" s="1"/>
  <c r="R248" i="2"/>
  <c r="Q248" i="2"/>
  <c r="P248" i="2"/>
  <c r="O248" i="2"/>
  <c r="P247" i="2"/>
  <c r="O247" i="2"/>
  <c r="Z246" i="2"/>
  <c r="Y246" i="2"/>
  <c r="X246" i="2"/>
  <c r="R246" i="2"/>
  <c r="Q246" i="2"/>
  <c r="P246" i="2"/>
  <c r="O246" i="2"/>
  <c r="Z245" i="2"/>
  <c r="Y245" i="2"/>
  <c r="X245" i="2"/>
  <c r="R245" i="2"/>
  <c r="P245" i="2"/>
  <c r="O245" i="2"/>
  <c r="Q245" i="2" s="1"/>
  <c r="Y244" i="2"/>
  <c r="X244" i="2"/>
  <c r="Z244" i="2" s="1"/>
  <c r="R244" i="2"/>
  <c r="P244" i="2"/>
  <c r="O244" i="2"/>
  <c r="Q244" i="2" s="1"/>
  <c r="X243" i="2"/>
  <c r="Y243" i="2" s="1"/>
  <c r="R243" i="2"/>
  <c r="P243" i="2"/>
  <c r="O243" i="2"/>
  <c r="Z242" i="2"/>
  <c r="Y242" i="2"/>
  <c r="X242" i="2"/>
  <c r="R242" i="2"/>
  <c r="P242" i="2"/>
  <c r="O242" i="2"/>
  <c r="P241" i="2"/>
  <c r="O241" i="2"/>
  <c r="P240" i="2"/>
  <c r="O240" i="2"/>
  <c r="P239" i="2"/>
  <c r="Q239" i="2" s="1"/>
  <c r="O239" i="2"/>
  <c r="Y238" i="2"/>
  <c r="X238" i="2"/>
  <c r="Z238" i="2" s="1"/>
  <c r="Q238" i="2"/>
  <c r="P238" i="2"/>
  <c r="R238" i="2" s="1"/>
  <c r="O238" i="2"/>
  <c r="Q237" i="2"/>
  <c r="P237" i="2"/>
  <c r="O237" i="2"/>
  <c r="P236" i="2"/>
  <c r="O236" i="2"/>
  <c r="P235" i="2"/>
  <c r="O235" i="2"/>
  <c r="X234" i="2"/>
  <c r="Y234" i="2" s="1"/>
  <c r="R234" i="2"/>
  <c r="Q234" i="2"/>
  <c r="P234" i="2"/>
  <c r="O234" i="2"/>
  <c r="Z233" i="2"/>
  <c r="R233" i="2"/>
  <c r="Q233" i="2"/>
  <c r="P233" i="2"/>
  <c r="X233" i="2" s="1"/>
  <c r="Y233" i="2" s="1"/>
  <c r="O233" i="2"/>
  <c r="X232" i="2"/>
  <c r="Y232" i="2" s="1"/>
  <c r="R232" i="2"/>
  <c r="P232" i="2"/>
  <c r="O232" i="2"/>
  <c r="Q232" i="2" s="1"/>
  <c r="P231" i="2"/>
  <c r="O231" i="2"/>
  <c r="P230" i="2"/>
  <c r="O230" i="2"/>
  <c r="Q229" i="2"/>
  <c r="P229" i="2"/>
  <c r="X229" i="2" s="1"/>
  <c r="O229" i="2"/>
  <c r="R228" i="2"/>
  <c r="Q228" i="2"/>
  <c r="P228" i="2"/>
  <c r="X228" i="2" s="1"/>
  <c r="Z228" i="2" s="1"/>
  <c r="O228" i="2"/>
  <c r="X227" i="2"/>
  <c r="Z227" i="2" s="1"/>
  <c r="R227" i="2"/>
  <c r="P227" i="2"/>
  <c r="Q227" i="2" s="1"/>
  <c r="O227" i="2"/>
  <c r="Q226" i="2"/>
  <c r="P226" i="2"/>
  <c r="X226" i="2" s="1"/>
  <c r="O226" i="2"/>
  <c r="X225" i="2"/>
  <c r="R225" i="2"/>
  <c r="Q225" i="2"/>
  <c r="P225" i="2"/>
  <c r="O225" i="2"/>
  <c r="Z224" i="2"/>
  <c r="Y224" i="2"/>
  <c r="X224" i="2"/>
  <c r="R224" i="2"/>
  <c r="Q224" i="2"/>
  <c r="P224" i="2"/>
  <c r="O224" i="2"/>
  <c r="Y223" i="2"/>
  <c r="X223" i="2"/>
  <c r="Z223" i="2" s="1"/>
  <c r="R223" i="2"/>
  <c r="P223" i="2"/>
  <c r="O223" i="2"/>
  <c r="Q223" i="2" s="1"/>
  <c r="P222" i="2"/>
  <c r="O222" i="2"/>
  <c r="X221" i="2"/>
  <c r="Z221" i="2" s="1"/>
  <c r="P221" i="2"/>
  <c r="O221" i="2"/>
  <c r="X220" i="2"/>
  <c r="R220" i="2"/>
  <c r="Q220" i="2"/>
  <c r="P220" i="2"/>
  <c r="O220" i="2"/>
  <c r="P219" i="2"/>
  <c r="Q219" i="2" s="1"/>
  <c r="O219" i="2"/>
  <c r="Z218" i="2"/>
  <c r="Y218" i="2"/>
  <c r="X218" i="2"/>
  <c r="P218" i="2"/>
  <c r="R218" i="2" s="1"/>
  <c r="O218" i="2"/>
  <c r="Q218" i="2" s="1"/>
  <c r="R217" i="2"/>
  <c r="P217" i="2"/>
  <c r="X217" i="2" s="1"/>
  <c r="Y217" i="2" s="1"/>
  <c r="O217" i="2"/>
  <c r="Q217" i="2" s="1"/>
  <c r="Y216" i="2"/>
  <c r="R216" i="2"/>
  <c r="P216" i="2"/>
  <c r="X216" i="2" s="1"/>
  <c r="Z216" i="2" s="1"/>
  <c r="O216" i="2"/>
  <c r="Y215" i="2"/>
  <c r="R215" i="2"/>
  <c r="Q215" i="2"/>
  <c r="P215" i="2"/>
  <c r="X215" i="2" s="1"/>
  <c r="Z215" i="2" s="1"/>
  <c r="O215" i="2"/>
  <c r="P214" i="2"/>
  <c r="O214" i="2"/>
  <c r="Z213" i="2"/>
  <c r="P213" i="2"/>
  <c r="X213" i="2" s="1"/>
  <c r="Y213" i="2" s="1"/>
  <c r="O213" i="2"/>
  <c r="P212" i="2"/>
  <c r="X212" i="2" s="1"/>
  <c r="O212" i="2"/>
  <c r="Q212" i="2" s="1"/>
  <c r="P211" i="2"/>
  <c r="X211" i="2" s="1"/>
  <c r="O211" i="2"/>
  <c r="Z210" i="2"/>
  <c r="Y210" i="2"/>
  <c r="R210" i="2"/>
  <c r="P210" i="2"/>
  <c r="X210" i="2" s="1"/>
  <c r="O210" i="2"/>
  <c r="Q210" i="2" s="1"/>
  <c r="X209" i="2"/>
  <c r="Z209" i="2" s="1"/>
  <c r="R209" i="2"/>
  <c r="Q209" i="2"/>
  <c r="P209" i="2"/>
  <c r="O209" i="2"/>
  <c r="X208" i="2"/>
  <c r="P208" i="2"/>
  <c r="O208" i="2"/>
  <c r="P207" i="2"/>
  <c r="X207" i="2" s="1"/>
  <c r="Z207" i="2" s="1"/>
  <c r="O207" i="2"/>
  <c r="P206" i="2"/>
  <c r="X206" i="2" s="1"/>
  <c r="O206" i="2"/>
  <c r="P205" i="2"/>
  <c r="O205" i="2"/>
  <c r="X204" i="2"/>
  <c r="R204" i="2"/>
  <c r="P204" i="2"/>
  <c r="O204" i="2"/>
  <c r="Q204" i="2" s="1"/>
  <c r="X203" i="2"/>
  <c r="Z203" i="2" s="1"/>
  <c r="R203" i="2"/>
  <c r="Q203" i="2"/>
  <c r="P203" i="2"/>
  <c r="O203" i="2"/>
  <c r="Z202" i="2"/>
  <c r="R202" i="2"/>
  <c r="Q202" i="2"/>
  <c r="P202" i="2"/>
  <c r="X202" i="2" s="1"/>
  <c r="Y202" i="2" s="1"/>
  <c r="O202" i="2"/>
  <c r="P201" i="2"/>
  <c r="O201" i="2"/>
  <c r="Z200" i="2"/>
  <c r="Y200" i="2"/>
  <c r="X200" i="2"/>
  <c r="R200" i="2"/>
  <c r="P200" i="2"/>
  <c r="O200" i="2"/>
  <c r="Q200" i="2" s="1"/>
  <c r="P199" i="2"/>
  <c r="X199" i="2" s="1"/>
  <c r="Y199" i="2" s="1"/>
  <c r="O199" i="2"/>
  <c r="X198" i="2"/>
  <c r="Z198" i="2" s="1"/>
  <c r="P198" i="2"/>
  <c r="R198" i="2" s="1"/>
  <c r="O198" i="2"/>
  <c r="Y197" i="2"/>
  <c r="X197" i="2"/>
  <c r="Z197" i="2" s="1"/>
  <c r="R197" i="2"/>
  <c r="Q197" i="2"/>
  <c r="P197" i="2"/>
  <c r="O197" i="2"/>
  <c r="P196" i="2"/>
  <c r="X196" i="2" s="1"/>
  <c r="Y196" i="2" s="1"/>
  <c r="O196" i="2"/>
  <c r="Q196" i="2" s="1"/>
  <c r="Y195" i="2"/>
  <c r="R195" i="2"/>
  <c r="Q195" i="2"/>
  <c r="P195" i="2"/>
  <c r="X195" i="2" s="1"/>
  <c r="Z195" i="2" s="1"/>
  <c r="O195" i="2"/>
  <c r="X194" i="2"/>
  <c r="R194" i="2"/>
  <c r="P194" i="2"/>
  <c r="O194" i="2"/>
  <c r="Q194" i="2" s="1"/>
  <c r="Z193" i="2"/>
  <c r="R193" i="2"/>
  <c r="Q193" i="2"/>
  <c r="P193" i="2"/>
  <c r="X193" i="2" s="1"/>
  <c r="Y193" i="2" s="1"/>
  <c r="O193" i="2"/>
  <c r="P192" i="2"/>
  <c r="X192" i="2" s="1"/>
  <c r="O192" i="2"/>
  <c r="Q192" i="2" s="1"/>
  <c r="Z191" i="2"/>
  <c r="Y191" i="2"/>
  <c r="X191" i="2"/>
  <c r="R191" i="2"/>
  <c r="P191" i="2"/>
  <c r="O191" i="2"/>
  <c r="Q191" i="2" s="1"/>
  <c r="P190" i="2"/>
  <c r="X190" i="2" s="1"/>
  <c r="Y190" i="2" s="1"/>
  <c r="O190" i="2"/>
  <c r="X189" i="2"/>
  <c r="R189" i="2"/>
  <c r="P189" i="2"/>
  <c r="Q189" i="2" s="1"/>
  <c r="O189" i="2"/>
  <c r="Y188" i="2"/>
  <c r="X188" i="2"/>
  <c r="Z188" i="2" s="1"/>
  <c r="R188" i="2"/>
  <c r="Q188" i="2"/>
  <c r="P188" i="2"/>
  <c r="O188" i="2"/>
  <c r="R187" i="2"/>
  <c r="P187" i="2"/>
  <c r="O187" i="2"/>
  <c r="P186" i="2"/>
  <c r="X186" i="2" s="1"/>
  <c r="O186" i="2"/>
  <c r="Z185" i="2"/>
  <c r="X185" i="2"/>
  <c r="Y185" i="2" s="1"/>
  <c r="R185" i="2"/>
  <c r="P185" i="2"/>
  <c r="O185" i="2"/>
  <c r="X184" i="2"/>
  <c r="R184" i="2"/>
  <c r="P184" i="2"/>
  <c r="Q184" i="2" s="1"/>
  <c r="O184" i="2"/>
  <c r="X183" i="2"/>
  <c r="R183" i="2"/>
  <c r="P183" i="2"/>
  <c r="O183" i="2"/>
  <c r="Z182" i="2"/>
  <c r="X182" i="2"/>
  <c r="Y182" i="2" s="1"/>
  <c r="Q182" i="2"/>
  <c r="P182" i="2"/>
  <c r="R182" i="2" s="1"/>
  <c r="O182" i="2"/>
  <c r="X181" i="2"/>
  <c r="Z181" i="2" s="1"/>
  <c r="R181" i="2"/>
  <c r="Q181" i="2"/>
  <c r="P181" i="2"/>
  <c r="O181" i="2"/>
  <c r="P180" i="2"/>
  <c r="O180" i="2"/>
  <c r="R179" i="2"/>
  <c r="Q179" i="2"/>
  <c r="P179" i="2"/>
  <c r="X179" i="2" s="1"/>
  <c r="O179" i="2"/>
  <c r="Z178" i="2"/>
  <c r="X178" i="2"/>
  <c r="Y178" i="2" s="1"/>
  <c r="R178" i="2"/>
  <c r="P178" i="2"/>
  <c r="Q178" i="2" s="1"/>
  <c r="O178" i="2"/>
  <c r="R177" i="2"/>
  <c r="P177" i="2"/>
  <c r="X177" i="2" s="1"/>
  <c r="O177" i="2"/>
  <c r="P176" i="2"/>
  <c r="O176" i="2"/>
  <c r="P175" i="2"/>
  <c r="R175" i="2" s="1"/>
  <c r="O175" i="2"/>
  <c r="P174" i="2"/>
  <c r="O174" i="2"/>
  <c r="P173" i="2"/>
  <c r="O173" i="2"/>
  <c r="P172" i="2"/>
  <c r="X172" i="2" s="1"/>
  <c r="Z172" i="2" s="1"/>
  <c r="O172" i="2"/>
  <c r="P171" i="2"/>
  <c r="O171" i="2"/>
  <c r="Z170" i="2"/>
  <c r="Y170" i="2"/>
  <c r="P170" i="2"/>
  <c r="X170" i="2" s="1"/>
  <c r="O170" i="2"/>
  <c r="P169" i="2"/>
  <c r="X169" i="2" s="1"/>
  <c r="O169" i="2"/>
  <c r="Z168" i="2"/>
  <c r="Y168" i="2"/>
  <c r="X168" i="2"/>
  <c r="R168" i="2"/>
  <c r="P168" i="2"/>
  <c r="O168" i="2"/>
  <c r="Q168" i="2" s="1"/>
  <c r="P167" i="2"/>
  <c r="X167" i="2" s="1"/>
  <c r="O167" i="2"/>
  <c r="P166" i="2"/>
  <c r="X166" i="2" s="1"/>
  <c r="O166" i="2"/>
  <c r="Q166" i="2" s="1"/>
  <c r="X165" i="2"/>
  <c r="Z165" i="2" s="1"/>
  <c r="P165" i="2"/>
  <c r="Q165" i="2" s="1"/>
  <c r="O165" i="2"/>
  <c r="X164" i="2"/>
  <c r="Q164" i="2"/>
  <c r="P164" i="2"/>
  <c r="R164" i="2" s="1"/>
  <c r="O164" i="2"/>
  <c r="Z163" i="2"/>
  <c r="Y163" i="2"/>
  <c r="X163" i="2"/>
  <c r="R163" i="2"/>
  <c r="P163" i="2"/>
  <c r="Q163" i="2" s="1"/>
  <c r="O163" i="2"/>
  <c r="Y162" i="2"/>
  <c r="X162" i="2"/>
  <c r="Z162" i="2" s="1"/>
  <c r="Q162" i="2"/>
  <c r="P162" i="2"/>
  <c r="R162" i="2" s="1"/>
  <c r="O162" i="2"/>
  <c r="X161" i="2"/>
  <c r="R161" i="2"/>
  <c r="Q161" i="2"/>
  <c r="P161" i="2"/>
  <c r="O161" i="2"/>
  <c r="Z160" i="2"/>
  <c r="Y160" i="2"/>
  <c r="X160" i="2"/>
  <c r="R160" i="2"/>
  <c r="Q160" i="2"/>
  <c r="P160" i="2"/>
  <c r="O160" i="2"/>
  <c r="Z159" i="2"/>
  <c r="Y159" i="2"/>
  <c r="R159" i="2"/>
  <c r="Q159" i="2"/>
  <c r="P159" i="2"/>
  <c r="X159" i="2" s="1"/>
  <c r="O159" i="2"/>
  <c r="X158" i="2"/>
  <c r="P158" i="2"/>
  <c r="O158" i="2"/>
  <c r="X157" i="2"/>
  <c r="Y157" i="2" s="1"/>
  <c r="P157" i="2"/>
  <c r="R157" i="2" s="1"/>
  <c r="O157" i="2"/>
  <c r="X156" i="2"/>
  <c r="Y156" i="2" s="1"/>
  <c r="R156" i="2"/>
  <c r="P156" i="2"/>
  <c r="O156" i="2"/>
  <c r="P155" i="2"/>
  <c r="O155" i="2"/>
  <c r="P154" i="2"/>
  <c r="Q154" i="2" s="1"/>
  <c r="O154" i="2"/>
  <c r="P153" i="2"/>
  <c r="R153" i="2" s="1"/>
  <c r="O153" i="2"/>
  <c r="Z152" i="2"/>
  <c r="Y152" i="2"/>
  <c r="R152" i="2"/>
  <c r="Q152" i="2"/>
  <c r="P152" i="2"/>
  <c r="X152" i="2" s="1"/>
  <c r="O152" i="2"/>
  <c r="P151" i="2"/>
  <c r="O151" i="2"/>
  <c r="P150" i="2"/>
  <c r="Q150" i="2" s="1"/>
  <c r="O150" i="2"/>
  <c r="X149" i="2"/>
  <c r="Y149" i="2" s="1"/>
  <c r="R149" i="2"/>
  <c r="P149" i="2"/>
  <c r="Q149" i="2" s="1"/>
  <c r="O149" i="2"/>
  <c r="Y148" i="2"/>
  <c r="X148" i="2"/>
  <c r="Z148" i="2" s="1"/>
  <c r="R148" i="2"/>
  <c r="P148" i="2"/>
  <c r="O148" i="2"/>
  <c r="Q148" i="2" s="1"/>
  <c r="X147" i="2"/>
  <c r="R147" i="2"/>
  <c r="P147" i="2"/>
  <c r="Q147" i="2" s="1"/>
  <c r="O147" i="2"/>
  <c r="X146" i="2"/>
  <c r="Z146" i="2" s="1"/>
  <c r="R146" i="2"/>
  <c r="Q146" i="2"/>
  <c r="P146" i="2"/>
  <c r="O146" i="2"/>
  <c r="P145" i="2"/>
  <c r="O145" i="2"/>
  <c r="P144" i="2"/>
  <c r="X144" i="2" s="1"/>
  <c r="O144" i="2"/>
  <c r="X143" i="2"/>
  <c r="Y143" i="2" s="1"/>
  <c r="R143" i="2"/>
  <c r="Q143" i="2"/>
  <c r="P143" i="2"/>
  <c r="O143" i="2"/>
  <c r="Q142" i="2"/>
  <c r="P142" i="2"/>
  <c r="R142" i="2" s="1"/>
  <c r="O142" i="2"/>
  <c r="X141" i="2"/>
  <c r="Z141" i="2" s="1"/>
  <c r="R141" i="2"/>
  <c r="P141" i="2"/>
  <c r="O141" i="2"/>
  <c r="Q141" i="2" s="1"/>
  <c r="P140" i="2"/>
  <c r="X140" i="2" s="1"/>
  <c r="O140" i="2"/>
  <c r="Z139" i="2"/>
  <c r="R139" i="2"/>
  <c r="P139" i="2"/>
  <c r="X139" i="2" s="1"/>
  <c r="Y139" i="2" s="1"/>
  <c r="O139" i="2"/>
  <c r="Q139" i="2" s="1"/>
  <c r="P138" i="2"/>
  <c r="Q138" i="2" s="1"/>
  <c r="O138" i="2"/>
  <c r="P137" i="2"/>
  <c r="O137" i="2"/>
  <c r="X136" i="2"/>
  <c r="Y136" i="2" s="1"/>
  <c r="P136" i="2"/>
  <c r="O136" i="2"/>
  <c r="P135" i="2"/>
  <c r="R135" i="2" s="1"/>
  <c r="O135" i="2"/>
  <c r="Z134" i="2"/>
  <c r="Y134" i="2"/>
  <c r="X134" i="2"/>
  <c r="R134" i="2"/>
  <c r="P134" i="2"/>
  <c r="Q134" i="2" s="1"/>
  <c r="O134" i="2"/>
  <c r="X133" i="2"/>
  <c r="Z133" i="2" s="1"/>
  <c r="P133" i="2"/>
  <c r="R133" i="2" s="1"/>
  <c r="O133" i="2"/>
  <c r="P132" i="2"/>
  <c r="O132" i="2"/>
  <c r="X131" i="2"/>
  <c r="P131" i="2"/>
  <c r="R131" i="2" s="1"/>
  <c r="O131" i="2"/>
  <c r="Z130" i="2"/>
  <c r="Y130" i="2"/>
  <c r="R130" i="2"/>
  <c r="Q130" i="2"/>
  <c r="P130" i="2"/>
  <c r="X130" i="2" s="1"/>
  <c r="O130" i="2"/>
  <c r="P129" i="2"/>
  <c r="O129" i="2"/>
  <c r="X128" i="2"/>
  <c r="R128" i="2"/>
  <c r="Q128" i="2"/>
  <c r="P128" i="2"/>
  <c r="O128" i="2"/>
  <c r="X127" i="2"/>
  <c r="Z127" i="2" s="1"/>
  <c r="R127" i="2"/>
  <c r="Q127" i="2"/>
  <c r="P127" i="2"/>
  <c r="O127" i="2"/>
  <c r="Y126" i="2"/>
  <c r="P126" i="2"/>
  <c r="X126" i="2" s="1"/>
  <c r="Z126" i="2" s="1"/>
  <c r="O126" i="2"/>
  <c r="Q126" i="2" s="1"/>
  <c r="P125" i="2"/>
  <c r="X125" i="2" s="1"/>
  <c r="O125" i="2"/>
  <c r="Z124" i="2"/>
  <c r="Y124" i="2"/>
  <c r="X124" i="2"/>
  <c r="R124" i="2"/>
  <c r="Q124" i="2"/>
  <c r="P124" i="2"/>
  <c r="O124" i="2"/>
  <c r="R123" i="2"/>
  <c r="P123" i="2"/>
  <c r="X123" i="2" s="1"/>
  <c r="Z123" i="2" s="1"/>
  <c r="O123" i="2"/>
  <c r="Q123" i="2" s="1"/>
  <c r="Y122" i="2"/>
  <c r="X122" i="2"/>
  <c r="Z122" i="2" s="1"/>
  <c r="Q122" i="2"/>
  <c r="P122" i="2"/>
  <c r="R122" i="2" s="1"/>
  <c r="O122" i="2"/>
  <c r="X121" i="2"/>
  <c r="Z121" i="2" s="1"/>
  <c r="R121" i="2"/>
  <c r="Q121" i="2"/>
  <c r="P121" i="2"/>
  <c r="O121" i="2"/>
  <c r="Y120" i="2"/>
  <c r="R120" i="2"/>
  <c r="P120" i="2"/>
  <c r="X120" i="2" s="1"/>
  <c r="Z120" i="2" s="1"/>
  <c r="O120" i="2"/>
  <c r="P119" i="2"/>
  <c r="Q119" i="2" s="1"/>
  <c r="O119" i="2"/>
  <c r="X118" i="2"/>
  <c r="Y118" i="2" s="1"/>
  <c r="R118" i="2"/>
  <c r="Q118" i="2"/>
  <c r="P118" i="2"/>
  <c r="O118" i="2"/>
  <c r="P117" i="2"/>
  <c r="O117" i="2"/>
  <c r="X116" i="2"/>
  <c r="Y116" i="2" s="1"/>
  <c r="P116" i="2"/>
  <c r="R116" i="2" s="1"/>
  <c r="O116" i="2"/>
  <c r="Q116" i="2" s="1"/>
  <c r="Z115" i="2"/>
  <c r="X115" i="2"/>
  <c r="Y115" i="2" s="1"/>
  <c r="R115" i="2"/>
  <c r="Q115" i="2"/>
  <c r="P115" i="2"/>
  <c r="O115" i="2"/>
  <c r="Y114" i="2"/>
  <c r="R114" i="2"/>
  <c r="Q114" i="2"/>
  <c r="P114" i="2"/>
  <c r="X114" i="2" s="1"/>
  <c r="Z114" i="2" s="1"/>
  <c r="O114" i="2"/>
  <c r="R113" i="2"/>
  <c r="P113" i="2"/>
  <c r="X113" i="2" s="1"/>
  <c r="Z113" i="2" s="1"/>
  <c r="O113" i="2"/>
  <c r="Q113" i="2" s="1"/>
  <c r="X112" i="2"/>
  <c r="Z112" i="2" s="1"/>
  <c r="R112" i="2"/>
  <c r="Q112" i="2"/>
  <c r="P112" i="2"/>
  <c r="O112" i="2"/>
  <c r="P111" i="2"/>
  <c r="X111" i="2" s="1"/>
  <c r="Z111" i="2" s="1"/>
  <c r="O111" i="2"/>
  <c r="Z110" i="2"/>
  <c r="Y110" i="2"/>
  <c r="X110" i="2"/>
  <c r="Q110" i="2"/>
  <c r="P110" i="2"/>
  <c r="R110" i="2" s="1"/>
  <c r="O110" i="2"/>
  <c r="X109" i="2"/>
  <c r="R109" i="2"/>
  <c r="Q109" i="2"/>
  <c r="P109" i="2"/>
  <c r="O109" i="2"/>
  <c r="X108" i="2"/>
  <c r="Y108" i="2" s="1"/>
  <c r="R108" i="2"/>
  <c r="Q108" i="2"/>
  <c r="P108" i="2"/>
  <c r="O108" i="2"/>
  <c r="X107" i="2"/>
  <c r="Z107" i="2" s="1"/>
  <c r="Q107" i="2"/>
  <c r="P107" i="2"/>
  <c r="R107" i="2" s="1"/>
  <c r="O107" i="2"/>
  <c r="Z106" i="2"/>
  <c r="Y106" i="2"/>
  <c r="X106" i="2"/>
  <c r="R106" i="2"/>
  <c r="P106" i="2"/>
  <c r="O106" i="2"/>
  <c r="Y105" i="2"/>
  <c r="X105" i="2"/>
  <c r="Z105" i="2" s="1"/>
  <c r="P105" i="2"/>
  <c r="O105" i="2"/>
  <c r="X104" i="2"/>
  <c r="Y104" i="2" s="1"/>
  <c r="R104" i="2"/>
  <c r="Q104" i="2"/>
  <c r="P104" i="2"/>
  <c r="O104" i="2"/>
  <c r="Z103" i="2"/>
  <c r="Y103" i="2"/>
  <c r="X103" i="2"/>
  <c r="R103" i="2"/>
  <c r="P103" i="2"/>
  <c r="O103" i="2"/>
  <c r="X102" i="2"/>
  <c r="P102" i="2"/>
  <c r="R102" i="2" s="1"/>
  <c r="O102" i="2"/>
  <c r="P101" i="2"/>
  <c r="R101" i="2" s="1"/>
  <c r="O101" i="2"/>
  <c r="Z100" i="2"/>
  <c r="Y100" i="2"/>
  <c r="X100" i="2"/>
  <c r="R100" i="2"/>
  <c r="P100" i="2"/>
  <c r="Q100" i="2" s="1"/>
  <c r="O100" i="2"/>
  <c r="P99" i="2"/>
  <c r="O99" i="2"/>
  <c r="Z98" i="2"/>
  <c r="R98" i="2"/>
  <c r="Q98" i="2"/>
  <c r="P98" i="2"/>
  <c r="X98" i="2" s="1"/>
  <c r="Y98" i="2" s="1"/>
  <c r="O98" i="2"/>
  <c r="Z97" i="2"/>
  <c r="Y97" i="2"/>
  <c r="X97" i="2"/>
  <c r="R97" i="2"/>
  <c r="P97" i="2"/>
  <c r="Q97" i="2" s="1"/>
  <c r="O97" i="2"/>
  <c r="P96" i="2"/>
  <c r="O96" i="2"/>
  <c r="X95" i="2"/>
  <c r="R95" i="2"/>
  <c r="Q95" i="2"/>
  <c r="P95" i="2"/>
  <c r="O95" i="2"/>
  <c r="Z94" i="2"/>
  <c r="Y94" i="2"/>
  <c r="X94" i="2"/>
  <c r="R94" i="2"/>
  <c r="P94" i="2"/>
  <c r="O94" i="2"/>
  <c r="X93" i="2"/>
  <c r="P93" i="2"/>
  <c r="R93" i="2" s="1"/>
  <c r="O93" i="2"/>
  <c r="Q93" i="2" s="1"/>
  <c r="P92" i="2"/>
  <c r="X92" i="2" s="1"/>
  <c r="O92" i="2"/>
  <c r="Z91" i="2"/>
  <c r="Y91" i="2"/>
  <c r="X91" i="2"/>
  <c r="R91" i="2"/>
  <c r="P91" i="2"/>
  <c r="Q91" i="2" s="1"/>
  <c r="O91" i="2"/>
  <c r="P90" i="2"/>
  <c r="X90" i="2" s="1"/>
  <c r="O90" i="2"/>
  <c r="X89" i="2"/>
  <c r="Z89" i="2" s="1"/>
  <c r="R89" i="2"/>
  <c r="Q89" i="2"/>
  <c r="P89" i="2"/>
  <c r="O89" i="2"/>
  <c r="Z88" i="2"/>
  <c r="Y88" i="2"/>
  <c r="X88" i="2"/>
  <c r="R88" i="2"/>
  <c r="Q88" i="2"/>
  <c r="P88" i="2"/>
  <c r="O88" i="2"/>
  <c r="Y87" i="2"/>
  <c r="X87" i="2"/>
  <c r="Z87" i="2" s="1"/>
  <c r="P87" i="2"/>
  <c r="R87" i="2" s="1"/>
  <c r="O87" i="2"/>
  <c r="Q87" i="2" s="1"/>
  <c r="P86" i="2"/>
  <c r="X86" i="2" s="1"/>
  <c r="O86" i="2"/>
  <c r="P85" i="2"/>
  <c r="O85" i="2"/>
  <c r="X84" i="2"/>
  <c r="Z84" i="2" s="1"/>
  <c r="Q84" i="2"/>
  <c r="P84" i="2"/>
  <c r="R84" i="2" s="1"/>
  <c r="O84" i="2"/>
  <c r="P83" i="2"/>
  <c r="O83" i="2"/>
  <c r="P82" i="2"/>
  <c r="O82" i="2"/>
  <c r="X81" i="2"/>
  <c r="Y81" i="2" s="1"/>
  <c r="R81" i="2"/>
  <c r="P81" i="2"/>
  <c r="Q81" i="2" s="1"/>
  <c r="O81" i="2"/>
  <c r="P80" i="2"/>
  <c r="O80" i="2"/>
  <c r="P79" i="2"/>
  <c r="O79" i="2"/>
  <c r="P78" i="2"/>
  <c r="X78" i="2" s="1"/>
  <c r="O78" i="2"/>
  <c r="Z77" i="2"/>
  <c r="Y77" i="2"/>
  <c r="R77" i="2"/>
  <c r="P77" i="2"/>
  <c r="X77" i="2" s="1"/>
  <c r="O77" i="2"/>
  <c r="Q77" i="2" s="1"/>
  <c r="P76" i="2"/>
  <c r="O76" i="2"/>
  <c r="P75" i="2"/>
  <c r="X75" i="2" s="1"/>
  <c r="O75" i="2"/>
  <c r="X74" i="2"/>
  <c r="Z74" i="2" s="1"/>
  <c r="R74" i="2"/>
  <c r="Q74" i="2"/>
  <c r="P74" i="2"/>
  <c r="O74" i="2"/>
  <c r="P73" i="2"/>
  <c r="X73" i="2" s="1"/>
  <c r="O73" i="2"/>
  <c r="P72" i="2"/>
  <c r="X72" i="2" s="1"/>
  <c r="Y72" i="2" s="1"/>
  <c r="O72" i="2"/>
  <c r="P71" i="2"/>
  <c r="X71" i="2" s="1"/>
  <c r="O71" i="2"/>
  <c r="Y70" i="2"/>
  <c r="P70" i="2"/>
  <c r="X70" i="2" s="1"/>
  <c r="Z70" i="2" s="1"/>
  <c r="O70" i="2"/>
  <c r="Q70" i="2" s="1"/>
  <c r="X69" i="2"/>
  <c r="Z69" i="2" s="1"/>
  <c r="R69" i="2"/>
  <c r="Q69" i="2"/>
  <c r="P69" i="2"/>
  <c r="O69" i="2"/>
  <c r="X68" i="2"/>
  <c r="Z68" i="2" s="1"/>
  <c r="R68" i="2"/>
  <c r="P68" i="2"/>
  <c r="O68" i="2"/>
  <c r="Q68" i="2" s="1"/>
  <c r="P67" i="2"/>
  <c r="O67" i="2"/>
  <c r="P66" i="2"/>
  <c r="X66" i="2" s="1"/>
  <c r="O66" i="2"/>
  <c r="X65" i="2"/>
  <c r="Z65" i="2" s="1"/>
  <c r="R65" i="2"/>
  <c r="P65" i="2"/>
  <c r="Q65" i="2" s="1"/>
  <c r="O65" i="2"/>
  <c r="P64" i="2"/>
  <c r="O64" i="2"/>
  <c r="Y63" i="2"/>
  <c r="X63" i="2"/>
  <c r="Z63" i="2" s="1"/>
  <c r="P63" i="2"/>
  <c r="R63" i="2" s="1"/>
  <c r="O63" i="2"/>
  <c r="Q63" i="2" s="1"/>
  <c r="X62" i="2"/>
  <c r="Z62" i="2" s="1"/>
  <c r="R62" i="2"/>
  <c r="P62" i="2"/>
  <c r="Q62" i="2" s="1"/>
  <c r="O62" i="2"/>
  <c r="P61" i="2"/>
  <c r="R61" i="2" s="1"/>
  <c r="O61" i="2"/>
  <c r="R60" i="2"/>
  <c r="P60" i="2"/>
  <c r="X60" i="2" s="1"/>
  <c r="Z60" i="2" s="1"/>
  <c r="O60" i="2"/>
  <c r="Q60" i="2" s="1"/>
  <c r="Y59" i="2"/>
  <c r="X59" i="2"/>
  <c r="Z59" i="2" s="1"/>
  <c r="R59" i="2"/>
  <c r="P59" i="2"/>
  <c r="Q59" i="2" s="1"/>
  <c r="O59" i="2"/>
  <c r="P58" i="2"/>
  <c r="X58" i="2" s="1"/>
  <c r="Z58" i="2" s="1"/>
  <c r="O58" i="2"/>
  <c r="X57" i="2"/>
  <c r="Z57" i="2" s="1"/>
  <c r="Q57" i="2"/>
  <c r="P57" i="2"/>
  <c r="R57" i="2" s="1"/>
  <c r="O57" i="2"/>
  <c r="X56" i="2"/>
  <c r="R56" i="2"/>
  <c r="Q56" i="2"/>
  <c r="P56" i="2"/>
  <c r="O56" i="2"/>
  <c r="P55" i="2"/>
  <c r="O55" i="2"/>
  <c r="Q54" i="2"/>
  <c r="P54" i="2"/>
  <c r="R54" i="2" s="1"/>
  <c r="O54" i="2"/>
  <c r="R53" i="2"/>
  <c r="P53" i="2"/>
  <c r="Q53" i="2" s="1"/>
  <c r="O53" i="2"/>
  <c r="P52" i="2"/>
  <c r="O52" i="2"/>
  <c r="R51" i="2"/>
  <c r="P51" i="2"/>
  <c r="Q51" i="2" s="1"/>
  <c r="O51" i="2"/>
  <c r="P50" i="2"/>
  <c r="O50" i="2"/>
  <c r="R49" i="2"/>
  <c r="P49" i="2"/>
  <c r="O49" i="2"/>
  <c r="Q49" i="2" s="1"/>
  <c r="R48" i="2"/>
  <c r="Q48" i="2"/>
  <c r="P48" i="2"/>
  <c r="O48" i="2"/>
  <c r="P47" i="2"/>
  <c r="O47" i="2"/>
  <c r="Q47" i="2" s="1"/>
  <c r="R46" i="2"/>
  <c r="Q46" i="2"/>
  <c r="P46" i="2"/>
  <c r="O46" i="2"/>
  <c r="P45" i="2"/>
  <c r="Q45" i="2" s="1"/>
  <c r="O45" i="2"/>
  <c r="R44" i="2"/>
  <c r="P44" i="2"/>
  <c r="O44" i="2"/>
  <c r="P43" i="2"/>
  <c r="O43" i="2"/>
  <c r="R42" i="2"/>
  <c r="P42" i="2"/>
  <c r="O42" i="2"/>
  <c r="Q42" i="2" s="1"/>
  <c r="P41" i="2"/>
  <c r="R41" i="2" s="1"/>
  <c r="O41" i="2"/>
  <c r="R40" i="2"/>
  <c r="P40" i="2"/>
  <c r="O40" i="2"/>
  <c r="P39" i="2"/>
  <c r="O39" i="2"/>
  <c r="R38" i="2"/>
  <c r="Q38" i="2"/>
  <c r="P38" i="2"/>
  <c r="O38" i="2"/>
  <c r="P37" i="2"/>
  <c r="O37" i="2"/>
  <c r="R36" i="2"/>
  <c r="Q36" i="2"/>
  <c r="P36" i="2"/>
  <c r="O36" i="2"/>
  <c r="R35" i="2"/>
  <c r="Q35" i="2"/>
  <c r="P35" i="2"/>
  <c r="O35" i="2"/>
  <c r="Q34" i="2"/>
  <c r="P34" i="2"/>
  <c r="O34" i="2"/>
  <c r="R33" i="2"/>
  <c r="P33" i="2"/>
  <c r="O33" i="2"/>
  <c r="R32" i="2"/>
  <c r="Q32" i="2"/>
  <c r="P32" i="2"/>
  <c r="O32" i="2"/>
  <c r="P31" i="2"/>
  <c r="R31" i="2" s="1"/>
  <c r="O31" i="2"/>
  <c r="P30" i="2"/>
  <c r="O30" i="2"/>
  <c r="P29" i="2"/>
  <c r="R29" i="2" s="1"/>
  <c r="O29" i="2"/>
  <c r="P28" i="2"/>
  <c r="O28" i="2"/>
  <c r="Q28" i="2" s="1"/>
  <c r="Q27" i="2"/>
  <c r="P27" i="2"/>
  <c r="O27" i="2"/>
  <c r="R26" i="2"/>
  <c r="P26" i="2"/>
  <c r="O26" i="2"/>
  <c r="Q26" i="2" s="1"/>
  <c r="P25" i="2"/>
  <c r="O25" i="2"/>
  <c r="P24" i="2"/>
  <c r="O24" i="2"/>
  <c r="P23" i="2"/>
  <c r="O23" i="2"/>
  <c r="R22" i="2"/>
  <c r="Q22" i="2"/>
  <c r="P22" i="2"/>
  <c r="O22" i="2"/>
  <c r="P21" i="2"/>
  <c r="O21" i="2"/>
  <c r="R20" i="2"/>
  <c r="Q20" i="2"/>
  <c r="P20" i="2"/>
  <c r="O20" i="2"/>
  <c r="R19" i="2"/>
  <c r="Q19" i="2"/>
  <c r="P19" i="2"/>
  <c r="O19" i="2"/>
  <c r="P18" i="2"/>
  <c r="O18" i="2"/>
  <c r="Q18" i="2" s="1"/>
  <c r="P17" i="2"/>
  <c r="O17" i="2"/>
  <c r="R16" i="2"/>
  <c r="Q16" i="2"/>
  <c r="P16" i="2"/>
  <c r="O16" i="2"/>
  <c r="Q15" i="2"/>
  <c r="P15" i="2"/>
  <c r="O15" i="2"/>
  <c r="P14" i="2"/>
  <c r="R14" i="2" s="1"/>
  <c r="O14" i="2"/>
  <c r="R13" i="2"/>
  <c r="P13" i="2"/>
  <c r="O13" i="2"/>
  <c r="P12" i="2"/>
  <c r="O12" i="2"/>
  <c r="Q12" i="2" s="1"/>
  <c r="P11" i="2"/>
  <c r="O11" i="2"/>
  <c r="P10" i="2"/>
  <c r="O10" i="2"/>
  <c r="P9" i="2"/>
  <c r="O9" i="2"/>
  <c r="R8" i="2"/>
  <c r="Q8" i="2"/>
  <c r="P8" i="2"/>
  <c r="O8" i="2"/>
  <c r="P7" i="2"/>
  <c r="Q7" i="2" s="1"/>
  <c r="O7" i="2"/>
  <c r="R6" i="2"/>
  <c r="P6" i="2"/>
  <c r="O6" i="2"/>
  <c r="Q6" i="2" s="1"/>
  <c r="P5" i="2"/>
  <c r="I13" i="1" s="1"/>
  <c r="O5" i="2"/>
  <c r="I30" i="1"/>
  <c r="E30" i="1"/>
  <c r="E29" i="1"/>
  <c r="E28" i="1"/>
  <c r="I18" i="1"/>
  <c r="B9" i="1"/>
  <c r="Z308" i="2" l="1"/>
  <c r="Y308" i="2"/>
  <c r="Z269" i="2"/>
  <c r="Y269" i="2"/>
  <c r="Z211" i="2"/>
  <c r="Y211" i="2"/>
  <c r="Y453" i="2"/>
  <c r="Z453" i="2"/>
  <c r="Z186" i="2"/>
  <c r="Y186" i="2"/>
  <c r="Z71" i="2"/>
  <c r="Y71" i="2"/>
  <c r="Z78" i="2"/>
  <c r="Y78" i="2"/>
  <c r="Z86" i="2"/>
  <c r="Y86" i="2"/>
  <c r="Z157" i="2"/>
  <c r="R339" i="2"/>
  <c r="Q339" i="2"/>
  <c r="Q23" i="2"/>
  <c r="H17" i="3" s="1"/>
  <c r="Y89" i="2"/>
  <c r="Z166" i="2"/>
  <c r="Y166" i="2"/>
  <c r="Q222" i="2"/>
  <c r="X397" i="2"/>
  <c r="R397" i="2"/>
  <c r="Q397" i="2"/>
  <c r="Q43" i="2"/>
  <c r="H11" i="3" s="1"/>
  <c r="Z446" i="2"/>
  <c r="Y446" i="2"/>
  <c r="X371" i="2"/>
  <c r="Z90" i="2"/>
  <c r="Y90" i="2"/>
  <c r="X334" i="2"/>
  <c r="R334" i="2"/>
  <c r="Q334" i="2"/>
  <c r="J9" i="1"/>
  <c r="Q29" i="2"/>
  <c r="Q39" i="2"/>
  <c r="Q66" i="2"/>
  <c r="Z81" i="2"/>
  <c r="Y107" i="2"/>
  <c r="Q111" i="2"/>
  <c r="Z143" i="2"/>
  <c r="R207" i="2"/>
  <c r="Y327" i="2"/>
  <c r="R378" i="2"/>
  <c r="Q378" i="2"/>
  <c r="X378" i="2"/>
  <c r="X431" i="2"/>
  <c r="R431" i="2"/>
  <c r="R494" i="2"/>
  <c r="E13" i="1"/>
  <c r="R39" i="2"/>
  <c r="Y57" i="2"/>
  <c r="R66" i="2"/>
  <c r="Y95" i="2"/>
  <c r="Z95" i="2"/>
  <c r="R111" i="2"/>
  <c r="R180" i="2"/>
  <c r="X180" i="2"/>
  <c r="Q180" i="2"/>
  <c r="Y207" i="2"/>
  <c r="Z243" i="2"/>
  <c r="X247" i="2"/>
  <c r="R247" i="2"/>
  <c r="Y252" i="2"/>
  <c r="Z252" i="2"/>
  <c r="R318" i="2"/>
  <c r="X318" i="2"/>
  <c r="Q318" i="2"/>
  <c r="X372" i="2"/>
  <c r="Q372" i="2"/>
  <c r="Y421" i="2"/>
  <c r="Q431" i="2"/>
  <c r="H26" i="3"/>
  <c r="R82" i="2"/>
  <c r="X82" i="2"/>
  <c r="Q82" i="2"/>
  <c r="Y111" i="2"/>
  <c r="Z144" i="2"/>
  <c r="Y144" i="2"/>
  <c r="Q247" i="2"/>
  <c r="X275" i="2"/>
  <c r="Q275" i="2"/>
  <c r="R372" i="2"/>
  <c r="Y127" i="2"/>
  <c r="Q33" i="2"/>
  <c r="X171" i="2"/>
  <c r="R171" i="2"/>
  <c r="Q171" i="2"/>
  <c r="E32" i="4"/>
  <c r="G32" i="4" s="1"/>
  <c r="G7" i="3"/>
  <c r="E7" i="3"/>
  <c r="D7" i="3"/>
  <c r="F7" i="3" s="1"/>
  <c r="G34" i="3"/>
  <c r="E34" i="3"/>
  <c r="G23" i="3"/>
  <c r="D34" i="3"/>
  <c r="F34" i="3" s="1"/>
  <c r="E23" i="3"/>
  <c r="E10" i="4"/>
  <c r="D23" i="3"/>
  <c r="F23" i="3" s="1"/>
  <c r="E23" i="1"/>
  <c r="E22" i="1"/>
  <c r="I28" i="1"/>
  <c r="I24" i="1"/>
  <c r="E24" i="1"/>
  <c r="E16" i="1"/>
  <c r="Q14" i="2"/>
  <c r="Q86" i="2"/>
  <c r="Z225" i="2"/>
  <c r="Y225" i="2"/>
  <c r="Q5" i="2"/>
  <c r="Z206" i="2"/>
  <c r="Y206" i="2"/>
  <c r="R288" i="2"/>
  <c r="X288" i="2"/>
  <c r="Q288" i="2"/>
  <c r="Z403" i="2"/>
  <c r="Y403" i="2"/>
  <c r="Z493" i="2"/>
  <c r="Y493" i="2"/>
  <c r="R5" i="2"/>
  <c r="Z158" i="2"/>
  <c r="Y158" i="2"/>
  <c r="Z226" i="2"/>
  <c r="Y226" i="2"/>
  <c r="R43" i="2"/>
  <c r="Q61" i="2"/>
  <c r="R173" i="2"/>
  <c r="X173" i="2"/>
  <c r="X222" i="2"/>
  <c r="X295" i="2"/>
  <c r="R295" i="2"/>
  <c r="R398" i="2"/>
  <c r="Q398" i="2"/>
  <c r="X398" i="2"/>
  <c r="R71" i="2"/>
  <c r="Q71" i="2"/>
  <c r="X290" i="2"/>
  <c r="R290" i="2"/>
  <c r="Q290" i="2"/>
  <c r="Q393" i="2"/>
  <c r="X393" i="2"/>
  <c r="Q140" i="2"/>
  <c r="R438" i="2"/>
  <c r="Q438" i="2"/>
  <c r="Y169" i="2"/>
  <c r="Z169" i="2"/>
  <c r="Q199" i="2"/>
  <c r="X214" i="2"/>
  <c r="R214" i="2"/>
  <c r="R374" i="2"/>
  <c r="Q374" i="2"/>
  <c r="Q401" i="2"/>
  <c r="X410" i="2"/>
  <c r="Z422" i="2"/>
  <c r="Z66" i="2"/>
  <c r="Y66" i="2"/>
  <c r="Z140" i="2"/>
  <c r="Y140" i="2"/>
  <c r="X175" i="2"/>
  <c r="Z73" i="2"/>
  <c r="Y73" i="2"/>
  <c r="Q78" i="2"/>
  <c r="Z92" i="2"/>
  <c r="Y92" i="2"/>
  <c r="X101" i="2"/>
  <c r="Q135" i="2"/>
  <c r="Z156" i="2"/>
  <c r="Q169" i="2"/>
  <c r="Q176" i="2"/>
  <c r="R176" i="2"/>
  <c r="X176" i="2"/>
  <c r="Q190" i="2"/>
  <c r="Z194" i="2"/>
  <c r="Y194" i="2"/>
  <c r="R199" i="2"/>
  <c r="Y203" i="2"/>
  <c r="Q214" i="2"/>
  <c r="Y228" i="2"/>
  <c r="Q269" i="2"/>
  <c r="X276" i="2"/>
  <c r="Q276" i="2"/>
  <c r="R280" i="2"/>
  <c r="X280" i="2"/>
  <c r="Y320" i="2"/>
  <c r="Z343" i="2"/>
  <c r="Y343" i="2"/>
  <c r="X374" i="2"/>
  <c r="R450" i="2"/>
  <c r="X450" i="2"/>
  <c r="Q489" i="2"/>
  <c r="X489" i="2"/>
  <c r="R489" i="2"/>
  <c r="X235" i="2"/>
  <c r="R235" i="2"/>
  <c r="Q235" i="2"/>
  <c r="X132" i="2"/>
  <c r="R132" i="2"/>
  <c r="Z118" i="2"/>
  <c r="X231" i="2"/>
  <c r="R231" i="2"/>
  <c r="Y250" i="2"/>
  <c r="X294" i="2"/>
  <c r="Y65" i="2"/>
  <c r="Q75" i="2"/>
  <c r="Z183" i="2"/>
  <c r="Y183" i="2"/>
  <c r="Z266" i="2"/>
  <c r="Y266" i="2"/>
  <c r="R75" i="2"/>
  <c r="X153" i="2"/>
  <c r="R371" i="2"/>
  <c r="F9" i="1"/>
  <c r="H9" i="1"/>
  <c r="X61" i="2"/>
  <c r="Z125" i="2"/>
  <c r="Y125" i="2"/>
  <c r="Q145" i="2"/>
  <c r="R145" i="2"/>
  <c r="X145" i="2"/>
  <c r="Q175" i="2"/>
  <c r="X83" i="2"/>
  <c r="R83" i="2"/>
  <c r="Z104" i="2"/>
  <c r="Y279" i="2"/>
  <c r="Q410" i="2"/>
  <c r="X438" i="2"/>
  <c r="Z465" i="2"/>
  <c r="R58" i="2"/>
  <c r="R21" i="2"/>
  <c r="Q21" i="2"/>
  <c r="H8" i="3" s="1"/>
  <c r="E18" i="1"/>
  <c r="E25" i="3"/>
  <c r="E11" i="3"/>
  <c r="D25" i="3"/>
  <c r="F25" i="3" s="1"/>
  <c r="D11" i="3"/>
  <c r="F11" i="3" s="1"/>
  <c r="G25" i="3"/>
  <c r="G11" i="3"/>
  <c r="R17" i="2"/>
  <c r="Q17" i="2"/>
  <c r="H12" i="3" s="1"/>
  <c r="R78" i="2"/>
  <c r="Y112" i="2"/>
  <c r="X117" i="2"/>
  <c r="R117" i="2"/>
  <c r="Q117" i="2"/>
  <c r="X135" i="2"/>
  <c r="R169" i="2"/>
  <c r="Q186" i="2"/>
  <c r="R190" i="2"/>
  <c r="Z199" i="2"/>
  <c r="R240" i="2"/>
  <c r="Q240" i="2"/>
  <c r="X240" i="2"/>
  <c r="R269" i="2"/>
  <c r="R276" i="2"/>
  <c r="Q280" i="2"/>
  <c r="Q308" i="2"/>
  <c r="Q450" i="2"/>
  <c r="Z131" i="2"/>
  <c r="Y131" i="2"/>
  <c r="Z389" i="2"/>
  <c r="Y389" i="2"/>
  <c r="X499" i="2"/>
  <c r="R499" i="2"/>
  <c r="Y147" i="2"/>
  <c r="Z147" i="2"/>
  <c r="Q183" i="2"/>
  <c r="Q294" i="2"/>
  <c r="G10" i="3"/>
  <c r="E10" i="3"/>
  <c r="D10" i="3"/>
  <c r="F10" i="3" s="1"/>
  <c r="R9" i="2"/>
  <c r="Q9" i="2"/>
  <c r="Y75" i="2"/>
  <c r="Z75" i="2"/>
  <c r="X332" i="2"/>
  <c r="R332" i="2"/>
  <c r="Q332" i="2"/>
  <c r="R86" i="2"/>
  <c r="D9" i="1"/>
  <c r="R23" i="2"/>
  <c r="Q52" i="2"/>
  <c r="Z501" i="2"/>
  <c r="Y501" i="2"/>
  <c r="Y128" i="2"/>
  <c r="Z128" i="2"/>
  <c r="Q295" i="2"/>
  <c r="E14" i="1"/>
  <c r="Z189" i="2"/>
  <c r="Y189" i="2"/>
  <c r="Y62" i="2"/>
  <c r="R239" i="2"/>
  <c r="X239" i="2"/>
  <c r="E17" i="1"/>
  <c r="Y58" i="2"/>
  <c r="H25" i="3"/>
  <c r="R50" i="2"/>
  <c r="Q50" i="2"/>
  <c r="X55" i="2"/>
  <c r="R55" i="2"/>
  <c r="R186" i="2"/>
  <c r="Z190" i="2"/>
  <c r="Z229" i="2"/>
  <c r="Y229" i="2"/>
  <c r="R308" i="2"/>
  <c r="Y401" i="2"/>
  <c r="Y74" i="2"/>
  <c r="Y69" i="2"/>
  <c r="X137" i="2"/>
  <c r="R137" i="2"/>
  <c r="Q137" i="2"/>
  <c r="Y165" i="2"/>
  <c r="Q132" i="2"/>
  <c r="X339" i="2"/>
  <c r="Q153" i="2"/>
  <c r="R211" i="2"/>
  <c r="Q211" i="2"/>
  <c r="R430" i="2"/>
  <c r="Q430" i="2"/>
  <c r="X5" i="2"/>
  <c r="Y167" i="2"/>
  <c r="Z167" i="2"/>
  <c r="Q351" i="2"/>
  <c r="X430" i="2"/>
  <c r="Q453" i="2"/>
  <c r="R453" i="2"/>
  <c r="Z494" i="2"/>
  <c r="Y494" i="2"/>
  <c r="Q494" i="2"/>
  <c r="Q328" i="2"/>
  <c r="X328" i="2"/>
  <c r="R328" i="2"/>
  <c r="X150" i="2"/>
  <c r="R150" i="2"/>
  <c r="R393" i="2"/>
  <c r="E15" i="1"/>
  <c r="E12" i="4"/>
  <c r="R25" i="2"/>
  <c r="Q25" i="2"/>
  <c r="E13" i="4"/>
  <c r="R45" i="2"/>
  <c r="Q58" i="2"/>
  <c r="Z72" i="2"/>
  <c r="R140" i="2"/>
  <c r="Z469" i="2"/>
  <c r="Y469" i="2"/>
  <c r="Q83" i="2"/>
  <c r="Q31" i="2"/>
  <c r="E44" i="3"/>
  <c r="D44" i="3"/>
  <c r="Q55" i="2"/>
  <c r="Q131" i="2"/>
  <c r="Y141" i="2"/>
  <c r="Q157" i="2"/>
  <c r="Z164" i="2"/>
  <c r="Y164" i="2"/>
  <c r="X255" i="2"/>
  <c r="R255" i="2"/>
  <c r="Q255" i="2"/>
  <c r="Q261" i="2"/>
  <c r="R261" i="2"/>
  <c r="R338" i="2"/>
  <c r="Q338" i="2"/>
  <c r="R359" i="2"/>
  <c r="X359" i="2"/>
  <c r="Z102" i="2"/>
  <c r="Y102" i="2"/>
  <c r="X309" i="2"/>
  <c r="R309" i="2"/>
  <c r="G17" i="3"/>
  <c r="E17" i="3"/>
  <c r="D17" i="3"/>
  <c r="F17" i="3" s="1"/>
  <c r="X272" i="2"/>
  <c r="R272" i="2"/>
  <c r="Q272" i="2"/>
  <c r="X500" i="2"/>
  <c r="R500" i="2"/>
  <c r="X99" i="2"/>
  <c r="R99" i="2"/>
  <c r="Q99" i="2"/>
  <c r="Q231" i="2"/>
  <c r="X119" i="2"/>
  <c r="R119" i="2"/>
  <c r="Z179" i="2"/>
  <c r="Y179" i="2"/>
  <c r="R222" i="2"/>
  <c r="X257" i="2"/>
  <c r="R257" i="2"/>
  <c r="R52" i="2"/>
  <c r="R154" i="2"/>
  <c r="X154" i="2"/>
  <c r="Q173" i="2"/>
  <c r="Q207" i="2"/>
  <c r="I14" i="1"/>
  <c r="Q101" i="2"/>
  <c r="X79" i="2"/>
  <c r="R79" i="2"/>
  <c r="Q79" i="2"/>
  <c r="Q102" i="2"/>
  <c r="R229" i="2"/>
  <c r="X261" i="2"/>
  <c r="Y293" i="2"/>
  <c r="Z293" i="2"/>
  <c r="X299" i="2"/>
  <c r="X338" i="2"/>
  <c r="Q359" i="2"/>
  <c r="Q402" i="2"/>
  <c r="X402" i="2"/>
  <c r="R402" i="2"/>
  <c r="Z457" i="2"/>
  <c r="Y457" i="2"/>
  <c r="Y478" i="2"/>
  <c r="R340" i="2"/>
  <c r="Q340" i="2"/>
  <c r="X340" i="2"/>
  <c r="Z502" i="2"/>
  <c r="Y502" i="2"/>
  <c r="H35" i="3"/>
  <c r="H24" i="3"/>
  <c r="Q24" i="2"/>
  <c r="Q105" i="2"/>
  <c r="Z161" i="2"/>
  <c r="Y161" i="2"/>
  <c r="Q230" i="2"/>
  <c r="X230" i="2"/>
  <c r="R230" i="2"/>
  <c r="R271" i="2"/>
  <c r="Q271" i="2"/>
  <c r="R350" i="2"/>
  <c r="Q350" i="2"/>
  <c r="R379" i="2"/>
  <c r="X379" i="2"/>
  <c r="Q379" i="2"/>
  <c r="Y406" i="2"/>
  <c r="R458" i="2"/>
  <c r="Q458" i="2"/>
  <c r="X488" i="2"/>
  <c r="Q488" i="2"/>
  <c r="G15" i="3"/>
  <c r="E15" i="3"/>
  <c r="D15" i="3"/>
  <c r="F15" i="3" s="1"/>
  <c r="R10" i="2"/>
  <c r="Q10" i="2"/>
  <c r="R24" i="2"/>
  <c r="Q40" i="2"/>
  <c r="R105" i="2"/>
  <c r="Z108" i="2"/>
  <c r="Z149" i="2"/>
  <c r="Q158" i="2"/>
  <c r="R158" i="2"/>
  <c r="X187" i="2"/>
  <c r="Q187" i="2"/>
  <c r="Z234" i="2"/>
  <c r="X271" i="2"/>
  <c r="X350" i="2"/>
  <c r="X355" i="2"/>
  <c r="R355" i="2"/>
  <c r="X458" i="2"/>
  <c r="R488" i="2"/>
  <c r="X495" i="2"/>
  <c r="R495" i="2"/>
  <c r="Q495" i="2"/>
  <c r="X316" i="2"/>
  <c r="R316" i="2"/>
  <c r="Q316" i="2"/>
  <c r="Q167" i="2"/>
  <c r="Y192" i="2"/>
  <c r="Z192" i="2"/>
  <c r="Y209" i="2"/>
  <c r="R167" i="2"/>
  <c r="Q206" i="2"/>
  <c r="X258" i="2"/>
  <c r="Z291" i="2"/>
  <c r="Y291" i="2"/>
  <c r="Z321" i="2"/>
  <c r="Q342" i="2"/>
  <c r="R342" i="2"/>
  <c r="R351" i="2"/>
  <c r="R399" i="2"/>
  <c r="X399" i="2"/>
  <c r="Q399" i="2"/>
  <c r="Z428" i="2"/>
  <c r="X448" i="2"/>
  <c r="R490" i="2"/>
  <c r="X490" i="2"/>
  <c r="Q201" i="2"/>
  <c r="R201" i="2"/>
  <c r="R37" i="2"/>
  <c r="Q106" i="2"/>
  <c r="G9" i="3"/>
  <c r="E9" i="3"/>
  <c r="D9" i="3"/>
  <c r="F9" i="3" s="1"/>
  <c r="E46" i="3"/>
  <c r="D46" i="3"/>
  <c r="X64" i="2"/>
  <c r="Q64" i="2"/>
  <c r="X80" i="2"/>
  <c r="R80" i="2"/>
  <c r="Q80" i="2"/>
  <c r="Y84" i="2"/>
  <c r="Q92" i="2"/>
  <c r="Y146" i="2"/>
  <c r="Q249" i="2"/>
  <c r="Q283" i="2"/>
  <c r="X473" i="2"/>
  <c r="Q11" i="2"/>
  <c r="Z56" i="2"/>
  <c r="Y56" i="2"/>
  <c r="R64" i="2"/>
  <c r="Y68" i="2"/>
  <c r="Q72" i="2"/>
  <c r="R92" i="2"/>
  <c r="Q103" i="2"/>
  <c r="Y113" i="2"/>
  <c r="Y121" i="2"/>
  <c r="R138" i="2"/>
  <c r="Q172" i="2"/>
  <c r="R206" i="2"/>
  <c r="X249" i="2"/>
  <c r="X254" i="2"/>
  <c r="R254" i="2"/>
  <c r="Y267" i="2"/>
  <c r="R283" i="2"/>
  <c r="Q303" i="2"/>
  <c r="X303" i="2"/>
  <c r="X330" i="2"/>
  <c r="R330" i="2"/>
  <c r="X342" i="2"/>
  <c r="X351" i="2"/>
  <c r="R360" i="2"/>
  <c r="X360" i="2"/>
  <c r="R369" i="2"/>
  <c r="X369" i="2"/>
  <c r="Q369" i="2"/>
  <c r="Z434" i="2"/>
  <c r="R439" i="2"/>
  <c r="X439" i="2"/>
  <c r="Q490" i="2"/>
  <c r="X201" i="2"/>
  <c r="R219" i="2"/>
  <c r="X219" i="2"/>
  <c r="Z408" i="2"/>
  <c r="Y408" i="2"/>
  <c r="R448" i="2"/>
  <c r="R473" i="2"/>
  <c r="D22" i="3"/>
  <c r="F22" i="3" s="1"/>
  <c r="D8" i="3"/>
  <c r="F8" i="3" s="1"/>
  <c r="E41" i="3"/>
  <c r="D41" i="3"/>
  <c r="G22" i="3"/>
  <c r="G8" i="3"/>
  <c r="E22" i="3"/>
  <c r="E8" i="3"/>
  <c r="R7" i="2"/>
  <c r="I29" i="1"/>
  <c r="Z109" i="2"/>
  <c r="Y109" i="2"/>
  <c r="Y464" i="2"/>
  <c r="Z464" i="2"/>
  <c r="R11" i="2"/>
  <c r="Y60" i="2"/>
  <c r="R72" i="2"/>
  <c r="X96" i="2"/>
  <c r="R96" i="2"/>
  <c r="R129" i="2"/>
  <c r="X129" i="2"/>
  <c r="Q129" i="2"/>
  <c r="X138" i="2"/>
  <c r="R172" i="2"/>
  <c r="Z177" i="2"/>
  <c r="Y177" i="2"/>
  <c r="X283" i="2"/>
  <c r="X287" i="2"/>
  <c r="R287" i="2"/>
  <c r="Y292" i="2"/>
  <c r="Z292" i="2"/>
  <c r="X429" i="2"/>
  <c r="R429" i="2"/>
  <c r="Q480" i="2"/>
  <c r="Q125" i="2"/>
  <c r="Z253" i="2"/>
  <c r="Q258" i="2"/>
  <c r="Z325" i="2"/>
  <c r="Y325" i="2"/>
  <c r="R30" i="2"/>
  <c r="Q30" i="2"/>
  <c r="D45" i="3"/>
  <c r="E45" i="3"/>
  <c r="R34" i="2"/>
  <c r="X76" i="2"/>
  <c r="R76" i="2"/>
  <c r="Q76" i="2"/>
  <c r="Q85" i="2"/>
  <c r="X85" i="2"/>
  <c r="R85" i="2"/>
  <c r="Q96" i="2"/>
  <c r="X151" i="2"/>
  <c r="R151" i="2"/>
  <c r="Q151" i="2"/>
  <c r="Y172" i="2"/>
  <c r="Q177" i="2"/>
  <c r="Y227" i="2"/>
  <c r="X237" i="2"/>
  <c r="R237" i="2"/>
  <c r="Q287" i="2"/>
  <c r="Q317" i="2"/>
  <c r="Y385" i="2"/>
  <c r="X394" i="2"/>
  <c r="Z414" i="2"/>
  <c r="Q421" i="2"/>
  <c r="Q429" i="2"/>
  <c r="X435" i="2"/>
  <c r="R435" i="2"/>
  <c r="X474" i="2"/>
  <c r="Q474" i="2"/>
  <c r="X480" i="2"/>
  <c r="R419" i="2"/>
  <c r="X419" i="2"/>
  <c r="Y484" i="2"/>
  <c r="Z484" i="2"/>
  <c r="Y311" i="2"/>
  <c r="Q37" i="2"/>
  <c r="R125" i="2"/>
  <c r="Z286" i="2"/>
  <c r="R317" i="2"/>
  <c r="X347" i="2"/>
  <c r="Q347" i="2"/>
  <c r="X352" i="2"/>
  <c r="Q352" i="2"/>
  <c r="Z409" i="2"/>
  <c r="Y409" i="2"/>
  <c r="Q435" i="2"/>
  <c r="R474" i="2"/>
  <c r="Z368" i="2"/>
  <c r="Y368" i="2"/>
  <c r="Q422" i="2"/>
  <c r="R422" i="2"/>
  <c r="D50" i="3"/>
  <c r="E50" i="3"/>
  <c r="Y212" i="2"/>
  <c r="Z212" i="2"/>
  <c r="Z220" i="2"/>
  <c r="Y220" i="2"/>
  <c r="Q302" i="2"/>
  <c r="Q383" i="2"/>
  <c r="X348" i="2"/>
  <c r="Q348" i="2"/>
  <c r="X375" i="2"/>
  <c r="R375" i="2"/>
  <c r="R390" i="2"/>
  <c r="X390" i="2"/>
  <c r="R454" i="2"/>
  <c r="Q454" i="2"/>
  <c r="Z481" i="2"/>
  <c r="Y481" i="2"/>
  <c r="Q251" i="2"/>
  <c r="R251" i="2"/>
  <c r="G35" i="3"/>
  <c r="E35" i="3"/>
  <c r="G24" i="3"/>
  <c r="D35" i="3"/>
  <c r="F35" i="3" s="1"/>
  <c r="E24" i="3"/>
  <c r="D24" i="3"/>
  <c r="F24" i="3" s="1"/>
  <c r="G12" i="3"/>
  <c r="E12" i="3"/>
  <c r="D12" i="3"/>
  <c r="F12" i="3" s="1"/>
  <c r="R12" i="2"/>
  <c r="R15" i="2"/>
  <c r="R18" i="2"/>
  <c r="R28" i="2"/>
  <c r="Q44" i="2"/>
  <c r="Q90" i="2"/>
  <c r="R126" i="2"/>
  <c r="Y133" i="2"/>
  <c r="Q144" i="2"/>
  <c r="R166" i="2"/>
  <c r="Q185" i="2"/>
  <c r="R192" i="2"/>
  <c r="R196" i="2"/>
  <c r="Z208" i="2"/>
  <c r="Y208" i="2"/>
  <c r="Q221" i="2"/>
  <c r="R221" i="2"/>
  <c r="X236" i="2"/>
  <c r="R236" i="2"/>
  <c r="Q236" i="2"/>
  <c r="X251" i="2"/>
  <c r="Q293" i="2"/>
  <c r="X302" i="2"/>
  <c r="Q310" i="2"/>
  <c r="X310" i="2"/>
  <c r="Q319" i="2"/>
  <c r="Z344" i="2"/>
  <c r="R348" i="2"/>
  <c r="Q375" i="2"/>
  <c r="X383" i="2"/>
  <c r="Y386" i="2"/>
  <c r="Q390" i="2"/>
  <c r="R408" i="2"/>
  <c r="Z413" i="2"/>
  <c r="R418" i="2"/>
  <c r="Q418" i="2"/>
  <c r="X454" i="2"/>
  <c r="R459" i="2"/>
  <c r="X459" i="2"/>
  <c r="R73" i="2"/>
  <c r="Q73" i="2"/>
  <c r="Y314" i="2"/>
  <c r="Z314" i="2"/>
  <c r="G13" i="3"/>
  <c r="E13" i="3"/>
  <c r="D13" i="3"/>
  <c r="F13" i="3" s="1"/>
  <c r="R90" i="2"/>
  <c r="Z93" i="2"/>
  <c r="Y93" i="2"/>
  <c r="R144" i="2"/>
  <c r="R155" i="2"/>
  <c r="X155" i="2"/>
  <c r="Q155" i="2"/>
  <c r="X174" i="2"/>
  <c r="Q174" i="2"/>
  <c r="Z196" i="2"/>
  <c r="Q281" i="2"/>
  <c r="X281" i="2"/>
  <c r="R281" i="2"/>
  <c r="R293" i="2"/>
  <c r="X319" i="2"/>
  <c r="R370" i="2"/>
  <c r="X370" i="2"/>
  <c r="Y404" i="2"/>
  <c r="Z404" i="2"/>
  <c r="X418" i="2"/>
  <c r="Y423" i="2"/>
  <c r="X427" i="2"/>
  <c r="R427" i="2"/>
  <c r="Q427" i="2"/>
  <c r="Q442" i="2"/>
  <c r="Q449" i="2"/>
  <c r="Q459" i="2"/>
  <c r="Q477" i="2"/>
  <c r="Q482" i="2"/>
  <c r="X482" i="2"/>
  <c r="R482" i="2"/>
  <c r="H13" i="3"/>
  <c r="X67" i="2"/>
  <c r="Q67" i="2"/>
  <c r="Z116" i="2"/>
  <c r="Q170" i="2"/>
  <c r="R174" i="2"/>
  <c r="Y181" i="2"/>
  <c r="Y204" i="2"/>
  <c r="Z204" i="2"/>
  <c r="Q213" i="2"/>
  <c r="Y221" i="2"/>
  <c r="Z232" i="2"/>
  <c r="Q241" i="2"/>
  <c r="X241" i="2"/>
  <c r="Y260" i="2"/>
  <c r="Y273" i="2"/>
  <c r="Z273" i="2"/>
  <c r="X298" i="2"/>
  <c r="X315" i="2"/>
  <c r="R315" i="2"/>
  <c r="Z323" i="2"/>
  <c r="Q327" i="2"/>
  <c r="R358" i="2"/>
  <c r="Q358" i="2"/>
  <c r="R362" i="2"/>
  <c r="Y365" i="2"/>
  <c r="Q370" i="2"/>
  <c r="R442" i="2"/>
  <c r="Y445" i="2"/>
  <c r="X449" i="2"/>
  <c r="R477" i="2"/>
  <c r="Q41" i="2"/>
  <c r="R67" i="2"/>
  <c r="Q94" i="2"/>
  <c r="Q120" i="2"/>
  <c r="Y123" i="2"/>
  <c r="Q156" i="2"/>
  <c r="R170" i="2"/>
  <c r="R213" i="2"/>
  <c r="Z217" i="2"/>
  <c r="R241" i="2"/>
  <c r="Z268" i="2"/>
  <c r="Q315" i="2"/>
  <c r="R320" i="2"/>
  <c r="Q320" i="2"/>
  <c r="X362" i="2"/>
  <c r="R380" i="2"/>
  <c r="X380" i="2"/>
  <c r="X391" i="2"/>
  <c r="R391" i="2"/>
  <c r="Q391" i="2"/>
  <c r="Q433" i="2"/>
  <c r="X433" i="2"/>
  <c r="R433" i="2"/>
  <c r="X442" i="2"/>
  <c r="X455" i="2"/>
  <c r="R455" i="2"/>
  <c r="Y477" i="2"/>
  <c r="R208" i="2"/>
  <c r="Q208" i="2"/>
  <c r="R259" i="2"/>
  <c r="X259" i="2"/>
  <c r="Q263" i="2"/>
  <c r="Z306" i="2"/>
  <c r="Y306" i="2"/>
  <c r="Q451" i="2"/>
  <c r="Q463" i="2"/>
  <c r="R470" i="2"/>
  <c r="X470" i="2"/>
  <c r="R479" i="2"/>
  <c r="X479" i="2"/>
  <c r="E49" i="3"/>
  <c r="D49" i="3"/>
  <c r="R27" i="2"/>
  <c r="R47" i="2"/>
  <c r="R70" i="2"/>
  <c r="Q136" i="2"/>
  <c r="X142" i="2"/>
  <c r="X205" i="2"/>
  <c r="R205" i="2"/>
  <c r="R212" i="2"/>
  <c r="R226" i="2"/>
  <c r="X263" i="2"/>
  <c r="Y274" i="2"/>
  <c r="Z274" i="2"/>
  <c r="R292" i="2"/>
  <c r="X296" i="2"/>
  <c r="Q296" i="2"/>
  <c r="R300" i="2"/>
  <c r="X300" i="2"/>
  <c r="R314" i="2"/>
  <c r="Q333" i="2"/>
  <c r="Q353" i="2"/>
  <c r="X353" i="2"/>
  <c r="R353" i="2"/>
  <c r="R368" i="2"/>
  <c r="R407" i="2"/>
  <c r="X411" i="2"/>
  <c r="R420" i="2"/>
  <c r="Q420" i="2"/>
  <c r="X451" i="2"/>
  <c r="X463" i="2"/>
  <c r="Y466" i="2"/>
  <c r="Q479" i="2"/>
  <c r="X483" i="2"/>
  <c r="Q491" i="2"/>
  <c r="Q13" i="2"/>
  <c r="G26" i="3"/>
  <c r="E26" i="3"/>
  <c r="D26" i="3"/>
  <c r="F26" i="3" s="1"/>
  <c r="R136" i="2"/>
  <c r="Q198" i="2"/>
  <c r="Q205" i="2"/>
  <c r="Q216" i="2"/>
  <c r="Q270" i="2"/>
  <c r="Q274" i="2"/>
  <c r="R296" i="2"/>
  <c r="Q300" i="2"/>
  <c r="R307" i="2"/>
  <c r="R333" i="2"/>
  <c r="Q337" i="2"/>
  <c r="Q381" i="2"/>
  <c r="Y384" i="2"/>
  <c r="Z384" i="2"/>
  <c r="Y407" i="2"/>
  <c r="X420" i="2"/>
  <c r="R440" i="2"/>
  <c r="X440" i="2"/>
  <c r="X491" i="2"/>
  <c r="X270" i="2"/>
  <c r="R274" i="2"/>
  <c r="X307" i="2"/>
  <c r="Z329" i="2"/>
  <c r="Y329" i="2"/>
  <c r="X333" i="2"/>
  <c r="R337" i="2"/>
  <c r="Q373" i="2"/>
  <c r="R373" i="2"/>
  <c r="X432" i="2"/>
  <c r="Q432" i="2"/>
  <c r="Q440" i="2"/>
  <c r="R460" i="2"/>
  <c r="X460" i="2"/>
  <c r="X471" i="2"/>
  <c r="R471" i="2"/>
  <c r="Q487" i="2"/>
  <c r="Q133" i="2"/>
  <c r="Z136" i="2"/>
  <c r="R165" i="2"/>
  <c r="Z184" i="2"/>
  <c r="Y184" i="2"/>
  <c r="Y198" i="2"/>
  <c r="X282" i="2"/>
  <c r="X349" i="2"/>
  <c r="R349" i="2"/>
  <c r="X373" i="2"/>
  <c r="R377" i="2"/>
  <c r="X412" i="2"/>
  <c r="R412" i="2"/>
  <c r="Q412" i="2"/>
  <c r="Q460" i="2"/>
  <c r="Q471" i="2"/>
  <c r="R487" i="2"/>
  <c r="Q242" i="2"/>
  <c r="Q322" i="2"/>
  <c r="X335" i="2"/>
  <c r="R335" i="2"/>
  <c r="Q363" i="2"/>
  <c r="X415" i="2"/>
  <c r="R415" i="2"/>
  <c r="Q443" i="2"/>
  <c r="Z496" i="2"/>
  <c r="Y496" i="2"/>
  <c r="Z503" i="2"/>
  <c r="Y503" i="2"/>
  <c r="R467" i="2"/>
  <c r="R478" i="2"/>
  <c r="Q478" i="2"/>
  <c r="Z504" i="2"/>
  <c r="Y504" i="2"/>
  <c r="Z492" i="2"/>
  <c r="Y492" i="2"/>
  <c r="Z497" i="2"/>
  <c r="Y497" i="2"/>
  <c r="Q262" i="2"/>
  <c r="Q343" i="2"/>
  <c r="X395" i="2"/>
  <c r="R395" i="2"/>
  <c r="Q423" i="2"/>
  <c r="X475" i="2"/>
  <c r="R475" i="2"/>
  <c r="Q492" i="2"/>
  <c r="Q497" i="2"/>
  <c r="Q243" i="2"/>
  <c r="R262" i="2"/>
  <c r="Q297" i="2"/>
  <c r="Q323" i="2"/>
  <c r="R343" i="2"/>
  <c r="Q367" i="2"/>
  <c r="Q395" i="2"/>
  <c r="R423" i="2"/>
  <c r="Q447" i="2"/>
  <c r="Q475" i="2"/>
  <c r="R492" i="2"/>
  <c r="R497" i="2"/>
  <c r="X498" i="2"/>
  <c r="R498" i="2"/>
  <c r="Q498" i="2"/>
  <c r="F10" i="4"/>
  <c r="Q301" i="2"/>
  <c r="Q361" i="2"/>
  <c r="Q382" i="2"/>
  <c r="Q413" i="2"/>
  <c r="Q462" i="2"/>
  <c r="R493" i="2"/>
  <c r="Q503" i="2"/>
  <c r="R503" i="2"/>
  <c r="G9" i="4"/>
  <c r="R501" i="2"/>
  <c r="Q504" i="2"/>
  <c r="R504" i="2"/>
  <c r="Q502" i="2"/>
  <c r="R502" i="2"/>
  <c r="Z471" i="2" l="1"/>
  <c r="Y471" i="2"/>
  <c r="Z355" i="2"/>
  <c r="Y355" i="2"/>
  <c r="Z463" i="2"/>
  <c r="Y463" i="2"/>
  <c r="Z283" i="2"/>
  <c r="Y283" i="2"/>
  <c r="Y348" i="2"/>
  <c r="Z348" i="2"/>
  <c r="Y394" i="2"/>
  <c r="Z394" i="2"/>
  <c r="Y79" i="2"/>
  <c r="Z79" i="2"/>
  <c r="Z153" i="2"/>
  <c r="Y153" i="2"/>
  <c r="Y334" i="2"/>
  <c r="Z334" i="2"/>
  <c r="Z173" i="2"/>
  <c r="Y173" i="2"/>
  <c r="Z482" i="2"/>
  <c r="Y482" i="2"/>
  <c r="Z138" i="2"/>
  <c r="Y138" i="2"/>
  <c r="Y55" i="2"/>
  <c r="Z55" i="2"/>
  <c r="Y374" i="2"/>
  <c r="Z374" i="2"/>
  <c r="Z499" i="2"/>
  <c r="Y499" i="2"/>
  <c r="Y438" i="2"/>
  <c r="Z438" i="2"/>
  <c r="Z174" i="2"/>
  <c r="Y174" i="2"/>
  <c r="Z154" i="2"/>
  <c r="Y154" i="2"/>
  <c r="Z330" i="2"/>
  <c r="Y330" i="2"/>
  <c r="H9" i="3"/>
  <c r="Z349" i="2"/>
  <c r="Y349" i="2"/>
  <c r="Y353" i="2"/>
  <c r="Z353" i="2"/>
  <c r="Z155" i="2"/>
  <c r="Y155" i="2"/>
  <c r="Z303" i="2"/>
  <c r="Y303" i="2"/>
  <c r="Y473" i="2"/>
  <c r="Z473" i="2"/>
  <c r="Z339" i="2"/>
  <c r="Y339" i="2"/>
  <c r="Z280" i="2"/>
  <c r="Y280" i="2"/>
  <c r="Z379" i="2"/>
  <c r="Y379" i="2"/>
  <c r="Z431" i="2"/>
  <c r="Y431" i="2"/>
  <c r="Z282" i="2"/>
  <c r="Y282" i="2"/>
  <c r="Y433" i="2"/>
  <c r="Z433" i="2"/>
  <c r="Y307" i="2"/>
  <c r="Z307" i="2"/>
  <c r="H15" i="3"/>
  <c r="Z275" i="2"/>
  <c r="Y275" i="2"/>
  <c r="Y151" i="2"/>
  <c r="Z151" i="2"/>
  <c r="Z145" i="2"/>
  <c r="Y145" i="2"/>
  <c r="Z231" i="2"/>
  <c r="Y231" i="2"/>
  <c r="Z175" i="2"/>
  <c r="Y175" i="2"/>
  <c r="Y64" i="2"/>
  <c r="Z64" i="2"/>
  <c r="Z430" i="2"/>
  <c r="Y430" i="2"/>
  <c r="Z235" i="2"/>
  <c r="Y235" i="2"/>
  <c r="Z410" i="2"/>
  <c r="Y410" i="2"/>
  <c r="Z460" i="2"/>
  <c r="Y460" i="2"/>
  <c r="Z263" i="2"/>
  <c r="Y263" i="2"/>
  <c r="Z251" i="2"/>
  <c r="Y251" i="2"/>
  <c r="Z375" i="2"/>
  <c r="Y375" i="2"/>
  <c r="Y76" i="2"/>
  <c r="Z76" i="2"/>
  <c r="Y287" i="2"/>
  <c r="Z287" i="2"/>
  <c r="Z259" i="2"/>
  <c r="Y259" i="2"/>
  <c r="Z369" i="2"/>
  <c r="Y369" i="2"/>
  <c r="Z271" i="2"/>
  <c r="Y271" i="2"/>
  <c r="Y360" i="2"/>
  <c r="Z360" i="2"/>
  <c r="Z340" i="2"/>
  <c r="Y340" i="2"/>
  <c r="Y298" i="2"/>
  <c r="Z298" i="2"/>
  <c r="Y272" i="2"/>
  <c r="Z272" i="2"/>
  <c r="Z318" i="2"/>
  <c r="Y318" i="2"/>
  <c r="Y378" i="2"/>
  <c r="Z378" i="2"/>
  <c r="Z150" i="2"/>
  <c r="Y150" i="2"/>
  <c r="Y294" i="2"/>
  <c r="Z294" i="2"/>
  <c r="Z270" i="2"/>
  <c r="Y270" i="2"/>
  <c r="Z219" i="2"/>
  <c r="Y219" i="2"/>
  <c r="Z338" i="2"/>
  <c r="Y338" i="2"/>
  <c r="F11" i="4"/>
  <c r="G10" i="4"/>
  <c r="Z415" i="2"/>
  <c r="Y415" i="2"/>
  <c r="Z491" i="2"/>
  <c r="Y491" i="2"/>
  <c r="Z470" i="2"/>
  <c r="Y470" i="2"/>
  <c r="Z391" i="2"/>
  <c r="Y391" i="2"/>
  <c r="Z449" i="2"/>
  <c r="Y449" i="2"/>
  <c r="Y480" i="2"/>
  <c r="Z480" i="2"/>
  <c r="Y254" i="2"/>
  <c r="Z254" i="2"/>
  <c r="Y299" i="2"/>
  <c r="Z299" i="2"/>
  <c r="Y359" i="2"/>
  <c r="Z359" i="2"/>
  <c r="Z137" i="2"/>
  <c r="Y137" i="2"/>
  <c r="Z239" i="2"/>
  <c r="Y239" i="2"/>
  <c r="Z350" i="2"/>
  <c r="Y350" i="2"/>
  <c r="Z258" i="2"/>
  <c r="Y258" i="2"/>
  <c r="Z500" i="2"/>
  <c r="Y500" i="2"/>
  <c r="Z450" i="2"/>
  <c r="Y450" i="2"/>
  <c r="Z205" i="2"/>
  <c r="Y205" i="2"/>
  <c r="Y454" i="2"/>
  <c r="Z454" i="2"/>
  <c r="H22" i="3"/>
  <c r="Z214" i="2"/>
  <c r="Y214" i="2"/>
  <c r="Y412" i="2"/>
  <c r="Z412" i="2"/>
  <c r="Z142" i="2"/>
  <c r="Y142" i="2"/>
  <c r="Y333" i="2"/>
  <c r="Z333" i="2"/>
  <c r="Z442" i="2"/>
  <c r="Y442" i="2"/>
  <c r="Y257" i="2"/>
  <c r="Z257" i="2"/>
  <c r="Z309" i="2"/>
  <c r="Y309" i="2"/>
  <c r="Z83" i="2"/>
  <c r="Y83" i="2"/>
  <c r="Y393" i="2"/>
  <c r="Z393" i="2"/>
  <c r="Z247" i="2"/>
  <c r="Y247" i="2"/>
  <c r="Z397" i="2"/>
  <c r="Y397" i="2"/>
  <c r="Z419" i="2"/>
  <c r="Y419" i="2"/>
  <c r="Y316" i="2"/>
  <c r="Z316" i="2"/>
  <c r="Y300" i="2"/>
  <c r="Z300" i="2"/>
  <c r="Y380" i="2"/>
  <c r="Z380" i="2"/>
  <c r="Z418" i="2"/>
  <c r="Y418" i="2"/>
  <c r="Z201" i="2"/>
  <c r="Y201" i="2"/>
  <c r="Z249" i="2"/>
  <c r="Y249" i="2"/>
  <c r="Z399" i="2"/>
  <c r="Y399" i="2"/>
  <c r="Z495" i="2"/>
  <c r="Y495" i="2"/>
  <c r="H10" i="3"/>
  <c r="Z290" i="2"/>
  <c r="Y290" i="2"/>
  <c r="Y180" i="2"/>
  <c r="Z180" i="2"/>
  <c r="Z99" i="2"/>
  <c r="Y99" i="2"/>
  <c r="Y187" i="2"/>
  <c r="Z187" i="2"/>
  <c r="Z135" i="2"/>
  <c r="Y135" i="2"/>
  <c r="Y372" i="2"/>
  <c r="Z372" i="2"/>
  <c r="Z411" i="2"/>
  <c r="Y411" i="2"/>
  <c r="Y315" i="2"/>
  <c r="Z315" i="2"/>
  <c r="Z237" i="2"/>
  <c r="Y237" i="2"/>
  <c r="Z129" i="2"/>
  <c r="Y129" i="2"/>
  <c r="Y171" i="2"/>
  <c r="Z171" i="2"/>
  <c r="Z241" i="2"/>
  <c r="Y241" i="2"/>
  <c r="Y96" i="2"/>
  <c r="Z96" i="2"/>
  <c r="Z490" i="2"/>
  <c r="Y490" i="2"/>
  <c r="Z230" i="2"/>
  <c r="Y230" i="2"/>
  <c r="Z402" i="2"/>
  <c r="Y402" i="2"/>
  <c r="Z448" i="2"/>
  <c r="Y448" i="2"/>
  <c r="Z328" i="2"/>
  <c r="Y328" i="2"/>
  <c r="Z475" i="2"/>
  <c r="Y475" i="2"/>
  <c r="Y474" i="2"/>
  <c r="Z474" i="2"/>
  <c r="Y85" i="2"/>
  <c r="Z85" i="2"/>
  <c r="Z429" i="2"/>
  <c r="Y429" i="2"/>
  <c r="Y119" i="2"/>
  <c r="Z119" i="2"/>
  <c r="Z132" i="2"/>
  <c r="Y132" i="2"/>
  <c r="Z319" i="2"/>
  <c r="Y319" i="2"/>
  <c r="Z489" i="2"/>
  <c r="Y489" i="2"/>
  <c r="Y176" i="2"/>
  <c r="Z176" i="2"/>
  <c r="Z451" i="2"/>
  <c r="Y451" i="2"/>
  <c r="Y67" i="2"/>
  <c r="Z67" i="2"/>
  <c r="Z459" i="2"/>
  <c r="Y459" i="2"/>
  <c r="Y352" i="2"/>
  <c r="Z352" i="2"/>
  <c r="Z295" i="2"/>
  <c r="Y295" i="2"/>
  <c r="Y281" i="2"/>
  <c r="Z281" i="2"/>
  <c r="Z236" i="2"/>
  <c r="Y236" i="2"/>
  <c r="X6" i="2"/>
  <c r="Y5" i="2"/>
  <c r="Z5" i="2" s="1"/>
  <c r="Z222" i="2"/>
  <c r="Y222" i="2"/>
  <c r="H7" i="3"/>
  <c r="H34" i="3"/>
  <c r="H23" i="3"/>
  <c r="I17" i="1"/>
  <c r="I15" i="1"/>
  <c r="I16" i="1"/>
  <c r="Y432" i="2"/>
  <c r="Z432" i="2"/>
  <c r="Z117" i="2"/>
  <c r="Y117" i="2"/>
  <c r="Z101" i="2"/>
  <c r="Y101" i="2"/>
  <c r="Z383" i="2"/>
  <c r="Y383" i="2"/>
  <c r="Z479" i="2"/>
  <c r="Y479" i="2"/>
  <c r="Z427" i="2"/>
  <c r="Y427" i="2"/>
  <c r="Y440" i="2"/>
  <c r="Z440" i="2"/>
  <c r="Z395" i="2"/>
  <c r="Y395" i="2"/>
  <c r="Z296" i="2"/>
  <c r="Y296" i="2"/>
  <c r="Z310" i="2"/>
  <c r="Y310" i="2"/>
  <c r="Z498" i="2"/>
  <c r="Y498" i="2"/>
  <c r="Z335" i="2"/>
  <c r="Y335" i="2"/>
  <c r="Z420" i="2"/>
  <c r="Y420" i="2"/>
  <c r="Z362" i="2"/>
  <c r="Y362" i="2"/>
  <c r="Z390" i="2"/>
  <c r="Y390" i="2"/>
  <c r="Y439" i="2"/>
  <c r="Z439" i="2"/>
  <c r="Z80" i="2"/>
  <c r="Y80" i="2"/>
  <c r="Y458" i="2"/>
  <c r="Z458" i="2"/>
  <c r="Y261" i="2"/>
  <c r="Z261" i="2"/>
  <c r="Z240" i="2"/>
  <c r="Y240" i="2"/>
  <c r="Y255" i="2"/>
  <c r="Z255" i="2"/>
  <c r="Z347" i="2"/>
  <c r="Y347" i="2"/>
  <c r="Z351" i="2"/>
  <c r="Y351" i="2"/>
  <c r="Z371" i="2"/>
  <c r="Y371" i="2"/>
  <c r="Z342" i="2"/>
  <c r="Y342" i="2"/>
  <c r="F32" i="4"/>
  <c r="Y373" i="2"/>
  <c r="Z373" i="2"/>
  <c r="Z455" i="2"/>
  <c r="Y455" i="2"/>
  <c r="Y332" i="2"/>
  <c r="Z332" i="2"/>
  <c r="Z276" i="2"/>
  <c r="Y276" i="2"/>
  <c r="Z483" i="2"/>
  <c r="Y483" i="2"/>
  <c r="Z370" i="2"/>
  <c r="Y370" i="2"/>
  <c r="Z302" i="2"/>
  <c r="Y302" i="2"/>
  <c r="Z435" i="2"/>
  <c r="Y435" i="2"/>
  <c r="Z488" i="2"/>
  <c r="Y488" i="2"/>
  <c r="Z61" i="2"/>
  <c r="Y61" i="2"/>
  <c r="Z398" i="2"/>
  <c r="Y398" i="2"/>
  <c r="Z288" i="2"/>
  <c r="Y288" i="2"/>
  <c r="Y82" i="2"/>
  <c r="Z82" i="2"/>
  <c r="F12" i="4" l="1"/>
  <c r="G11" i="4"/>
  <c r="Y6" i="2"/>
  <c r="Z6" i="2" s="1"/>
  <c r="X7" i="2"/>
  <c r="Y7" i="2" l="1"/>
  <c r="Z7" i="2" s="1"/>
  <c r="X8" i="2"/>
  <c r="F13" i="4"/>
  <c r="G13" i="4" s="1"/>
  <c r="G12" i="4"/>
  <c r="Y8" i="2" l="1"/>
  <c r="Z8" i="2" s="1"/>
  <c r="X10" i="2"/>
  <c r="X9" i="2"/>
  <c r="Y9" i="2" l="1"/>
  <c r="Y10" i="2" s="1"/>
  <c r="Z10" i="2" s="1"/>
  <c r="X11" i="2"/>
  <c r="Y11" i="2" l="1"/>
  <c r="Z11" i="2"/>
  <c r="Z9" i="2"/>
  <c r="X13" i="2"/>
  <c r="X12" i="2"/>
  <c r="X14" i="2" l="1"/>
  <c r="Y12" i="2"/>
  <c r="Y13" i="2" s="1"/>
  <c r="Z13" i="2" s="1"/>
  <c r="Y14" i="2" l="1"/>
  <c r="Z14" i="2" s="1"/>
  <c r="X15" i="2"/>
  <c r="Z12" i="2"/>
  <c r="X16" i="2"/>
  <c r="Y15" i="2" l="1"/>
  <c r="Y16" i="2" s="1"/>
  <c r="Z16" i="2" s="1"/>
  <c r="X17" i="2"/>
  <c r="X18" i="2" s="1"/>
  <c r="X19" i="2" l="1"/>
  <c r="Z15" i="2"/>
  <c r="Y17" i="2"/>
  <c r="Y18" i="2" s="1"/>
  <c r="Z18" i="2" s="1"/>
  <c r="Z17" i="2" l="1"/>
  <c r="Y19" i="2"/>
  <c r="Z19" i="2" s="1"/>
  <c r="X20" i="2"/>
  <c r="Y20" i="2" l="1"/>
  <c r="Z20" i="2" s="1"/>
  <c r="X22" i="2"/>
  <c r="X21" i="2"/>
  <c r="Y21" i="2" l="1"/>
  <c r="Y22" i="2" s="1"/>
  <c r="Z22" i="2" s="1"/>
  <c r="X24" i="2"/>
  <c r="X23" i="2"/>
  <c r="Z21" i="2" l="1"/>
  <c r="Y23" i="2"/>
  <c r="Y24" i="2" s="1"/>
  <c r="Z24" i="2" s="1"/>
  <c r="X25" i="2"/>
  <c r="X26" i="2" s="1"/>
  <c r="X27" i="2" l="1"/>
  <c r="Z23" i="2"/>
  <c r="Y25" i="2"/>
  <c r="Y26" i="2" s="1"/>
  <c r="Z26" i="2" s="1"/>
  <c r="X28" i="2"/>
  <c r="X29" i="2" l="1"/>
  <c r="X30" i="2"/>
  <c r="Z25" i="2"/>
  <c r="Y27" i="2"/>
  <c r="Y28" i="2" s="1"/>
  <c r="Z28" i="2" s="1"/>
  <c r="X31" i="2"/>
  <c r="X32" i="2"/>
  <c r="Z27" i="2" l="1"/>
  <c r="Y29" i="2"/>
  <c r="X33" i="2"/>
  <c r="Z29" i="2" l="1"/>
  <c r="Y30" i="2"/>
  <c r="X34" i="2"/>
  <c r="X35" i="2" l="1"/>
  <c r="X36" i="2" s="1"/>
  <c r="Z30" i="2"/>
  <c r="Y31" i="2"/>
  <c r="Y32" i="2" s="1"/>
  <c r="Z32" i="2" l="1"/>
  <c r="X37" i="2"/>
  <c r="Z31" i="2"/>
  <c r="Y33" i="2"/>
  <c r="Z33" i="2" s="1"/>
  <c r="X38" i="2" l="1"/>
  <c r="Y34" i="2"/>
  <c r="X39" i="2" l="1"/>
  <c r="Z34" i="2"/>
  <c r="Y35" i="2"/>
  <c r="Z35" i="2" s="1"/>
  <c r="X40" i="2" l="1"/>
  <c r="Y36" i="2"/>
  <c r="Z36" i="2" s="1"/>
  <c r="X41" i="2"/>
  <c r="X42" i="2" l="1"/>
  <c r="Y37" i="2"/>
  <c r="X43" i="2" l="1"/>
  <c r="Z37" i="2"/>
  <c r="Y38" i="2"/>
  <c r="Z38" i="2" l="1"/>
  <c r="X44" i="2"/>
  <c r="Y39" i="2"/>
  <c r="Z39" i="2" l="1"/>
  <c r="X45" i="2"/>
  <c r="Y40" i="2"/>
  <c r="X46" i="2" l="1"/>
  <c r="Z40" i="2"/>
  <c r="Y41" i="2"/>
  <c r="Y42" i="2" s="1"/>
  <c r="Z42" i="2" l="1"/>
  <c r="Y43" i="2"/>
  <c r="Z43" i="2" s="1"/>
  <c r="Z41" i="2"/>
  <c r="Y44" i="2"/>
  <c r="Z44" i="2" s="1"/>
  <c r="X47" i="2"/>
  <c r="X48" i="2" l="1"/>
  <c r="Y45" i="2"/>
  <c r="Z45" i="2" l="1"/>
  <c r="Y46" i="2"/>
  <c r="Z46" i="2" s="1"/>
  <c r="X49" i="2"/>
  <c r="Y47" i="2"/>
  <c r="Z47" i="2" s="1"/>
  <c r="X50" i="2" l="1"/>
  <c r="Y48" i="2"/>
  <c r="Z48" i="2" s="1"/>
  <c r="X51" i="2"/>
  <c r="X52" i="2" l="1"/>
  <c r="X53" i="2"/>
  <c r="X54" i="2" s="1"/>
  <c r="Y49" i="2"/>
  <c r="Z49" i="2" s="1"/>
  <c r="Y50" i="2" l="1"/>
  <c r="Z50" i="2" s="1"/>
  <c r="Y51" i="2"/>
  <c r="Z51" i="2" s="1"/>
  <c r="Y52" i="2" l="1"/>
  <c r="Z52" i="2" s="1"/>
  <c r="Y53" i="2"/>
  <c r="Z53" i="2" s="1"/>
  <c r="Y54" i="2"/>
  <c r="Z54" i="2" s="1"/>
  <c r="I22" i="1" l="1"/>
  <c r="I23" i="1"/>
</calcChain>
</file>

<file path=xl/sharedStrings.xml><?xml version="1.0" encoding="utf-8"?>
<sst xmlns="http://schemas.openxmlformats.org/spreadsheetml/2006/main" count="811" uniqueCount="300">
  <si>
    <t>Trader:</t>
  </si>
  <si>
    <t>Max Lehmann</t>
  </si>
  <si>
    <t>Startkapital:</t>
  </si>
  <si>
    <t>Zeitraum:</t>
  </si>
  <si>
    <t>01.01.2026 - 31.12.2026</t>
  </si>
  <si>
    <t>PERFORMANCE-ÜBERSICHT</t>
  </si>
  <si>
    <t>ANZAHL TRADES</t>
  </si>
  <si>
    <t>GESAMT P&amp;L</t>
  </si>
  <si>
    <t>TREFFERQUOTE</t>
  </si>
  <si>
    <t>AKTUELLES KAPITAL</t>
  </si>
  <si>
    <t>ROI %</t>
  </si>
  <si>
    <t>DETAIL-KENNZAHLEN</t>
  </si>
  <si>
    <t>Kennzahl</t>
  </si>
  <si>
    <t>Wert</t>
  </si>
  <si>
    <t>Gewinner-Trades</t>
  </si>
  <si>
    <t>Größter Verlust</t>
  </si>
  <si>
    <t>Verlierer-Trades</t>
  </si>
  <si>
    <t>Ø P&amp;L pro Trade</t>
  </si>
  <si>
    <t>Break-Even-Trades</t>
  </si>
  <si>
    <t>Ø R-Multiple</t>
  </si>
  <si>
    <t>Ø Gewinn pro Gewinner</t>
  </si>
  <si>
    <t>Bester R-Multiple</t>
  </si>
  <si>
    <t>Ø Verlust pro Verlierer</t>
  </si>
  <si>
    <t>Schlechtester R-Multiple</t>
  </si>
  <si>
    <t>Größter Gewinn</t>
  </si>
  <si>
    <t>Gesamt Gebühren</t>
  </si>
  <si>
    <t>ERWARTUNGSWERT &amp; RISIKO</t>
  </si>
  <si>
    <t>Expectancy pro Trade (€)</t>
  </si>
  <si>
    <t>Max. Drawdown (€)</t>
  </si>
  <si>
    <t>Profit-Faktor</t>
  </si>
  <si>
    <t>Max. Drawdown (%)</t>
  </si>
  <si>
    <t>Break-Even Trefferquote</t>
  </si>
  <si>
    <t>Risk/Reward Ratio (Ø)</t>
  </si>
  <si>
    <t>DISZIPLIN-ANALYSE</t>
  </si>
  <si>
    <t>Trades mit Regel eingehalten</t>
  </si>
  <si>
    <t>P&amp;L bei Disziplin (€)</t>
  </si>
  <si>
    <t>Trades mit Regelbruch</t>
  </si>
  <si>
    <t>P&amp;L bei Regelbruch (€)</t>
  </si>
  <si>
    <t>Disziplin-Quote</t>
  </si>
  <si>
    <t>Ø P&amp;L bei Disziplin</t>
  </si>
  <si>
    <t>EQUITY-KURVE (Kumulativer P&amp;L)</t>
  </si>
  <si>
    <t>TRADING JOURNAL 2026 — TRADES</t>
  </si>
  <si>
    <t>TRADE-INFORMATION</t>
  </si>
  <si>
    <t>PREISE &amp; POSITION</t>
  </si>
  <si>
    <t>ERGEBNIS &amp; RISIKO</t>
  </si>
  <si>
    <t>ANALYSE &amp; DISZIPLIN</t>
  </si>
  <si>
    <t>EQUITY-TRACKING</t>
  </si>
  <si>
    <t>Nr.</t>
  </si>
  <si>
    <t>Datum</t>
  </si>
  <si>
    <t>Zeit</t>
  </si>
  <si>
    <t>Symbol</t>
  </si>
  <si>
    <t>Markt</t>
  </si>
  <si>
    <t>Richtung</t>
  </si>
  <si>
    <t>Setup</t>
  </si>
  <si>
    <t>TF</t>
  </si>
  <si>
    <t>Entry</t>
  </si>
  <si>
    <t>Stop</t>
  </si>
  <si>
    <t>Ziel</t>
  </si>
  <si>
    <t>Exit</t>
  </si>
  <si>
    <t>Pos.-Größe</t>
  </si>
  <si>
    <t>Gebühren</t>
  </si>
  <si>
    <t>Risiko €</t>
  </si>
  <si>
    <t>P&amp;L €</t>
  </si>
  <si>
    <t>R-Mult.</t>
  </si>
  <si>
    <t>P&amp;L %</t>
  </si>
  <si>
    <t>Marktphase</t>
  </si>
  <si>
    <t>Regel?</t>
  </si>
  <si>
    <t>Fehlercode</t>
  </si>
  <si>
    <t>Emotion</t>
  </si>
  <si>
    <t>Notizen</t>
  </si>
  <si>
    <t>Kum. P&amp;L</t>
  </si>
  <si>
    <t>Lauf. Hoch</t>
  </si>
  <si>
    <t>Drawdown</t>
  </si>
  <si>
    <t>DAX</t>
  </si>
  <si>
    <t>Index</t>
  </si>
  <si>
    <t>Long</t>
  </si>
  <si>
    <t>Breakout</t>
  </si>
  <si>
    <t>5m</t>
  </si>
  <si>
    <t>Breakout-Phase</t>
  </si>
  <si>
    <t>Ja</t>
  </si>
  <si>
    <t>Kein Fehler</t>
  </si>
  <si>
    <t>Selbstsicher</t>
  </si>
  <si>
    <t>Sauberer Breakout über Vortageshoch</t>
  </si>
  <si>
    <t>EURUSD</t>
  </si>
  <si>
    <t>Forex</t>
  </si>
  <si>
    <t>Short</t>
  </si>
  <si>
    <t>Resistance-Rejection</t>
  </si>
  <si>
    <t>15m</t>
  </si>
  <si>
    <t>Range</t>
  </si>
  <si>
    <t>Ruhig</t>
  </si>
  <si>
    <t>Rejection an Widerstand 1.0950</t>
  </si>
  <si>
    <t>AAPL</t>
  </si>
  <si>
    <t>Aktie</t>
  </si>
  <si>
    <t>Pullback</t>
  </si>
  <si>
    <t>1h</t>
  </si>
  <si>
    <t>Trend Aufwärts</t>
  </si>
  <si>
    <t>Nein</t>
  </si>
  <si>
    <t>Zu spät Exit</t>
  </si>
  <si>
    <t>Frustriert</t>
  </si>
  <si>
    <t>Stop wurde überschritten, Panikexit</t>
  </si>
  <si>
    <t>BTC</t>
  </si>
  <si>
    <t>Krypto</t>
  </si>
  <si>
    <t>Support-Bounce</t>
  </si>
  <si>
    <t>Reaktion an wichtigem Support 42500</t>
  </si>
  <si>
    <t>Reversal</t>
  </si>
  <si>
    <t>Reversal-Phase</t>
  </si>
  <si>
    <t>Doppeltop bestätigt</t>
  </si>
  <si>
    <t>TSLA</t>
  </si>
  <si>
    <t>Momentum</t>
  </si>
  <si>
    <t>Volatil</t>
  </si>
  <si>
    <t>Earnings-Setup</t>
  </si>
  <si>
    <t>GBPUSD</t>
  </si>
  <si>
    <t>Trend-Continuation</t>
  </si>
  <si>
    <t>FOMO-Entry</t>
  </si>
  <si>
    <t>Gierig</t>
  </si>
  <si>
    <t>Zu spät eingestiegen, Stop ausgelöst</t>
  </si>
  <si>
    <t>NVDA</t>
  </si>
  <si>
    <t>Volumen-Breakout über Allzeithoch</t>
  </si>
  <si>
    <t>ETH</t>
  </si>
  <si>
    <t>30m</t>
  </si>
  <si>
    <t>Risk-Management verletzt</t>
  </si>
  <si>
    <t>Übermütig</t>
  </si>
  <si>
    <t>Position zu groß gewählt</t>
  </si>
  <si>
    <t>Sauberer Pullback auf EMA20</t>
  </si>
  <si>
    <t>USDJPY</t>
  </si>
  <si>
    <t>BoJ-Meeting als Katalysator</t>
  </si>
  <si>
    <t>GOLD</t>
  </si>
  <si>
    <t>Rohstoffe</t>
  </si>
  <si>
    <t>Wichtiger Support hält</t>
  </si>
  <si>
    <t>META</t>
  </si>
  <si>
    <t>Resistance hält klar</t>
  </si>
  <si>
    <t>SPX</t>
  </si>
  <si>
    <t>Plan nicht befolgt</t>
  </si>
  <si>
    <t>Nervös</t>
  </si>
  <si>
    <t>Stop zu eng - normal wäre 4800</t>
  </si>
  <si>
    <t>4h</t>
  </si>
  <si>
    <t>Ausbruch aus Konsolidierung</t>
  </si>
  <si>
    <t>Stop berührt - Setup war zu schnell</t>
  </si>
  <si>
    <t>Pullback auf 50EMA gehalten</t>
  </si>
  <si>
    <t>Range-Trade</t>
  </si>
  <si>
    <t>Range Long am Tief</t>
  </si>
  <si>
    <t>News-Trade</t>
  </si>
  <si>
    <t>Nach negativen Lieferzahlen</t>
  </si>
  <si>
    <t>Trend bleibt stark</t>
  </si>
  <si>
    <t>Falscher Breakout</t>
  </si>
  <si>
    <t>Bearish Divergenz im RSI</t>
  </si>
  <si>
    <t>Klare Rejection bei 1.2800</t>
  </si>
  <si>
    <t>MSFT</t>
  </si>
  <si>
    <t>Sauberer Pullback nach Allzeithoch</t>
  </si>
  <si>
    <t>Doppeltop</t>
  </si>
  <si>
    <t>Pre-Market Momentum genutzt</t>
  </si>
  <si>
    <t>Trend intakt</t>
  </si>
  <si>
    <t>Position zu groß</t>
  </si>
  <si>
    <t>Stop ausgelöst - Position war zu groß</t>
  </si>
  <si>
    <t>Sauberer Ausbruch</t>
  </si>
  <si>
    <t>Gegen Trend</t>
  </si>
  <si>
    <t>Setup war zu schwach</t>
  </si>
  <si>
    <t>Standardsetup</t>
  </si>
  <si>
    <t>Range Short am Hoch</t>
  </si>
  <si>
    <t>Trend stark, sauberer Entry</t>
  </si>
  <si>
    <t>Volumen bestätigt Breakout</t>
  </si>
  <si>
    <t>Resistance gehalten</t>
  </si>
  <si>
    <t>Bei wichtigem News-Event positioniert</t>
  </si>
  <si>
    <t>Sauberer Pullback</t>
  </si>
  <si>
    <t>Standardsetup im Trend</t>
  </si>
  <si>
    <t>Support bei 2550 hält</t>
  </si>
  <si>
    <t>Zu früh raus aus Angst</t>
  </si>
  <si>
    <t>Earnings Beat</t>
  </si>
  <si>
    <t>Trend in Edelmetallen stark</t>
  </si>
  <si>
    <t>Sehr sauberer Pullback</t>
  </si>
  <si>
    <t>Bearish Divergenz erkannt</t>
  </si>
  <si>
    <t>Stop zu eng - normal wäre 1.0820</t>
  </si>
  <si>
    <t>Klare Rejection bei Widerstand</t>
  </si>
  <si>
    <t>Sauberer Volumen-Breakout</t>
  </si>
  <si>
    <t>Trend war zu stark, Stop ausgelöst</t>
  </si>
  <si>
    <t>Sauberer Trade nach Plan</t>
  </si>
  <si>
    <t>STATISTIK &amp; ANALYSE 2026</t>
  </si>
  <si>
    <t>PERFORMANCE NACH SETUP</t>
  </si>
  <si>
    <t>Anzahl</t>
  </si>
  <si>
    <t>Gewinner</t>
  </si>
  <si>
    <t>Verlierer</t>
  </si>
  <si>
    <t>Trefferquote</t>
  </si>
  <si>
    <t>Gesamt P&amp;L</t>
  </si>
  <si>
    <t>Ø R-Mult.</t>
  </si>
  <si>
    <t>Gap-Fill</t>
  </si>
  <si>
    <t>Mean-Reversion</t>
  </si>
  <si>
    <t>PERFORMANCE NACH MARKT</t>
  </si>
  <si>
    <t>ETF</t>
  </si>
  <si>
    <t>Anleihe</t>
  </si>
  <si>
    <t>CFD</t>
  </si>
  <si>
    <t>PERFORMANCE LONG VS SHORT</t>
  </si>
  <si>
    <t>FEHLER-ANALYSE</t>
  </si>
  <si>
    <t>Fehler</t>
  </si>
  <si>
    <t>Häufigkeit</t>
  </si>
  <si>
    <t>Ø P&amp;L</t>
  </si>
  <si>
    <t>Anteil %</t>
  </si>
  <si>
    <t>Zu früh Exit</t>
  </si>
  <si>
    <t>Kein Stop gesetzt</t>
  </si>
  <si>
    <t>Overtrading</t>
  </si>
  <si>
    <t>Revenge-Trading</t>
  </si>
  <si>
    <t>News ignoriert</t>
  </si>
  <si>
    <t>KAPITAL- &amp; EINZAHLUNGSÜBERSICHT</t>
  </si>
  <si>
    <t>Startkapital (01.01.2026):</t>
  </si>
  <si>
    <t>EINZAHLUNGEN &amp; MONATLICHES TRADING-ERGEBNIS</t>
  </si>
  <si>
    <t>Typ</t>
  </si>
  <si>
    <t>Einzahlung</t>
  </si>
  <si>
    <t>Trading P&amp;L</t>
  </si>
  <si>
    <t>Saldo</t>
  </si>
  <si>
    <t>Wachstum %</t>
  </si>
  <si>
    <t>Notiz</t>
  </si>
  <si>
    <t>Startkapital</t>
  </si>
  <si>
    <t>Trading-Ergebnis</t>
  </si>
  <si>
    <t>Januar 2026</t>
  </si>
  <si>
    <t>Zusätzliche Einlage</t>
  </si>
  <si>
    <t>Februar 2026</t>
  </si>
  <si>
    <t>März 2026</t>
  </si>
  <si>
    <t>GESAMTSUMMEN</t>
  </si>
  <si>
    <t>Trading Return</t>
  </si>
  <si>
    <t>DROPDOWN-LISTEN (Datenvalidierung)</t>
  </si>
  <si>
    <t>Zeitrahmen</t>
  </si>
  <si>
    <t>Regel</t>
  </si>
  <si>
    <t>1m</t>
  </si>
  <si>
    <t>Trend Abwärts</t>
  </si>
  <si>
    <t>Ängstlich</t>
  </si>
  <si>
    <t>1D</t>
  </si>
  <si>
    <t>Euphorisch</t>
  </si>
  <si>
    <t>1W</t>
  </si>
  <si>
    <t>Diese Listen werden für die Dropdown-Auswahl im Blatt 'Trades' verwendet. Eigene Einträge können ergänzt werden — anschließend die benannten Bereiche prüfen.</t>
  </si>
  <si>
    <t>ANLEITUNG — TRADING JOURNAL 2026</t>
  </si>
  <si>
    <t>WICHTIGER HINWEIS</t>
  </si>
  <si>
    <t>Diese Vorlage dient ausschließlich der Dokumentation eigener Trades und stellt KEINE Anlageberatung dar. Trading ist mit erheblichen Risiken verbunden — auch der Totalverlust des eingesetzten Kapitals ist möglich. Handeln Sie nur mit Kapital, dessen Verlust Sie verkraften können.</t>
  </si>
  <si>
    <t>1. ÜBERSICHT DER ARBEITSBLÄTTER</t>
  </si>
  <si>
    <t>Dashboard</t>
  </si>
  <si>
    <t>Zentrale Übersicht mit KPI-Kacheln, Equity-Kurve und allen wichtigen Kennzahlen (Expectancy, Profit-Faktor, Drawdown, Disziplin-Quote).</t>
  </si>
  <si>
    <t>Trades</t>
  </si>
  <si>
    <t>Hauptarbeitsblatt: Jeder Trade in einer Zeile. Gelbe Zellen sind Eingabefelder, blaue werden automatisch berechnet.</t>
  </si>
  <si>
    <t>Statistik</t>
  </si>
  <si>
    <t>Detaillierte Auswertung nach Setup, Markt, Richtung und Fehlerart. Hilft Ihnen, profitable Muster und teure Schwächen zu identifizieren.</t>
  </si>
  <si>
    <t>Konto</t>
  </si>
  <si>
    <t>Kapital-Tracking mit Einzahlungen, monatlichem Trading-Ergebnis und Saldoentwicklung.</t>
  </si>
  <si>
    <t>Listen</t>
  </si>
  <si>
    <t>Dropdown-Quellen für Setups, Märkte, Fehlercodes etc. Sie können diese an Ihren Trading-Stil anpassen.</t>
  </si>
  <si>
    <t>Anleitung</t>
  </si>
  <si>
    <t>Diese Seite — Erklärungen, Formeln und Best-Practice-Tipps.</t>
  </si>
  <si>
    <t>2. WORKFLOW PRO TRADE</t>
  </si>
  <si>
    <t>Vor dem Trade</t>
  </si>
  <si>
    <t>Setup, Markt, geplanten Entry, Stop und Ziel kennen. Risiko pro Trade festlegen (Faustregel: max. 1-2% des Kapitals).</t>
  </si>
  <si>
    <t>Während des Trades</t>
  </si>
  <si>
    <t>Plan strikt befolgen. KEIN Nachjustieren des Stops in Richtung Verlust.</t>
  </si>
  <si>
    <t>Nach dem Trade</t>
  </si>
  <si>
    <t>Trade ins Journal eintragen: Entry, Stop, Exit, Positionsgröße, Gebühren. Marktphase und Emotion ehrlich angeben.</t>
  </si>
  <si>
    <t>Wöchentlich</t>
  </si>
  <si>
    <t>Statistik-Blatt prüfen: Welche Setups laufen? Welche Fehler wiederholen sich? EINE Sache zur Verbesserung definieren.</t>
  </si>
  <si>
    <t>Monatlich</t>
  </si>
  <si>
    <t>Dashboard prüfen: Expectancy positiv? Drawdown im Rahmen? Disziplin-Quote über 80%? Konto-Blatt aktualisieren.</t>
  </si>
  <si>
    <t>3. AUTOMATISCH BERECHNETE FORMELN</t>
  </si>
  <si>
    <t>Risiko (€)</t>
  </si>
  <si>
    <t>ABS(Entry minus Stop) multipliziert mit Positionsgröße. Das ist der maximal mögliche Verlust dieses Trades.</t>
  </si>
  <si>
    <t>P&amp;L (€)</t>
  </si>
  <si>
    <t>Long: (Exit minus Entry) mal Pos. minus Gebühren. Short: (Entry minus Exit) mal Pos. minus Gebühren.</t>
  </si>
  <si>
    <t>R-Multiple</t>
  </si>
  <si>
    <t>P&amp;L geteilt durch Risiko. Wichtigste Kennzahl: +1R bedeutet Gewinn in Höhe des Risikos. Macht Trades vergleichbar.</t>
  </si>
  <si>
    <t>Anteil profitabler Trades. Allein nicht aussagekräftig — immer mit Ø Gewinn/Verlust kombinieren.</t>
  </si>
  <si>
    <t>Expectancy</t>
  </si>
  <si>
    <t>Trefferquote mal Ø Gewinn minus (1 minus Trefferquote) mal Ø Verlust. Erwarteter Profit pro Trade.</t>
  </si>
  <si>
    <t>Summe Gewinne geteilt durch Summe Verluste. &gt;1 bedeutet profitabel; &gt;1.5 ist solide; &gt;2 sehr gut.</t>
  </si>
  <si>
    <t>Differenz zum bisherigen Höchstwert der Equity-Kurve. Wichtige Risiko-Kennzahl.</t>
  </si>
  <si>
    <t>Break-Even Quote</t>
  </si>
  <si>
    <t>Trefferquote, ab der das System profitabel ist (bei gegebenem Verhältnis Ø Gewinn/Verlust).</t>
  </si>
  <si>
    <t>4. FARBCODIERUNG</t>
  </si>
  <si>
    <t>Gelb (Eingabe)</t>
  </si>
  <si>
    <t>Eingabefelder — hier tragen Sie Ihre Daten ein. Schrift in Blau.</t>
  </si>
  <si>
    <t>Hellblau (Berechnet)</t>
  </si>
  <si>
    <t>Automatisch berechnete Werte. NICHT überschreiben.</t>
  </si>
  <si>
    <t>Dunkelblau</t>
  </si>
  <si>
    <t>Titel und Hauptergebnisse.</t>
  </si>
  <si>
    <t>Grün</t>
  </si>
  <si>
    <t>Positive Werte (Gewinn, Treffer).</t>
  </si>
  <si>
    <t>Rot</t>
  </si>
  <si>
    <t>Negative Werte (Verluste, Drawdown, Regelbrüche).</t>
  </si>
  <si>
    <t>Goldakzent</t>
  </si>
  <si>
    <t>Wichtige Kennzahlen: Expectancy, Profit-Faktor, Risk/Reward.</t>
  </si>
  <si>
    <t>5. BEST PRACTICES</t>
  </si>
  <si>
    <t>Konsistenz vor Perfektion</t>
  </si>
  <si>
    <t>Lieber jeden Trade mit Pflichtfeldern erfassen als nach einer Woche aufgeben.</t>
  </si>
  <si>
    <t>Risiko zuerst</t>
  </si>
  <si>
    <t>Vor jedem Trade: Wie viel kann ich verlieren? Erst dann: Wie viel kann ich gewinnen?</t>
  </si>
  <si>
    <t>R-Multiple denken</t>
  </si>
  <si>
    <t>Denken Sie in R, nicht in €. So vergleichen Sie Trades unabhängig von Positionsgröße.</t>
  </si>
  <si>
    <t>Ehrlich bei Fehlern</t>
  </si>
  <si>
    <t>Der Fehlercode hilft nur, wenn Sie ihn ehrlich vergeben.</t>
  </si>
  <si>
    <t>Setups testen, nicht raten</t>
  </si>
  <si>
    <t>Treffen Sie keine Strategie-Entscheidungen ohne mindestens 30 Trades pro Setup.</t>
  </si>
  <si>
    <t>Disziplin &gt; Strategie</t>
  </si>
  <si>
    <t>Ein durchschnittliches System diszipliniert geführt schlägt ein perfektes System undiszipliniert.</t>
  </si>
  <si>
    <t>Wöchentliches Review</t>
  </si>
  <si>
    <t>Reservieren Sie 30 Minuten am Sonntag fürs Journal-Review.</t>
  </si>
  <si>
    <t>Datenschutz</t>
  </si>
  <si>
    <t>Diese Datei lokal sichern. Cloud nur bei guter Verschlüsselung.</t>
  </si>
  <si>
    <t>TRADING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</si>
</sst>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€&quot;;[Red]\-#,##0.00&quot; €&quot;;\-"/>
    <numFmt numFmtId="165" formatCode="0.0%;[Red]\-0.0%;\-"/>
    <numFmt numFmtId="166" formatCode="0.00\R;[Red]\-0.00\R;\-"/>
    <numFmt numFmtId="167" formatCode="#,##0.00;[Red]\-#,##0.00;\-"/>
    <numFmt numFmtId="168" formatCode="dd\.mm\.yyyy"/>
    <numFmt numFmtId="169" formatCode="hh:mm"/>
  </numFmts>
  <fonts count="15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b/>
      <sz val="10"/>
      <name val="Calibri"/>
      <charset val="1"/>
    </font>
    <font>
      <sz val="10"/>
      <color rgb="FF0000FF"/>
      <name val="Calibri"/>
      <charset val="1"/>
    </font>
    <font>
      <b/>
      <sz val="12"/>
      <color rgb="FF1A1F2E"/>
      <name val="Calibri"/>
      <charset val="1"/>
    </font>
    <font>
      <b/>
      <sz val="10"/>
      <color rgb="FF424242"/>
      <name val="Calibri"/>
      <charset val="1"/>
    </font>
    <font>
      <b/>
      <sz val="22"/>
      <color rgb="FF1A1F2E"/>
      <name val="Calibri"/>
      <charset val="1"/>
    </font>
    <font>
      <b/>
      <sz val="11"/>
      <color rgb="FFFFFFFF"/>
      <name val="Calibri"/>
      <charset val="1"/>
    </font>
    <font>
      <sz val="10"/>
      <name val="Calibri"/>
      <charset val="1"/>
    </font>
    <font>
      <b/>
      <sz val="10"/>
      <color rgb="FF1A1F2E"/>
      <name val="Calibri"/>
      <charset val="1"/>
    </font>
    <font>
      <b/>
      <sz val="10"/>
      <color rgb="FFFFFFFF"/>
      <name val="Calibri"/>
      <charset val="1"/>
    </font>
    <font>
      <b/>
      <sz val="14"/>
      <color rgb="FFFFFFFF"/>
      <name val="Calibri"/>
      <charset val="1"/>
    </font>
    <font>
      <i/>
      <sz val="9"/>
      <color rgb="FF616161"/>
      <name val="Calibri"/>
      <charset val="1"/>
    </font>
    <font>
      <b/>
      <sz val="12"/>
      <color rgb="FFC62828"/>
      <name val="Calibri"/>
      <charset val="1"/>
    </font>
    <font>
      <i/>
      <sz val="10"/>
      <color rgb="FF424242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1A1F2E"/>
        <bgColor rgb="FF003300"/>
      </patternFill>
    </fill>
    <fill>
      <patternFill patternType="solid">
        <fgColor rgb="FFFFF8E1"/>
        <bgColor rgb="FFFFF3F3"/>
      </patternFill>
    </fill>
    <fill>
      <patternFill patternType="solid">
        <fgColor rgb="FFFAFAFA"/>
        <bgColor rgb="FFFFFFFF"/>
      </patternFill>
    </fill>
    <fill>
      <patternFill patternType="solid">
        <fgColor rgb="FF2C3E5C"/>
        <bgColor rgb="FF424242"/>
      </patternFill>
    </fill>
    <fill>
      <patternFill patternType="solid">
        <fgColor rgb="FFE8EAF6"/>
        <bgColor rgb="FFF5F5F5"/>
      </patternFill>
    </fill>
    <fill>
      <patternFill patternType="solid">
        <fgColor rgb="FFD4AF37"/>
        <bgColor rgb="FFFFCC00"/>
      </patternFill>
    </fill>
    <fill>
      <patternFill patternType="solid">
        <fgColor rgb="FFF5F5F5"/>
        <bgColor rgb="FFFAFAFA"/>
      </patternFill>
    </fill>
    <fill>
      <patternFill patternType="solid">
        <fgColor rgb="FFFFCDD2"/>
        <bgColor rgb="FFE0E0E0"/>
      </patternFill>
    </fill>
    <fill>
      <patternFill patternType="solid">
        <fgColor rgb="FFE0E0E0"/>
        <bgColor rgb="FFD9D9D9"/>
      </patternFill>
    </fill>
    <fill>
      <patternFill patternType="solid">
        <fgColor rgb="FFC8E6C9"/>
        <bgColor rgb="FFD9D9D9"/>
      </patternFill>
    </fill>
  </fills>
  <borders count="8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/>
      <right/>
      <top/>
      <bottom style="medium">
        <color rgb="FF1A1F2E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/>
      <diagonal/>
    </border>
    <border>
      <left style="thin">
        <color rgb="FFBDBDBD"/>
      </left>
      <right style="thin">
        <color rgb="FFBDBDBD"/>
      </right>
      <top/>
      <bottom style="thin">
        <color rgb="FFBDBDBD"/>
      </bottom>
      <diagonal/>
    </border>
    <border>
      <left style="thin">
        <color rgb="FF424242"/>
      </left>
      <right/>
      <top style="medium">
        <color rgb="FF1A1F2E"/>
      </top>
      <bottom style="medium">
        <color rgb="FF1A1F2E"/>
      </bottom>
      <diagonal/>
    </border>
    <border>
      <left style="thin">
        <color rgb="FF424242"/>
      </left>
      <right style="thin">
        <color rgb="FF424242"/>
      </right>
      <top style="medium">
        <color rgb="FF1A1F2E"/>
      </top>
      <bottom style="medium">
        <color rgb="FF1A1F2E"/>
      </bottom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left" vertical="center" wrapText="1" indent="1"/>
    </xf>
    <xf numFmtId="166" fontId="9" fillId="6" borderId="7" xfId="0" applyNumberFormat="1" applyFont="1" applyFill="1" applyBorder="1" applyAlignment="1">
      <alignment horizontal="right" vertical="center"/>
    </xf>
    <xf numFmtId="164" fontId="9" fillId="6" borderId="7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 inden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 indent="1"/>
    </xf>
    <xf numFmtId="165" fontId="6" fillId="4" borderId="4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3" fillId="3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right" vertical="center"/>
    </xf>
    <xf numFmtId="164" fontId="9" fillId="6" borderId="1" xfId="0" applyNumberFormat="1" applyFont="1" applyFill="1" applyBorder="1" applyAlignment="1">
      <alignment horizontal="right" vertical="center"/>
    </xf>
    <xf numFmtId="0" fontId="7" fillId="7" borderId="6" xfId="0" applyFont="1" applyFill="1" applyBorder="1" applyAlignment="1">
      <alignment horizontal="center" vertical="center" wrapText="1"/>
    </xf>
    <xf numFmtId="167" fontId="9" fillId="6" borderId="1" xfId="0" applyNumberFormat="1" applyFont="1" applyFill="1" applyBorder="1" applyAlignment="1">
      <alignment horizontal="right" vertical="center"/>
    </xf>
    <xf numFmtId="165" fontId="9" fillId="6" borderId="1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 wrapText="1"/>
    </xf>
    <xf numFmtId="16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right" vertical="center"/>
    </xf>
    <xf numFmtId="166" fontId="9" fillId="6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165" fontId="3" fillId="3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wrapText="1" indent="1"/>
    </xf>
    <xf numFmtId="0" fontId="2" fillId="1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 indent="1"/>
    </xf>
    <xf numFmtId="0" fontId="2" fillId="6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11" borderId="1" xfId="0" applyFont="1" applyFill="1" applyBorder="1" applyAlignment="1">
      <alignment horizontal="left" vertical="center" wrapText="1" indent="1"/>
    </xf>
    <xf numFmtId="0" fontId="2" fillId="9" borderId="1" xfId="0" applyFont="1" applyFill="1" applyBorder="1" applyAlignment="1">
      <alignment horizontal="left" vertical="center" wrapText="1" indent="1"/>
    </xf>
    <xf numFmtId="0" fontId="2" fillId="7" borderId="1" xfId="0" applyFont="1" applyFill="1" applyBorder="1" applyAlignment="1">
      <alignment horizontal="left" vertical="center" wrapText="1" indent="1"/>
    </xf>
    <xf numFmtId="165" fontId="9" fillId="6" borderId="7" xfId="0" applyNumberFormat="1" applyFont="1" applyFill="1" applyBorder="1" applyAlignment="1">
      <alignment horizontal="right" vertical="center"/>
    </xf>
    <xf numFmtId="167" fontId="9" fillId="6" borderId="7" xfId="0" applyNumberFormat="1" applyFont="1" applyFill="1" applyBorder="1" applyAlignment="1">
      <alignment horizontal="right" vertical="center"/>
    </xf>
    <xf numFmtId="0" fontId="10" fillId="5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0" borderId="0" xfId="0" applyFont="1"/>
    <xf numFmtId="0" fontId="7" fillId="2" borderId="7" xfId="0" applyFont="1" applyFill="1" applyBorder="1" applyAlignment="1">
      <alignment horizontal="left" vertical="center" wrapText="1" indent="1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/>
    <xf numFmtId="0" fontId="14" fillId="9" borderId="7" xfId="0" applyFont="1" applyFill="1" applyBorder="1" applyAlignment="1">
      <alignment horizontal="left" vertical="top" wrapText="1"/>
    </xf>
  </cellXfs>
  <cellStyles count="1">
    <cellStyle name="Standard" xfId="0" builtinId="0"/>
  </cellStyles>
  <dxfs count="25"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ill>
        <patternFill>
          <bgColor rgb="FFFFF3F3"/>
        </patternFill>
      </fill>
    </dxf>
    <dxf>
      <font>
        <b/>
        <sz val="22"/>
        <color rgb="FFC62828"/>
        <name val="Calibri"/>
        <charset val="1"/>
      </font>
    </dxf>
    <dxf>
      <font>
        <b/>
        <sz val="22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22"/>
        <color rgb="FFC62828"/>
        <name val="Calibri"/>
        <charset val="1"/>
      </font>
    </dxf>
    <dxf>
      <font>
        <b/>
        <sz val="22"/>
        <color rgb="FF2E7D32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78787"/>
      <rgbColor rgb="FF9999FF"/>
      <rgbColor rgb="FF993366"/>
      <rgbColor rgb="FFFFF8E1"/>
      <rgbColor rgb="FFE8EA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8E6C9"/>
      <rgbColor rgb="FFFFF3F3"/>
      <rgbColor rgb="FFE0E0E0"/>
      <rgbColor rgb="FFFAFAFA"/>
      <rgbColor rgb="FFCC99FF"/>
      <rgbColor rgb="FFFFCDD2"/>
      <rgbColor rgb="FF4A7EBB"/>
      <rgbColor rgb="FF33CCCC"/>
      <rgbColor rgb="FF99CC00"/>
      <rgbColor rgb="FFFFCC00"/>
      <rgbColor rgb="FFD4AF37"/>
      <rgbColor rgb="FFFF6600"/>
      <rgbColor rgb="FF616161"/>
      <rgbColor rgb="FF969696"/>
      <rgbColor rgb="FF003366"/>
      <rgbColor rgb="FF2E7D32"/>
      <rgbColor rgb="FF003300"/>
      <rgbColor rgb="FF1A1F2E"/>
      <rgbColor rgb="FFC62828"/>
      <rgbColor rgb="FF993366"/>
      <rgbColor rgb="FF2C3E5C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Equity-Kurve (Kumulativer P&amp;L 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Trades!$X$4</c:f>
              <c:strCache>
                <c:ptCount val="1"/>
                <c:pt idx="0">
                  <c:v>Kum. P&amp;L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Trades!$A$5:$A$54</c:f>
              <c:numCache>
                <c:formatCode>#,##0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Trades!$X$5:$X$54</c:f>
              <c:numCache>
                <c:formatCode>General</c:formatCode>
                <c:ptCount val="50"/>
                <c:pt idx="0">
                  <c:v>111.5</c:v>
                </c:pt>
                <c:pt idx="1">
                  <c:v>146.50000000000037</c:v>
                </c:pt>
                <c:pt idx="2">
                  <c:v>8.0000000000000853</c:v>
                </c:pt>
                <c:pt idx="3">
                  <c:v>99.000000000000085</c:v>
                </c:pt>
                <c:pt idx="4">
                  <c:v>204.50000000000009</c:v>
                </c:pt>
                <c:pt idx="5">
                  <c:v>265.50000000000034</c:v>
                </c:pt>
                <c:pt idx="6">
                  <c:v>253.9000000000014</c:v>
                </c:pt>
                <c:pt idx="7">
                  <c:v>340.90000000000123</c:v>
                </c:pt>
                <c:pt idx="8">
                  <c:v>326.90000000000123</c:v>
                </c:pt>
                <c:pt idx="9">
                  <c:v>446.40000000000123</c:v>
                </c:pt>
                <c:pt idx="10">
                  <c:v>8944.4000000002288</c:v>
                </c:pt>
                <c:pt idx="11">
                  <c:v>8993.9000000002288</c:v>
                </c:pt>
                <c:pt idx="12">
                  <c:v>9053.9000000002288</c:v>
                </c:pt>
                <c:pt idx="13">
                  <c:v>9042.9000000002288</c:v>
                </c:pt>
                <c:pt idx="14">
                  <c:v>9133.9000000002288</c:v>
                </c:pt>
                <c:pt idx="15">
                  <c:v>9069.4000000002288</c:v>
                </c:pt>
                <c:pt idx="16">
                  <c:v>9188.4000000002288</c:v>
                </c:pt>
                <c:pt idx="17">
                  <c:v>9221.400000000227</c:v>
                </c:pt>
                <c:pt idx="18">
                  <c:v>9280.400000000227</c:v>
                </c:pt>
                <c:pt idx="19">
                  <c:v>9359.900000000227</c:v>
                </c:pt>
                <c:pt idx="20">
                  <c:v>9251.400000000227</c:v>
                </c:pt>
                <c:pt idx="21">
                  <c:v>9317.400000000227</c:v>
                </c:pt>
                <c:pt idx="22">
                  <c:v>9365.4000000002252</c:v>
                </c:pt>
                <c:pt idx="23">
                  <c:v>9452.8000000002248</c:v>
                </c:pt>
                <c:pt idx="24">
                  <c:v>9604.3000000002248</c:v>
                </c:pt>
                <c:pt idx="25">
                  <c:v>9730.8000000002248</c:v>
                </c:pt>
                <c:pt idx="26">
                  <c:v>20228.800000000338</c:v>
                </c:pt>
                <c:pt idx="27">
                  <c:v>20204.800000000338</c:v>
                </c:pt>
                <c:pt idx="28">
                  <c:v>20236.800000000338</c:v>
                </c:pt>
                <c:pt idx="29">
                  <c:v>20201.300000000338</c:v>
                </c:pt>
                <c:pt idx="30">
                  <c:v>20320.800000000338</c:v>
                </c:pt>
                <c:pt idx="31">
                  <c:v>20349.800000000338</c:v>
                </c:pt>
                <c:pt idx="32">
                  <c:v>20457.800000000338</c:v>
                </c:pt>
                <c:pt idx="33">
                  <c:v>20528.800000000338</c:v>
                </c:pt>
                <c:pt idx="34">
                  <c:v>20576.300000000338</c:v>
                </c:pt>
                <c:pt idx="35">
                  <c:v>20491.800000000338</c:v>
                </c:pt>
                <c:pt idx="36">
                  <c:v>20541.800000000338</c:v>
                </c:pt>
                <c:pt idx="37">
                  <c:v>20678.300000000338</c:v>
                </c:pt>
                <c:pt idx="38">
                  <c:v>20714.300000000338</c:v>
                </c:pt>
                <c:pt idx="39">
                  <c:v>20692.300000000338</c:v>
                </c:pt>
                <c:pt idx="40">
                  <c:v>20802.300000000338</c:v>
                </c:pt>
                <c:pt idx="41">
                  <c:v>20911.800000000338</c:v>
                </c:pt>
                <c:pt idx="42">
                  <c:v>21031.300000000338</c:v>
                </c:pt>
                <c:pt idx="43">
                  <c:v>21115.800000000338</c:v>
                </c:pt>
                <c:pt idx="44">
                  <c:v>21101.800000000338</c:v>
                </c:pt>
                <c:pt idx="45">
                  <c:v>21201.800000000338</c:v>
                </c:pt>
                <c:pt idx="46">
                  <c:v>21307.300000000338</c:v>
                </c:pt>
                <c:pt idx="47">
                  <c:v>21439.800000000338</c:v>
                </c:pt>
                <c:pt idx="48">
                  <c:v>17437.800000000279</c:v>
                </c:pt>
                <c:pt idx="49">
                  <c:v>17589.300000000279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1B-4AAF-B7CB-3818816C3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2737617"/>
        <c:axId val="16064080"/>
      </c:lineChart>
      <c:catAx>
        <c:axId val="827376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Trade Nr.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6064080"/>
        <c:crosses val="autoZero"/>
        <c:auto val="1"/>
        <c:lblAlgn val="ctr"/>
        <c:lblOffset val="100"/>
        <c:noMultiLvlLbl val="0"/>
      </c:catAx>
      <c:valAx>
        <c:axId val="160640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Kum. P&amp;L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2737617"/>
        <c:crosses val="autoZero"/>
        <c:crossBetween val="between"/>
      </c:valAx>
      <c:spPr>
        <a:solidFill>
          <a:schemeClr val="bg1"/>
        </a:solidFill>
        <a:ln w="0">
          <a:noFill/>
        </a:ln>
      </c:spPr>
    </c:plotArea>
    <c:plotVisOnly val="1"/>
    <c:dispBlanksAs val="gap"/>
    <c:showDLblsOverMax val="1"/>
  </c:chart>
  <c:spPr>
    <a:solidFill>
      <a:schemeClr val="accent1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33</xdr:row>
      <xdr:rowOff>0</xdr:rowOff>
    </xdr:from>
    <xdr:to>
      <xdr:col>10</xdr:col>
      <xdr:colOff>9524</xdr:colOff>
      <xdr:row>50</xdr:row>
      <xdr:rowOff>1080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1"/>
  <sheetViews>
    <sheetView showGridLines="0" tabSelected="1" zoomScaleNormal="100" workbookViewId="0">
      <selection activeCell="P13" sqref="P13"/>
    </sheetView>
  </sheetViews>
  <sheetFormatPr baseColWidth="10" defaultColWidth="8.7109375" defaultRowHeight="15" x14ac:dyDescent="0.25"/>
  <cols>
    <col min="1" max="1" width="1.28515625" customWidth="1"/>
    <col min="2" max="10" width="16" customWidth="1"/>
  </cols>
  <sheetData>
    <row r="1" spans="2:10" ht="9" customHeight="1" x14ac:dyDescent="0.25"/>
    <row r="2" spans="2:10" x14ac:dyDescent="0.25">
      <c r="B2" s="14" t="s">
        <v>299</v>
      </c>
      <c r="C2" s="14"/>
      <c r="D2" s="14"/>
      <c r="E2" s="14"/>
      <c r="F2" s="14"/>
      <c r="G2" s="14"/>
      <c r="H2" s="14"/>
      <c r="I2" s="14"/>
      <c r="J2" s="14"/>
    </row>
    <row r="3" spans="2:10" x14ac:dyDescent="0.25">
      <c r="B3" s="14"/>
      <c r="C3" s="14"/>
      <c r="D3" s="14"/>
      <c r="E3" s="14"/>
      <c r="F3" s="14"/>
      <c r="G3" s="14"/>
      <c r="H3" s="14"/>
      <c r="I3" s="14"/>
      <c r="J3" s="14"/>
    </row>
    <row r="5" spans="2:10" ht="15" customHeight="1" x14ac:dyDescent="0.25">
      <c r="B5" s="15" t="s">
        <v>0</v>
      </c>
      <c r="C5" s="13" t="s">
        <v>1</v>
      </c>
      <c r="D5" s="13"/>
      <c r="E5" s="17" t="s">
        <v>2</v>
      </c>
      <c r="F5" s="18">
        <v>10000</v>
      </c>
      <c r="G5" s="17" t="s">
        <v>3</v>
      </c>
      <c r="H5" s="13" t="s">
        <v>4</v>
      </c>
      <c r="I5" s="13"/>
      <c r="J5" s="13"/>
    </row>
    <row r="6" spans="2:10" ht="10.5" customHeight="1" x14ac:dyDescent="0.25"/>
    <row r="7" spans="2:10" ht="15.75" x14ac:dyDescent="0.25">
      <c r="B7" s="12" t="s">
        <v>5</v>
      </c>
      <c r="C7" s="12"/>
      <c r="D7" s="12"/>
      <c r="E7" s="12"/>
      <c r="F7" s="12"/>
      <c r="G7" s="12"/>
      <c r="H7" s="12"/>
      <c r="I7" s="12"/>
      <c r="J7" s="12"/>
    </row>
    <row r="8" spans="2:10" ht="21.75" customHeight="1" x14ac:dyDescent="0.25">
      <c r="B8" s="11" t="s">
        <v>6</v>
      </c>
      <c r="C8" s="11"/>
      <c r="D8" s="11" t="s">
        <v>7</v>
      </c>
      <c r="E8" s="11"/>
      <c r="F8" s="11" t="s">
        <v>8</v>
      </c>
      <c r="G8" s="11"/>
      <c r="H8" s="11" t="s">
        <v>9</v>
      </c>
      <c r="I8" s="11"/>
      <c r="J8" s="19" t="s">
        <v>10</v>
      </c>
    </row>
    <row r="9" spans="2:10" ht="28.5" customHeight="1" x14ac:dyDescent="0.25">
      <c r="B9" s="10">
        <f>COUNT(Trades!A5:A504)</f>
        <v>50</v>
      </c>
      <c r="C9" s="10"/>
      <c r="D9" s="9">
        <f>SUM(Trades!P5:P504)</f>
        <v>17589.300000000279</v>
      </c>
      <c r="E9" s="9"/>
      <c r="F9" s="8">
        <f>IFERROR(COUNTIF(Trades!P5:P504,"&gt;0")/COUNT(Trades!P5:P504),0)</f>
        <v>0.76</v>
      </c>
      <c r="G9" s="8"/>
      <c r="H9" s="9">
        <f>F5+SUM(Trades!P5:P504)</f>
        <v>27589.300000000279</v>
      </c>
      <c r="I9" s="9"/>
      <c r="J9" s="20">
        <f>IFERROR(SUM(Trades!P5:P504)/F5,0)</f>
        <v>1.7589300000000279</v>
      </c>
    </row>
    <row r="11" spans="2:10" ht="15.75" x14ac:dyDescent="0.25">
      <c r="B11" s="12" t="s">
        <v>11</v>
      </c>
      <c r="C11" s="12"/>
      <c r="D11" s="12"/>
      <c r="E11" s="12"/>
      <c r="F11" s="12"/>
      <c r="G11" s="12"/>
      <c r="H11" s="12"/>
      <c r="I11" s="12"/>
      <c r="J11" s="12"/>
    </row>
    <row r="12" spans="2:10" ht="15" customHeight="1" x14ac:dyDescent="0.25">
      <c r="B12" s="7" t="s">
        <v>12</v>
      </c>
      <c r="C12" s="7"/>
      <c r="D12" s="7"/>
      <c r="E12" s="21" t="s">
        <v>13</v>
      </c>
      <c r="F12" s="7" t="s">
        <v>12</v>
      </c>
      <c r="G12" s="7"/>
      <c r="H12" s="7"/>
      <c r="I12" s="6" t="s">
        <v>13</v>
      </c>
      <c r="J12" s="6"/>
    </row>
    <row r="13" spans="2:10" ht="15" customHeight="1" x14ac:dyDescent="0.25">
      <c r="B13" s="5" t="s">
        <v>14</v>
      </c>
      <c r="C13" s="5"/>
      <c r="D13" s="5"/>
      <c r="E13" s="22">
        <f>COUNTIF(Trades!P5:P504,"&gt;0")</f>
        <v>38</v>
      </c>
      <c r="F13" s="5" t="s">
        <v>15</v>
      </c>
      <c r="G13" s="5"/>
      <c r="H13" s="5"/>
      <c r="I13" s="4">
        <f>IFERROR(MIN(Trades!P5:P504),0)</f>
        <v>-4002.0000000000568</v>
      </c>
      <c r="J13" s="4"/>
    </row>
    <row r="14" spans="2:10" ht="15" customHeight="1" x14ac:dyDescent="0.25">
      <c r="B14" s="5" t="s">
        <v>16</v>
      </c>
      <c r="C14" s="5"/>
      <c r="D14" s="5"/>
      <c r="E14" s="22">
        <f>COUNTIF(Trades!P5:P504,"&lt;0")</f>
        <v>12</v>
      </c>
      <c r="F14" s="5" t="s">
        <v>17</v>
      </c>
      <c r="G14" s="5"/>
      <c r="H14" s="5"/>
      <c r="I14" s="4">
        <f>IFERROR(AVERAGE(Trades!P5:P504),0)</f>
        <v>351.78600000000557</v>
      </c>
      <c r="J14" s="4"/>
    </row>
    <row r="15" spans="2:10" ht="15" customHeight="1" x14ac:dyDescent="0.25">
      <c r="B15" s="5" t="s">
        <v>18</v>
      </c>
      <c r="C15" s="5"/>
      <c r="D15" s="5"/>
      <c r="E15" s="22">
        <f>COUNTIFS(Trades!P5:P504,0)</f>
        <v>0</v>
      </c>
      <c r="F15" s="5" t="s">
        <v>19</v>
      </c>
      <c r="G15" s="5"/>
      <c r="H15" s="5"/>
      <c r="I15" s="3">
        <f>IFERROR(AVERAGE(Trades!Q5:Q504),0)</f>
        <v>1.065400851851855</v>
      </c>
      <c r="J15" s="3"/>
    </row>
    <row r="16" spans="2:10" ht="15" customHeight="1" x14ac:dyDescent="0.25">
      <c r="B16" s="5" t="s">
        <v>20</v>
      </c>
      <c r="C16" s="5"/>
      <c r="D16" s="5"/>
      <c r="E16" s="23">
        <f>IFERROR(AVERAGEIF(Trades!P5:P504,"&gt;0"),0)</f>
        <v>582.08947368421934</v>
      </c>
      <c r="F16" s="5" t="s">
        <v>21</v>
      </c>
      <c r="G16" s="5"/>
      <c r="H16" s="5"/>
      <c r="I16" s="3">
        <f>IFERROR(MAX(Trades!Q5:Q504),0)</f>
        <v>2.75</v>
      </c>
      <c r="J16" s="3"/>
    </row>
    <row r="17" spans="2:10" ht="15" customHeight="1" x14ac:dyDescent="0.25">
      <c r="B17" s="5" t="s">
        <v>22</v>
      </c>
      <c r="C17" s="5"/>
      <c r="D17" s="5"/>
      <c r="E17" s="23">
        <f>IFERROR(AVERAGEIF(Trades!P5:P504,"&lt;0"),0)</f>
        <v>-377.50833333333793</v>
      </c>
      <c r="F17" s="5" t="s">
        <v>23</v>
      </c>
      <c r="G17" s="5"/>
      <c r="H17" s="5"/>
      <c r="I17" s="3">
        <f>IFERROR(MIN(Trades!Q5:Q504),0)</f>
        <v>-2.0518518518518647</v>
      </c>
      <c r="J17" s="3"/>
    </row>
    <row r="18" spans="2:10" ht="15" customHeight="1" x14ac:dyDescent="0.25">
      <c r="B18" s="5" t="s">
        <v>24</v>
      </c>
      <c r="C18" s="5"/>
      <c r="D18" s="5"/>
      <c r="E18" s="23">
        <f>IFERROR(MAX(Trades!P5:P504),0)</f>
        <v>10498.000000000113</v>
      </c>
      <c r="F18" s="5" t="s">
        <v>25</v>
      </c>
      <c r="G18" s="5"/>
      <c r="H18" s="5"/>
      <c r="I18" s="4">
        <f>IFERROR(SUM(Trades!N5:N504),0)</f>
        <v>184</v>
      </c>
      <c r="J18" s="4"/>
    </row>
    <row r="20" spans="2:10" ht="15.75" x14ac:dyDescent="0.25">
      <c r="B20" s="12" t="s">
        <v>26</v>
      </c>
      <c r="C20" s="12"/>
      <c r="D20" s="12"/>
      <c r="E20" s="12"/>
      <c r="F20" s="12"/>
      <c r="G20" s="12"/>
      <c r="H20" s="12"/>
      <c r="I20" s="12"/>
      <c r="J20" s="12"/>
    </row>
    <row r="21" spans="2:10" ht="15" customHeight="1" x14ac:dyDescent="0.25">
      <c r="B21" s="2" t="s">
        <v>12</v>
      </c>
      <c r="C21" s="2"/>
      <c r="D21" s="2"/>
      <c r="E21" s="24" t="s">
        <v>13</v>
      </c>
      <c r="F21" s="2" t="s">
        <v>12</v>
      </c>
      <c r="G21" s="2"/>
      <c r="H21" s="2"/>
      <c r="I21" s="1" t="s">
        <v>13</v>
      </c>
      <c r="J21" s="1"/>
    </row>
    <row r="22" spans="2:10" ht="15" customHeight="1" x14ac:dyDescent="0.25">
      <c r="B22" s="5" t="s">
        <v>27</v>
      </c>
      <c r="C22" s="5"/>
      <c r="D22" s="5"/>
      <c r="E22" s="23">
        <f>IFERROR((COUNTIF(Trades!P5:P504,"&gt;0")/COUNT(Trades!P5:P504))*AVERAGEIF(Trades!P5:P504,"&gt;0")-(1-COUNTIF(Trades!P5:P504,"&gt;0")/COUNT(Trades!P5:P504))*ABS(AVERAGEIF(Trades!P5:P504,"&lt;0")),0)</f>
        <v>351.78600000000557</v>
      </c>
      <c r="F22" s="5" t="s">
        <v>28</v>
      </c>
      <c r="G22" s="5"/>
      <c r="H22" s="5"/>
      <c r="I22" s="4">
        <f>IFERROR(MIN(Trades!Z5:Z504),0)</f>
        <v>-4002.0000000000582</v>
      </c>
      <c r="J22" s="4"/>
    </row>
    <row r="23" spans="2:10" ht="15" customHeight="1" x14ac:dyDescent="0.25">
      <c r="B23" s="5" t="s">
        <v>29</v>
      </c>
      <c r="C23" s="5"/>
      <c r="D23" s="5"/>
      <c r="E23" s="25">
        <f>IFERROR(SUMIF(Trades!P5:P504,"&gt;0")/ABS(SUMIF(Trades!P5:P504,"&lt;0")),0)</f>
        <v>4.8827619699344531</v>
      </c>
      <c r="F23" s="5" t="s">
        <v>30</v>
      </c>
      <c r="G23" s="5"/>
      <c r="H23" s="5"/>
      <c r="I23" s="49">
        <f>IFERROR(MIN(Trades!Z5:Z504)/F5,0)</f>
        <v>-0.40020000000000583</v>
      </c>
      <c r="J23" s="49"/>
    </row>
    <row r="24" spans="2:10" ht="15" customHeight="1" x14ac:dyDescent="0.25">
      <c r="B24" s="5" t="s">
        <v>31</v>
      </c>
      <c r="C24" s="5"/>
      <c r="D24" s="5"/>
      <c r="E24" s="26">
        <f>IFERROR(ABS(AVERAGEIF(Trades!P5:P504,"&lt;0"))/(AVERAGEIF(Trades!P5:P504,"&gt;0")+ABS(AVERAGEIF(Trades!P5:P504,"&lt;0"))),0)</f>
        <v>0.39340266367077148</v>
      </c>
      <c r="F24" s="5" t="s">
        <v>32</v>
      </c>
      <c r="G24" s="5"/>
      <c r="H24" s="5"/>
      <c r="I24" s="50">
        <f>IFERROR(AVERAGEIF(Trades!P5:P504,"&gt;0")/ABS(AVERAGEIF(Trades!P5:P504,"&lt;0")),0)</f>
        <v>1.5419248326108799</v>
      </c>
      <c r="J24" s="50"/>
    </row>
    <row r="26" spans="2:10" ht="15.75" x14ac:dyDescent="0.25">
      <c r="B26" s="12" t="s">
        <v>33</v>
      </c>
      <c r="C26" s="12"/>
      <c r="D26" s="12"/>
      <c r="E26" s="12"/>
      <c r="F26" s="12"/>
      <c r="G26" s="12"/>
      <c r="H26" s="12"/>
      <c r="I26" s="12"/>
      <c r="J26" s="12"/>
    </row>
    <row r="27" spans="2:10" ht="15" customHeight="1" x14ac:dyDescent="0.25">
      <c r="B27" s="7" t="s">
        <v>12</v>
      </c>
      <c r="C27" s="7"/>
      <c r="D27" s="7"/>
      <c r="E27" s="21" t="s">
        <v>13</v>
      </c>
      <c r="F27" s="7" t="s">
        <v>12</v>
      </c>
      <c r="G27" s="7"/>
      <c r="H27" s="7"/>
      <c r="I27" s="6" t="s">
        <v>13</v>
      </c>
      <c r="J27" s="6"/>
    </row>
    <row r="28" spans="2:10" ht="15" customHeight="1" x14ac:dyDescent="0.25">
      <c r="B28" s="5" t="s">
        <v>34</v>
      </c>
      <c r="C28" s="5"/>
      <c r="D28" s="5"/>
      <c r="E28" s="22">
        <f>COUNTIF(Trades!T5:T504,"Ja")</f>
        <v>38</v>
      </c>
      <c r="F28" s="5" t="s">
        <v>35</v>
      </c>
      <c r="G28" s="5"/>
      <c r="H28" s="5"/>
      <c r="I28" s="4">
        <f>IFERROR(SUMIFS(Trades!P5:P504,Trades!T5:T504,"Ja"),0)</f>
        <v>22119.400000000336</v>
      </c>
      <c r="J28" s="4"/>
    </row>
    <row r="29" spans="2:10" ht="15" customHeight="1" x14ac:dyDescent="0.25">
      <c r="B29" s="5" t="s">
        <v>36</v>
      </c>
      <c r="C29" s="5"/>
      <c r="D29" s="5"/>
      <c r="E29" s="22">
        <f>COUNTIF(Trades!T5:T504,"Nein")</f>
        <v>12</v>
      </c>
      <c r="F29" s="5" t="s">
        <v>37</v>
      </c>
      <c r="G29" s="5"/>
      <c r="H29" s="5"/>
      <c r="I29" s="4">
        <f>IFERROR(SUMIFS(Trades!P5:P504,Trades!T5:T504,"Nein"),0)</f>
        <v>-4530.1000000000549</v>
      </c>
      <c r="J29" s="4"/>
    </row>
    <row r="30" spans="2:10" ht="15" customHeight="1" x14ac:dyDescent="0.25">
      <c r="B30" s="5" t="s">
        <v>38</v>
      </c>
      <c r="C30" s="5"/>
      <c r="D30" s="5"/>
      <c r="E30" s="26">
        <f>IFERROR(COUNTIF(Trades!T5:T504,"Ja")/COUNTA(Trades!T5:T504),0)</f>
        <v>0.76</v>
      </c>
      <c r="F30" s="5" t="s">
        <v>39</v>
      </c>
      <c r="G30" s="5"/>
      <c r="H30" s="5"/>
      <c r="I30" s="4">
        <f>IFERROR(AVERAGEIFS(Trades!P5:P504,Trades!T5:T504,"Ja"),0)</f>
        <v>582.08947368421934</v>
      </c>
      <c r="J30" s="4"/>
    </row>
    <row r="31" spans="2:10" ht="6.75" customHeight="1" x14ac:dyDescent="0.25"/>
    <row r="32" spans="2:10" ht="6.75" customHeight="1" x14ac:dyDescent="0.25"/>
    <row r="33" spans="2:10" ht="15.75" x14ac:dyDescent="0.25">
      <c r="B33" s="12" t="s">
        <v>40</v>
      </c>
      <c r="C33" s="12"/>
      <c r="D33" s="12"/>
      <c r="E33" s="12"/>
      <c r="F33" s="12"/>
      <c r="G33" s="12"/>
      <c r="H33" s="12"/>
      <c r="I33" s="12"/>
      <c r="J33" s="12"/>
    </row>
    <row r="34" spans="2:10" ht="15" customHeight="1" x14ac:dyDescent="0.25"/>
    <row r="35" spans="2:10" ht="15" customHeight="1" x14ac:dyDescent="0.25"/>
    <row r="36" spans="2:10" ht="15" customHeight="1" x14ac:dyDescent="0.25"/>
    <row r="37" spans="2:10" ht="15" customHeight="1" x14ac:dyDescent="0.25"/>
    <row r="38" spans="2:10" ht="15" customHeight="1" x14ac:dyDescent="0.25"/>
    <row r="39" spans="2:10" ht="15" customHeight="1" x14ac:dyDescent="0.25"/>
    <row r="40" spans="2:10" ht="15" customHeight="1" x14ac:dyDescent="0.25"/>
    <row r="41" spans="2:10" ht="15" customHeight="1" x14ac:dyDescent="0.25"/>
    <row r="42" spans="2:10" ht="15" customHeight="1" x14ac:dyDescent="0.25"/>
    <row r="43" spans="2:10" ht="15" customHeight="1" x14ac:dyDescent="0.25"/>
    <row r="44" spans="2:10" ht="15" customHeight="1" x14ac:dyDescent="0.25"/>
    <row r="45" spans="2:10" ht="15" customHeight="1" x14ac:dyDescent="0.25"/>
    <row r="46" spans="2:10" ht="15" customHeight="1" x14ac:dyDescent="0.25"/>
    <row r="47" spans="2:10" ht="15" customHeight="1" x14ac:dyDescent="0.25"/>
    <row r="48" spans="2:10" ht="15" customHeight="1" x14ac:dyDescent="0.25"/>
    <row r="49" ht="15" customHeight="1" x14ac:dyDescent="0.25"/>
    <row r="50" ht="15" customHeight="1" x14ac:dyDescent="0.25"/>
    <row r="51" ht="15" customHeight="1" x14ac:dyDescent="0.25"/>
  </sheetData>
  <mergeCells count="61">
    <mergeCell ref="B30:D30"/>
    <mergeCell ref="F30:H30"/>
    <mergeCell ref="I30:J30"/>
    <mergeCell ref="B33:J33"/>
    <mergeCell ref="B28:D28"/>
    <mergeCell ref="F28:H28"/>
    <mergeCell ref="I28:J28"/>
    <mergeCell ref="B29:D29"/>
    <mergeCell ref="F29:H29"/>
    <mergeCell ref="I29:J29"/>
    <mergeCell ref="B24:D24"/>
    <mergeCell ref="F24:H24"/>
    <mergeCell ref="I24:J24"/>
    <mergeCell ref="B26:J26"/>
    <mergeCell ref="B27:D27"/>
    <mergeCell ref="F27:H27"/>
    <mergeCell ref="I27:J27"/>
    <mergeCell ref="B22:D22"/>
    <mergeCell ref="F22:H22"/>
    <mergeCell ref="I22:J22"/>
    <mergeCell ref="B23:D23"/>
    <mergeCell ref="F23:H23"/>
    <mergeCell ref="I23:J23"/>
    <mergeCell ref="B18:D18"/>
    <mergeCell ref="F18:H18"/>
    <mergeCell ref="I18:J18"/>
    <mergeCell ref="B20:J20"/>
    <mergeCell ref="B21:D21"/>
    <mergeCell ref="F21:H21"/>
    <mergeCell ref="I21:J21"/>
    <mergeCell ref="B16:D16"/>
    <mergeCell ref="F16:H16"/>
    <mergeCell ref="I16:J16"/>
    <mergeCell ref="B17:D17"/>
    <mergeCell ref="F17:H17"/>
    <mergeCell ref="I17:J17"/>
    <mergeCell ref="B14:D14"/>
    <mergeCell ref="F14:H14"/>
    <mergeCell ref="I14:J14"/>
    <mergeCell ref="B15:D15"/>
    <mergeCell ref="F15:H15"/>
    <mergeCell ref="I15:J15"/>
    <mergeCell ref="B12:D12"/>
    <mergeCell ref="F12:H12"/>
    <mergeCell ref="I12:J12"/>
    <mergeCell ref="B13:D13"/>
    <mergeCell ref="F13:H13"/>
    <mergeCell ref="I13:J13"/>
    <mergeCell ref="B9:C9"/>
    <mergeCell ref="D9:E9"/>
    <mergeCell ref="F9:G9"/>
    <mergeCell ref="H9:I9"/>
    <mergeCell ref="B11:J11"/>
    <mergeCell ref="B2:J3"/>
    <mergeCell ref="C5:D5"/>
    <mergeCell ref="H5:J5"/>
    <mergeCell ref="B7:J7"/>
    <mergeCell ref="B8:C8"/>
    <mergeCell ref="D8:E8"/>
    <mergeCell ref="F8:G8"/>
    <mergeCell ref="H8:I8"/>
  </mergeCells>
  <conditionalFormatting sqref="D9">
    <cfRule type="cellIs" dxfId="24" priority="6" operator="greaterThan">
      <formula>0</formula>
    </cfRule>
    <cfRule type="cellIs" dxfId="23" priority="7" operator="lessThan">
      <formula>0</formula>
    </cfRule>
  </conditionalFormatting>
  <conditionalFormatting sqref="E13:E39">
    <cfRule type="cellIs" dxfId="22" priority="2" operator="greaterThan">
      <formula>0</formula>
    </cfRule>
    <cfRule type="cellIs" dxfId="21" priority="3" operator="lessThan">
      <formula>0</formula>
    </cfRule>
  </conditionalFormatting>
  <conditionalFormatting sqref="I13:I39">
    <cfRule type="cellIs" dxfId="20" priority="4" operator="greaterThan">
      <formula>0</formula>
    </cfRule>
    <cfRule type="cellIs" dxfId="19" priority="5" operator="lessThan">
      <formula>0</formula>
    </cfRule>
  </conditionalFormatting>
  <conditionalFormatting sqref="J9">
    <cfRule type="cellIs" dxfId="18" priority="8" operator="greaterThan">
      <formula>0</formula>
    </cfRule>
    <cfRule type="cellIs" dxfId="17" priority="9" operator="lessThan">
      <formula>0</formula>
    </cfRule>
  </conditionalFormatting>
  <printOptions horizontalCentered="1"/>
  <pageMargins left="0.75" right="0.75" top="1" bottom="1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0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5" customWidth="1"/>
    <col min="2" max="2" width="11" customWidth="1"/>
    <col min="3" max="3" width="8" customWidth="1"/>
    <col min="4" max="4" width="9" customWidth="1"/>
    <col min="5" max="5" width="10" customWidth="1"/>
    <col min="6" max="6" width="9" customWidth="1"/>
    <col min="7" max="7" width="17" customWidth="1"/>
    <col min="8" max="8" width="6" customWidth="1"/>
    <col min="9" max="13" width="11" customWidth="1"/>
    <col min="14" max="14" width="9" customWidth="1"/>
    <col min="15" max="15" width="11" customWidth="1"/>
    <col min="16" max="16" width="12" customWidth="1"/>
    <col min="17" max="18" width="9" customWidth="1"/>
    <col min="19" max="19" width="14" customWidth="1"/>
    <col min="20" max="20" width="8" customWidth="1"/>
    <col min="21" max="21" width="17" customWidth="1"/>
    <col min="22" max="22" width="12" customWidth="1"/>
    <col min="23" max="23" width="36" customWidth="1"/>
    <col min="24" max="26" width="12" customWidth="1"/>
  </cols>
  <sheetData>
    <row r="1" spans="1:26" ht="31.5" customHeight="1" x14ac:dyDescent="0.25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3" spans="1:26" ht="21.75" customHeight="1" x14ac:dyDescent="0.25">
      <c r="A3" s="51" t="s">
        <v>42</v>
      </c>
      <c r="B3" s="51"/>
      <c r="C3" s="51"/>
      <c r="D3" s="51"/>
      <c r="E3" s="51"/>
      <c r="F3" s="51"/>
      <c r="G3" s="51"/>
      <c r="H3" s="51"/>
      <c r="I3" s="51" t="s">
        <v>43</v>
      </c>
      <c r="J3" s="51"/>
      <c r="K3" s="51"/>
      <c r="L3" s="51"/>
      <c r="M3" s="51"/>
      <c r="N3" s="51"/>
      <c r="O3" s="52" t="s">
        <v>44</v>
      </c>
      <c r="P3" s="52"/>
      <c r="Q3" s="52"/>
      <c r="R3" s="52"/>
      <c r="S3" s="51" t="s">
        <v>45</v>
      </c>
      <c r="T3" s="51"/>
      <c r="U3" s="51"/>
      <c r="V3" s="51"/>
      <c r="W3" s="51"/>
      <c r="X3" s="53" t="s">
        <v>46</v>
      </c>
      <c r="Y3" s="53"/>
      <c r="Z3" s="53"/>
    </row>
    <row r="4" spans="1:26" ht="27.75" customHeight="1" x14ac:dyDescent="0.25">
      <c r="A4" s="27" t="s">
        <v>47</v>
      </c>
      <c r="B4" s="27" t="s">
        <v>48</v>
      </c>
      <c r="C4" s="27" t="s">
        <v>49</v>
      </c>
      <c r="D4" s="27" t="s">
        <v>50</v>
      </c>
      <c r="E4" s="27" t="s">
        <v>51</v>
      </c>
      <c r="F4" s="27" t="s">
        <v>52</v>
      </c>
      <c r="G4" s="27" t="s">
        <v>53</v>
      </c>
      <c r="H4" s="27" t="s">
        <v>54</v>
      </c>
      <c r="I4" s="27" t="s">
        <v>55</v>
      </c>
      <c r="J4" s="27" t="s">
        <v>56</v>
      </c>
      <c r="K4" s="27" t="s">
        <v>57</v>
      </c>
      <c r="L4" s="27" t="s">
        <v>58</v>
      </c>
      <c r="M4" s="27" t="s">
        <v>59</v>
      </c>
      <c r="N4" s="27" t="s">
        <v>60</v>
      </c>
      <c r="O4" s="27" t="s">
        <v>61</v>
      </c>
      <c r="P4" s="27" t="s">
        <v>62</v>
      </c>
      <c r="Q4" s="27" t="s">
        <v>63</v>
      </c>
      <c r="R4" s="27" t="s">
        <v>64</v>
      </c>
      <c r="S4" s="27" t="s">
        <v>65</v>
      </c>
      <c r="T4" s="27" t="s">
        <v>66</v>
      </c>
      <c r="U4" s="27" t="s">
        <v>67</v>
      </c>
      <c r="V4" s="27" t="s">
        <v>68</v>
      </c>
      <c r="W4" s="27" t="s">
        <v>69</v>
      </c>
      <c r="X4" s="27" t="s">
        <v>70</v>
      </c>
      <c r="Y4" s="27" t="s">
        <v>71</v>
      </c>
      <c r="Z4" s="27" t="s">
        <v>72</v>
      </c>
    </row>
    <row r="5" spans="1:26" x14ac:dyDescent="0.25">
      <c r="A5" s="28">
        <v>1</v>
      </c>
      <c r="B5" s="29">
        <v>46027</v>
      </c>
      <c r="C5" s="30">
        <v>0.38541666666666702</v>
      </c>
      <c r="D5" s="31" t="s">
        <v>73</v>
      </c>
      <c r="E5" s="31" t="s">
        <v>74</v>
      </c>
      <c r="F5" s="31" t="s">
        <v>75</v>
      </c>
      <c r="G5" s="16" t="s">
        <v>76</v>
      </c>
      <c r="H5" s="31" t="s">
        <v>77</v>
      </c>
      <c r="I5" s="32">
        <v>18250</v>
      </c>
      <c r="J5" s="32">
        <v>18215</v>
      </c>
      <c r="K5" s="32">
        <v>18320</v>
      </c>
      <c r="L5" s="32">
        <v>18308</v>
      </c>
      <c r="M5" s="32">
        <v>2</v>
      </c>
      <c r="N5" s="18">
        <v>4.5</v>
      </c>
      <c r="O5" s="23">
        <f t="shared" ref="O5:O68" si="0">IF(AND(ISNUMBER(I5),ISNUMBER(J5),ISNUMBER(M5)),ABS(I5-J5)*M5,"")</f>
        <v>70</v>
      </c>
      <c r="P5" s="23">
        <f t="shared" ref="P5:P68" si="1">IF(AND(ISNUMBER(I5),ISNUMBER(L5),ISNUMBER(M5)),IF(F5="Long",(L5-I5)*M5-N5,(I5-L5)*M5-N5),"")</f>
        <v>111.5</v>
      </c>
      <c r="Q5" s="33">
        <f t="shared" ref="Q5:Q68" si="2">IFERROR(IF(AND(ISNUMBER(P5),ISNUMBER(O5),O5&gt;0),P5/O5,""),"")</f>
        <v>1.5928571428571427</v>
      </c>
      <c r="R5" s="26">
        <f t="shared" ref="R5:R68" si="3">IFERROR(IF(AND(ISNUMBER(P5),ISNUMBER(I5),ISNUMBER(M5),I5*M5&gt;0),P5/(I5*M5),""),"")</f>
        <v>3.054794520547945E-3</v>
      </c>
      <c r="S5" s="31" t="s">
        <v>78</v>
      </c>
      <c r="T5" s="31" t="s">
        <v>79</v>
      </c>
      <c r="U5" s="31" t="s">
        <v>80</v>
      </c>
      <c r="V5" s="31" t="s">
        <v>81</v>
      </c>
      <c r="W5" s="16" t="s">
        <v>82</v>
      </c>
      <c r="X5" s="23">
        <f>IF(ISNUMBER(P5),P5,"")</f>
        <v>111.5</v>
      </c>
      <c r="Y5" s="23">
        <f>IF(ISNUMBER(X5),MAX(0,X5),"")</f>
        <v>111.5</v>
      </c>
      <c r="Z5" s="23">
        <f t="shared" ref="Z5:Z68" si="4">IF(ISNUMBER(X5),X5-Y5,"")</f>
        <v>0</v>
      </c>
    </row>
    <row r="6" spans="1:26" ht="25.5" x14ac:dyDescent="0.25">
      <c r="A6" s="28">
        <v>2</v>
      </c>
      <c r="B6" s="29">
        <v>46028</v>
      </c>
      <c r="C6" s="30">
        <v>0.60416666666666696</v>
      </c>
      <c r="D6" s="31" t="s">
        <v>83</v>
      </c>
      <c r="E6" s="31" t="s">
        <v>84</v>
      </c>
      <c r="F6" s="31" t="s">
        <v>85</v>
      </c>
      <c r="G6" s="16" t="s">
        <v>86</v>
      </c>
      <c r="H6" s="31" t="s">
        <v>87</v>
      </c>
      <c r="I6" s="32">
        <v>1.0925</v>
      </c>
      <c r="J6" s="32">
        <v>1.0945</v>
      </c>
      <c r="K6" s="32">
        <v>1.0874999999999999</v>
      </c>
      <c r="L6" s="32">
        <v>1.0888</v>
      </c>
      <c r="M6" s="32">
        <v>10000</v>
      </c>
      <c r="N6" s="18">
        <v>2</v>
      </c>
      <c r="O6" s="23">
        <f t="shared" si="0"/>
        <v>20.000000000000018</v>
      </c>
      <c r="P6" s="23">
        <f t="shared" si="1"/>
        <v>35.000000000000369</v>
      </c>
      <c r="Q6" s="33">
        <f t="shared" si="2"/>
        <v>1.7500000000000169</v>
      </c>
      <c r="R6" s="26">
        <f t="shared" si="3"/>
        <v>3.2036613272311549E-3</v>
      </c>
      <c r="S6" s="31" t="s">
        <v>88</v>
      </c>
      <c r="T6" s="31" t="s">
        <v>79</v>
      </c>
      <c r="U6" s="31" t="s">
        <v>80</v>
      </c>
      <c r="V6" s="31" t="s">
        <v>89</v>
      </c>
      <c r="W6" s="16" t="s">
        <v>90</v>
      </c>
      <c r="X6" s="23">
        <f>IF(ISNUMBER(P6),IFERROR(LOOKUP(9.99E+307,X$5:X5),0)+P6,"")</f>
        <v>146.50000000000037</v>
      </c>
      <c r="Y6" s="23">
        <f>IF(ISNUMBER(X6),MAX(IFERROR(LOOKUP(9.99E+307,Y$5:Y5),0),X6,0),"")</f>
        <v>146.50000000000037</v>
      </c>
      <c r="Z6" s="23">
        <f t="shared" si="4"/>
        <v>0</v>
      </c>
    </row>
    <row r="7" spans="1:26" x14ac:dyDescent="0.25">
      <c r="A7" s="28">
        <v>3</v>
      </c>
      <c r="B7" s="29">
        <v>46029</v>
      </c>
      <c r="C7" s="30">
        <v>0.43055555555555602</v>
      </c>
      <c r="D7" s="31" t="s">
        <v>91</v>
      </c>
      <c r="E7" s="31" t="s">
        <v>92</v>
      </c>
      <c r="F7" s="31" t="s">
        <v>75</v>
      </c>
      <c r="G7" s="16" t="s">
        <v>93</v>
      </c>
      <c r="H7" s="31" t="s">
        <v>94</v>
      </c>
      <c r="I7" s="32">
        <v>192.5</v>
      </c>
      <c r="J7" s="32">
        <v>189.8</v>
      </c>
      <c r="K7" s="32">
        <v>198</v>
      </c>
      <c r="L7" s="32">
        <v>187.2</v>
      </c>
      <c r="M7" s="32">
        <v>25</v>
      </c>
      <c r="N7" s="18">
        <v>6</v>
      </c>
      <c r="O7" s="23">
        <f t="shared" si="0"/>
        <v>67.499999999999716</v>
      </c>
      <c r="P7" s="23">
        <f t="shared" si="1"/>
        <v>-138.50000000000028</v>
      </c>
      <c r="Q7" s="33">
        <f t="shared" si="2"/>
        <v>-2.0518518518518647</v>
      </c>
      <c r="R7" s="26">
        <f t="shared" si="3"/>
        <v>-2.8779220779220838E-2</v>
      </c>
      <c r="S7" s="31" t="s">
        <v>95</v>
      </c>
      <c r="T7" s="31" t="s">
        <v>96</v>
      </c>
      <c r="U7" s="31" t="s">
        <v>97</v>
      </c>
      <c r="V7" s="31" t="s">
        <v>98</v>
      </c>
      <c r="W7" s="16" t="s">
        <v>99</v>
      </c>
      <c r="X7" s="23">
        <f>IF(ISNUMBER(P7),IFERROR(LOOKUP(9.99E+307,X$5:X6),0)+P7,"")</f>
        <v>8.0000000000000853</v>
      </c>
      <c r="Y7" s="23">
        <f>IF(ISNUMBER(X7),MAX(IFERROR(LOOKUP(9.99E+307,Y$5:Y6),0),X7,0),"")</f>
        <v>146.50000000000037</v>
      </c>
      <c r="Z7" s="23">
        <f t="shared" si="4"/>
        <v>-138.50000000000028</v>
      </c>
    </row>
    <row r="8" spans="1:26" x14ac:dyDescent="0.25">
      <c r="A8" s="28">
        <v>4</v>
      </c>
      <c r="B8" s="29">
        <v>46030</v>
      </c>
      <c r="C8" s="30">
        <v>0.46180555555555602</v>
      </c>
      <c r="D8" s="31" t="s">
        <v>100</v>
      </c>
      <c r="E8" s="31" t="s">
        <v>101</v>
      </c>
      <c r="F8" s="31" t="s">
        <v>75</v>
      </c>
      <c r="G8" s="16" t="s">
        <v>102</v>
      </c>
      <c r="H8" s="31" t="s">
        <v>94</v>
      </c>
      <c r="I8" s="32">
        <v>42800</v>
      </c>
      <c r="J8" s="32">
        <v>41900</v>
      </c>
      <c r="K8" s="32">
        <v>45000</v>
      </c>
      <c r="L8" s="32">
        <v>44650</v>
      </c>
      <c r="M8" s="32">
        <v>0.05</v>
      </c>
      <c r="N8" s="18">
        <v>1.5</v>
      </c>
      <c r="O8" s="23">
        <f t="shared" si="0"/>
        <v>45</v>
      </c>
      <c r="P8" s="23">
        <f t="shared" si="1"/>
        <v>91</v>
      </c>
      <c r="Q8" s="33">
        <f t="shared" si="2"/>
        <v>2.0222222222222221</v>
      </c>
      <c r="R8" s="26">
        <f t="shared" si="3"/>
        <v>4.2523364485981312E-2</v>
      </c>
      <c r="S8" s="31" t="s">
        <v>95</v>
      </c>
      <c r="T8" s="31" t="s">
        <v>79</v>
      </c>
      <c r="U8" s="31" t="s">
        <v>80</v>
      </c>
      <c r="V8" s="31" t="s">
        <v>81</v>
      </c>
      <c r="W8" s="16" t="s">
        <v>103</v>
      </c>
      <c r="X8" s="23">
        <f>IF(ISNUMBER(P8),IFERROR(LOOKUP(9.99E+307,X$5:X7),0)+P8,"")</f>
        <v>99.000000000000085</v>
      </c>
      <c r="Y8" s="23">
        <f>IF(ISNUMBER(X8),MAX(IFERROR(LOOKUP(9.99E+307,Y$5:Y7),0),X8,0),"")</f>
        <v>146.50000000000037</v>
      </c>
      <c r="Z8" s="23">
        <f t="shared" si="4"/>
        <v>-47.500000000000284</v>
      </c>
    </row>
    <row r="9" spans="1:26" x14ac:dyDescent="0.25">
      <c r="A9" s="28">
        <v>5</v>
      </c>
      <c r="B9" s="29">
        <v>46031</v>
      </c>
      <c r="C9" s="30">
        <v>0.65625</v>
      </c>
      <c r="D9" s="31" t="s">
        <v>73</v>
      </c>
      <c r="E9" s="31" t="s">
        <v>74</v>
      </c>
      <c r="F9" s="31" t="s">
        <v>85</v>
      </c>
      <c r="G9" s="16" t="s">
        <v>104</v>
      </c>
      <c r="H9" s="31" t="s">
        <v>87</v>
      </c>
      <c r="I9" s="32">
        <v>18420</v>
      </c>
      <c r="J9" s="32">
        <v>18460</v>
      </c>
      <c r="K9" s="32">
        <v>18340</v>
      </c>
      <c r="L9" s="32">
        <v>18365</v>
      </c>
      <c r="M9" s="32">
        <v>2</v>
      </c>
      <c r="N9" s="18">
        <v>4.5</v>
      </c>
      <c r="O9" s="23">
        <f t="shared" si="0"/>
        <v>80</v>
      </c>
      <c r="P9" s="23">
        <f t="shared" si="1"/>
        <v>105.5</v>
      </c>
      <c r="Q9" s="33">
        <f t="shared" si="2"/>
        <v>1.3187500000000001</v>
      </c>
      <c r="R9" s="26">
        <f t="shared" si="3"/>
        <v>2.8637350705754613E-3</v>
      </c>
      <c r="S9" s="31" t="s">
        <v>105</v>
      </c>
      <c r="T9" s="31" t="s">
        <v>79</v>
      </c>
      <c r="U9" s="31" t="s">
        <v>80</v>
      </c>
      <c r="V9" s="31" t="s">
        <v>89</v>
      </c>
      <c r="W9" s="16" t="s">
        <v>106</v>
      </c>
      <c r="X9" s="23">
        <f>IF(ISNUMBER(P9),IFERROR(LOOKUP(9.99E+307,X$5:X8),0)+P9,"")</f>
        <v>204.50000000000009</v>
      </c>
      <c r="Y9" s="23">
        <f>IF(ISNUMBER(X9),MAX(IFERROR(LOOKUP(9.99E+307,Y$5:Y8),0),X9,0),"")</f>
        <v>204.50000000000009</v>
      </c>
      <c r="Z9" s="23">
        <f t="shared" si="4"/>
        <v>0</v>
      </c>
    </row>
    <row r="10" spans="1:26" x14ac:dyDescent="0.25">
      <c r="A10" s="28">
        <v>6</v>
      </c>
      <c r="B10" s="29">
        <v>46034</v>
      </c>
      <c r="C10" s="30">
        <v>0.39583333333333298</v>
      </c>
      <c r="D10" s="31" t="s">
        <v>107</v>
      </c>
      <c r="E10" s="31" t="s">
        <v>92</v>
      </c>
      <c r="F10" s="31" t="s">
        <v>75</v>
      </c>
      <c r="G10" s="16" t="s">
        <v>108</v>
      </c>
      <c r="H10" s="31" t="s">
        <v>87</v>
      </c>
      <c r="I10" s="32">
        <v>218.5</v>
      </c>
      <c r="J10" s="32">
        <v>215</v>
      </c>
      <c r="K10" s="32">
        <v>225</v>
      </c>
      <c r="L10" s="32">
        <v>221.8</v>
      </c>
      <c r="M10" s="32">
        <v>20</v>
      </c>
      <c r="N10" s="18">
        <v>5</v>
      </c>
      <c r="O10" s="23">
        <f t="shared" si="0"/>
        <v>70</v>
      </c>
      <c r="P10" s="23">
        <f t="shared" si="1"/>
        <v>61.000000000000227</v>
      </c>
      <c r="Q10" s="33">
        <f t="shared" si="2"/>
        <v>0.87142857142857466</v>
      </c>
      <c r="R10" s="26">
        <f t="shared" si="3"/>
        <v>1.3958810068649938E-2</v>
      </c>
      <c r="S10" s="31" t="s">
        <v>109</v>
      </c>
      <c r="T10" s="31" t="s">
        <v>79</v>
      </c>
      <c r="U10" s="31" t="s">
        <v>80</v>
      </c>
      <c r="V10" s="31" t="s">
        <v>81</v>
      </c>
      <c r="W10" s="16" t="s">
        <v>110</v>
      </c>
      <c r="X10" s="23">
        <f>IF(ISNUMBER(P10),IFERROR(LOOKUP(9.99E+307,X$5:X9),0)+P10,"")</f>
        <v>265.50000000000034</v>
      </c>
      <c r="Y10" s="23">
        <f>IF(ISNUMBER(X10),MAX(IFERROR(LOOKUP(9.99E+307,Y$5:Y9),0),X10,0),"")</f>
        <v>265.50000000000034</v>
      </c>
      <c r="Z10" s="23">
        <f t="shared" si="4"/>
        <v>0</v>
      </c>
    </row>
    <row r="11" spans="1:26" ht="25.5" x14ac:dyDescent="0.25">
      <c r="A11" s="28">
        <v>7</v>
      </c>
      <c r="B11" s="29">
        <v>46035</v>
      </c>
      <c r="C11" s="30">
        <v>0.55208333333333304</v>
      </c>
      <c r="D11" s="31" t="s">
        <v>111</v>
      </c>
      <c r="E11" s="31" t="s">
        <v>84</v>
      </c>
      <c r="F11" s="31" t="s">
        <v>75</v>
      </c>
      <c r="G11" s="16" t="s">
        <v>112</v>
      </c>
      <c r="H11" s="31" t="s">
        <v>94</v>
      </c>
      <c r="I11" s="32">
        <v>1.2709999999999999</v>
      </c>
      <c r="J11" s="32">
        <v>1.2685</v>
      </c>
      <c r="K11" s="32">
        <v>1.278</v>
      </c>
      <c r="L11" s="32">
        <v>1.2698</v>
      </c>
      <c r="M11" s="32">
        <v>8000</v>
      </c>
      <c r="N11" s="18">
        <v>2</v>
      </c>
      <c r="O11" s="23">
        <f t="shared" si="0"/>
        <v>19.999999999999574</v>
      </c>
      <c r="P11" s="23">
        <f t="shared" si="1"/>
        <v>-11.599999999998943</v>
      </c>
      <c r="Q11" s="33">
        <f t="shared" si="2"/>
        <v>-0.57999999999995955</v>
      </c>
      <c r="R11" s="26">
        <f t="shared" si="3"/>
        <v>-1.1408339889849471E-3</v>
      </c>
      <c r="S11" s="31" t="s">
        <v>95</v>
      </c>
      <c r="T11" s="31" t="s">
        <v>96</v>
      </c>
      <c r="U11" s="31" t="s">
        <v>113</v>
      </c>
      <c r="V11" s="31" t="s">
        <v>114</v>
      </c>
      <c r="W11" s="16" t="s">
        <v>115</v>
      </c>
      <c r="X11" s="23">
        <f>IF(ISNUMBER(P11),IFERROR(LOOKUP(9.99E+307,X$5:X10),0)+P11,"")</f>
        <v>253.9000000000014</v>
      </c>
      <c r="Y11" s="23">
        <f>IF(ISNUMBER(X11),MAX(IFERROR(LOOKUP(9.99E+307,Y$5:Y10),0),X11,0),"")</f>
        <v>265.50000000000034</v>
      </c>
      <c r="Z11" s="23">
        <f t="shared" si="4"/>
        <v>-11.599999999998943</v>
      </c>
    </row>
    <row r="12" spans="1:26" x14ac:dyDescent="0.25">
      <c r="A12" s="28">
        <v>8</v>
      </c>
      <c r="B12" s="29">
        <v>46036</v>
      </c>
      <c r="C12" s="30">
        <v>0.41666666666666702</v>
      </c>
      <c r="D12" s="31" t="s">
        <v>116</v>
      </c>
      <c r="E12" s="31" t="s">
        <v>92</v>
      </c>
      <c r="F12" s="31" t="s">
        <v>75</v>
      </c>
      <c r="G12" s="16" t="s">
        <v>76</v>
      </c>
      <c r="H12" s="31" t="s">
        <v>77</v>
      </c>
      <c r="I12" s="32">
        <v>142.30000000000001</v>
      </c>
      <c r="J12" s="32">
        <v>140.5</v>
      </c>
      <c r="K12" s="32">
        <v>146</v>
      </c>
      <c r="L12" s="32">
        <v>145.4</v>
      </c>
      <c r="M12" s="32">
        <v>30</v>
      </c>
      <c r="N12" s="18">
        <v>6</v>
      </c>
      <c r="O12" s="23">
        <f t="shared" si="0"/>
        <v>54.000000000000341</v>
      </c>
      <c r="P12" s="23">
        <f t="shared" si="1"/>
        <v>86.999999999999829</v>
      </c>
      <c r="Q12" s="33">
        <f t="shared" si="2"/>
        <v>1.6111111111110978</v>
      </c>
      <c r="R12" s="26">
        <f t="shared" si="3"/>
        <v>2.0379479971890331E-2</v>
      </c>
      <c r="S12" s="31" t="s">
        <v>78</v>
      </c>
      <c r="T12" s="31" t="s">
        <v>79</v>
      </c>
      <c r="U12" s="31" t="s">
        <v>80</v>
      </c>
      <c r="V12" s="31" t="s">
        <v>81</v>
      </c>
      <c r="W12" s="16" t="s">
        <v>117</v>
      </c>
      <c r="X12" s="23">
        <f>IF(ISNUMBER(P12),IFERROR(LOOKUP(9.99E+307,X$5:X11),0)+P12,"")</f>
        <v>340.90000000000123</v>
      </c>
      <c r="Y12" s="23">
        <f>IF(ISNUMBER(X12),MAX(IFERROR(LOOKUP(9.99E+307,Y$5:Y11),0),X12,0),"")</f>
        <v>340.90000000000123</v>
      </c>
      <c r="Z12" s="23">
        <f t="shared" si="4"/>
        <v>0</v>
      </c>
    </row>
    <row r="13" spans="1:26" ht="25.5" x14ac:dyDescent="0.25">
      <c r="A13" s="28">
        <v>9</v>
      </c>
      <c r="B13" s="29">
        <v>46037</v>
      </c>
      <c r="C13" s="30">
        <v>0.61805555555555602</v>
      </c>
      <c r="D13" s="31" t="s">
        <v>118</v>
      </c>
      <c r="E13" s="31" t="s">
        <v>101</v>
      </c>
      <c r="F13" s="31" t="s">
        <v>85</v>
      </c>
      <c r="G13" s="16" t="s">
        <v>104</v>
      </c>
      <c r="H13" s="31" t="s">
        <v>119</v>
      </c>
      <c r="I13" s="32">
        <v>2680</v>
      </c>
      <c r="J13" s="32">
        <v>2710</v>
      </c>
      <c r="K13" s="32">
        <v>2620</v>
      </c>
      <c r="L13" s="32">
        <v>2705</v>
      </c>
      <c r="M13" s="32">
        <v>0.5</v>
      </c>
      <c r="N13" s="18">
        <v>1.5</v>
      </c>
      <c r="O13" s="23">
        <f t="shared" si="0"/>
        <v>15</v>
      </c>
      <c r="P13" s="23">
        <f t="shared" si="1"/>
        <v>-14</v>
      </c>
      <c r="Q13" s="33">
        <f t="shared" si="2"/>
        <v>-0.93333333333333335</v>
      </c>
      <c r="R13" s="26">
        <f t="shared" si="3"/>
        <v>-1.0447761194029851E-2</v>
      </c>
      <c r="S13" s="31" t="s">
        <v>109</v>
      </c>
      <c r="T13" s="31" t="s">
        <v>96</v>
      </c>
      <c r="U13" s="31" t="s">
        <v>120</v>
      </c>
      <c r="V13" s="31" t="s">
        <v>121</v>
      </c>
      <c r="W13" s="16" t="s">
        <v>122</v>
      </c>
      <c r="X13" s="23">
        <f>IF(ISNUMBER(P13),IFERROR(LOOKUP(9.99E+307,X$5:X12),0)+P13,"")</f>
        <v>326.90000000000123</v>
      </c>
      <c r="Y13" s="23">
        <f>IF(ISNUMBER(X13),MAX(IFERROR(LOOKUP(9.99E+307,Y$5:Y12),0),X13,0),"")</f>
        <v>340.90000000000123</v>
      </c>
      <c r="Z13" s="23">
        <f t="shared" si="4"/>
        <v>-14</v>
      </c>
    </row>
    <row r="14" spans="1:26" x14ac:dyDescent="0.25">
      <c r="A14" s="28">
        <v>10</v>
      </c>
      <c r="B14" s="29">
        <v>46038</v>
      </c>
      <c r="C14" s="30">
        <v>0.47916666666666702</v>
      </c>
      <c r="D14" s="31" t="s">
        <v>73</v>
      </c>
      <c r="E14" s="31" t="s">
        <v>74</v>
      </c>
      <c r="F14" s="31" t="s">
        <v>75</v>
      </c>
      <c r="G14" s="16" t="s">
        <v>93</v>
      </c>
      <c r="H14" s="31" t="s">
        <v>87</v>
      </c>
      <c r="I14" s="32">
        <v>18180</v>
      </c>
      <c r="J14" s="32">
        <v>18145</v>
      </c>
      <c r="K14" s="32">
        <v>18250</v>
      </c>
      <c r="L14" s="32">
        <v>18242</v>
      </c>
      <c r="M14" s="32">
        <v>2</v>
      </c>
      <c r="N14" s="18">
        <v>4.5</v>
      </c>
      <c r="O14" s="23">
        <f t="shared" si="0"/>
        <v>70</v>
      </c>
      <c r="P14" s="23">
        <f t="shared" si="1"/>
        <v>119.5</v>
      </c>
      <c r="Q14" s="33">
        <f t="shared" si="2"/>
        <v>1.7071428571428571</v>
      </c>
      <c r="R14" s="26">
        <f t="shared" si="3"/>
        <v>3.2865786578657867E-3</v>
      </c>
      <c r="S14" s="31" t="s">
        <v>95</v>
      </c>
      <c r="T14" s="31" t="s">
        <v>79</v>
      </c>
      <c r="U14" s="31" t="s">
        <v>80</v>
      </c>
      <c r="V14" s="31" t="s">
        <v>89</v>
      </c>
      <c r="W14" s="16" t="s">
        <v>123</v>
      </c>
      <c r="X14" s="23">
        <f>IF(ISNUMBER(P14),IFERROR(LOOKUP(9.99E+307,X$5:X13),0)+P14,"")</f>
        <v>446.40000000000123</v>
      </c>
      <c r="Y14" s="23">
        <f>IF(ISNUMBER(X14),MAX(IFERROR(LOOKUP(9.99E+307,Y$5:Y13),0),X14,0),"")</f>
        <v>446.40000000000123</v>
      </c>
      <c r="Z14" s="23">
        <f t="shared" si="4"/>
        <v>0</v>
      </c>
    </row>
    <row r="15" spans="1:26" x14ac:dyDescent="0.25">
      <c r="A15" s="28">
        <v>11</v>
      </c>
      <c r="B15" s="29">
        <v>46041</v>
      </c>
      <c r="C15" s="30">
        <v>0.40625</v>
      </c>
      <c r="D15" s="31" t="s">
        <v>124</v>
      </c>
      <c r="E15" s="31" t="s">
        <v>84</v>
      </c>
      <c r="F15" s="31" t="s">
        <v>75</v>
      </c>
      <c r="G15" s="16" t="s">
        <v>76</v>
      </c>
      <c r="H15" s="31" t="s">
        <v>94</v>
      </c>
      <c r="I15" s="32">
        <v>148.19999999999999</v>
      </c>
      <c r="J15" s="32">
        <v>147.80000000000001</v>
      </c>
      <c r="K15" s="32">
        <v>149.19999999999999</v>
      </c>
      <c r="L15" s="32">
        <v>149.05000000000001</v>
      </c>
      <c r="M15" s="32">
        <v>10000</v>
      </c>
      <c r="N15" s="18">
        <v>2</v>
      </c>
      <c r="O15" s="23">
        <f t="shared" si="0"/>
        <v>3999.9999999997726</v>
      </c>
      <c r="P15" s="23">
        <f t="shared" si="1"/>
        <v>8498.0000000002274</v>
      </c>
      <c r="Q15" s="33">
        <f t="shared" si="2"/>
        <v>2.1245000000001775</v>
      </c>
      <c r="R15" s="26">
        <f t="shared" si="3"/>
        <v>5.7341430499326766E-3</v>
      </c>
      <c r="S15" s="31" t="s">
        <v>95</v>
      </c>
      <c r="T15" s="31" t="s">
        <v>79</v>
      </c>
      <c r="U15" s="31" t="s">
        <v>80</v>
      </c>
      <c r="V15" s="31" t="s">
        <v>81</v>
      </c>
      <c r="W15" s="16" t="s">
        <v>125</v>
      </c>
      <c r="X15" s="23">
        <f>IF(ISNUMBER(P15),IFERROR(LOOKUP(9.99E+307,X$5:X14),0)+P15,"")</f>
        <v>8944.4000000002288</v>
      </c>
      <c r="Y15" s="23">
        <f>IF(ISNUMBER(X15),MAX(IFERROR(LOOKUP(9.99E+307,Y$5:Y14),0),X15,0),"")</f>
        <v>8944.4000000002288</v>
      </c>
      <c r="Z15" s="23">
        <f t="shared" si="4"/>
        <v>0</v>
      </c>
    </row>
    <row r="16" spans="1:26" x14ac:dyDescent="0.25">
      <c r="A16" s="28">
        <v>12</v>
      </c>
      <c r="B16" s="29">
        <v>46042</v>
      </c>
      <c r="C16" s="30">
        <v>0.625</v>
      </c>
      <c r="D16" s="31" t="s">
        <v>126</v>
      </c>
      <c r="E16" s="31" t="s">
        <v>127</v>
      </c>
      <c r="F16" s="31" t="s">
        <v>75</v>
      </c>
      <c r="G16" s="16" t="s">
        <v>102</v>
      </c>
      <c r="H16" s="31" t="s">
        <v>94</v>
      </c>
      <c r="I16" s="32">
        <v>2042.5</v>
      </c>
      <c r="J16" s="32">
        <v>2035</v>
      </c>
      <c r="K16" s="32">
        <v>2058</v>
      </c>
      <c r="L16" s="32">
        <v>2053</v>
      </c>
      <c r="M16" s="32">
        <v>5</v>
      </c>
      <c r="N16" s="18">
        <v>3</v>
      </c>
      <c r="O16" s="23">
        <f t="shared" si="0"/>
        <v>37.5</v>
      </c>
      <c r="P16" s="23">
        <f t="shared" si="1"/>
        <v>49.5</v>
      </c>
      <c r="Q16" s="33">
        <f t="shared" si="2"/>
        <v>1.32</v>
      </c>
      <c r="R16" s="26">
        <f t="shared" si="3"/>
        <v>4.8470012239902084E-3</v>
      </c>
      <c r="S16" s="31" t="s">
        <v>88</v>
      </c>
      <c r="T16" s="31" t="s">
        <v>79</v>
      </c>
      <c r="U16" s="31" t="s">
        <v>80</v>
      </c>
      <c r="V16" s="31" t="s">
        <v>89</v>
      </c>
      <c r="W16" s="16" t="s">
        <v>128</v>
      </c>
      <c r="X16" s="23">
        <f>IF(ISNUMBER(P16),IFERROR(LOOKUP(9.99E+307,X$5:X15),0)+P16,"")</f>
        <v>8993.9000000002288</v>
      </c>
      <c r="Y16" s="23">
        <f>IF(ISNUMBER(X16),MAX(IFERROR(LOOKUP(9.99E+307,Y$5:Y15),0),X16,0),"")</f>
        <v>8993.9000000002288</v>
      </c>
      <c r="Z16" s="23">
        <f t="shared" si="4"/>
        <v>0</v>
      </c>
    </row>
    <row r="17" spans="1:26" ht="25.5" x14ac:dyDescent="0.25">
      <c r="A17" s="28">
        <v>13</v>
      </c>
      <c r="B17" s="29">
        <v>46043</v>
      </c>
      <c r="C17" s="30">
        <v>0.42708333333333298</v>
      </c>
      <c r="D17" s="31" t="s">
        <v>129</v>
      </c>
      <c r="E17" s="31" t="s">
        <v>92</v>
      </c>
      <c r="F17" s="31" t="s">
        <v>85</v>
      </c>
      <c r="G17" s="16" t="s">
        <v>86</v>
      </c>
      <c r="H17" s="31" t="s">
        <v>119</v>
      </c>
      <c r="I17" s="32">
        <v>488</v>
      </c>
      <c r="J17" s="32">
        <v>494</v>
      </c>
      <c r="K17" s="32">
        <v>476</v>
      </c>
      <c r="L17" s="32">
        <v>481.5</v>
      </c>
      <c r="M17" s="32">
        <v>10</v>
      </c>
      <c r="N17" s="18">
        <v>5</v>
      </c>
      <c r="O17" s="23">
        <f t="shared" si="0"/>
        <v>60</v>
      </c>
      <c r="P17" s="23">
        <f t="shared" si="1"/>
        <v>60</v>
      </c>
      <c r="Q17" s="33">
        <f t="shared" si="2"/>
        <v>1</v>
      </c>
      <c r="R17" s="26">
        <f t="shared" si="3"/>
        <v>1.2295081967213115E-2</v>
      </c>
      <c r="S17" s="31" t="s">
        <v>88</v>
      </c>
      <c r="T17" s="31" t="s">
        <v>79</v>
      </c>
      <c r="U17" s="31" t="s">
        <v>80</v>
      </c>
      <c r="V17" s="31" t="s">
        <v>81</v>
      </c>
      <c r="W17" s="16" t="s">
        <v>130</v>
      </c>
      <c r="X17" s="23">
        <f>IF(ISNUMBER(P17),IFERROR(LOOKUP(9.99E+307,X$5:X16),0)+P17,"")</f>
        <v>9053.9000000002288</v>
      </c>
      <c r="Y17" s="23">
        <f>IF(ISNUMBER(X17),MAX(IFERROR(LOOKUP(9.99E+307,Y$5:Y16),0),X17,0),"")</f>
        <v>9053.9000000002288</v>
      </c>
      <c r="Z17" s="23">
        <f t="shared" si="4"/>
        <v>0</v>
      </c>
    </row>
    <row r="18" spans="1:26" ht="25.5" x14ac:dyDescent="0.25">
      <c r="A18" s="28">
        <v>14</v>
      </c>
      <c r="B18" s="29">
        <v>46044</v>
      </c>
      <c r="C18" s="30">
        <v>0.54166666666666696</v>
      </c>
      <c r="D18" s="31" t="s">
        <v>131</v>
      </c>
      <c r="E18" s="31" t="s">
        <v>74</v>
      </c>
      <c r="F18" s="31" t="s">
        <v>75</v>
      </c>
      <c r="G18" s="16" t="s">
        <v>112</v>
      </c>
      <c r="H18" s="31" t="s">
        <v>94</v>
      </c>
      <c r="I18" s="32">
        <v>4825</v>
      </c>
      <c r="J18" s="32">
        <v>4810</v>
      </c>
      <c r="K18" s="32">
        <v>4860</v>
      </c>
      <c r="L18" s="32">
        <v>4818</v>
      </c>
      <c r="M18" s="32">
        <v>1</v>
      </c>
      <c r="N18" s="18">
        <v>4</v>
      </c>
      <c r="O18" s="23">
        <f t="shared" si="0"/>
        <v>15</v>
      </c>
      <c r="P18" s="23">
        <f t="shared" si="1"/>
        <v>-11</v>
      </c>
      <c r="Q18" s="33">
        <f t="shared" si="2"/>
        <v>-0.73333333333333328</v>
      </c>
      <c r="R18" s="26">
        <f t="shared" si="3"/>
        <v>-2.2797927461139897E-3</v>
      </c>
      <c r="S18" s="31" t="s">
        <v>95</v>
      </c>
      <c r="T18" s="31" t="s">
        <v>96</v>
      </c>
      <c r="U18" s="31" t="s">
        <v>132</v>
      </c>
      <c r="V18" s="31" t="s">
        <v>133</v>
      </c>
      <c r="W18" s="16" t="s">
        <v>134</v>
      </c>
      <c r="X18" s="23">
        <f>IF(ISNUMBER(P18),IFERROR(LOOKUP(9.99E+307,X$5:X17),0)+P18,"")</f>
        <v>9042.9000000002288</v>
      </c>
      <c r="Y18" s="23">
        <f>IF(ISNUMBER(X18),MAX(IFERROR(LOOKUP(9.99E+307,Y$5:Y17),0),X18,0),"")</f>
        <v>9053.9000000002288</v>
      </c>
      <c r="Z18" s="23">
        <f t="shared" si="4"/>
        <v>-11</v>
      </c>
    </row>
    <row r="19" spans="1:26" x14ac:dyDescent="0.25">
      <c r="A19" s="28">
        <v>15</v>
      </c>
      <c r="B19" s="29">
        <v>46045</v>
      </c>
      <c r="C19" s="30">
        <v>0.39583333333333298</v>
      </c>
      <c r="D19" s="31" t="s">
        <v>100</v>
      </c>
      <c r="E19" s="31" t="s">
        <v>101</v>
      </c>
      <c r="F19" s="31" t="s">
        <v>75</v>
      </c>
      <c r="G19" s="16" t="s">
        <v>76</v>
      </c>
      <c r="H19" s="31" t="s">
        <v>135</v>
      </c>
      <c r="I19" s="32">
        <v>43500</v>
      </c>
      <c r="J19" s="32">
        <v>42600</v>
      </c>
      <c r="K19" s="32">
        <v>45500</v>
      </c>
      <c r="L19" s="32">
        <v>45350</v>
      </c>
      <c r="M19" s="32">
        <v>0.05</v>
      </c>
      <c r="N19" s="18">
        <v>1.5</v>
      </c>
      <c r="O19" s="23">
        <f t="shared" si="0"/>
        <v>45</v>
      </c>
      <c r="P19" s="23">
        <f t="shared" si="1"/>
        <v>91</v>
      </c>
      <c r="Q19" s="33">
        <f t="shared" si="2"/>
        <v>2.0222222222222221</v>
      </c>
      <c r="R19" s="26">
        <f t="shared" si="3"/>
        <v>4.1839080459770112E-2</v>
      </c>
      <c r="S19" s="31" t="s">
        <v>78</v>
      </c>
      <c r="T19" s="31" t="s">
        <v>79</v>
      </c>
      <c r="U19" s="31" t="s">
        <v>80</v>
      </c>
      <c r="V19" s="31" t="s">
        <v>81</v>
      </c>
      <c r="W19" s="16" t="s">
        <v>136</v>
      </c>
      <c r="X19" s="23">
        <f>IF(ISNUMBER(P19),IFERROR(LOOKUP(9.99E+307,X$5:X18),0)+P19,"")</f>
        <v>9133.9000000002288</v>
      </c>
      <c r="Y19" s="23">
        <f>IF(ISNUMBER(X19),MAX(IFERROR(LOOKUP(9.99E+307,Y$5:Y18),0),X19,0),"")</f>
        <v>9133.9000000002288</v>
      </c>
      <c r="Z19" s="23">
        <f t="shared" si="4"/>
        <v>0</v>
      </c>
    </row>
    <row r="20" spans="1:26" x14ac:dyDescent="0.25">
      <c r="A20" s="28">
        <v>16</v>
      </c>
      <c r="B20" s="29">
        <v>46048</v>
      </c>
      <c r="C20" s="30">
        <v>0.59722222222222199</v>
      </c>
      <c r="D20" s="31" t="s">
        <v>73</v>
      </c>
      <c r="E20" s="31" t="s">
        <v>74</v>
      </c>
      <c r="F20" s="31" t="s">
        <v>85</v>
      </c>
      <c r="G20" s="16" t="s">
        <v>104</v>
      </c>
      <c r="H20" s="31" t="s">
        <v>77</v>
      </c>
      <c r="I20" s="32">
        <v>18510</v>
      </c>
      <c r="J20" s="32">
        <v>18540</v>
      </c>
      <c r="K20" s="32">
        <v>18450</v>
      </c>
      <c r="L20" s="32">
        <v>18540</v>
      </c>
      <c r="M20" s="32">
        <v>2</v>
      </c>
      <c r="N20" s="18">
        <v>4.5</v>
      </c>
      <c r="O20" s="23">
        <f t="shared" si="0"/>
        <v>60</v>
      </c>
      <c r="P20" s="23">
        <f t="shared" si="1"/>
        <v>-64.5</v>
      </c>
      <c r="Q20" s="33">
        <f t="shared" si="2"/>
        <v>-1.075</v>
      </c>
      <c r="R20" s="26">
        <f t="shared" si="3"/>
        <v>-1.7423014586709887E-3</v>
      </c>
      <c r="S20" s="31" t="s">
        <v>105</v>
      </c>
      <c r="T20" s="31" t="s">
        <v>96</v>
      </c>
      <c r="U20" s="31" t="s">
        <v>97</v>
      </c>
      <c r="V20" s="31" t="s">
        <v>98</v>
      </c>
      <c r="W20" s="16" t="s">
        <v>137</v>
      </c>
      <c r="X20" s="23">
        <f>IF(ISNUMBER(P20),IFERROR(LOOKUP(9.99E+307,X$5:X19),0)+P20,"")</f>
        <v>9069.4000000002288</v>
      </c>
      <c r="Y20" s="23">
        <f>IF(ISNUMBER(X20),MAX(IFERROR(LOOKUP(9.99E+307,Y$5:Y19),0),X20,0),"")</f>
        <v>9133.9000000002288</v>
      </c>
      <c r="Z20" s="23">
        <f t="shared" si="4"/>
        <v>-64.5</v>
      </c>
    </row>
    <row r="21" spans="1:26" x14ac:dyDescent="0.25">
      <c r="A21" s="28">
        <v>17</v>
      </c>
      <c r="B21" s="29">
        <v>46049</v>
      </c>
      <c r="C21" s="30">
        <v>0.45833333333333298</v>
      </c>
      <c r="D21" s="31" t="s">
        <v>91</v>
      </c>
      <c r="E21" s="31" t="s">
        <v>92</v>
      </c>
      <c r="F21" s="31" t="s">
        <v>75</v>
      </c>
      <c r="G21" s="16" t="s">
        <v>93</v>
      </c>
      <c r="H21" s="31" t="s">
        <v>94</v>
      </c>
      <c r="I21" s="32">
        <v>194.2</v>
      </c>
      <c r="J21" s="32">
        <v>191.5</v>
      </c>
      <c r="K21" s="32">
        <v>200</v>
      </c>
      <c r="L21" s="32">
        <v>199.2</v>
      </c>
      <c r="M21" s="32">
        <v>25</v>
      </c>
      <c r="N21" s="18">
        <v>6</v>
      </c>
      <c r="O21" s="23">
        <f t="shared" si="0"/>
        <v>67.499999999999716</v>
      </c>
      <c r="P21" s="23">
        <f t="shared" si="1"/>
        <v>119</v>
      </c>
      <c r="Q21" s="33">
        <f t="shared" si="2"/>
        <v>1.7629629629629704</v>
      </c>
      <c r="R21" s="26">
        <f t="shared" si="3"/>
        <v>2.4510813594232749E-2</v>
      </c>
      <c r="S21" s="31" t="s">
        <v>95</v>
      </c>
      <c r="T21" s="31" t="s">
        <v>79</v>
      </c>
      <c r="U21" s="31" t="s">
        <v>80</v>
      </c>
      <c r="V21" s="31" t="s">
        <v>89</v>
      </c>
      <c r="W21" s="16" t="s">
        <v>138</v>
      </c>
      <c r="X21" s="23">
        <f>IF(ISNUMBER(P21),IFERROR(LOOKUP(9.99E+307,X$5:X20),0)+P21,"")</f>
        <v>9188.4000000002288</v>
      </c>
      <c r="Y21" s="23">
        <f>IF(ISNUMBER(X21),MAX(IFERROR(LOOKUP(9.99E+307,Y$5:Y20),0),X21,0),"")</f>
        <v>9188.4000000002288</v>
      </c>
      <c r="Z21" s="23">
        <f t="shared" si="4"/>
        <v>0</v>
      </c>
    </row>
    <row r="22" spans="1:26" x14ac:dyDescent="0.25">
      <c r="A22" s="28">
        <v>18</v>
      </c>
      <c r="B22" s="29">
        <v>46050</v>
      </c>
      <c r="C22" s="30">
        <v>0.64583333333333304</v>
      </c>
      <c r="D22" s="31" t="s">
        <v>83</v>
      </c>
      <c r="E22" s="31" t="s">
        <v>84</v>
      </c>
      <c r="F22" s="31" t="s">
        <v>75</v>
      </c>
      <c r="G22" s="16" t="s">
        <v>139</v>
      </c>
      <c r="H22" s="31" t="s">
        <v>119</v>
      </c>
      <c r="I22" s="32">
        <v>1.0860000000000001</v>
      </c>
      <c r="J22" s="32">
        <v>1.0840000000000001</v>
      </c>
      <c r="K22" s="32">
        <v>1.0905</v>
      </c>
      <c r="L22" s="32">
        <v>1.0894999999999999</v>
      </c>
      <c r="M22" s="32">
        <v>10000</v>
      </c>
      <c r="N22" s="18">
        <v>2</v>
      </c>
      <c r="O22" s="23">
        <f t="shared" si="0"/>
        <v>20.000000000000018</v>
      </c>
      <c r="P22" s="23">
        <f t="shared" si="1"/>
        <v>32.999999999998366</v>
      </c>
      <c r="Q22" s="33">
        <f t="shared" si="2"/>
        <v>1.6499999999999169</v>
      </c>
      <c r="R22" s="26">
        <f t="shared" si="3"/>
        <v>3.0386740331490207E-3</v>
      </c>
      <c r="S22" s="31" t="s">
        <v>88</v>
      </c>
      <c r="T22" s="31" t="s">
        <v>79</v>
      </c>
      <c r="U22" s="31" t="s">
        <v>80</v>
      </c>
      <c r="V22" s="31" t="s">
        <v>81</v>
      </c>
      <c r="W22" s="16" t="s">
        <v>140</v>
      </c>
      <c r="X22" s="23">
        <f>IF(ISNUMBER(P22),IFERROR(LOOKUP(9.99E+307,X$5:X21),0)+P22,"")</f>
        <v>9221.400000000227</v>
      </c>
      <c r="Y22" s="23">
        <f>IF(ISNUMBER(X22),MAX(IFERROR(LOOKUP(9.99E+307,Y$5:Y21),0),X22,0),"")</f>
        <v>9221.400000000227</v>
      </c>
      <c r="Z22" s="23">
        <f t="shared" si="4"/>
        <v>0</v>
      </c>
    </row>
    <row r="23" spans="1:26" x14ac:dyDescent="0.25">
      <c r="A23" s="28">
        <v>19</v>
      </c>
      <c r="B23" s="29">
        <v>46051</v>
      </c>
      <c r="C23" s="30">
        <v>0.40972222222222199</v>
      </c>
      <c r="D23" s="31" t="s">
        <v>107</v>
      </c>
      <c r="E23" s="31" t="s">
        <v>92</v>
      </c>
      <c r="F23" s="31" t="s">
        <v>85</v>
      </c>
      <c r="G23" s="16" t="s">
        <v>141</v>
      </c>
      <c r="H23" s="31" t="s">
        <v>77</v>
      </c>
      <c r="I23" s="32">
        <v>205.5</v>
      </c>
      <c r="J23" s="32">
        <v>208</v>
      </c>
      <c r="K23" s="32">
        <v>198</v>
      </c>
      <c r="L23" s="32">
        <v>202.3</v>
      </c>
      <c r="M23" s="32">
        <v>20</v>
      </c>
      <c r="N23" s="18">
        <v>5</v>
      </c>
      <c r="O23" s="23">
        <f t="shared" si="0"/>
        <v>50</v>
      </c>
      <c r="P23" s="23">
        <f t="shared" si="1"/>
        <v>58.999999999999773</v>
      </c>
      <c r="Q23" s="33">
        <f t="shared" si="2"/>
        <v>1.1799999999999955</v>
      </c>
      <c r="R23" s="26">
        <f t="shared" si="3"/>
        <v>1.4355231143552256E-2</v>
      </c>
      <c r="S23" s="31" t="s">
        <v>109</v>
      </c>
      <c r="T23" s="31" t="s">
        <v>79</v>
      </c>
      <c r="U23" s="31" t="s">
        <v>80</v>
      </c>
      <c r="V23" s="31" t="s">
        <v>89</v>
      </c>
      <c r="W23" s="16" t="s">
        <v>142</v>
      </c>
      <c r="X23" s="23">
        <f>IF(ISNUMBER(P23),IFERROR(LOOKUP(9.99E+307,X$5:X22),0)+P23,"")</f>
        <v>9280.400000000227</v>
      </c>
      <c r="Y23" s="23">
        <f>IF(ISNUMBER(X23),MAX(IFERROR(LOOKUP(9.99E+307,Y$5:Y22),0),X23,0),"")</f>
        <v>9280.400000000227</v>
      </c>
      <c r="Z23" s="23">
        <f t="shared" si="4"/>
        <v>0</v>
      </c>
    </row>
    <row r="24" spans="1:26" ht="25.5" x14ac:dyDescent="0.25">
      <c r="A24" s="28">
        <v>20</v>
      </c>
      <c r="B24" s="29">
        <v>46052</v>
      </c>
      <c r="C24" s="30">
        <v>0.4375</v>
      </c>
      <c r="D24" s="31" t="s">
        <v>126</v>
      </c>
      <c r="E24" s="31" t="s">
        <v>127</v>
      </c>
      <c r="F24" s="31" t="s">
        <v>75</v>
      </c>
      <c r="G24" s="16" t="s">
        <v>112</v>
      </c>
      <c r="H24" s="31" t="s">
        <v>135</v>
      </c>
      <c r="I24" s="32">
        <v>2055</v>
      </c>
      <c r="J24" s="32">
        <v>2046</v>
      </c>
      <c r="K24" s="32">
        <v>2075</v>
      </c>
      <c r="L24" s="32">
        <v>2071.5</v>
      </c>
      <c r="M24" s="32">
        <v>5</v>
      </c>
      <c r="N24" s="18">
        <v>3</v>
      </c>
      <c r="O24" s="23">
        <f t="shared" si="0"/>
        <v>45</v>
      </c>
      <c r="P24" s="23">
        <f t="shared" si="1"/>
        <v>79.5</v>
      </c>
      <c r="Q24" s="33">
        <f t="shared" si="2"/>
        <v>1.7666666666666666</v>
      </c>
      <c r="R24" s="26">
        <f t="shared" si="3"/>
        <v>7.737226277372263E-3</v>
      </c>
      <c r="S24" s="31" t="s">
        <v>95</v>
      </c>
      <c r="T24" s="31" t="s">
        <v>79</v>
      </c>
      <c r="U24" s="31" t="s">
        <v>80</v>
      </c>
      <c r="V24" s="31" t="s">
        <v>81</v>
      </c>
      <c r="W24" s="16" t="s">
        <v>143</v>
      </c>
      <c r="X24" s="23">
        <f>IF(ISNUMBER(P24),IFERROR(LOOKUP(9.99E+307,X$5:X23),0)+P24,"")</f>
        <v>9359.900000000227</v>
      </c>
      <c r="Y24" s="23">
        <f>IF(ISNUMBER(X24),MAX(IFERROR(LOOKUP(9.99E+307,Y$5:Y23),0),X24,0),"")</f>
        <v>9359.900000000227</v>
      </c>
      <c r="Z24" s="23">
        <f t="shared" si="4"/>
        <v>0</v>
      </c>
    </row>
    <row r="25" spans="1:26" x14ac:dyDescent="0.25">
      <c r="A25" s="28">
        <v>21</v>
      </c>
      <c r="B25" s="29">
        <v>46055</v>
      </c>
      <c r="C25" s="30">
        <v>0.38541666666666702</v>
      </c>
      <c r="D25" s="31" t="s">
        <v>73</v>
      </c>
      <c r="E25" s="31" t="s">
        <v>74</v>
      </c>
      <c r="F25" s="31" t="s">
        <v>75</v>
      </c>
      <c r="G25" s="16" t="s">
        <v>76</v>
      </c>
      <c r="H25" s="31" t="s">
        <v>87</v>
      </c>
      <c r="I25" s="32">
        <v>18620</v>
      </c>
      <c r="J25" s="32">
        <v>18580</v>
      </c>
      <c r="K25" s="32">
        <v>18700</v>
      </c>
      <c r="L25" s="32">
        <v>18568</v>
      </c>
      <c r="M25" s="32">
        <v>2</v>
      </c>
      <c r="N25" s="18">
        <v>4.5</v>
      </c>
      <c r="O25" s="23">
        <f t="shared" si="0"/>
        <v>80</v>
      </c>
      <c r="P25" s="23">
        <f t="shared" si="1"/>
        <v>-108.5</v>
      </c>
      <c r="Q25" s="33">
        <f t="shared" si="2"/>
        <v>-1.35625</v>
      </c>
      <c r="R25" s="26">
        <f t="shared" si="3"/>
        <v>-2.9135338345864662E-3</v>
      </c>
      <c r="S25" s="31" t="s">
        <v>78</v>
      </c>
      <c r="T25" s="31" t="s">
        <v>96</v>
      </c>
      <c r="U25" s="31" t="s">
        <v>113</v>
      </c>
      <c r="V25" s="31" t="s">
        <v>114</v>
      </c>
      <c r="W25" s="16" t="s">
        <v>144</v>
      </c>
      <c r="X25" s="23">
        <f>IF(ISNUMBER(P25),IFERROR(LOOKUP(9.99E+307,X$5:X24),0)+P25,"")</f>
        <v>9251.400000000227</v>
      </c>
      <c r="Y25" s="23">
        <f>IF(ISNUMBER(X25),MAX(IFERROR(LOOKUP(9.99E+307,Y$5:Y24),0),X25,0),"")</f>
        <v>9359.900000000227</v>
      </c>
      <c r="Z25" s="23">
        <f t="shared" si="4"/>
        <v>-108.5</v>
      </c>
    </row>
    <row r="26" spans="1:26" x14ac:dyDescent="0.25">
      <c r="A26" s="28">
        <v>22</v>
      </c>
      <c r="B26" s="29">
        <v>46056</v>
      </c>
      <c r="C26" s="30">
        <v>0.58333333333333304</v>
      </c>
      <c r="D26" s="31" t="s">
        <v>100</v>
      </c>
      <c r="E26" s="31" t="s">
        <v>101</v>
      </c>
      <c r="F26" s="31" t="s">
        <v>85</v>
      </c>
      <c r="G26" s="16" t="s">
        <v>104</v>
      </c>
      <c r="H26" s="31" t="s">
        <v>94</v>
      </c>
      <c r="I26" s="32">
        <v>46200</v>
      </c>
      <c r="J26" s="32">
        <v>47000</v>
      </c>
      <c r="K26" s="32">
        <v>44500</v>
      </c>
      <c r="L26" s="32">
        <v>44850</v>
      </c>
      <c r="M26" s="32">
        <v>0.05</v>
      </c>
      <c r="N26" s="18">
        <v>1.5</v>
      </c>
      <c r="O26" s="23">
        <f t="shared" si="0"/>
        <v>40</v>
      </c>
      <c r="P26" s="23">
        <f t="shared" si="1"/>
        <v>66</v>
      </c>
      <c r="Q26" s="33">
        <f t="shared" si="2"/>
        <v>1.65</v>
      </c>
      <c r="R26" s="26">
        <f t="shared" si="3"/>
        <v>2.8571428571428571E-2</v>
      </c>
      <c r="S26" s="31" t="s">
        <v>109</v>
      </c>
      <c r="T26" s="31" t="s">
        <v>79</v>
      </c>
      <c r="U26" s="31" t="s">
        <v>80</v>
      </c>
      <c r="V26" s="31" t="s">
        <v>89</v>
      </c>
      <c r="W26" s="16" t="s">
        <v>145</v>
      </c>
      <c r="X26" s="23">
        <f>IF(ISNUMBER(P26),IFERROR(LOOKUP(9.99E+307,X$5:X25),0)+P26,"")</f>
        <v>9317.400000000227</v>
      </c>
      <c r="Y26" s="23">
        <f>IF(ISNUMBER(X26),MAX(IFERROR(LOOKUP(9.99E+307,Y$5:Y25),0),X26,0),"")</f>
        <v>9359.900000000227</v>
      </c>
      <c r="Z26" s="23">
        <f t="shared" si="4"/>
        <v>-42.5</v>
      </c>
    </row>
    <row r="27" spans="1:26" ht="25.5" x14ac:dyDescent="0.25">
      <c r="A27" s="28">
        <v>23</v>
      </c>
      <c r="B27" s="29">
        <v>46057</v>
      </c>
      <c r="C27" s="30">
        <v>0.47222222222222199</v>
      </c>
      <c r="D27" s="31" t="s">
        <v>111</v>
      </c>
      <c r="E27" s="31" t="s">
        <v>84</v>
      </c>
      <c r="F27" s="31" t="s">
        <v>85</v>
      </c>
      <c r="G27" s="16" t="s">
        <v>86</v>
      </c>
      <c r="H27" s="31" t="s">
        <v>94</v>
      </c>
      <c r="I27" s="32">
        <v>1.2785</v>
      </c>
      <c r="J27" s="32">
        <v>1.2809999999999999</v>
      </c>
      <c r="K27" s="32">
        <v>1.2725</v>
      </c>
      <c r="L27" s="32">
        <v>1.2735000000000001</v>
      </c>
      <c r="M27" s="32">
        <v>10000</v>
      </c>
      <c r="N27" s="18">
        <v>2</v>
      </c>
      <c r="O27" s="23">
        <f t="shared" si="0"/>
        <v>24.999999999999467</v>
      </c>
      <c r="P27" s="23">
        <f t="shared" si="1"/>
        <v>47.999999999998934</v>
      </c>
      <c r="Q27" s="33">
        <f t="shared" si="2"/>
        <v>1.9199999999999984</v>
      </c>
      <c r="R27" s="26">
        <f t="shared" si="3"/>
        <v>3.7543996871332759E-3</v>
      </c>
      <c r="S27" s="31" t="s">
        <v>88</v>
      </c>
      <c r="T27" s="31" t="s">
        <v>79</v>
      </c>
      <c r="U27" s="31" t="s">
        <v>80</v>
      </c>
      <c r="V27" s="31" t="s">
        <v>81</v>
      </c>
      <c r="W27" s="16" t="s">
        <v>146</v>
      </c>
      <c r="X27" s="23">
        <f>IF(ISNUMBER(P27),IFERROR(LOOKUP(9.99E+307,X$5:X26),0)+P27,"")</f>
        <v>9365.4000000002252</v>
      </c>
      <c r="Y27" s="23">
        <f>IF(ISNUMBER(X27),MAX(IFERROR(LOOKUP(9.99E+307,Y$5:Y26),0),X27,0),"")</f>
        <v>9365.4000000002252</v>
      </c>
      <c r="Z27" s="23">
        <f t="shared" si="4"/>
        <v>0</v>
      </c>
    </row>
    <row r="28" spans="1:26" x14ac:dyDescent="0.25">
      <c r="A28" s="28">
        <v>24</v>
      </c>
      <c r="B28" s="29">
        <v>46058</v>
      </c>
      <c r="C28" s="30">
        <v>0.41666666666666702</v>
      </c>
      <c r="D28" s="31" t="s">
        <v>147</v>
      </c>
      <c r="E28" s="31" t="s">
        <v>92</v>
      </c>
      <c r="F28" s="31" t="s">
        <v>75</v>
      </c>
      <c r="G28" s="16" t="s">
        <v>93</v>
      </c>
      <c r="H28" s="31" t="s">
        <v>94</v>
      </c>
      <c r="I28" s="32">
        <v>410.5</v>
      </c>
      <c r="J28" s="32">
        <v>406</v>
      </c>
      <c r="K28" s="32">
        <v>420</v>
      </c>
      <c r="L28" s="32">
        <v>418.2</v>
      </c>
      <c r="M28" s="32">
        <v>12</v>
      </c>
      <c r="N28" s="18">
        <v>5</v>
      </c>
      <c r="O28" s="23">
        <f t="shared" si="0"/>
        <v>54</v>
      </c>
      <c r="P28" s="23">
        <f t="shared" si="1"/>
        <v>87.399999999999864</v>
      </c>
      <c r="Q28" s="33">
        <f t="shared" si="2"/>
        <v>1.618518518518516</v>
      </c>
      <c r="R28" s="26">
        <f t="shared" si="3"/>
        <v>1.7742590336987385E-2</v>
      </c>
      <c r="S28" s="31" t="s">
        <v>95</v>
      </c>
      <c r="T28" s="31" t="s">
        <v>79</v>
      </c>
      <c r="U28" s="31" t="s">
        <v>80</v>
      </c>
      <c r="V28" s="31" t="s">
        <v>89</v>
      </c>
      <c r="W28" s="16" t="s">
        <v>148</v>
      </c>
      <c r="X28" s="23">
        <f>IF(ISNUMBER(P28),IFERROR(LOOKUP(9.99E+307,X$5:X27),0)+P28,"")</f>
        <v>9452.8000000002248</v>
      </c>
      <c r="Y28" s="23">
        <f>IF(ISNUMBER(X28),MAX(IFERROR(LOOKUP(9.99E+307,Y$5:Y27),0),X28,0),"")</f>
        <v>9452.8000000002248</v>
      </c>
      <c r="Z28" s="23">
        <f t="shared" si="4"/>
        <v>0</v>
      </c>
    </row>
    <row r="29" spans="1:26" ht="25.5" x14ac:dyDescent="0.25">
      <c r="A29" s="28">
        <v>25</v>
      </c>
      <c r="B29" s="29">
        <v>46059</v>
      </c>
      <c r="C29" s="30">
        <v>0.65625</v>
      </c>
      <c r="D29" s="31" t="s">
        <v>73</v>
      </c>
      <c r="E29" s="31" t="s">
        <v>74</v>
      </c>
      <c r="F29" s="31" t="s">
        <v>85</v>
      </c>
      <c r="G29" s="16" t="s">
        <v>86</v>
      </c>
      <c r="H29" s="31" t="s">
        <v>119</v>
      </c>
      <c r="I29" s="32">
        <v>18750</v>
      </c>
      <c r="J29" s="32">
        <v>18790</v>
      </c>
      <c r="K29" s="32">
        <v>18650</v>
      </c>
      <c r="L29" s="32">
        <v>18672</v>
      </c>
      <c r="M29" s="32">
        <v>2</v>
      </c>
      <c r="N29" s="18">
        <v>4.5</v>
      </c>
      <c r="O29" s="23">
        <f t="shared" si="0"/>
        <v>80</v>
      </c>
      <c r="P29" s="23">
        <f t="shared" si="1"/>
        <v>151.5</v>
      </c>
      <c r="Q29" s="33">
        <f t="shared" si="2"/>
        <v>1.89375</v>
      </c>
      <c r="R29" s="26">
        <f t="shared" si="3"/>
        <v>4.0400000000000002E-3</v>
      </c>
      <c r="S29" s="31" t="s">
        <v>88</v>
      </c>
      <c r="T29" s="31" t="s">
        <v>79</v>
      </c>
      <c r="U29" s="31" t="s">
        <v>80</v>
      </c>
      <c r="V29" s="31" t="s">
        <v>89</v>
      </c>
      <c r="W29" s="16" t="s">
        <v>149</v>
      </c>
      <c r="X29" s="23">
        <f>IF(ISNUMBER(P29),IFERROR(LOOKUP(9.99E+307,X$5:X28),0)+P29,"")</f>
        <v>9604.3000000002248</v>
      </c>
      <c r="Y29" s="23">
        <f>IF(ISNUMBER(X29),MAX(IFERROR(LOOKUP(9.99E+307,Y$5:Y28),0),X29,0),"")</f>
        <v>9604.3000000002248</v>
      </c>
      <c r="Z29" s="23">
        <f t="shared" si="4"/>
        <v>0</v>
      </c>
    </row>
    <row r="30" spans="1:26" x14ac:dyDescent="0.25">
      <c r="A30" s="28">
        <v>26</v>
      </c>
      <c r="B30" s="29">
        <v>46062</v>
      </c>
      <c r="C30" s="30">
        <v>0.39583333333333298</v>
      </c>
      <c r="D30" s="31" t="s">
        <v>116</v>
      </c>
      <c r="E30" s="31" t="s">
        <v>92</v>
      </c>
      <c r="F30" s="31" t="s">
        <v>75</v>
      </c>
      <c r="G30" s="16" t="s">
        <v>108</v>
      </c>
      <c r="H30" s="31" t="s">
        <v>77</v>
      </c>
      <c r="I30" s="32">
        <v>148.19999999999999</v>
      </c>
      <c r="J30" s="32">
        <v>145.5</v>
      </c>
      <c r="K30" s="32">
        <v>154</v>
      </c>
      <c r="L30" s="32">
        <v>153.5</v>
      </c>
      <c r="M30" s="32">
        <v>25</v>
      </c>
      <c r="N30" s="18">
        <v>6</v>
      </c>
      <c r="O30" s="23">
        <f t="shared" si="0"/>
        <v>67.499999999999716</v>
      </c>
      <c r="P30" s="23">
        <f t="shared" si="1"/>
        <v>126.50000000000028</v>
      </c>
      <c r="Q30" s="33">
        <f t="shared" si="2"/>
        <v>1.8740740740740862</v>
      </c>
      <c r="R30" s="26">
        <f t="shared" si="3"/>
        <v>3.4143049932523699E-2</v>
      </c>
      <c r="S30" s="31" t="s">
        <v>95</v>
      </c>
      <c r="T30" s="31" t="s">
        <v>79</v>
      </c>
      <c r="U30" s="31" t="s">
        <v>80</v>
      </c>
      <c r="V30" s="31" t="s">
        <v>81</v>
      </c>
      <c r="W30" s="16" t="s">
        <v>150</v>
      </c>
      <c r="X30" s="23">
        <f>IF(ISNUMBER(P30),IFERROR(LOOKUP(9.99E+307,X$5:X29),0)+P30,"")</f>
        <v>9730.8000000002248</v>
      </c>
      <c r="Y30" s="23">
        <f>IF(ISNUMBER(X30),MAX(IFERROR(LOOKUP(9.99E+307,Y$5:Y29),0),X30,0),"")</f>
        <v>9730.8000000002248</v>
      </c>
      <c r="Z30" s="23">
        <f t="shared" si="4"/>
        <v>0</v>
      </c>
    </row>
    <row r="31" spans="1:26" ht="25.5" x14ac:dyDescent="0.25">
      <c r="A31" s="28">
        <v>27</v>
      </c>
      <c r="B31" s="29">
        <v>46063</v>
      </c>
      <c r="C31" s="30">
        <v>0.5625</v>
      </c>
      <c r="D31" s="31" t="s">
        <v>124</v>
      </c>
      <c r="E31" s="31" t="s">
        <v>84</v>
      </c>
      <c r="F31" s="31" t="s">
        <v>75</v>
      </c>
      <c r="G31" s="16" t="s">
        <v>112</v>
      </c>
      <c r="H31" s="31" t="s">
        <v>135</v>
      </c>
      <c r="I31" s="32">
        <v>149.5</v>
      </c>
      <c r="J31" s="32">
        <v>149</v>
      </c>
      <c r="K31" s="32">
        <v>150.80000000000001</v>
      </c>
      <c r="L31" s="32">
        <v>150.55000000000001</v>
      </c>
      <c r="M31" s="32">
        <v>10000</v>
      </c>
      <c r="N31" s="18">
        <v>2</v>
      </c>
      <c r="O31" s="23">
        <f t="shared" si="0"/>
        <v>5000</v>
      </c>
      <c r="P31" s="23">
        <f t="shared" si="1"/>
        <v>10498.000000000113</v>
      </c>
      <c r="Q31" s="33">
        <f t="shared" si="2"/>
        <v>2.0996000000000223</v>
      </c>
      <c r="R31" s="26">
        <f t="shared" si="3"/>
        <v>7.0220735785953932E-3</v>
      </c>
      <c r="S31" s="31" t="s">
        <v>95</v>
      </c>
      <c r="T31" s="31" t="s">
        <v>79</v>
      </c>
      <c r="U31" s="31" t="s">
        <v>80</v>
      </c>
      <c r="V31" s="31" t="s">
        <v>81</v>
      </c>
      <c r="W31" s="16" t="s">
        <v>151</v>
      </c>
      <c r="X31" s="23">
        <f>IF(ISNUMBER(P31),IFERROR(LOOKUP(9.99E+307,X$5:X30),0)+P31,"")</f>
        <v>20228.800000000338</v>
      </c>
      <c r="Y31" s="23">
        <f>IF(ISNUMBER(X31),MAX(IFERROR(LOOKUP(9.99E+307,Y$5:Y30),0),X31,0),"")</f>
        <v>20228.800000000338</v>
      </c>
      <c r="Z31" s="23">
        <f t="shared" si="4"/>
        <v>0</v>
      </c>
    </row>
    <row r="32" spans="1:26" x14ac:dyDescent="0.25">
      <c r="A32" s="28">
        <v>28</v>
      </c>
      <c r="B32" s="29">
        <v>46064</v>
      </c>
      <c r="C32" s="30">
        <v>0.44791666666666702</v>
      </c>
      <c r="D32" s="31" t="s">
        <v>118</v>
      </c>
      <c r="E32" s="31" t="s">
        <v>101</v>
      </c>
      <c r="F32" s="31" t="s">
        <v>75</v>
      </c>
      <c r="G32" s="16" t="s">
        <v>102</v>
      </c>
      <c r="H32" s="31" t="s">
        <v>94</v>
      </c>
      <c r="I32" s="32">
        <v>2520</v>
      </c>
      <c r="J32" s="32">
        <v>2480</v>
      </c>
      <c r="K32" s="32">
        <v>2600</v>
      </c>
      <c r="L32" s="32">
        <v>2475</v>
      </c>
      <c r="M32" s="32">
        <v>0.5</v>
      </c>
      <c r="N32" s="18">
        <v>1.5</v>
      </c>
      <c r="O32" s="23">
        <f t="shared" si="0"/>
        <v>20</v>
      </c>
      <c r="P32" s="23">
        <f t="shared" si="1"/>
        <v>-24</v>
      </c>
      <c r="Q32" s="33">
        <f t="shared" si="2"/>
        <v>-1.2</v>
      </c>
      <c r="R32" s="26">
        <f t="shared" si="3"/>
        <v>-1.9047619047619049E-2</v>
      </c>
      <c r="S32" s="31" t="s">
        <v>109</v>
      </c>
      <c r="T32" s="31" t="s">
        <v>96</v>
      </c>
      <c r="U32" s="31" t="s">
        <v>152</v>
      </c>
      <c r="V32" s="31" t="s">
        <v>121</v>
      </c>
      <c r="W32" s="16" t="s">
        <v>153</v>
      </c>
      <c r="X32" s="23">
        <f>IF(ISNUMBER(P32),IFERROR(LOOKUP(9.99E+307,X$5:X31),0)+P32,"")</f>
        <v>20204.800000000338</v>
      </c>
      <c r="Y32" s="23">
        <f>IF(ISNUMBER(X32),MAX(IFERROR(LOOKUP(9.99E+307,Y$5:Y31),0),X32,0),"")</f>
        <v>20228.800000000338</v>
      </c>
      <c r="Z32" s="23">
        <f t="shared" si="4"/>
        <v>-24</v>
      </c>
    </row>
    <row r="33" spans="1:26" x14ac:dyDescent="0.25">
      <c r="A33" s="28">
        <v>29</v>
      </c>
      <c r="B33" s="29">
        <v>46065</v>
      </c>
      <c r="C33" s="30">
        <v>0.60416666666666696</v>
      </c>
      <c r="D33" s="31" t="s">
        <v>131</v>
      </c>
      <c r="E33" s="31" t="s">
        <v>74</v>
      </c>
      <c r="F33" s="31" t="s">
        <v>75</v>
      </c>
      <c r="G33" s="16" t="s">
        <v>76</v>
      </c>
      <c r="H33" s="31" t="s">
        <v>94</v>
      </c>
      <c r="I33" s="32">
        <v>4870</v>
      </c>
      <c r="J33" s="32">
        <v>4855</v>
      </c>
      <c r="K33" s="32">
        <v>4910</v>
      </c>
      <c r="L33" s="32">
        <v>4906</v>
      </c>
      <c r="M33" s="32">
        <v>1</v>
      </c>
      <c r="N33" s="18">
        <v>4</v>
      </c>
      <c r="O33" s="23">
        <f t="shared" si="0"/>
        <v>15</v>
      </c>
      <c r="P33" s="23">
        <f t="shared" si="1"/>
        <v>32</v>
      </c>
      <c r="Q33" s="33">
        <f t="shared" si="2"/>
        <v>2.1333333333333333</v>
      </c>
      <c r="R33" s="26">
        <f t="shared" si="3"/>
        <v>6.570841889117043E-3</v>
      </c>
      <c r="S33" s="31" t="s">
        <v>78</v>
      </c>
      <c r="T33" s="31" t="s">
        <v>79</v>
      </c>
      <c r="U33" s="31" t="s">
        <v>80</v>
      </c>
      <c r="V33" s="31" t="s">
        <v>89</v>
      </c>
      <c r="W33" s="16" t="s">
        <v>154</v>
      </c>
      <c r="X33" s="23">
        <f>IF(ISNUMBER(P33),IFERROR(LOOKUP(9.99E+307,X$5:X32),0)+P33,"")</f>
        <v>20236.800000000338</v>
      </c>
      <c r="Y33" s="23">
        <f>IF(ISNUMBER(X33),MAX(IFERROR(LOOKUP(9.99E+307,Y$5:Y32),0),X33,0),"")</f>
        <v>20236.800000000338</v>
      </c>
      <c r="Z33" s="23">
        <f t="shared" si="4"/>
        <v>0</v>
      </c>
    </row>
    <row r="34" spans="1:26" x14ac:dyDescent="0.25">
      <c r="A34" s="28">
        <v>30</v>
      </c>
      <c r="B34" s="29">
        <v>46066</v>
      </c>
      <c r="C34" s="30">
        <v>0.375</v>
      </c>
      <c r="D34" s="31" t="s">
        <v>126</v>
      </c>
      <c r="E34" s="31" t="s">
        <v>127</v>
      </c>
      <c r="F34" s="31" t="s">
        <v>85</v>
      </c>
      <c r="G34" s="16" t="s">
        <v>104</v>
      </c>
      <c r="H34" s="31" t="s">
        <v>119</v>
      </c>
      <c r="I34" s="32">
        <v>2068</v>
      </c>
      <c r="J34" s="32">
        <v>2076</v>
      </c>
      <c r="K34" s="32">
        <v>2050</v>
      </c>
      <c r="L34" s="32">
        <v>2074.5</v>
      </c>
      <c r="M34" s="32">
        <v>5</v>
      </c>
      <c r="N34" s="18">
        <v>3</v>
      </c>
      <c r="O34" s="23">
        <f t="shared" si="0"/>
        <v>40</v>
      </c>
      <c r="P34" s="23">
        <f t="shared" si="1"/>
        <v>-35.5</v>
      </c>
      <c r="Q34" s="33">
        <f t="shared" si="2"/>
        <v>-0.88749999999999996</v>
      </c>
      <c r="R34" s="26">
        <f t="shared" si="3"/>
        <v>-3.4332688588007737E-3</v>
      </c>
      <c r="S34" s="31" t="s">
        <v>105</v>
      </c>
      <c r="T34" s="31" t="s">
        <v>96</v>
      </c>
      <c r="U34" s="31" t="s">
        <v>155</v>
      </c>
      <c r="V34" s="31" t="s">
        <v>98</v>
      </c>
      <c r="W34" s="16" t="s">
        <v>156</v>
      </c>
      <c r="X34" s="23">
        <f>IF(ISNUMBER(P34),IFERROR(LOOKUP(9.99E+307,X$5:X33),0)+P34,"")</f>
        <v>20201.300000000338</v>
      </c>
      <c r="Y34" s="23">
        <f>IF(ISNUMBER(X34),MAX(IFERROR(LOOKUP(9.99E+307,Y$5:Y33),0),X34,0),"")</f>
        <v>20236.800000000338</v>
      </c>
      <c r="Z34" s="23">
        <f t="shared" si="4"/>
        <v>-35.5</v>
      </c>
    </row>
    <row r="35" spans="1:26" x14ac:dyDescent="0.25">
      <c r="A35" s="28">
        <v>31</v>
      </c>
      <c r="B35" s="29">
        <v>46069</v>
      </c>
      <c r="C35" s="30">
        <v>0.47916666666666702</v>
      </c>
      <c r="D35" s="31" t="s">
        <v>73</v>
      </c>
      <c r="E35" s="31" t="s">
        <v>74</v>
      </c>
      <c r="F35" s="31" t="s">
        <v>75</v>
      </c>
      <c r="G35" s="16" t="s">
        <v>93</v>
      </c>
      <c r="H35" s="31" t="s">
        <v>87</v>
      </c>
      <c r="I35" s="32">
        <v>18680</v>
      </c>
      <c r="J35" s="32">
        <v>18650</v>
      </c>
      <c r="K35" s="32">
        <v>18750</v>
      </c>
      <c r="L35" s="32">
        <v>18742</v>
      </c>
      <c r="M35" s="32">
        <v>2</v>
      </c>
      <c r="N35" s="18">
        <v>4.5</v>
      </c>
      <c r="O35" s="23">
        <f t="shared" si="0"/>
        <v>60</v>
      </c>
      <c r="P35" s="23">
        <f t="shared" si="1"/>
        <v>119.5</v>
      </c>
      <c r="Q35" s="33">
        <f t="shared" si="2"/>
        <v>1.9916666666666667</v>
      </c>
      <c r="R35" s="26">
        <f t="shared" si="3"/>
        <v>3.1986081370449677E-3</v>
      </c>
      <c r="S35" s="31" t="s">
        <v>95</v>
      </c>
      <c r="T35" s="31" t="s">
        <v>79</v>
      </c>
      <c r="U35" s="31" t="s">
        <v>80</v>
      </c>
      <c r="V35" s="31" t="s">
        <v>89</v>
      </c>
      <c r="W35" s="16" t="s">
        <v>157</v>
      </c>
      <c r="X35" s="23">
        <f>IF(ISNUMBER(P35),IFERROR(LOOKUP(9.99E+307,X$5:X34),0)+P35,"")</f>
        <v>20320.800000000338</v>
      </c>
      <c r="Y35" s="23">
        <f>IF(ISNUMBER(X35),MAX(IFERROR(LOOKUP(9.99E+307,Y$5:Y34),0),X35,0),"")</f>
        <v>20320.800000000338</v>
      </c>
      <c r="Z35" s="23">
        <f t="shared" si="4"/>
        <v>0</v>
      </c>
    </row>
    <row r="36" spans="1:26" x14ac:dyDescent="0.25">
      <c r="A36" s="28">
        <v>32</v>
      </c>
      <c r="B36" s="29">
        <v>46070</v>
      </c>
      <c r="C36" s="30">
        <v>0.625</v>
      </c>
      <c r="D36" s="31" t="s">
        <v>83</v>
      </c>
      <c r="E36" s="31" t="s">
        <v>84</v>
      </c>
      <c r="F36" s="31" t="s">
        <v>85</v>
      </c>
      <c r="G36" s="16" t="s">
        <v>139</v>
      </c>
      <c r="H36" s="31" t="s">
        <v>94</v>
      </c>
      <c r="I36" s="32">
        <v>1.0914999999999999</v>
      </c>
      <c r="J36" s="32">
        <v>1.0934999999999999</v>
      </c>
      <c r="K36" s="32">
        <v>1.0874999999999999</v>
      </c>
      <c r="L36" s="32">
        <v>1.0884</v>
      </c>
      <c r="M36" s="32">
        <v>10000</v>
      </c>
      <c r="N36" s="18">
        <v>2</v>
      </c>
      <c r="O36" s="23">
        <f t="shared" si="0"/>
        <v>20.000000000000018</v>
      </c>
      <c r="P36" s="23">
        <f t="shared" si="1"/>
        <v>28.999999999998806</v>
      </c>
      <c r="Q36" s="33">
        <f t="shared" si="2"/>
        <v>1.4499999999999391</v>
      </c>
      <c r="R36" s="26">
        <f t="shared" si="3"/>
        <v>2.6568941823178018E-3</v>
      </c>
      <c r="S36" s="31" t="s">
        <v>88</v>
      </c>
      <c r="T36" s="31" t="s">
        <v>79</v>
      </c>
      <c r="U36" s="31" t="s">
        <v>80</v>
      </c>
      <c r="V36" s="31" t="s">
        <v>81</v>
      </c>
      <c r="W36" s="16" t="s">
        <v>158</v>
      </c>
      <c r="X36" s="23">
        <f>IF(ISNUMBER(P36),IFERROR(LOOKUP(9.99E+307,X$5:X35),0)+P36,"")</f>
        <v>20349.800000000338</v>
      </c>
      <c r="Y36" s="23">
        <f>IF(ISNUMBER(X36),MAX(IFERROR(LOOKUP(9.99E+307,Y$5:Y35),0),X36,0),"")</f>
        <v>20349.800000000338</v>
      </c>
      <c r="Z36" s="23">
        <f t="shared" si="4"/>
        <v>0</v>
      </c>
    </row>
    <row r="37" spans="1:26" ht="25.5" x14ac:dyDescent="0.25">
      <c r="A37" s="28">
        <v>33</v>
      </c>
      <c r="B37" s="29">
        <v>46071</v>
      </c>
      <c r="C37" s="30">
        <v>0.43055555555555602</v>
      </c>
      <c r="D37" s="31" t="s">
        <v>91</v>
      </c>
      <c r="E37" s="31" t="s">
        <v>92</v>
      </c>
      <c r="F37" s="31" t="s">
        <v>75</v>
      </c>
      <c r="G37" s="16" t="s">
        <v>112</v>
      </c>
      <c r="H37" s="31" t="s">
        <v>135</v>
      </c>
      <c r="I37" s="32">
        <v>198.5</v>
      </c>
      <c r="J37" s="32">
        <v>195</v>
      </c>
      <c r="K37" s="32">
        <v>205</v>
      </c>
      <c r="L37" s="32">
        <v>204.2</v>
      </c>
      <c r="M37" s="32">
        <v>20</v>
      </c>
      <c r="N37" s="18">
        <v>6</v>
      </c>
      <c r="O37" s="23">
        <f t="shared" si="0"/>
        <v>70</v>
      </c>
      <c r="P37" s="23">
        <f t="shared" si="1"/>
        <v>107.99999999999977</v>
      </c>
      <c r="Q37" s="33">
        <f t="shared" si="2"/>
        <v>1.5428571428571396</v>
      </c>
      <c r="R37" s="26">
        <f t="shared" si="3"/>
        <v>2.7204030226700194E-2</v>
      </c>
      <c r="S37" s="31" t="s">
        <v>95</v>
      </c>
      <c r="T37" s="31" t="s">
        <v>79</v>
      </c>
      <c r="U37" s="31" t="s">
        <v>80</v>
      </c>
      <c r="V37" s="31" t="s">
        <v>89</v>
      </c>
      <c r="W37" s="16" t="s">
        <v>159</v>
      </c>
      <c r="X37" s="23">
        <f>IF(ISNUMBER(P37),IFERROR(LOOKUP(9.99E+307,X$5:X36),0)+P37,"")</f>
        <v>20457.800000000338</v>
      </c>
      <c r="Y37" s="23">
        <f>IF(ISNUMBER(X37),MAX(IFERROR(LOOKUP(9.99E+307,Y$5:Y36),0),X37,0),"")</f>
        <v>20457.800000000338</v>
      </c>
      <c r="Z37" s="23">
        <f t="shared" si="4"/>
        <v>0</v>
      </c>
    </row>
    <row r="38" spans="1:26" x14ac:dyDescent="0.25">
      <c r="A38" s="28">
        <v>34</v>
      </c>
      <c r="B38" s="29">
        <v>46072</v>
      </c>
      <c r="C38" s="30">
        <v>0.57291666666666696</v>
      </c>
      <c r="D38" s="31" t="s">
        <v>100</v>
      </c>
      <c r="E38" s="31" t="s">
        <v>101</v>
      </c>
      <c r="F38" s="31" t="s">
        <v>75</v>
      </c>
      <c r="G38" s="16" t="s">
        <v>76</v>
      </c>
      <c r="H38" s="31" t="s">
        <v>94</v>
      </c>
      <c r="I38" s="32">
        <v>47800</v>
      </c>
      <c r="J38" s="32">
        <v>47000</v>
      </c>
      <c r="K38" s="32">
        <v>49500</v>
      </c>
      <c r="L38" s="32">
        <v>49250</v>
      </c>
      <c r="M38" s="32">
        <v>0.05</v>
      </c>
      <c r="N38" s="18">
        <v>1.5</v>
      </c>
      <c r="O38" s="23">
        <f t="shared" si="0"/>
        <v>40</v>
      </c>
      <c r="P38" s="23">
        <f t="shared" si="1"/>
        <v>71</v>
      </c>
      <c r="Q38" s="33">
        <f t="shared" si="2"/>
        <v>1.7749999999999999</v>
      </c>
      <c r="R38" s="26">
        <f t="shared" si="3"/>
        <v>2.9707112970711297E-2</v>
      </c>
      <c r="S38" s="31" t="s">
        <v>78</v>
      </c>
      <c r="T38" s="31" t="s">
        <v>79</v>
      </c>
      <c r="U38" s="31" t="s">
        <v>80</v>
      </c>
      <c r="V38" s="31" t="s">
        <v>81</v>
      </c>
      <c r="W38" s="16" t="s">
        <v>160</v>
      </c>
      <c r="X38" s="23">
        <f>IF(ISNUMBER(P38),IFERROR(LOOKUP(9.99E+307,X$5:X37),0)+P38,"")</f>
        <v>20528.800000000338</v>
      </c>
      <c r="Y38" s="23">
        <f>IF(ISNUMBER(X38),MAX(IFERROR(LOOKUP(9.99E+307,Y$5:Y37),0),X38,0),"")</f>
        <v>20528.800000000338</v>
      </c>
      <c r="Z38" s="23">
        <f t="shared" si="4"/>
        <v>0</v>
      </c>
    </row>
    <row r="39" spans="1:26" ht="25.5" x14ac:dyDescent="0.25">
      <c r="A39" s="28">
        <v>35</v>
      </c>
      <c r="B39" s="29">
        <v>46073</v>
      </c>
      <c r="C39" s="30">
        <v>0.39583333333333298</v>
      </c>
      <c r="D39" s="31" t="s">
        <v>107</v>
      </c>
      <c r="E39" s="31" t="s">
        <v>92</v>
      </c>
      <c r="F39" s="31" t="s">
        <v>85</v>
      </c>
      <c r="G39" s="16" t="s">
        <v>86</v>
      </c>
      <c r="H39" s="31" t="s">
        <v>87</v>
      </c>
      <c r="I39" s="32">
        <v>212</v>
      </c>
      <c r="J39" s="32">
        <v>216</v>
      </c>
      <c r="K39" s="32">
        <v>204</v>
      </c>
      <c r="L39" s="32">
        <v>208.5</v>
      </c>
      <c r="M39" s="32">
        <v>15</v>
      </c>
      <c r="N39" s="18">
        <v>5</v>
      </c>
      <c r="O39" s="23">
        <f t="shared" si="0"/>
        <v>60</v>
      </c>
      <c r="P39" s="23">
        <f t="shared" si="1"/>
        <v>47.5</v>
      </c>
      <c r="Q39" s="33">
        <f t="shared" si="2"/>
        <v>0.79166666666666663</v>
      </c>
      <c r="R39" s="26">
        <f t="shared" si="3"/>
        <v>1.4937106918238994E-2</v>
      </c>
      <c r="S39" s="31" t="s">
        <v>88</v>
      </c>
      <c r="T39" s="31" t="s">
        <v>79</v>
      </c>
      <c r="U39" s="31" t="s">
        <v>80</v>
      </c>
      <c r="V39" s="31" t="s">
        <v>89</v>
      </c>
      <c r="W39" s="16" t="s">
        <v>161</v>
      </c>
      <c r="X39" s="23">
        <f>IF(ISNUMBER(P39),IFERROR(LOOKUP(9.99E+307,X$5:X38),0)+P39,"")</f>
        <v>20576.300000000338</v>
      </c>
      <c r="Y39" s="23">
        <f>IF(ISNUMBER(X39),MAX(IFERROR(LOOKUP(9.99E+307,Y$5:Y38),0),X39,0),"")</f>
        <v>20576.300000000338</v>
      </c>
      <c r="Z39" s="23">
        <f t="shared" si="4"/>
        <v>0</v>
      </c>
    </row>
    <row r="40" spans="1:26" ht="25.5" x14ac:dyDescent="0.25">
      <c r="A40" s="28">
        <v>36</v>
      </c>
      <c r="B40" s="29">
        <v>46076</v>
      </c>
      <c r="C40" s="30">
        <v>0.59375</v>
      </c>
      <c r="D40" s="31" t="s">
        <v>73</v>
      </c>
      <c r="E40" s="31" t="s">
        <v>74</v>
      </c>
      <c r="F40" s="31" t="s">
        <v>85</v>
      </c>
      <c r="G40" s="16" t="s">
        <v>104</v>
      </c>
      <c r="H40" s="31" t="s">
        <v>77</v>
      </c>
      <c r="I40" s="32">
        <v>18820</v>
      </c>
      <c r="J40" s="32">
        <v>18860</v>
      </c>
      <c r="K40" s="32">
        <v>18750</v>
      </c>
      <c r="L40" s="32">
        <v>18860</v>
      </c>
      <c r="M40" s="32">
        <v>2</v>
      </c>
      <c r="N40" s="18">
        <v>4.5</v>
      </c>
      <c r="O40" s="23">
        <f t="shared" si="0"/>
        <v>80</v>
      </c>
      <c r="P40" s="23">
        <f t="shared" si="1"/>
        <v>-84.5</v>
      </c>
      <c r="Q40" s="33">
        <f t="shared" si="2"/>
        <v>-1.0562499999999999</v>
      </c>
      <c r="R40" s="26">
        <f t="shared" si="3"/>
        <v>-2.244952178533475E-3</v>
      </c>
      <c r="S40" s="31" t="s">
        <v>109</v>
      </c>
      <c r="T40" s="31" t="s">
        <v>96</v>
      </c>
      <c r="U40" s="31" t="s">
        <v>120</v>
      </c>
      <c r="V40" s="31" t="s">
        <v>121</v>
      </c>
      <c r="W40" s="16" t="s">
        <v>162</v>
      </c>
      <c r="X40" s="23">
        <f>IF(ISNUMBER(P40),IFERROR(LOOKUP(9.99E+307,X$5:X39),0)+P40,"")</f>
        <v>20491.800000000338</v>
      </c>
      <c r="Y40" s="23">
        <f>IF(ISNUMBER(X40),MAX(IFERROR(LOOKUP(9.99E+307,Y$5:Y39),0),X40,0),"")</f>
        <v>20576.300000000338</v>
      </c>
      <c r="Z40" s="23">
        <f t="shared" si="4"/>
        <v>-84.5</v>
      </c>
    </row>
    <row r="41" spans="1:26" x14ac:dyDescent="0.25">
      <c r="A41" s="28">
        <v>37</v>
      </c>
      <c r="B41" s="29">
        <v>46077</v>
      </c>
      <c r="C41" s="30">
        <v>0.41666666666666702</v>
      </c>
      <c r="D41" s="31" t="s">
        <v>111</v>
      </c>
      <c r="E41" s="31" t="s">
        <v>84</v>
      </c>
      <c r="F41" s="31" t="s">
        <v>75</v>
      </c>
      <c r="G41" s="16" t="s">
        <v>93</v>
      </c>
      <c r="H41" s="31" t="s">
        <v>94</v>
      </c>
      <c r="I41" s="32">
        <v>1.272</v>
      </c>
      <c r="J41" s="32">
        <v>1.2695000000000001</v>
      </c>
      <c r="K41" s="32">
        <v>1.278</v>
      </c>
      <c r="L41" s="32">
        <v>1.2771999999999999</v>
      </c>
      <c r="M41" s="32">
        <v>10000</v>
      </c>
      <c r="N41" s="18">
        <v>2</v>
      </c>
      <c r="O41" s="23">
        <f t="shared" si="0"/>
        <v>24.999999999999467</v>
      </c>
      <c r="P41" s="23">
        <f t="shared" si="1"/>
        <v>49.999999999998714</v>
      </c>
      <c r="Q41" s="33">
        <f t="shared" si="2"/>
        <v>1.9999999999999911</v>
      </c>
      <c r="R41" s="26">
        <f t="shared" si="3"/>
        <v>3.9308176100627916E-3</v>
      </c>
      <c r="S41" s="31" t="s">
        <v>95</v>
      </c>
      <c r="T41" s="31" t="s">
        <v>79</v>
      </c>
      <c r="U41" s="31" t="s">
        <v>80</v>
      </c>
      <c r="V41" s="31" t="s">
        <v>81</v>
      </c>
      <c r="W41" s="16" t="s">
        <v>163</v>
      </c>
      <c r="X41" s="23">
        <f>IF(ISNUMBER(P41),IFERROR(LOOKUP(9.99E+307,X$5:X40),0)+P41,"")</f>
        <v>20541.800000000338</v>
      </c>
      <c r="Y41" s="23">
        <f>IF(ISNUMBER(X41),MAX(IFERROR(LOOKUP(9.99E+307,Y$5:Y40),0),X41,0),"")</f>
        <v>20576.300000000338</v>
      </c>
      <c r="Z41" s="23">
        <f t="shared" si="4"/>
        <v>-34.5</v>
      </c>
    </row>
    <row r="42" spans="1:26" ht="25.5" x14ac:dyDescent="0.25">
      <c r="A42" s="28">
        <v>38</v>
      </c>
      <c r="B42" s="29">
        <v>46078</v>
      </c>
      <c r="C42" s="30">
        <v>0.47916666666666702</v>
      </c>
      <c r="D42" s="31" t="s">
        <v>116</v>
      </c>
      <c r="E42" s="31" t="s">
        <v>92</v>
      </c>
      <c r="F42" s="31" t="s">
        <v>75</v>
      </c>
      <c r="G42" s="16" t="s">
        <v>112</v>
      </c>
      <c r="H42" s="31" t="s">
        <v>94</v>
      </c>
      <c r="I42" s="32">
        <v>152.5</v>
      </c>
      <c r="J42" s="32">
        <v>149.5</v>
      </c>
      <c r="K42" s="32">
        <v>159</v>
      </c>
      <c r="L42" s="32">
        <v>158.19999999999999</v>
      </c>
      <c r="M42" s="32">
        <v>25</v>
      </c>
      <c r="N42" s="18">
        <v>6</v>
      </c>
      <c r="O42" s="23">
        <f t="shared" si="0"/>
        <v>75</v>
      </c>
      <c r="P42" s="23">
        <f t="shared" si="1"/>
        <v>136.49999999999972</v>
      </c>
      <c r="Q42" s="33">
        <f t="shared" si="2"/>
        <v>1.8199999999999963</v>
      </c>
      <c r="R42" s="26">
        <f t="shared" si="3"/>
        <v>3.5803278688524516E-2</v>
      </c>
      <c r="S42" s="31" t="s">
        <v>95</v>
      </c>
      <c r="T42" s="31" t="s">
        <v>79</v>
      </c>
      <c r="U42" s="31" t="s">
        <v>80</v>
      </c>
      <c r="V42" s="31" t="s">
        <v>89</v>
      </c>
      <c r="W42" s="16" t="s">
        <v>164</v>
      </c>
      <c r="X42" s="23">
        <f>IF(ISNUMBER(P42),IFERROR(LOOKUP(9.99E+307,X$5:X41),0)+P42,"")</f>
        <v>20678.300000000338</v>
      </c>
      <c r="Y42" s="23">
        <f>IF(ISNUMBER(X42),MAX(IFERROR(LOOKUP(9.99E+307,Y$5:Y41),0),X42,0),"")</f>
        <v>20678.300000000338</v>
      </c>
      <c r="Z42" s="23">
        <f t="shared" si="4"/>
        <v>0</v>
      </c>
    </row>
    <row r="43" spans="1:26" x14ac:dyDescent="0.25">
      <c r="A43" s="28">
        <v>39</v>
      </c>
      <c r="B43" s="29">
        <v>46079</v>
      </c>
      <c r="C43" s="30">
        <v>0.64583333333333304</v>
      </c>
      <c r="D43" s="31" t="s">
        <v>118</v>
      </c>
      <c r="E43" s="31" t="s">
        <v>101</v>
      </c>
      <c r="F43" s="31" t="s">
        <v>75</v>
      </c>
      <c r="G43" s="16" t="s">
        <v>102</v>
      </c>
      <c r="H43" s="31" t="s">
        <v>119</v>
      </c>
      <c r="I43" s="32">
        <v>2580</v>
      </c>
      <c r="J43" s="32">
        <v>2535</v>
      </c>
      <c r="K43" s="32">
        <v>2660</v>
      </c>
      <c r="L43" s="32">
        <v>2655</v>
      </c>
      <c r="M43" s="32">
        <v>0.5</v>
      </c>
      <c r="N43" s="18">
        <v>1.5</v>
      </c>
      <c r="O43" s="23">
        <f t="shared" si="0"/>
        <v>22.5</v>
      </c>
      <c r="P43" s="23">
        <f t="shared" si="1"/>
        <v>36</v>
      </c>
      <c r="Q43" s="33">
        <f t="shared" si="2"/>
        <v>1.6</v>
      </c>
      <c r="R43" s="26">
        <f t="shared" si="3"/>
        <v>2.7906976744186046E-2</v>
      </c>
      <c r="S43" s="31" t="s">
        <v>88</v>
      </c>
      <c r="T43" s="31" t="s">
        <v>79</v>
      </c>
      <c r="U43" s="31" t="s">
        <v>80</v>
      </c>
      <c r="V43" s="31" t="s">
        <v>81</v>
      </c>
      <c r="W43" s="16" t="s">
        <v>165</v>
      </c>
      <c r="X43" s="23">
        <f>IF(ISNUMBER(P43),IFERROR(LOOKUP(9.99E+307,X$5:X42),0)+P43,"")</f>
        <v>20714.300000000338</v>
      </c>
      <c r="Y43" s="23">
        <f>IF(ISNUMBER(X43),MAX(IFERROR(LOOKUP(9.99E+307,Y$5:Y42),0),X43,0),"")</f>
        <v>20714.300000000338</v>
      </c>
      <c r="Z43" s="23">
        <f t="shared" si="4"/>
        <v>0</v>
      </c>
    </row>
    <row r="44" spans="1:26" ht="25.5" x14ac:dyDescent="0.25">
      <c r="A44" s="28">
        <v>40</v>
      </c>
      <c r="B44" s="29">
        <v>46080</v>
      </c>
      <c r="C44" s="30">
        <v>0.40625</v>
      </c>
      <c r="D44" s="31" t="s">
        <v>131</v>
      </c>
      <c r="E44" s="31" t="s">
        <v>74</v>
      </c>
      <c r="F44" s="31" t="s">
        <v>85</v>
      </c>
      <c r="G44" s="16" t="s">
        <v>86</v>
      </c>
      <c r="H44" s="31" t="s">
        <v>119</v>
      </c>
      <c r="I44" s="32">
        <v>4920</v>
      </c>
      <c r="J44" s="32">
        <v>4940</v>
      </c>
      <c r="K44" s="32">
        <v>4870</v>
      </c>
      <c r="L44" s="32">
        <v>4938</v>
      </c>
      <c r="M44" s="32">
        <v>1</v>
      </c>
      <c r="N44" s="18">
        <v>4</v>
      </c>
      <c r="O44" s="23">
        <f t="shared" si="0"/>
        <v>20</v>
      </c>
      <c r="P44" s="23">
        <f t="shared" si="1"/>
        <v>-22</v>
      </c>
      <c r="Q44" s="33">
        <f t="shared" si="2"/>
        <v>-1.1000000000000001</v>
      </c>
      <c r="R44" s="26">
        <f t="shared" si="3"/>
        <v>-4.4715447154471547E-3</v>
      </c>
      <c r="S44" s="31" t="s">
        <v>88</v>
      </c>
      <c r="T44" s="31" t="s">
        <v>96</v>
      </c>
      <c r="U44" s="31" t="s">
        <v>132</v>
      </c>
      <c r="V44" s="31" t="s">
        <v>133</v>
      </c>
      <c r="W44" s="16" t="s">
        <v>166</v>
      </c>
      <c r="X44" s="23">
        <f>IF(ISNUMBER(P44),IFERROR(LOOKUP(9.99E+307,X$5:X43),0)+P44,"")</f>
        <v>20692.300000000338</v>
      </c>
      <c r="Y44" s="23">
        <f>IF(ISNUMBER(X44),MAX(IFERROR(LOOKUP(9.99E+307,Y$5:Y43),0),X44,0),"")</f>
        <v>20714.300000000338</v>
      </c>
      <c r="Z44" s="23">
        <f t="shared" si="4"/>
        <v>-22</v>
      </c>
    </row>
    <row r="45" spans="1:26" x14ac:dyDescent="0.25">
      <c r="A45" s="28">
        <v>41</v>
      </c>
      <c r="B45" s="29">
        <v>46083</v>
      </c>
      <c r="C45" s="30">
        <v>0.42708333333333298</v>
      </c>
      <c r="D45" s="31" t="s">
        <v>129</v>
      </c>
      <c r="E45" s="31" t="s">
        <v>92</v>
      </c>
      <c r="F45" s="31" t="s">
        <v>75</v>
      </c>
      <c r="G45" s="16" t="s">
        <v>76</v>
      </c>
      <c r="H45" s="31" t="s">
        <v>87</v>
      </c>
      <c r="I45" s="32">
        <v>502</v>
      </c>
      <c r="J45" s="32">
        <v>498</v>
      </c>
      <c r="K45" s="32">
        <v>515</v>
      </c>
      <c r="L45" s="32">
        <v>513.5</v>
      </c>
      <c r="M45" s="32">
        <v>10</v>
      </c>
      <c r="N45" s="18">
        <v>5</v>
      </c>
      <c r="O45" s="23">
        <f t="shared" si="0"/>
        <v>40</v>
      </c>
      <c r="P45" s="23">
        <f t="shared" si="1"/>
        <v>110</v>
      </c>
      <c r="Q45" s="33">
        <f t="shared" si="2"/>
        <v>2.75</v>
      </c>
      <c r="R45" s="26">
        <f t="shared" si="3"/>
        <v>2.1912350597609563E-2</v>
      </c>
      <c r="S45" s="31" t="s">
        <v>78</v>
      </c>
      <c r="T45" s="31" t="s">
        <v>79</v>
      </c>
      <c r="U45" s="31" t="s">
        <v>80</v>
      </c>
      <c r="V45" s="31" t="s">
        <v>81</v>
      </c>
      <c r="W45" s="16" t="s">
        <v>167</v>
      </c>
      <c r="X45" s="23">
        <f>IF(ISNUMBER(P45),IFERROR(LOOKUP(9.99E+307,X$5:X44),0)+P45,"")</f>
        <v>20802.300000000338</v>
      </c>
      <c r="Y45" s="23">
        <f>IF(ISNUMBER(X45),MAX(IFERROR(LOOKUP(9.99E+307,Y$5:Y44),0),X45,0),"")</f>
        <v>20802.300000000338</v>
      </c>
      <c r="Z45" s="23">
        <f t="shared" si="4"/>
        <v>0</v>
      </c>
    </row>
    <row r="46" spans="1:26" ht="25.5" x14ac:dyDescent="0.25">
      <c r="A46" s="28">
        <v>42</v>
      </c>
      <c r="B46" s="29">
        <v>46084</v>
      </c>
      <c r="C46" s="30">
        <v>0.54166666666666696</v>
      </c>
      <c r="D46" s="31" t="s">
        <v>126</v>
      </c>
      <c r="E46" s="31" t="s">
        <v>127</v>
      </c>
      <c r="F46" s="31" t="s">
        <v>75</v>
      </c>
      <c r="G46" s="16" t="s">
        <v>112</v>
      </c>
      <c r="H46" s="31" t="s">
        <v>135</v>
      </c>
      <c r="I46" s="32">
        <v>2085</v>
      </c>
      <c r="J46" s="32">
        <v>2076</v>
      </c>
      <c r="K46" s="32">
        <v>2110</v>
      </c>
      <c r="L46" s="32">
        <v>2107.5</v>
      </c>
      <c r="M46" s="32">
        <v>5</v>
      </c>
      <c r="N46" s="18">
        <v>3</v>
      </c>
      <c r="O46" s="23">
        <f t="shared" si="0"/>
        <v>45</v>
      </c>
      <c r="P46" s="23">
        <f t="shared" si="1"/>
        <v>109.5</v>
      </c>
      <c r="Q46" s="33">
        <f t="shared" si="2"/>
        <v>2.4333333333333331</v>
      </c>
      <c r="R46" s="26">
        <f t="shared" si="3"/>
        <v>1.0503597122302158E-2</v>
      </c>
      <c r="S46" s="31" t="s">
        <v>95</v>
      </c>
      <c r="T46" s="31" t="s">
        <v>79</v>
      </c>
      <c r="U46" s="31" t="s">
        <v>80</v>
      </c>
      <c r="V46" s="31" t="s">
        <v>89</v>
      </c>
      <c r="W46" s="16" t="s">
        <v>168</v>
      </c>
      <c r="X46" s="23">
        <f>IF(ISNUMBER(P46),IFERROR(LOOKUP(9.99E+307,X$5:X45),0)+P46,"")</f>
        <v>20911.800000000338</v>
      </c>
      <c r="Y46" s="23">
        <f>IF(ISNUMBER(X46),MAX(IFERROR(LOOKUP(9.99E+307,Y$5:Y45),0),X46,0),"")</f>
        <v>20911.800000000338</v>
      </c>
      <c r="Z46" s="23">
        <f t="shared" si="4"/>
        <v>0</v>
      </c>
    </row>
    <row r="47" spans="1:26" x14ac:dyDescent="0.25">
      <c r="A47" s="28">
        <v>43</v>
      </c>
      <c r="B47" s="29">
        <v>46085</v>
      </c>
      <c r="C47" s="30">
        <v>0.45833333333333298</v>
      </c>
      <c r="D47" s="31" t="s">
        <v>73</v>
      </c>
      <c r="E47" s="31" t="s">
        <v>74</v>
      </c>
      <c r="F47" s="31" t="s">
        <v>75</v>
      </c>
      <c r="G47" s="16" t="s">
        <v>93</v>
      </c>
      <c r="H47" s="31" t="s">
        <v>87</v>
      </c>
      <c r="I47" s="32">
        <v>18950</v>
      </c>
      <c r="J47" s="32">
        <v>18920</v>
      </c>
      <c r="K47" s="32">
        <v>19020</v>
      </c>
      <c r="L47" s="32">
        <v>19012</v>
      </c>
      <c r="M47" s="32">
        <v>2</v>
      </c>
      <c r="N47" s="18">
        <v>4.5</v>
      </c>
      <c r="O47" s="23">
        <f t="shared" si="0"/>
        <v>60</v>
      </c>
      <c r="P47" s="23">
        <f t="shared" si="1"/>
        <v>119.5</v>
      </c>
      <c r="Q47" s="33">
        <f t="shared" si="2"/>
        <v>1.9916666666666667</v>
      </c>
      <c r="R47" s="26">
        <f t="shared" si="3"/>
        <v>3.1530343007915569E-3</v>
      </c>
      <c r="S47" s="31" t="s">
        <v>95</v>
      </c>
      <c r="T47" s="31" t="s">
        <v>79</v>
      </c>
      <c r="U47" s="31" t="s">
        <v>80</v>
      </c>
      <c r="V47" s="31" t="s">
        <v>89</v>
      </c>
      <c r="W47" s="16" t="s">
        <v>169</v>
      </c>
      <c r="X47" s="23">
        <f>IF(ISNUMBER(P47),IFERROR(LOOKUP(9.99E+307,X$5:X46),0)+P47,"")</f>
        <v>21031.300000000338</v>
      </c>
      <c r="Y47" s="23">
        <f>IF(ISNUMBER(X47),MAX(IFERROR(LOOKUP(9.99E+307,Y$5:Y46),0),X47,0),"")</f>
        <v>21031.300000000338</v>
      </c>
      <c r="Z47" s="23">
        <f t="shared" si="4"/>
        <v>0</v>
      </c>
    </row>
    <row r="48" spans="1:26" x14ac:dyDescent="0.25">
      <c r="A48" s="28">
        <v>44</v>
      </c>
      <c r="B48" s="29">
        <v>46086</v>
      </c>
      <c r="C48" s="30">
        <v>0.625</v>
      </c>
      <c r="D48" s="31" t="s">
        <v>100</v>
      </c>
      <c r="E48" s="31" t="s">
        <v>101</v>
      </c>
      <c r="F48" s="31" t="s">
        <v>85</v>
      </c>
      <c r="G48" s="16" t="s">
        <v>104</v>
      </c>
      <c r="H48" s="31" t="s">
        <v>94</v>
      </c>
      <c r="I48" s="32">
        <v>51500</v>
      </c>
      <c r="J48" s="32">
        <v>52500</v>
      </c>
      <c r="K48" s="32">
        <v>49000</v>
      </c>
      <c r="L48" s="32">
        <v>49350</v>
      </c>
      <c r="M48" s="32">
        <v>0.04</v>
      </c>
      <c r="N48" s="18">
        <v>1.5</v>
      </c>
      <c r="O48" s="23">
        <f t="shared" si="0"/>
        <v>40</v>
      </c>
      <c r="P48" s="23">
        <f t="shared" si="1"/>
        <v>84.5</v>
      </c>
      <c r="Q48" s="33">
        <f t="shared" si="2"/>
        <v>2.1124999999999998</v>
      </c>
      <c r="R48" s="26">
        <f t="shared" si="3"/>
        <v>4.1019417475728154E-2</v>
      </c>
      <c r="S48" s="31" t="s">
        <v>109</v>
      </c>
      <c r="T48" s="31" t="s">
        <v>79</v>
      </c>
      <c r="U48" s="31" t="s">
        <v>80</v>
      </c>
      <c r="V48" s="31" t="s">
        <v>81</v>
      </c>
      <c r="W48" s="16" t="s">
        <v>170</v>
      </c>
      <c r="X48" s="23">
        <f>IF(ISNUMBER(P48),IFERROR(LOOKUP(9.99E+307,X$5:X47),0)+P48,"")</f>
        <v>21115.800000000338</v>
      </c>
      <c r="Y48" s="23">
        <f>IF(ISNUMBER(X48),MAX(IFERROR(LOOKUP(9.99E+307,Y$5:Y47),0),X48,0),"")</f>
        <v>21115.800000000338</v>
      </c>
      <c r="Z48" s="23">
        <f t="shared" si="4"/>
        <v>0</v>
      </c>
    </row>
    <row r="49" spans="1:26" x14ac:dyDescent="0.25">
      <c r="A49" s="28">
        <v>45</v>
      </c>
      <c r="B49" s="29">
        <v>46087</v>
      </c>
      <c r="C49" s="30">
        <v>0.39583333333333298</v>
      </c>
      <c r="D49" s="31" t="s">
        <v>83</v>
      </c>
      <c r="E49" s="31" t="s">
        <v>84</v>
      </c>
      <c r="F49" s="31" t="s">
        <v>75</v>
      </c>
      <c r="G49" s="16" t="s">
        <v>102</v>
      </c>
      <c r="H49" s="31" t="s">
        <v>94</v>
      </c>
      <c r="I49" s="32">
        <v>1.085</v>
      </c>
      <c r="J49" s="32">
        <v>1.083</v>
      </c>
      <c r="K49" s="32">
        <v>1.0900000000000001</v>
      </c>
      <c r="L49" s="32">
        <v>1.0838000000000001</v>
      </c>
      <c r="M49" s="32">
        <v>10000</v>
      </c>
      <c r="N49" s="18">
        <v>2</v>
      </c>
      <c r="O49" s="23">
        <f t="shared" si="0"/>
        <v>20.000000000000018</v>
      </c>
      <c r="P49" s="23">
        <f t="shared" si="1"/>
        <v>-13.999999999998678</v>
      </c>
      <c r="Q49" s="33">
        <f t="shared" si="2"/>
        <v>-0.69999999999993334</v>
      </c>
      <c r="R49" s="26">
        <f t="shared" si="3"/>
        <v>-1.2903225806450394E-3</v>
      </c>
      <c r="S49" s="31" t="s">
        <v>88</v>
      </c>
      <c r="T49" s="31" t="s">
        <v>96</v>
      </c>
      <c r="U49" s="31" t="s">
        <v>113</v>
      </c>
      <c r="V49" s="31" t="s">
        <v>114</v>
      </c>
      <c r="W49" s="16" t="s">
        <v>171</v>
      </c>
      <c r="X49" s="23">
        <f>IF(ISNUMBER(P49),IFERROR(LOOKUP(9.99E+307,X$5:X48),0)+P49,"")</f>
        <v>21101.800000000338</v>
      </c>
      <c r="Y49" s="23">
        <f>IF(ISNUMBER(X49),MAX(IFERROR(LOOKUP(9.99E+307,Y$5:Y48),0),X49,0),"")</f>
        <v>21115.800000000338</v>
      </c>
      <c r="Z49" s="23">
        <f t="shared" si="4"/>
        <v>-14</v>
      </c>
    </row>
    <row r="50" spans="1:26" ht="25.5" x14ac:dyDescent="0.25">
      <c r="A50" s="28">
        <v>46</v>
      </c>
      <c r="B50" s="29">
        <v>46090</v>
      </c>
      <c r="C50" s="30">
        <v>0.4375</v>
      </c>
      <c r="D50" s="31" t="s">
        <v>91</v>
      </c>
      <c r="E50" s="31" t="s">
        <v>92</v>
      </c>
      <c r="F50" s="31" t="s">
        <v>85</v>
      </c>
      <c r="G50" s="16" t="s">
        <v>86</v>
      </c>
      <c r="H50" s="31" t="s">
        <v>119</v>
      </c>
      <c r="I50" s="32">
        <v>206.5</v>
      </c>
      <c r="J50" s="32">
        <v>210</v>
      </c>
      <c r="K50" s="32">
        <v>198</v>
      </c>
      <c r="L50" s="32">
        <v>201.2</v>
      </c>
      <c r="M50" s="32">
        <v>20</v>
      </c>
      <c r="N50" s="18">
        <v>6</v>
      </c>
      <c r="O50" s="23">
        <f t="shared" si="0"/>
        <v>70</v>
      </c>
      <c r="P50" s="23">
        <f t="shared" si="1"/>
        <v>100.00000000000023</v>
      </c>
      <c r="Q50" s="33">
        <f t="shared" si="2"/>
        <v>1.4285714285714317</v>
      </c>
      <c r="R50" s="26">
        <f t="shared" si="3"/>
        <v>2.4213075060532743E-2</v>
      </c>
      <c r="S50" s="31" t="s">
        <v>88</v>
      </c>
      <c r="T50" s="31" t="s">
        <v>79</v>
      </c>
      <c r="U50" s="31" t="s">
        <v>80</v>
      </c>
      <c r="V50" s="31" t="s">
        <v>89</v>
      </c>
      <c r="W50" s="16" t="s">
        <v>172</v>
      </c>
      <c r="X50" s="23">
        <f>IF(ISNUMBER(P50),IFERROR(LOOKUP(9.99E+307,X$5:X49),0)+P50,"")</f>
        <v>21201.800000000338</v>
      </c>
      <c r="Y50" s="23">
        <f>IF(ISNUMBER(X50),MAX(IFERROR(LOOKUP(9.99E+307,Y$5:Y49),0),X50,0),"")</f>
        <v>21201.800000000338</v>
      </c>
      <c r="Z50" s="23">
        <f t="shared" si="4"/>
        <v>0</v>
      </c>
    </row>
    <row r="51" spans="1:26" x14ac:dyDescent="0.25">
      <c r="A51" s="28">
        <v>47</v>
      </c>
      <c r="B51" s="29">
        <v>46091</v>
      </c>
      <c r="C51" s="30">
        <v>0.61458333333333304</v>
      </c>
      <c r="D51" s="31" t="s">
        <v>73</v>
      </c>
      <c r="E51" s="31" t="s">
        <v>74</v>
      </c>
      <c r="F51" s="31" t="s">
        <v>75</v>
      </c>
      <c r="G51" s="16" t="s">
        <v>76</v>
      </c>
      <c r="H51" s="31" t="s">
        <v>77</v>
      </c>
      <c r="I51" s="32">
        <v>19080</v>
      </c>
      <c r="J51" s="32">
        <v>19045</v>
      </c>
      <c r="K51" s="32">
        <v>19150</v>
      </c>
      <c r="L51" s="32">
        <v>19135</v>
      </c>
      <c r="M51" s="32">
        <v>2</v>
      </c>
      <c r="N51" s="18">
        <v>4.5</v>
      </c>
      <c r="O51" s="23">
        <f t="shared" si="0"/>
        <v>70</v>
      </c>
      <c r="P51" s="23">
        <f t="shared" si="1"/>
        <v>105.5</v>
      </c>
      <c r="Q51" s="33">
        <f t="shared" si="2"/>
        <v>1.5071428571428571</v>
      </c>
      <c r="R51" s="26">
        <f t="shared" si="3"/>
        <v>2.7646750524109014E-3</v>
      </c>
      <c r="S51" s="31" t="s">
        <v>78</v>
      </c>
      <c r="T51" s="31" t="s">
        <v>79</v>
      </c>
      <c r="U51" s="31" t="s">
        <v>80</v>
      </c>
      <c r="V51" s="31" t="s">
        <v>81</v>
      </c>
      <c r="W51" s="16" t="s">
        <v>173</v>
      </c>
      <c r="X51" s="23">
        <f>IF(ISNUMBER(P51),IFERROR(LOOKUP(9.99E+307,X$5:X50),0)+P51,"")</f>
        <v>21307.300000000338</v>
      </c>
      <c r="Y51" s="23">
        <f>IF(ISNUMBER(X51),MAX(IFERROR(LOOKUP(9.99E+307,Y$5:Y50),0),X51,0),"")</f>
        <v>21307.300000000338</v>
      </c>
      <c r="Z51" s="23">
        <f t="shared" si="4"/>
        <v>0</v>
      </c>
    </row>
    <row r="52" spans="1:26" x14ac:dyDescent="0.25">
      <c r="A52" s="28">
        <v>48</v>
      </c>
      <c r="B52" s="29">
        <v>46092</v>
      </c>
      <c r="C52" s="30">
        <v>0.47222222222222199</v>
      </c>
      <c r="D52" s="31" t="s">
        <v>107</v>
      </c>
      <c r="E52" s="31" t="s">
        <v>92</v>
      </c>
      <c r="F52" s="31" t="s">
        <v>75</v>
      </c>
      <c r="G52" s="16" t="s">
        <v>108</v>
      </c>
      <c r="H52" s="31" t="s">
        <v>87</v>
      </c>
      <c r="I52" s="32">
        <v>198.5</v>
      </c>
      <c r="J52" s="32">
        <v>195.5</v>
      </c>
      <c r="K52" s="32">
        <v>205</v>
      </c>
      <c r="L52" s="32">
        <v>204</v>
      </c>
      <c r="M52" s="32">
        <v>25</v>
      </c>
      <c r="N52" s="18">
        <v>5</v>
      </c>
      <c r="O52" s="23">
        <f t="shared" si="0"/>
        <v>75</v>
      </c>
      <c r="P52" s="23">
        <f t="shared" si="1"/>
        <v>132.5</v>
      </c>
      <c r="Q52" s="33">
        <f t="shared" si="2"/>
        <v>1.7666666666666666</v>
      </c>
      <c r="R52" s="26">
        <f t="shared" si="3"/>
        <v>2.6700251889168764E-2</v>
      </c>
      <c r="S52" s="31" t="s">
        <v>95</v>
      </c>
      <c r="T52" s="31" t="s">
        <v>79</v>
      </c>
      <c r="U52" s="31" t="s">
        <v>80</v>
      </c>
      <c r="V52" s="31" t="s">
        <v>89</v>
      </c>
      <c r="W52" s="16" t="s">
        <v>110</v>
      </c>
      <c r="X52" s="23">
        <f>IF(ISNUMBER(P52),IFERROR(LOOKUP(9.99E+307,X$5:X51),0)+P52,"")</f>
        <v>21439.800000000338</v>
      </c>
      <c r="Y52" s="23">
        <f>IF(ISNUMBER(X52),MAX(IFERROR(LOOKUP(9.99E+307,Y$5:Y51),0),X52,0),"")</f>
        <v>21439.800000000338</v>
      </c>
      <c r="Z52" s="23">
        <f t="shared" si="4"/>
        <v>0</v>
      </c>
    </row>
    <row r="53" spans="1:26" x14ac:dyDescent="0.25">
      <c r="A53" s="28">
        <v>49</v>
      </c>
      <c r="B53" s="29">
        <v>46093</v>
      </c>
      <c r="C53" s="30">
        <v>0.55208333333333304</v>
      </c>
      <c r="D53" s="31" t="s">
        <v>124</v>
      </c>
      <c r="E53" s="31" t="s">
        <v>84</v>
      </c>
      <c r="F53" s="31" t="s">
        <v>85</v>
      </c>
      <c r="G53" s="16" t="s">
        <v>104</v>
      </c>
      <c r="H53" s="31" t="s">
        <v>94</v>
      </c>
      <c r="I53" s="32">
        <v>151.19999999999999</v>
      </c>
      <c r="J53" s="32">
        <v>151.69999999999999</v>
      </c>
      <c r="K53" s="32">
        <v>150.1</v>
      </c>
      <c r="L53" s="32">
        <v>151.6</v>
      </c>
      <c r="M53" s="32">
        <v>10000</v>
      </c>
      <c r="N53" s="18">
        <v>2</v>
      </c>
      <c r="O53" s="23">
        <f t="shared" si="0"/>
        <v>5000</v>
      </c>
      <c r="P53" s="23">
        <f t="shared" si="1"/>
        <v>-4002.0000000000568</v>
      </c>
      <c r="Q53" s="33">
        <f t="shared" si="2"/>
        <v>-0.80040000000001132</v>
      </c>
      <c r="R53" s="26">
        <f t="shared" si="3"/>
        <v>-2.6468253968254343E-3</v>
      </c>
      <c r="S53" s="31" t="s">
        <v>105</v>
      </c>
      <c r="T53" s="31" t="s">
        <v>96</v>
      </c>
      <c r="U53" s="31" t="s">
        <v>155</v>
      </c>
      <c r="V53" s="31" t="s">
        <v>98</v>
      </c>
      <c r="W53" s="16" t="s">
        <v>174</v>
      </c>
      <c r="X53" s="23">
        <f>IF(ISNUMBER(P53),IFERROR(LOOKUP(9.99E+307,X$5:X52),0)+P53,"")</f>
        <v>17437.800000000279</v>
      </c>
      <c r="Y53" s="23">
        <f>IF(ISNUMBER(X53),MAX(IFERROR(LOOKUP(9.99E+307,Y$5:Y52),0),X53,0),"")</f>
        <v>21439.800000000338</v>
      </c>
      <c r="Z53" s="23">
        <f t="shared" si="4"/>
        <v>-4002.0000000000582</v>
      </c>
    </row>
    <row r="54" spans="1:26" x14ac:dyDescent="0.25">
      <c r="A54" s="28">
        <v>50</v>
      </c>
      <c r="B54" s="29">
        <v>46094</v>
      </c>
      <c r="C54" s="30">
        <v>0.41666666666666702</v>
      </c>
      <c r="D54" s="31" t="s">
        <v>116</v>
      </c>
      <c r="E54" s="31" t="s">
        <v>92</v>
      </c>
      <c r="F54" s="31" t="s">
        <v>75</v>
      </c>
      <c r="G54" s="16" t="s">
        <v>93</v>
      </c>
      <c r="H54" s="31" t="s">
        <v>94</v>
      </c>
      <c r="I54" s="32">
        <v>158.19999999999999</v>
      </c>
      <c r="J54" s="32">
        <v>155</v>
      </c>
      <c r="K54" s="32">
        <v>165</v>
      </c>
      <c r="L54" s="32">
        <v>164.5</v>
      </c>
      <c r="M54" s="32">
        <v>25</v>
      </c>
      <c r="N54" s="18">
        <v>6</v>
      </c>
      <c r="O54" s="23">
        <f t="shared" si="0"/>
        <v>79.999999999999716</v>
      </c>
      <c r="P54" s="23">
        <f t="shared" si="1"/>
        <v>151.50000000000028</v>
      </c>
      <c r="Q54" s="33">
        <f t="shared" si="2"/>
        <v>1.8937500000000103</v>
      </c>
      <c r="R54" s="26">
        <f t="shared" si="3"/>
        <v>3.8305941845764933E-2</v>
      </c>
      <c r="S54" s="31" t="s">
        <v>95</v>
      </c>
      <c r="T54" s="31" t="s">
        <v>79</v>
      </c>
      <c r="U54" s="31" t="s">
        <v>80</v>
      </c>
      <c r="V54" s="31" t="s">
        <v>81</v>
      </c>
      <c r="W54" s="16" t="s">
        <v>175</v>
      </c>
      <c r="X54" s="23">
        <f>IF(ISNUMBER(P54),IFERROR(LOOKUP(9.99E+307,X$5:X53),0)+P54,"")</f>
        <v>17589.300000000279</v>
      </c>
      <c r="Y54" s="23">
        <f>IF(ISNUMBER(X54),MAX(IFERROR(LOOKUP(9.99E+307,Y$5:Y53),0),X54,0),"")</f>
        <v>21439.800000000338</v>
      </c>
      <c r="Z54" s="23">
        <f t="shared" si="4"/>
        <v>-3850.5000000000582</v>
      </c>
    </row>
    <row r="55" spans="1:26" x14ac:dyDescent="0.25">
      <c r="A55" s="28"/>
      <c r="B55" s="29"/>
      <c r="C55" s="30"/>
      <c r="D55" s="31"/>
      <c r="E55" s="31"/>
      <c r="F55" s="31"/>
      <c r="G55" s="16"/>
      <c r="H55" s="31"/>
      <c r="I55" s="32"/>
      <c r="J55" s="32"/>
      <c r="K55" s="32"/>
      <c r="L55" s="32"/>
      <c r="M55" s="32"/>
      <c r="N55" s="18"/>
      <c r="O55" s="23" t="str">
        <f t="shared" si="0"/>
        <v/>
      </c>
      <c r="P55" s="23" t="str">
        <f t="shared" si="1"/>
        <v/>
      </c>
      <c r="Q55" s="33" t="str">
        <f t="shared" si="2"/>
        <v/>
      </c>
      <c r="R55" s="26" t="str">
        <f t="shared" si="3"/>
        <v/>
      </c>
      <c r="S55" s="31"/>
      <c r="T55" s="31"/>
      <c r="U55" s="31"/>
      <c r="V55" s="31"/>
      <c r="W55" s="16"/>
      <c r="X55" s="23" t="str">
        <f>IF(ISNUMBER(P55),IFERROR(LOOKUP(9.99E+307,X$5:X54),0)+P55,"")</f>
        <v/>
      </c>
      <c r="Y55" s="23" t="str">
        <f>IF(ISNUMBER(X55),MAX(IFERROR(LOOKUP(9.99E+307,Y$5:Y54),0),X55,0),"")</f>
        <v/>
      </c>
      <c r="Z55" s="23" t="str">
        <f t="shared" si="4"/>
        <v/>
      </c>
    </row>
    <row r="56" spans="1:26" x14ac:dyDescent="0.25">
      <c r="A56" s="28"/>
      <c r="B56" s="29"/>
      <c r="C56" s="30"/>
      <c r="D56" s="31"/>
      <c r="E56" s="31"/>
      <c r="F56" s="31"/>
      <c r="G56" s="16"/>
      <c r="H56" s="31"/>
      <c r="I56" s="32"/>
      <c r="J56" s="32"/>
      <c r="K56" s="32"/>
      <c r="L56" s="32"/>
      <c r="M56" s="32"/>
      <c r="N56" s="18"/>
      <c r="O56" s="23" t="str">
        <f t="shared" si="0"/>
        <v/>
      </c>
      <c r="P56" s="23" t="str">
        <f t="shared" si="1"/>
        <v/>
      </c>
      <c r="Q56" s="33" t="str">
        <f t="shared" si="2"/>
        <v/>
      </c>
      <c r="R56" s="26" t="str">
        <f t="shared" si="3"/>
        <v/>
      </c>
      <c r="S56" s="31"/>
      <c r="T56" s="31"/>
      <c r="U56" s="31"/>
      <c r="V56" s="31"/>
      <c r="W56" s="16"/>
      <c r="X56" s="23" t="str">
        <f>IF(ISNUMBER(P56),IFERROR(LOOKUP(9.99E+307,X$5:X55),0)+P56,"")</f>
        <v/>
      </c>
      <c r="Y56" s="23" t="str">
        <f>IF(ISNUMBER(X56),MAX(IFERROR(LOOKUP(9.99E+307,Y$5:Y55),0),X56,0),"")</f>
        <v/>
      </c>
      <c r="Z56" s="23" t="str">
        <f t="shared" si="4"/>
        <v/>
      </c>
    </row>
    <row r="57" spans="1:26" x14ac:dyDescent="0.25">
      <c r="A57" s="28"/>
      <c r="B57" s="29"/>
      <c r="C57" s="30"/>
      <c r="D57" s="31"/>
      <c r="E57" s="31"/>
      <c r="F57" s="31"/>
      <c r="G57" s="16"/>
      <c r="H57" s="31"/>
      <c r="I57" s="32"/>
      <c r="J57" s="32"/>
      <c r="K57" s="32"/>
      <c r="L57" s="32"/>
      <c r="M57" s="32"/>
      <c r="N57" s="18"/>
      <c r="O57" s="23" t="str">
        <f t="shared" si="0"/>
        <v/>
      </c>
      <c r="P57" s="23" t="str">
        <f t="shared" si="1"/>
        <v/>
      </c>
      <c r="Q57" s="33" t="str">
        <f t="shared" si="2"/>
        <v/>
      </c>
      <c r="R57" s="26" t="str">
        <f t="shared" si="3"/>
        <v/>
      </c>
      <c r="S57" s="31"/>
      <c r="T57" s="31"/>
      <c r="U57" s="31"/>
      <c r="V57" s="31"/>
      <c r="W57" s="16"/>
      <c r="X57" s="23" t="str">
        <f>IF(ISNUMBER(P57),IFERROR(LOOKUP(9.99E+307,X$5:X56),0)+P57,"")</f>
        <v/>
      </c>
      <c r="Y57" s="23" t="str">
        <f>IF(ISNUMBER(X57),MAX(IFERROR(LOOKUP(9.99E+307,Y$5:Y56),0),X57,0),"")</f>
        <v/>
      </c>
      <c r="Z57" s="23" t="str">
        <f t="shared" si="4"/>
        <v/>
      </c>
    </row>
    <row r="58" spans="1:26" x14ac:dyDescent="0.25">
      <c r="A58" s="28"/>
      <c r="B58" s="29"/>
      <c r="C58" s="30"/>
      <c r="D58" s="31"/>
      <c r="E58" s="31"/>
      <c r="F58" s="31"/>
      <c r="G58" s="16"/>
      <c r="H58" s="31"/>
      <c r="I58" s="32"/>
      <c r="J58" s="32"/>
      <c r="K58" s="32"/>
      <c r="L58" s="32"/>
      <c r="M58" s="32"/>
      <c r="N58" s="18"/>
      <c r="O58" s="23" t="str">
        <f t="shared" si="0"/>
        <v/>
      </c>
      <c r="P58" s="23" t="str">
        <f t="shared" si="1"/>
        <v/>
      </c>
      <c r="Q58" s="33" t="str">
        <f t="shared" si="2"/>
        <v/>
      </c>
      <c r="R58" s="26" t="str">
        <f t="shared" si="3"/>
        <v/>
      </c>
      <c r="S58" s="31"/>
      <c r="T58" s="31"/>
      <c r="U58" s="31"/>
      <c r="V58" s="31"/>
      <c r="W58" s="16"/>
      <c r="X58" s="23" t="str">
        <f>IF(ISNUMBER(P58),IFERROR(LOOKUP(9.99E+307,X$5:X57),0)+P58,"")</f>
        <v/>
      </c>
      <c r="Y58" s="23" t="str">
        <f>IF(ISNUMBER(X58),MAX(IFERROR(LOOKUP(9.99E+307,Y$5:Y57),0),X58,0),"")</f>
        <v/>
      </c>
      <c r="Z58" s="23" t="str">
        <f t="shared" si="4"/>
        <v/>
      </c>
    </row>
    <row r="59" spans="1:26" x14ac:dyDescent="0.25">
      <c r="A59" s="28"/>
      <c r="B59" s="29"/>
      <c r="C59" s="30"/>
      <c r="D59" s="31"/>
      <c r="E59" s="31"/>
      <c r="F59" s="31"/>
      <c r="G59" s="16"/>
      <c r="H59" s="31"/>
      <c r="I59" s="32"/>
      <c r="J59" s="32"/>
      <c r="K59" s="32"/>
      <c r="L59" s="32"/>
      <c r="M59" s="32"/>
      <c r="N59" s="18"/>
      <c r="O59" s="23" t="str">
        <f t="shared" si="0"/>
        <v/>
      </c>
      <c r="P59" s="23" t="str">
        <f t="shared" si="1"/>
        <v/>
      </c>
      <c r="Q59" s="33" t="str">
        <f t="shared" si="2"/>
        <v/>
      </c>
      <c r="R59" s="26" t="str">
        <f t="shared" si="3"/>
        <v/>
      </c>
      <c r="S59" s="31"/>
      <c r="T59" s="31"/>
      <c r="U59" s="31"/>
      <c r="V59" s="31"/>
      <c r="W59" s="16"/>
      <c r="X59" s="23" t="str">
        <f>IF(ISNUMBER(P59),IFERROR(LOOKUP(9.99E+307,X$5:X58),0)+P59,"")</f>
        <v/>
      </c>
      <c r="Y59" s="23" t="str">
        <f>IF(ISNUMBER(X59),MAX(IFERROR(LOOKUP(9.99E+307,Y$5:Y58),0),X59,0),"")</f>
        <v/>
      </c>
      <c r="Z59" s="23" t="str">
        <f t="shared" si="4"/>
        <v/>
      </c>
    </row>
    <row r="60" spans="1:26" x14ac:dyDescent="0.25">
      <c r="A60" s="28"/>
      <c r="B60" s="29"/>
      <c r="C60" s="30"/>
      <c r="D60" s="31"/>
      <c r="E60" s="31"/>
      <c r="F60" s="31"/>
      <c r="G60" s="16"/>
      <c r="H60" s="31"/>
      <c r="I60" s="32"/>
      <c r="J60" s="32"/>
      <c r="K60" s="32"/>
      <c r="L60" s="32"/>
      <c r="M60" s="32"/>
      <c r="N60" s="18"/>
      <c r="O60" s="23" t="str">
        <f t="shared" si="0"/>
        <v/>
      </c>
      <c r="P60" s="23" t="str">
        <f t="shared" si="1"/>
        <v/>
      </c>
      <c r="Q60" s="33" t="str">
        <f t="shared" si="2"/>
        <v/>
      </c>
      <c r="R60" s="26" t="str">
        <f t="shared" si="3"/>
        <v/>
      </c>
      <c r="S60" s="31"/>
      <c r="T60" s="31"/>
      <c r="U60" s="31"/>
      <c r="V60" s="31"/>
      <c r="W60" s="16"/>
      <c r="X60" s="23" t="str">
        <f>IF(ISNUMBER(P60),IFERROR(LOOKUP(9.99E+307,X$5:X59),0)+P60,"")</f>
        <v/>
      </c>
      <c r="Y60" s="23" t="str">
        <f>IF(ISNUMBER(X60),MAX(IFERROR(LOOKUP(9.99E+307,Y$5:Y59),0),X60,0),"")</f>
        <v/>
      </c>
      <c r="Z60" s="23" t="str">
        <f t="shared" si="4"/>
        <v/>
      </c>
    </row>
    <row r="61" spans="1:26" x14ac:dyDescent="0.25">
      <c r="A61" s="28"/>
      <c r="B61" s="29"/>
      <c r="C61" s="30"/>
      <c r="D61" s="31"/>
      <c r="E61" s="31"/>
      <c r="F61" s="31"/>
      <c r="G61" s="16"/>
      <c r="H61" s="31"/>
      <c r="I61" s="32"/>
      <c r="J61" s="32"/>
      <c r="K61" s="32"/>
      <c r="L61" s="32"/>
      <c r="M61" s="32"/>
      <c r="N61" s="18"/>
      <c r="O61" s="23" t="str">
        <f t="shared" si="0"/>
        <v/>
      </c>
      <c r="P61" s="23" t="str">
        <f t="shared" si="1"/>
        <v/>
      </c>
      <c r="Q61" s="33" t="str">
        <f t="shared" si="2"/>
        <v/>
      </c>
      <c r="R61" s="26" t="str">
        <f t="shared" si="3"/>
        <v/>
      </c>
      <c r="S61" s="31"/>
      <c r="T61" s="31"/>
      <c r="U61" s="31"/>
      <c r="V61" s="31"/>
      <c r="W61" s="16"/>
      <c r="X61" s="23" t="str">
        <f>IF(ISNUMBER(P61),IFERROR(LOOKUP(9.99E+307,X$5:X60),0)+P61,"")</f>
        <v/>
      </c>
      <c r="Y61" s="23" t="str">
        <f>IF(ISNUMBER(X61),MAX(IFERROR(LOOKUP(9.99E+307,Y$5:Y60),0),X61,0),"")</f>
        <v/>
      </c>
      <c r="Z61" s="23" t="str">
        <f t="shared" si="4"/>
        <v/>
      </c>
    </row>
    <row r="62" spans="1:26" x14ac:dyDescent="0.25">
      <c r="A62" s="28"/>
      <c r="B62" s="29"/>
      <c r="C62" s="30"/>
      <c r="D62" s="31"/>
      <c r="E62" s="31"/>
      <c r="F62" s="31"/>
      <c r="G62" s="16"/>
      <c r="H62" s="31"/>
      <c r="I62" s="32"/>
      <c r="J62" s="32"/>
      <c r="K62" s="32"/>
      <c r="L62" s="32"/>
      <c r="M62" s="32"/>
      <c r="N62" s="18"/>
      <c r="O62" s="23" t="str">
        <f t="shared" si="0"/>
        <v/>
      </c>
      <c r="P62" s="23" t="str">
        <f t="shared" si="1"/>
        <v/>
      </c>
      <c r="Q62" s="33" t="str">
        <f t="shared" si="2"/>
        <v/>
      </c>
      <c r="R62" s="26" t="str">
        <f t="shared" si="3"/>
        <v/>
      </c>
      <c r="S62" s="31"/>
      <c r="T62" s="31"/>
      <c r="U62" s="31"/>
      <c r="V62" s="31"/>
      <c r="W62" s="16"/>
      <c r="X62" s="23" t="str">
        <f>IF(ISNUMBER(P62),IFERROR(LOOKUP(9.99E+307,X$5:X61),0)+P62,"")</f>
        <v/>
      </c>
      <c r="Y62" s="23" t="str">
        <f>IF(ISNUMBER(X62),MAX(IFERROR(LOOKUP(9.99E+307,Y$5:Y61),0),X62,0),"")</f>
        <v/>
      </c>
      <c r="Z62" s="23" t="str">
        <f t="shared" si="4"/>
        <v/>
      </c>
    </row>
    <row r="63" spans="1:26" x14ac:dyDescent="0.25">
      <c r="A63" s="28"/>
      <c r="B63" s="29"/>
      <c r="C63" s="30"/>
      <c r="D63" s="31"/>
      <c r="E63" s="31"/>
      <c r="F63" s="31"/>
      <c r="G63" s="16"/>
      <c r="H63" s="31"/>
      <c r="I63" s="32"/>
      <c r="J63" s="32"/>
      <c r="K63" s="32"/>
      <c r="L63" s="32"/>
      <c r="M63" s="32"/>
      <c r="N63" s="18"/>
      <c r="O63" s="23" t="str">
        <f t="shared" si="0"/>
        <v/>
      </c>
      <c r="P63" s="23" t="str">
        <f t="shared" si="1"/>
        <v/>
      </c>
      <c r="Q63" s="33" t="str">
        <f t="shared" si="2"/>
        <v/>
      </c>
      <c r="R63" s="26" t="str">
        <f t="shared" si="3"/>
        <v/>
      </c>
      <c r="S63" s="31"/>
      <c r="T63" s="31"/>
      <c r="U63" s="31"/>
      <c r="V63" s="31"/>
      <c r="W63" s="16"/>
      <c r="X63" s="23" t="str">
        <f>IF(ISNUMBER(P63),IFERROR(LOOKUP(9.99E+307,X$5:X62),0)+P63,"")</f>
        <v/>
      </c>
      <c r="Y63" s="23" t="str">
        <f>IF(ISNUMBER(X63),MAX(IFERROR(LOOKUP(9.99E+307,Y$5:Y62),0),X63,0),"")</f>
        <v/>
      </c>
      <c r="Z63" s="23" t="str">
        <f t="shared" si="4"/>
        <v/>
      </c>
    </row>
    <row r="64" spans="1:26" x14ac:dyDescent="0.25">
      <c r="A64" s="28"/>
      <c r="B64" s="29"/>
      <c r="C64" s="30"/>
      <c r="D64" s="31"/>
      <c r="E64" s="31"/>
      <c r="F64" s="31"/>
      <c r="G64" s="16"/>
      <c r="H64" s="31"/>
      <c r="I64" s="32"/>
      <c r="J64" s="32"/>
      <c r="K64" s="32"/>
      <c r="L64" s="32"/>
      <c r="M64" s="32"/>
      <c r="N64" s="18"/>
      <c r="O64" s="23" t="str">
        <f t="shared" si="0"/>
        <v/>
      </c>
      <c r="P64" s="23" t="str">
        <f t="shared" si="1"/>
        <v/>
      </c>
      <c r="Q64" s="33" t="str">
        <f t="shared" si="2"/>
        <v/>
      </c>
      <c r="R64" s="26" t="str">
        <f t="shared" si="3"/>
        <v/>
      </c>
      <c r="S64" s="31"/>
      <c r="T64" s="31"/>
      <c r="U64" s="31"/>
      <c r="V64" s="31"/>
      <c r="W64" s="16"/>
      <c r="X64" s="23" t="str">
        <f>IF(ISNUMBER(P64),IFERROR(LOOKUP(9.99E+307,X$5:X63),0)+P64,"")</f>
        <v/>
      </c>
      <c r="Y64" s="23" t="str">
        <f>IF(ISNUMBER(X64),MAX(IFERROR(LOOKUP(9.99E+307,Y$5:Y63),0),X64,0),"")</f>
        <v/>
      </c>
      <c r="Z64" s="23" t="str">
        <f t="shared" si="4"/>
        <v/>
      </c>
    </row>
    <row r="65" spans="1:26" x14ac:dyDescent="0.25">
      <c r="A65" s="28"/>
      <c r="B65" s="29"/>
      <c r="C65" s="30"/>
      <c r="D65" s="31"/>
      <c r="E65" s="31"/>
      <c r="F65" s="31"/>
      <c r="G65" s="16"/>
      <c r="H65" s="31"/>
      <c r="I65" s="32"/>
      <c r="J65" s="32"/>
      <c r="K65" s="32"/>
      <c r="L65" s="32"/>
      <c r="M65" s="32"/>
      <c r="N65" s="18"/>
      <c r="O65" s="23" t="str">
        <f t="shared" si="0"/>
        <v/>
      </c>
      <c r="P65" s="23" t="str">
        <f t="shared" si="1"/>
        <v/>
      </c>
      <c r="Q65" s="33" t="str">
        <f t="shared" si="2"/>
        <v/>
      </c>
      <c r="R65" s="26" t="str">
        <f t="shared" si="3"/>
        <v/>
      </c>
      <c r="S65" s="31"/>
      <c r="T65" s="31"/>
      <c r="U65" s="31"/>
      <c r="V65" s="31"/>
      <c r="W65" s="16"/>
      <c r="X65" s="23" t="str">
        <f>IF(ISNUMBER(P65),IFERROR(LOOKUP(9.99E+307,X$5:X64),0)+P65,"")</f>
        <v/>
      </c>
      <c r="Y65" s="23" t="str">
        <f>IF(ISNUMBER(X65),MAX(IFERROR(LOOKUP(9.99E+307,Y$5:Y64),0),X65,0),"")</f>
        <v/>
      </c>
      <c r="Z65" s="23" t="str">
        <f t="shared" si="4"/>
        <v/>
      </c>
    </row>
    <row r="66" spans="1:26" x14ac:dyDescent="0.25">
      <c r="A66" s="28"/>
      <c r="B66" s="29"/>
      <c r="C66" s="30"/>
      <c r="D66" s="31"/>
      <c r="E66" s="31"/>
      <c r="F66" s="31"/>
      <c r="G66" s="16"/>
      <c r="H66" s="31"/>
      <c r="I66" s="32"/>
      <c r="J66" s="32"/>
      <c r="K66" s="32"/>
      <c r="L66" s="32"/>
      <c r="M66" s="32"/>
      <c r="N66" s="18"/>
      <c r="O66" s="23" t="str">
        <f t="shared" si="0"/>
        <v/>
      </c>
      <c r="P66" s="23" t="str">
        <f t="shared" si="1"/>
        <v/>
      </c>
      <c r="Q66" s="33" t="str">
        <f t="shared" si="2"/>
        <v/>
      </c>
      <c r="R66" s="26" t="str">
        <f t="shared" si="3"/>
        <v/>
      </c>
      <c r="S66" s="31"/>
      <c r="T66" s="31"/>
      <c r="U66" s="31"/>
      <c r="V66" s="31"/>
      <c r="W66" s="16"/>
      <c r="X66" s="23" t="str">
        <f>IF(ISNUMBER(P66),IFERROR(LOOKUP(9.99E+307,X$5:X65),0)+P66,"")</f>
        <v/>
      </c>
      <c r="Y66" s="23" t="str">
        <f>IF(ISNUMBER(X66),MAX(IFERROR(LOOKUP(9.99E+307,Y$5:Y65),0),X66,0),"")</f>
        <v/>
      </c>
      <c r="Z66" s="23" t="str">
        <f t="shared" si="4"/>
        <v/>
      </c>
    </row>
    <row r="67" spans="1:26" x14ac:dyDescent="0.25">
      <c r="A67" s="28"/>
      <c r="B67" s="29"/>
      <c r="C67" s="30"/>
      <c r="D67" s="31"/>
      <c r="E67" s="31"/>
      <c r="F67" s="31"/>
      <c r="G67" s="16"/>
      <c r="H67" s="31"/>
      <c r="I67" s="32"/>
      <c r="J67" s="32"/>
      <c r="K67" s="32"/>
      <c r="L67" s="32"/>
      <c r="M67" s="32"/>
      <c r="N67" s="18"/>
      <c r="O67" s="23" t="str">
        <f t="shared" si="0"/>
        <v/>
      </c>
      <c r="P67" s="23" t="str">
        <f t="shared" si="1"/>
        <v/>
      </c>
      <c r="Q67" s="33" t="str">
        <f t="shared" si="2"/>
        <v/>
      </c>
      <c r="R67" s="26" t="str">
        <f t="shared" si="3"/>
        <v/>
      </c>
      <c r="S67" s="31"/>
      <c r="T67" s="31"/>
      <c r="U67" s="31"/>
      <c r="V67" s="31"/>
      <c r="W67" s="16"/>
      <c r="X67" s="23" t="str">
        <f>IF(ISNUMBER(P67),IFERROR(LOOKUP(9.99E+307,X$5:X66),0)+P67,"")</f>
        <v/>
      </c>
      <c r="Y67" s="23" t="str">
        <f>IF(ISNUMBER(X67),MAX(IFERROR(LOOKUP(9.99E+307,Y$5:Y66),0),X67,0),"")</f>
        <v/>
      </c>
      <c r="Z67" s="23" t="str">
        <f t="shared" si="4"/>
        <v/>
      </c>
    </row>
    <row r="68" spans="1:26" x14ac:dyDescent="0.25">
      <c r="A68" s="28"/>
      <c r="B68" s="29"/>
      <c r="C68" s="30"/>
      <c r="D68" s="31"/>
      <c r="E68" s="31"/>
      <c r="F68" s="31"/>
      <c r="G68" s="16"/>
      <c r="H68" s="31"/>
      <c r="I68" s="32"/>
      <c r="J68" s="32"/>
      <c r="K68" s="32"/>
      <c r="L68" s="32"/>
      <c r="M68" s="32"/>
      <c r="N68" s="18"/>
      <c r="O68" s="23" t="str">
        <f t="shared" si="0"/>
        <v/>
      </c>
      <c r="P68" s="23" t="str">
        <f t="shared" si="1"/>
        <v/>
      </c>
      <c r="Q68" s="33" t="str">
        <f t="shared" si="2"/>
        <v/>
      </c>
      <c r="R68" s="26" t="str">
        <f t="shared" si="3"/>
        <v/>
      </c>
      <c r="S68" s="31"/>
      <c r="T68" s="31"/>
      <c r="U68" s="31"/>
      <c r="V68" s="31"/>
      <c r="W68" s="16"/>
      <c r="X68" s="23" t="str">
        <f>IF(ISNUMBER(P68),IFERROR(LOOKUP(9.99E+307,X$5:X67),0)+P68,"")</f>
        <v/>
      </c>
      <c r="Y68" s="23" t="str">
        <f>IF(ISNUMBER(X68),MAX(IFERROR(LOOKUP(9.99E+307,Y$5:Y67),0),X68,0),"")</f>
        <v/>
      </c>
      <c r="Z68" s="23" t="str">
        <f t="shared" si="4"/>
        <v/>
      </c>
    </row>
    <row r="69" spans="1:26" x14ac:dyDescent="0.25">
      <c r="A69" s="28"/>
      <c r="B69" s="29"/>
      <c r="C69" s="30"/>
      <c r="D69" s="31"/>
      <c r="E69" s="31"/>
      <c r="F69" s="31"/>
      <c r="G69" s="16"/>
      <c r="H69" s="31"/>
      <c r="I69" s="32"/>
      <c r="J69" s="32"/>
      <c r="K69" s="32"/>
      <c r="L69" s="32"/>
      <c r="M69" s="32"/>
      <c r="N69" s="18"/>
      <c r="O69" s="23" t="str">
        <f t="shared" ref="O69:O132" si="5">IF(AND(ISNUMBER(I69),ISNUMBER(J69),ISNUMBER(M69)),ABS(I69-J69)*M69,"")</f>
        <v/>
      </c>
      <c r="P69" s="23" t="str">
        <f t="shared" ref="P69:P132" si="6">IF(AND(ISNUMBER(I69),ISNUMBER(L69),ISNUMBER(M69)),IF(F69="Long",(L69-I69)*M69-N69,(I69-L69)*M69-N69),"")</f>
        <v/>
      </c>
      <c r="Q69" s="33" t="str">
        <f t="shared" ref="Q69:Q132" si="7">IFERROR(IF(AND(ISNUMBER(P69),ISNUMBER(O69),O69&gt;0),P69/O69,""),"")</f>
        <v/>
      </c>
      <c r="R69" s="26" t="str">
        <f t="shared" ref="R69:R132" si="8">IFERROR(IF(AND(ISNUMBER(P69),ISNUMBER(I69),ISNUMBER(M69),I69*M69&gt;0),P69/(I69*M69),""),"")</f>
        <v/>
      </c>
      <c r="S69" s="31"/>
      <c r="T69" s="31"/>
      <c r="U69" s="31"/>
      <c r="V69" s="31"/>
      <c r="W69" s="16"/>
      <c r="X69" s="23" t="str">
        <f>IF(ISNUMBER(P69),IFERROR(LOOKUP(9.99E+307,X$5:X68),0)+P69,"")</f>
        <v/>
      </c>
      <c r="Y69" s="23" t="str">
        <f>IF(ISNUMBER(X69),MAX(IFERROR(LOOKUP(9.99E+307,Y$5:Y68),0),X69,0),"")</f>
        <v/>
      </c>
      <c r="Z69" s="23" t="str">
        <f t="shared" ref="Z69:Z132" si="9">IF(ISNUMBER(X69),X69-Y69,"")</f>
        <v/>
      </c>
    </row>
    <row r="70" spans="1:26" x14ac:dyDescent="0.25">
      <c r="A70" s="28"/>
      <c r="B70" s="29"/>
      <c r="C70" s="30"/>
      <c r="D70" s="31"/>
      <c r="E70" s="31"/>
      <c r="F70" s="31"/>
      <c r="G70" s="16"/>
      <c r="H70" s="31"/>
      <c r="I70" s="32"/>
      <c r="J70" s="32"/>
      <c r="K70" s="32"/>
      <c r="L70" s="32"/>
      <c r="M70" s="32"/>
      <c r="N70" s="18"/>
      <c r="O70" s="23" t="str">
        <f t="shared" si="5"/>
        <v/>
      </c>
      <c r="P70" s="23" t="str">
        <f t="shared" si="6"/>
        <v/>
      </c>
      <c r="Q70" s="33" t="str">
        <f t="shared" si="7"/>
        <v/>
      </c>
      <c r="R70" s="26" t="str">
        <f t="shared" si="8"/>
        <v/>
      </c>
      <c r="S70" s="31"/>
      <c r="T70" s="31"/>
      <c r="U70" s="31"/>
      <c r="V70" s="31"/>
      <c r="W70" s="16"/>
      <c r="X70" s="23" t="str">
        <f>IF(ISNUMBER(P70),IFERROR(LOOKUP(9.99E+307,X$5:X69),0)+P70,"")</f>
        <v/>
      </c>
      <c r="Y70" s="23" t="str">
        <f>IF(ISNUMBER(X70),MAX(IFERROR(LOOKUP(9.99E+307,Y$5:Y69),0),X70,0),"")</f>
        <v/>
      </c>
      <c r="Z70" s="23" t="str">
        <f t="shared" si="9"/>
        <v/>
      </c>
    </row>
    <row r="71" spans="1:26" x14ac:dyDescent="0.25">
      <c r="A71" s="28"/>
      <c r="B71" s="29"/>
      <c r="C71" s="30"/>
      <c r="D71" s="31"/>
      <c r="E71" s="31"/>
      <c r="F71" s="31"/>
      <c r="G71" s="16"/>
      <c r="H71" s="31"/>
      <c r="I71" s="32"/>
      <c r="J71" s="32"/>
      <c r="K71" s="32"/>
      <c r="L71" s="32"/>
      <c r="M71" s="32"/>
      <c r="N71" s="18"/>
      <c r="O71" s="23" t="str">
        <f t="shared" si="5"/>
        <v/>
      </c>
      <c r="P71" s="23" t="str">
        <f t="shared" si="6"/>
        <v/>
      </c>
      <c r="Q71" s="33" t="str">
        <f t="shared" si="7"/>
        <v/>
      </c>
      <c r="R71" s="26" t="str">
        <f t="shared" si="8"/>
        <v/>
      </c>
      <c r="S71" s="31"/>
      <c r="T71" s="31"/>
      <c r="U71" s="31"/>
      <c r="V71" s="31"/>
      <c r="W71" s="16"/>
      <c r="X71" s="23" t="str">
        <f>IF(ISNUMBER(P71),IFERROR(LOOKUP(9.99E+307,X$5:X70),0)+P71,"")</f>
        <v/>
      </c>
      <c r="Y71" s="23" t="str">
        <f>IF(ISNUMBER(X71),MAX(IFERROR(LOOKUP(9.99E+307,Y$5:Y70),0),X71,0),"")</f>
        <v/>
      </c>
      <c r="Z71" s="23" t="str">
        <f t="shared" si="9"/>
        <v/>
      </c>
    </row>
    <row r="72" spans="1:26" x14ac:dyDescent="0.25">
      <c r="A72" s="28"/>
      <c r="B72" s="29"/>
      <c r="C72" s="30"/>
      <c r="D72" s="31"/>
      <c r="E72" s="31"/>
      <c r="F72" s="31"/>
      <c r="G72" s="16"/>
      <c r="H72" s="31"/>
      <c r="I72" s="32"/>
      <c r="J72" s="32"/>
      <c r="K72" s="32"/>
      <c r="L72" s="32"/>
      <c r="M72" s="32"/>
      <c r="N72" s="18"/>
      <c r="O72" s="23" t="str">
        <f t="shared" si="5"/>
        <v/>
      </c>
      <c r="P72" s="23" t="str">
        <f t="shared" si="6"/>
        <v/>
      </c>
      <c r="Q72" s="33" t="str">
        <f t="shared" si="7"/>
        <v/>
      </c>
      <c r="R72" s="26" t="str">
        <f t="shared" si="8"/>
        <v/>
      </c>
      <c r="S72" s="31"/>
      <c r="T72" s="31"/>
      <c r="U72" s="31"/>
      <c r="V72" s="31"/>
      <c r="W72" s="16"/>
      <c r="X72" s="23" t="str">
        <f>IF(ISNUMBER(P72),IFERROR(LOOKUP(9.99E+307,X$5:X71),0)+P72,"")</f>
        <v/>
      </c>
      <c r="Y72" s="23" t="str">
        <f>IF(ISNUMBER(X72),MAX(IFERROR(LOOKUP(9.99E+307,Y$5:Y71),0),X72,0),"")</f>
        <v/>
      </c>
      <c r="Z72" s="23" t="str">
        <f t="shared" si="9"/>
        <v/>
      </c>
    </row>
    <row r="73" spans="1:26" x14ac:dyDescent="0.25">
      <c r="A73" s="28"/>
      <c r="B73" s="29"/>
      <c r="C73" s="30"/>
      <c r="D73" s="31"/>
      <c r="E73" s="31"/>
      <c r="F73" s="31"/>
      <c r="G73" s="16"/>
      <c r="H73" s="31"/>
      <c r="I73" s="32"/>
      <c r="J73" s="32"/>
      <c r="K73" s="32"/>
      <c r="L73" s="32"/>
      <c r="M73" s="32"/>
      <c r="N73" s="18"/>
      <c r="O73" s="23" t="str">
        <f t="shared" si="5"/>
        <v/>
      </c>
      <c r="P73" s="23" t="str">
        <f t="shared" si="6"/>
        <v/>
      </c>
      <c r="Q73" s="33" t="str">
        <f t="shared" si="7"/>
        <v/>
      </c>
      <c r="R73" s="26" t="str">
        <f t="shared" si="8"/>
        <v/>
      </c>
      <c r="S73" s="31"/>
      <c r="T73" s="31"/>
      <c r="U73" s="31"/>
      <c r="V73" s="31"/>
      <c r="W73" s="16"/>
      <c r="X73" s="23" t="str">
        <f>IF(ISNUMBER(P73),IFERROR(LOOKUP(9.99E+307,X$5:X72),0)+P73,"")</f>
        <v/>
      </c>
      <c r="Y73" s="23" t="str">
        <f>IF(ISNUMBER(X73),MAX(IFERROR(LOOKUP(9.99E+307,Y$5:Y72),0),X73,0),"")</f>
        <v/>
      </c>
      <c r="Z73" s="23" t="str">
        <f t="shared" si="9"/>
        <v/>
      </c>
    </row>
    <row r="74" spans="1:26" x14ac:dyDescent="0.25">
      <c r="A74" s="28"/>
      <c r="B74" s="29"/>
      <c r="C74" s="30"/>
      <c r="D74" s="31"/>
      <c r="E74" s="31"/>
      <c r="F74" s="31"/>
      <c r="G74" s="16"/>
      <c r="H74" s="31"/>
      <c r="I74" s="32"/>
      <c r="J74" s="32"/>
      <c r="K74" s="32"/>
      <c r="L74" s="32"/>
      <c r="M74" s="32"/>
      <c r="N74" s="18"/>
      <c r="O74" s="23" t="str">
        <f t="shared" si="5"/>
        <v/>
      </c>
      <c r="P74" s="23" t="str">
        <f t="shared" si="6"/>
        <v/>
      </c>
      <c r="Q74" s="33" t="str">
        <f t="shared" si="7"/>
        <v/>
      </c>
      <c r="R74" s="26" t="str">
        <f t="shared" si="8"/>
        <v/>
      </c>
      <c r="S74" s="31"/>
      <c r="T74" s="31"/>
      <c r="U74" s="31"/>
      <c r="V74" s="31"/>
      <c r="W74" s="16"/>
      <c r="X74" s="23" t="str">
        <f>IF(ISNUMBER(P74),IFERROR(LOOKUP(9.99E+307,X$5:X73),0)+P74,"")</f>
        <v/>
      </c>
      <c r="Y74" s="23" t="str">
        <f>IF(ISNUMBER(X74),MAX(IFERROR(LOOKUP(9.99E+307,Y$5:Y73),0),X74,0),"")</f>
        <v/>
      </c>
      <c r="Z74" s="23" t="str">
        <f t="shared" si="9"/>
        <v/>
      </c>
    </row>
    <row r="75" spans="1:26" x14ac:dyDescent="0.25">
      <c r="A75" s="28"/>
      <c r="B75" s="29"/>
      <c r="C75" s="30"/>
      <c r="D75" s="31"/>
      <c r="E75" s="31"/>
      <c r="F75" s="31"/>
      <c r="G75" s="16"/>
      <c r="H75" s="31"/>
      <c r="I75" s="32"/>
      <c r="J75" s="32"/>
      <c r="K75" s="32"/>
      <c r="L75" s="32"/>
      <c r="M75" s="32"/>
      <c r="N75" s="18"/>
      <c r="O75" s="23" t="str">
        <f t="shared" si="5"/>
        <v/>
      </c>
      <c r="P75" s="23" t="str">
        <f t="shared" si="6"/>
        <v/>
      </c>
      <c r="Q75" s="33" t="str">
        <f t="shared" si="7"/>
        <v/>
      </c>
      <c r="R75" s="26" t="str">
        <f t="shared" si="8"/>
        <v/>
      </c>
      <c r="S75" s="31"/>
      <c r="T75" s="31"/>
      <c r="U75" s="31"/>
      <c r="V75" s="31"/>
      <c r="W75" s="16"/>
      <c r="X75" s="23" t="str">
        <f>IF(ISNUMBER(P75),IFERROR(LOOKUP(9.99E+307,X$5:X74),0)+P75,"")</f>
        <v/>
      </c>
      <c r="Y75" s="23" t="str">
        <f>IF(ISNUMBER(X75),MAX(IFERROR(LOOKUP(9.99E+307,Y$5:Y74),0),X75,0),"")</f>
        <v/>
      </c>
      <c r="Z75" s="23" t="str">
        <f t="shared" si="9"/>
        <v/>
      </c>
    </row>
    <row r="76" spans="1:26" x14ac:dyDescent="0.25">
      <c r="A76" s="28"/>
      <c r="B76" s="29"/>
      <c r="C76" s="30"/>
      <c r="D76" s="31"/>
      <c r="E76" s="31"/>
      <c r="F76" s="31"/>
      <c r="G76" s="16"/>
      <c r="H76" s="31"/>
      <c r="I76" s="32"/>
      <c r="J76" s="32"/>
      <c r="K76" s="32"/>
      <c r="L76" s="32"/>
      <c r="M76" s="32"/>
      <c r="N76" s="18"/>
      <c r="O76" s="23" t="str">
        <f t="shared" si="5"/>
        <v/>
      </c>
      <c r="P76" s="23" t="str">
        <f t="shared" si="6"/>
        <v/>
      </c>
      <c r="Q76" s="33" t="str">
        <f t="shared" si="7"/>
        <v/>
      </c>
      <c r="R76" s="26" t="str">
        <f t="shared" si="8"/>
        <v/>
      </c>
      <c r="S76" s="31"/>
      <c r="T76" s="31"/>
      <c r="U76" s="31"/>
      <c r="V76" s="31"/>
      <c r="W76" s="16"/>
      <c r="X76" s="23" t="str">
        <f>IF(ISNUMBER(P76),IFERROR(LOOKUP(9.99E+307,X$5:X75),0)+P76,"")</f>
        <v/>
      </c>
      <c r="Y76" s="23" t="str">
        <f>IF(ISNUMBER(X76),MAX(IFERROR(LOOKUP(9.99E+307,Y$5:Y75),0),X76,0),"")</f>
        <v/>
      </c>
      <c r="Z76" s="23" t="str">
        <f t="shared" si="9"/>
        <v/>
      </c>
    </row>
    <row r="77" spans="1:26" x14ac:dyDescent="0.25">
      <c r="A77" s="28"/>
      <c r="B77" s="29"/>
      <c r="C77" s="30"/>
      <c r="D77" s="31"/>
      <c r="E77" s="31"/>
      <c r="F77" s="31"/>
      <c r="G77" s="16"/>
      <c r="H77" s="31"/>
      <c r="I77" s="32"/>
      <c r="J77" s="32"/>
      <c r="K77" s="32"/>
      <c r="L77" s="32"/>
      <c r="M77" s="32"/>
      <c r="N77" s="18"/>
      <c r="O77" s="23" t="str">
        <f t="shared" si="5"/>
        <v/>
      </c>
      <c r="P77" s="23" t="str">
        <f t="shared" si="6"/>
        <v/>
      </c>
      <c r="Q77" s="33" t="str">
        <f t="shared" si="7"/>
        <v/>
      </c>
      <c r="R77" s="26" t="str">
        <f t="shared" si="8"/>
        <v/>
      </c>
      <c r="S77" s="31"/>
      <c r="T77" s="31"/>
      <c r="U77" s="31"/>
      <c r="V77" s="31"/>
      <c r="W77" s="16"/>
      <c r="X77" s="23" t="str">
        <f>IF(ISNUMBER(P77),IFERROR(LOOKUP(9.99E+307,X$5:X76),0)+P77,"")</f>
        <v/>
      </c>
      <c r="Y77" s="23" t="str">
        <f>IF(ISNUMBER(X77),MAX(IFERROR(LOOKUP(9.99E+307,Y$5:Y76),0),X77,0),"")</f>
        <v/>
      </c>
      <c r="Z77" s="23" t="str">
        <f t="shared" si="9"/>
        <v/>
      </c>
    </row>
    <row r="78" spans="1:26" x14ac:dyDescent="0.25">
      <c r="A78" s="28"/>
      <c r="B78" s="29"/>
      <c r="C78" s="30"/>
      <c r="D78" s="31"/>
      <c r="E78" s="31"/>
      <c r="F78" s="31"/>
      <c r="G78" s="16"/>
      <c r="H78" s="31"/>
      <c r="I78" s="32"/>
      <c r="J78" s="32"/>
      <c r="K78" s="32"/>
      <c r="L78" s="32"/>
      <c r="M78" s="32"/>
      <c r="N78" s="18"/>
      <c r="O78" s="23" t="str">
        <f t="shared" si="5"/>
        <v/>
      </c>
      <c r="P78" s="23" t="str">
        <f t="shared" si="6"/>
        <v/>
      </c>
      <c r="Q78" s="33" t="str">
        <f t="shared" si="7"/>
        <v/>
      </c>
      <c r="R78" s="26" t="str">
        <f t="shared" si="8"/>
        <v/>
      </c>
      <c r="S78" s="31"/>
      <c r="T78" s="31"/>
      <c r="U78" s="31"/>
      <c r="V78" s="31"/>
      <c r="W78" s="16"/>
      <c r="X78" s="23" t="str">
        <f>IF(ISNUMBER(P78),IFERROR(LOOKUP(9.99E+307,X$5:X77),0)+P78,"")</f>
        <v/>
      </c>
      <c r="Y78" s="23" t="str">
        <f>IF(ISNUMBER(X78),MAX(IFERROR(LOOKUP(9.99E+307,Y$5:Y77),0),X78,0),"")</f>
        <v/>
      </c>
      <c r="Z78" s="23" t="str">
        <f t="shared" si="9"/>
        <v/>
      </c>
    </row>
    <row r="79" spans="1:26" x14ac:dyDescent="0.25">
      <c r="A79" s="28"/>
      <c r="B79" s="29"/>
      <c r="C79" s="30"/>
      <c r="D79" s="31"/>
      <c r="E79" s="31"/>
      <c r="F79" s="31"/>
      <c r="G79" s="16"/>
      <c r="H79" s="31"/>
      <c r="I79" s="32"/>
      <c r="J79" s="32"/>
      <c r="K79" s="32"/>
      <c r="L79" s="32"/>
      <c r="M79" s="32"/>
      <c r="N79" s="18"/>
      <c r="O79" s="23" t="str">
        <f t="shared" si="5"/>
        <v/>
      </c>
      <c r="P79" s="23" t="str">
        <f t="shared" si="6"/>
        <v/>
      </c>
      <c r="Q79" s="33" t="str">
        <f t="shared" si="7"/>
        <v/>
      </c>
      <c r="R79" s="26" t="str">
        <f t="shared" si="8"/>
        <v/>
      </c>
      <c r="S79" s="31"/>
      <c r="T79" s="31"/>
      <c r="U79" s="31"/>
      <c r="V79" s="31"/>
      <c r="W79" s="16"/>
      <c r="X79" s="23" t="str">
        <f>IF(ISNUMBER(P79),IFERROR(LOOKUP(9.99E+307,X$5:X78),0)+P79,"")</f>
        <v/>
      </c>
      <c r="Y79" s="23" t="str">
        <f>IF(ISNUMBER(X79),MAX(IFERROR(LOOKUP(9.99E+307,Y$5:Y78),0),X79,0),"")</f>
        <v/>
      </c>
      <c r="Z79" s="23" t="str">
        <f t="shared" si="9"/>
        <v/>
      </c>
    </row>
    <row r="80" spans="1:26" x14ac:dyDescent="0.25">
      <c r="A80" s="28"/>
      <c r="B80" s="29"/>
      <c r="C80" s="30"/>
      <c r="D80" s="31"/>
      <c r="E80" s="31"/>
      <c r="F80" s="31"/>
      <c r="G80" s="16"/>
      <c r="H80" s="31"/>
      <c r="I80" s="32"/>
      <c r="J80" s="32"/>
      <c r="K80" s="32"/>
      <c r="L80" s="32"/>
      <c r="M80" s="32"/>
      <c r="N80" s="18"/>
      <c r="O80" s="23" t="str">
        <f t="shared" si="5"/>
        <v/>
      </c>
      <c r="P80" s="23" t="str">
        <f t="shared" si="6"/>
        <v/>
      </c>
      <c r="Q80" s="33" t="str">
        <f t="shared" si="7"/>
        <v/>
      </c>
      <c r="R80" s="26" t="str">
        <f t="shared" si="8"/>
        <v/>
      </c>
      <c r="S80" s="31"/>
      <c r="T80" s="31"/>
      <c r="U80" s="31"/>
      <c r="V80" s="31"/>
      <c r="W80" s="16"/>
      <c r="X80" s="23" t="str">
        <f>IF(ISNUMBER(P80),IFERROR(LOOKUP(9.99E+307,X$5:X79),0)+P80,"")</f>
        <v/>
      </c>
      <c r="Y80" s="23" t="str">
        <f>IF(ISNUMBER(X80),MAX(IFERROR(LOOKUP(9.99E+307,Y$5:Y79),0),X80,0),"")</f>
        <v/>
      </c>
      <c r="Z80" s="23" t="str">
        <f t="shared" si="9"/>
        <v/>
      </c>
    </row>
    <row r="81" spans="1:26" x14ac:dyDescent="0.25">
      <c r="A81" s="28"/>
      <c r="B81" s="29"/>
      <c r="C81" s="30"/>
      <c r="D81" s="31"/>
      <c r="E81" s="31"/>
      <c r="F81" s="31"/>
      <c r="G81" s="16"/>
      <c r="H81" s="31"/>
      <c r="I81" s="32"/>
      <c r="J81" s="32"/>
      <c r="K81" s="32"/>
      <c r="L81" s="32"/>
      <c r="M81" s="32"/>
      <c r="N81" s="18"/>
      <c r="O81" s="23" t="str">
        <f t="shared" si="5"/>
        <v/>
      </c>
      <c r="P81" s="23" t="str">
        <f t="shared" si="6"/>
        <v/>
      </c>
      <c r="Q81" s="33" t="str">
        <f t="shared" si="7"/>
        <v/>
      </c>
      <c r="R81" s="26" t="str">
        <f t="shared" si="8"/>
        <v/>
      </c>
      <c r="S81" s="31"/>
      <c r="T81" s="31"/>
      <c r="U81" s="31"/>
      <c r="V81" s="31"/>
      <c r="W81" s="16"/>
      <c r="X81" s="23" t="str">
        <f>IF(ISNUMBER(P81),IFERROR(LOOKUP(9.99E+307,X$5:X80),0)+P81,"")</f>
        <v/>
      </c>
      <c r="Y81" s="23" t="str">
        <f>IF(ISNUMBER(X81),MAX(IFERROR(LOOKUP(9.99E+307,Y$5:Y80),0),X81,0),"")</f>
        <v/>
      </c>
      <c r="Z81" s="23" t="str">
        <f t="shared" si="9"/>
        <v/>
      </c>
    </row>
    <row r="82" spans="1:26" x14ac:dyDescent="0.25">
      <c r="A82" s="28"/>
      <c r="B82" s="29"/>
      <c r="C82" s="30"/>
      <c r="D82" s="31"/>
      <c r="E82" s="31"/>
      <c r="F82" s="31"/>
      <c r="G82" s="16"/>
      <c r="H82" s="31"/>
      <c r="I82" s="32"/>
      <c r="J82" s="32"/>
      <c r="K82" s="32"/>
      <c r="L82" s="32"/>
      <c r="M82" s="32"/>
      <c r="N82" s="18"/>
      <c r="O82" s="23" t="str">
        <f t="shared" si="5"/>
        <v/>
      </c>
      <c r="P82" s="23" t="str">
        <f t="shared" si="6"/>
        <v/>
      </c>
      <c r="Q82" s="33" t="str">
        <f t="shared" si="7"/>
        <v/>
      </c>
      <c r="R82" s="26" t="str">
        <f t="shared" si="8"/>
        <v/>
      </c>
      <c r="S82" s="31"/>
      <c r="T82" s="31"/>
      <c r="U82" s="31"/>
      <c r="V82" s="31"/>
      <c r="W82" s="16"/>
      <c r="X82" s="23" t="str">
        <f>IF(ISNUMBER(P82),IFERROR(LOOKUP(9.99E+307,X$5:X81),0)+P82,"")</f>
        <v/>
      </c>
      <c r="Y82" s="23" t="str">
        <f>IF(ISNUMBER(X82),MAX(IFERROR(LOOKUP(9.99E+307,Y$5:Y81),0),X82,0),"")</f>
        <v/>
      </c>
      <c r="Z82" s="23" t="str">
        <f t="shared" si="9"/>
        <v/>
      </c>
    </row>
    <row r="83" spans="1:26" x14ac:dyDescent="0.25">
      <c r="A83" s="28"/>
      <c r="B83" s="29"/>
      <c r="C83" s="30"/>
      <c r="D83" s="31"/>
      <c r="E83" s="31"/>
      <c r="F83" s="31"/>
      <c r="G83" s="16"/>
      <c r="H83" s="31"/>
      <c r="I83" s="32"/>
      <c r="J83" s="32"/>
      <c r="K83" s="32"/>
      <c r="L83" s="32"/>
      <c r="M83" s="32"/>
      <c r="N83" s="18"/>
      <c r="O83" s="23" t="str">
        <f t="shared" si="5"/>
        <v/>
      </c>
      <c r="P83" s="23" t="str">
        <f t="shared" si="6"/>
        <v/>
      </c>
      <c r="Q83" s="33" t="str">
        <f t="shared" si="7"/>
        <v/>
      </c>
      <c r="R83" s="26" t="str">
        <f t="shared" si="8"/>
        <v/>
      </c>
      <c r="S83" s="31"/>
      <c r="T83" s="31"/>
      <c r="U83" s="31"/>
      <c r="V83" s="31"/>
      <c r="W83" s="16"/>
      <c r="X83" s="23" t="str">
        <f>IF(ISNUMBER(P83),IFERROR(LOOKUP(9.99E+307,X$5:X82),0)+P83,"")</f>
        <v/>
      </c>
      <c r="Y83" s="23" t="str">
        <f>IF(ISNUMBER(X83),MAX(IFERROR(LOOKUP(9.99E+307,Y$5:Y82),0),X83,0),"")</f>
        <v/>
      </c>
      <c r="Z83" s="23" t="str">
        <f t="shared" si="9"/>
        <v/>
      </c>
    </row>
    <row r="84" spans="1:26" x14ac:dyDescent="0.25">
      <c r="A84" s="28"/>
      <c r="B84" s="29"/>
      <c r="C84" s="30"/>
      <c r="D84" s="31"/>
      <c r="E84" s="31"/>
      <c r="F84" s="31"/>
      <c r="G84" s="16"/>
      <c r="H84" s="31"/>
      <c r="I84" s="32"/>
      <c r="J84" s="32"/>
      <c r="K84" s="32"/>
      <c r="L84" s="32"/>
      <c r="M84" s="32"/>
      <c r="N84" s="18"/>
      <c r="O84" s="23" t="str">
        <f t="shared" si="5"/>
        <v/>
      </c>
      <c r="P84" s="23" t="str">
        <f t="shared" si="6"/>
        <v/>
      </c>
      <c r="Q84" s="33" t="str">
        <f t="shared" si="7"/>
        <v/>
      </c>
      <c r="R84" s="26" t="str">
        <f t="shared" si="8"/>
        <v/>
      </c>
      <c r="S84" s="31"/>
      <c r="T84" s="31"/>
      <c r="U84" s="31"/>
      <c r="V84" s="31"/>
      <c r="W84" s="16"/>
      <c r="X84" s="23" t="str">
        <f>IF(ISNUMBER(P84),IFERROR(LOOKUP(9.99E+307,X$5:X83),0)+P84,"")</f>
        <v/>
      </c>
      <c r="Y84" s="23" t="str">
        <f>IF(ISNUMBER(X84),MAX(IFERROR(LOOKUP(9.99E+307,Y$5:Y83),0),X84,0),"")</f>
        <v/>
      </c>
      <c r="Z84" s="23" t="str">
        <f t="shared" si="9"/>
        <v/>
      </c>
    </row>
    <row r="85" spans="1:26" x14ac:dyDescent="0.25">
      <c r="A85" s="28"/>
      <c r="B85" s="29"/>
      <c r="C85" s="30"/>
      <c r="D85" s="31"/>
      <c r="E85" s="31"/>
      <c r="F85" s="31"/>
      <c r="G85" s="16"/>
      <c r="H85" s="31"/>
      <c r="I85" s="32"/>
      <c r="J85" s="32"/>
      <c r="K85" s="32"/>
      <c r="L85" s="32"/>
      <c r="M85" s="32"/>
      <c r="N85" s="18"/>
      <c r="O85" s="23" t="str">
        <f t="shared" si="5"/>
        <v/>
      </c>
      <c r="P85" s="23" t="str">
        <f t="shared" si="6"/>
        <v/>
      </c>
      <c r="Q85" s="33" t="str">
        <f t="shared" si="7"/>
        <v/>
      </c>
      <c r="R85" s="26" t="str">
        <f t="shared" si="8"/>
        <v/>
      </c>
      <c r="S85" s="31"/>
      <c r="T85" s="31"/>
      <c r="U85" s="31"/>
      <c r="V85" s="31"/>
      <c r="W85" s="16"/>
      <c r="X85" s="23" t="str">
        <f>IF(ISNUMBER(P85),IFERROR(LOOKUP(9.99E+307,X$5:X84),0)+P85,"")</f>
        <v/>
      </c>
      <c r="Y85" s="23" t="str">
        <f>IF(ISNUMBER(X85),MAX(IFERROR(LOOKUP(9.99E+307,Y$5:Y84),0),X85,0),"")</f>
        <v/>
      </c>
      <c r="Z85" s="23" t="str">
        <f t="shared" si="9"/>
        <v/>
      </c>
    </row>
    <row r="86" spans="1:26" x14ac:dyDescent="0.25">
      <c r="A86" s="28"/>
      <c r="B86" s="29"/>
      <c r="C86" s="30"/>
      <c r="D86" s="31"/>
      <c r="E86" s="31"/>
      <c r="F86" s="31"/>
      <c r="G86" s="16"/>
      <c r="H86" s="31"/>
      <c r="I86" s="32"/>
      <c r="J86" s="32"/>
      <c r="K86" s="32"/>
      <c r="L86" s="32"/>
      <c r="M86" s="32"/>
      <c r="N86" s="18"/>
      <c r="O86" s="23" t="str">
        <f t="shared" si="5"/>
        <v/>
      </c>
      <c r="P86" s="23" t="str">
        <f t="shared" si="6"/>
        <v/>
      </c>
      <c r="Q86" s="33" t="str">
        <f t="shared" si="7"/>
        <v/>
      </c>
      <c r="R86" s="26" t="str">
        <f t="shared" si="8"/>
        <v/>
      </c>
      <c r="S86" s="31"/>
      <c r="T86" s="31"/>
      <c r="U86" s="31"/>
      <c r="V86" s="31"/>
      <c r="W86" s="16"/>
      <c r="X86" s="23" t="str">
        <f>IF(ISNUMBER(P86),IFERROR(LOOKUP(9.99E+307,X$5:X85),0)+P86,"")</f>
        <v/>
      </c>
      <c r="Y86" s="23" t="str">
        <f>IF(ISNUMBER(X86),MAX(IFERROR(LOOKUP(9.99E+307,Y$5:Y85),0),X86,0),"")</f>
        <v/>
      </c>
      <c r="Z86" s="23" t="str">
        <f t="shared" si="9"/>
        <v/>
      </c>
    </row>
    <row r="87" spans="1:26" x14ac:dyDescent="0.25">
      <c r="A87" s="28"/>
      <c r="B87" s="29"/>
      <c r="C87" s="30"/>
      <c r="D87" s="31"/>
      <c r="E87" s="31"/>
      <c r="F87" s="31"/>
      <c r="G87" s="16"/>
      <c r="H87" s="31"/>
      <c r="I87" s="32"/>
      <c r="J87" s="32"/>
      <c r="K87" s="32"/>
      <c r="L87" s="32"/>
      <c r="M87" s="32"/>
      <c r="N87" s="18"/>
      <c r="O87" s="23" t="str">
        <f t="shared" si="5"/>
        <v/>
      </c>
      <c r="P87" s="23" t="str">
        <f t="shared" si="6"/>
        <v/>
      </c>
      <c r="Q87" s="33" t="str">
        <f t="shared" si="7"/>
        <v/>
      </c>
      <c r="R87" s="26" t="str">
        <f t="shared" si="8"/>
        <v/>
      </c>
      <c r="S87" s="31"/>
      <c r="T87" s="31"/>
      <c r="U87" s="31"/>
      <c r="V87" s="31"/>
      <c r="W87" s="16"/>
      <c r="X87" s="23" t="str">
        <f>IF(ISNUMBER(P87),IFERROR(LOOKUP(9.99E+307,X$5:X86),0)+P87,"")</f>
        <v/>
      </c>
      <c r="Y87" s="23" t="str">
        <f>IF(ISNUMBER(X87),MAX(IFERROR(LOOKUP(9.99E+307,Y$5:Y86),0),X87,0),"")</f>
        <v/>
      </c>
      <c r="Z87" s="23" t="str">
        <f t="shared" si="9"/>
        <v/>
      </c>
    </row>
    <row r="88" spans="1:26" x14ac:dyDescent="0.25">
      <c r="A88" s="28"/>
      <c r="B88" s="29"/>
      <c r="C88" s="30"/>
      <c r="D88" s="31"/>
      <c r="E88" s="31"/>
      <c r="F88" s="31"/>
      <c r="G88" s="16"/>
      <c r="H88" s="31"/>
      <c r="I88" s="32"/>
      <c r="J88" s="32"/>
      <c r="K88" s="32"/>
      <c r="L88" s="32"/>
      <c r="M88" s="32"/>
      <c r="N88" s="18"/>
      <c r="O88" s="23" t="str">
        <f t="shared" si="5"/>
        <v/>
      </c>
      <c r="P88" s="23" t="str">
        <f t="shared" si="6"/>
        <v/>
      </c>
      <c r="Q88" s="33" t="str">
        <f t="shared" si="7"/>
        <v/>
      </c>
      <c r="R88" s="26" t="str">
        <f t="shared" si="8"/>
        <v/>
      </c>
      <c r="S88" s="31"/>
      <c r="T88" s="31"/>
      <c r="U88" s="31"/>
      <c r="V88" s="31"/>
      <c r="W88" s="16"/>
      <c r="X88" s="23" t="str">
        <f>IF(ISNUMBER(P88),IFERROR(LOOKUP(9.99E+307,X$5:X87),0)+P88,"")</f>
        <v/>
      </c>
      <c r="Y88" s="23" t="str">
        <f>IF(ISNUMBER(X88),MAX(IFERROR(LOOKUP(9.99E+307,Y$5:Y87),0),X88,0),"")</f>
        <v/>
      </c>
      <c r="Z88" s="23" t="str">
        <f t="shared" si="9"/>
        <v/>
      </c>
    </row>
    <row r="89" spans="1:26" x14ac:dyDescent="0.25">
      <c r="A89" s="28"/>
      <c r="B89" s="29"/>
      <c r="C89" s="30"/>
      <c r="D89" s="31"/>
      <c r="E89" s="31"/>
      <c r="F89" s="31"/>
      <c r="G89" s="16"/>
      <c r="H89" s="31"/>
      <c r="I89" s="32"/>
      <c r="J89" s="32"/>
      <c r="K89" s="32"/>
      <c r="L89" s="32"/>
      <c r="M89" s="32"/>
      <c r="N89" s="18"/>
      <c r="O89" s="23" t="str">
        <f t="shared" si="5"/>
        <v/>
      </c>
      <c r="P89" s="23" t="str">
        <f t="shared" si="6"/>
        <v/>
      </c>
      <c r="Q89" s="33" t="str">
        <f t="shared" si="7"/>
        <v/>
      </c>
      <c r="R89" s="26" t="str">
        <f t="shared" si="8"/>
        <v/>
      </c>
      <c r="S89" s="31"/>
      <c r="T89" s="31"/>
      <c r="U89" s="31"/>
      <c r="V89" s="31"/>
      <c r="W89" s="16"/>
      <c r="X89" s="23" t="str">
        <f>IF(ISNUMBER(P89),IFERROR(LOOKUP(9.99E+307,X$5:X88),0)+P89,"")</f>
        <v/>
      </c>
      <c r="Y89" s="23" t="str">
        <f>IF(ISNUMBER(X89),MAX(IFERROR(LOOKUP(9.99E+307,Y$5:Y88),0),X89,0),"")</f>
        <v/>
      </c>
      <c r="Z89" s="23" t="str">
        <f t="shared" si="9"/>
        <v/>
      </c>
    </row>
    <row r="90" spans="1:26" x14ac:dyDescent="0.25">
      <c r="A90" s="28"/>
      <c r="B90" s="29"/>
      <c r="C90" s="30"/>
      <c r="D90" s="31"/>
      <c r="E90" s="31"/>
      <c r="F90" s="31"/>
      <c r="G90" s="16"/>
      <c r="H90" s="31"/>
      <c r="I90" s="32"/>
      <c r="J90" s="32"/>
      <c r="K90" s="32"/>
      <c r="L90" s="32"/>
      <c r="M90" s="32"/>
      <c r="N90" s="18"/>
      <c r="O90" s="23" t="str">
        <f t="shared" si="5"/>
        <v/>
      </c>
      <c r="P90" s="23" t="str">
        <f t="shared" si="6"/>
        <v/>
      </c>
      <c r="Q90" s="33" t="str">
        <f t="shared" si="7"/>
        <v/>
      </c>
      <c r="R90" s="26" t="str">
        <f t="shared" si="8"/>
        <v/>
      </c>
      <c r="S90" s="31"/>
      <c r="T90" s="31"/>
      <c r="U90" s="31"/>
      <c r="V90" s="31"/>
      <c r="W90" s="16"/>
      <c r="X90" s="23" t="str">
        <f>IF(ISNUMBER(P90),IFERROR(LOOKUP(9.99E+307,X$5:X89),0)+P90,"")</f>
        <v/>
      </c>
      <c r="Y90" s="23" t="str">
        <f>IF(ISNUMBER(X90),MAX(IFERROR(LOOKUP(9.99E+307,Y$5:Y89),0),X90,0),"")</f>
        <v/>
      </c>
      <c r="Z90" s="23" t="str">
        <f t="shared" si="9"/>
        <v/>
      </c>
    </row>
    <row r="91" spans="1:26" x14ac:dyDescent="0.25">
      <c r="A91" s="28"/>
      <c r="B91" s="29"/>
      <c r="C91" s="30"/>
      <c r="D91" s="31"/>
      <c r="E91" s="31"/>
      <c r="F91" s="31"/>
      <c r="G91" s="16"/>
      <c r="H91" s="31"/>
      <c r="I91" s="32"/>
      <c r="J91" s="32"/>
      <c r="K91" s="32"/>
      <c r="L91" s="32"/>
      <c r="M91" s="32"/>
      <c r="N91" s="18"/>
      <c r="O91" s="23" t="str">
        <f t="shared" si="5"/>
        <v/>
      </c>
      <c r="P91" s="23" t="str">
        <f t="shared" si="6"/>
        <v/>
      </c>
      <c r="Q91" s="33" t="str">
        <f t="shared" si="7"/>
        <v/>
      </c>
      <c r="R91" s="26" t="str">
        <f t="shared" si="8"/>
        <v/>
      </c>
      <c r="S91" s="31"/>
      <c r="T91" s="31"/>
      <c r="U91" s="31"/>
      <c r="V91" s="31"/>
      <c r="W91" s="16"/>
      <c r="X91" s="23" t="str">
        <f>IF(ISNUMBER(P91),IFERROR(LOOKUP(9.99E+307,X$5:X90),0)+P91,"")</f>
        <v/>
      </c>
      <c r="Y91" s="23" t="str">
        <f>IF(ISNUMBER(X91),MAX(IFERROR(LOOKUP(9.99E+307,Y$5:Y90),0),X91,0),"")</f>
        <v/>
      </c>
      <c r="Z91" s="23" t="str">
        <f t="shared" si="9"/>
        <v/>
      </c>
    </row>
    <row r="92" spans="1:26" x14ac:dyDescent="0.25">
      <c r="A92" s="28"/>
      <c r="B92" s="29"/>
      <c r="C92" s="30"/>
      <c r="D92" s="31"/>
      <c r="E92" s="31"/>
      <c r="F92" s="31"/>
      <c r="G92" s="16"/>
      <c r="H92" s="31"/>
      <c r="I92" s="32"/>
      <c r="J92" s="32"/>
      <c r="K92" s="32"/>
      <c r="L92" s="32"/>
      <c r="M92" s="32"/>
      <c r="N92" s="18"/>
      <c r="O92" s="23" t="str">
        <f t="shared" si="5"/>
        <v/>
      </c>
      <c r="P92" s="23" t="str">
        <f t="shared" si="6"/>
        <v/>
      </c>
      <c r="Q92" s="33" t="str">
        <f t="shared" si="7"/>
        <v/>
      </c>
      <c r="R92" s="26" t="str">
        <f t="shared" si="8"/>
        <v/>
      </c>
      <c r="S92" s="31"/>
      <c r="T92" s="31"/>
      <c r="U92" s="31"/>
      <c r="V92" s="31"/>
      <c r="W92" s="16"/>
      <c r="X92" s="23" t="str">
        <f>IF(ISNUMBER(P92),IFERROR(LOOKUP(9.99E+307,X$5:X91),0)+P92,"")</f>
        <v/>
      </c>
      <c r="Y92" s="23" t="str">
        <f>IF(ISNUMBER(X92),MAX(IFERROR(LOOKUP(9.99E+307,Y$5:Y91),0),X92,0),"")</f>
        <v/>
      </c>
      <c r="Z92" s="23" t="str">
        <f t="shared" si="9"/>
        <v/>
      </c>
    </row>
    <row r="93" spans="1:26" x14ac:dyDescent="0.25">
      <c r="A93" s="28"/>
      <c r="B93" s="29"/>
      <c r="C93" s="30"/>
      <c r="D93" s="31"/>
      <c r="E93" s="31"/>
      <c r="F93" s="31"/>
      <c r="G93" s="16"/>
      <c r="H93" s="31"/>
      <c r="I93" s="32"/>
      <c r="J93" s="32"/>
      <c r="K93" s="32"/>
      <c r="L93" s="32"/>
      <c r="M93" s="32"/>
      <c r="N93" s="18"/>
      <c r="O93" s="23" t="str">
        <f t="shared" si="5"/>
        <v/>
      </c>
      <c r="P93" s="23" t="str">
        <f t="shared" si="6"/>
        <v/>
      </c>
      <c r="Q93" s="33" t="str">
        <f t="shared" si="7"/>
        <v/>
      </c>
      <c r="R93" s="26" t="str">
        <f t="shared" si="8"/>
        <v/>
      </c>
      <c r="S93" s="31"/>
      <c r="T93" s="31"/>
      <c r="U93" s="31"/>
      <c r="V93" s="31"/>
      <c r="W93" s="16"/>
      <c r="X93" s="23" t="str">
        <f>IF(ISNUMBER(P93),IFERROR(LOOKUP(9.99E+307,X$5:X92),0)+P93,"")</f>
        <v/>
      </c>
      <c r="Y93" s="23" t="str">
        <f>IF(ISNUMBER(X93),MAX(IFERROR(LOOKUP(9.99E+307,Y$5:Y92),0),X93,0),"")</f>
        <v/>
      </c>
      <c r="Z93" s="23" t="str">
        <f t="shared" si="9"/>
        <v/>
      </c>
    </row>
    <row r="94" spans="1:26" x14ac:dyDescent="0.25">
      <c r="A94" s="28"/>
      <c r="B94" s="29"/>
      <c r="C94" s="30"/>
      <c r="D94" s="31"/>
      <c r="E94" s="31"/>
      <c r="F94" s="31"/>
      <c r="G94" s="16"/>
      <c r="H94" s="31"/>
      <c r="I94" s="32"/>
      <c r="J94" s="32"/>
      <c r="K94" s="32"/>
      <c r="L94" s="32"/>
      <c r="M94" s="32"/>
      <c r="N94" s="18"/>
      <c r="O94" s="23" t="str">
        <f t="shared" si="5"/>
        <v/>
      </c>
      <c r="P94" s="23" t="str">
        <f t="shared" si="6"/>
        <v/>
      </c>
      <c r="Q94" s="33" t="str">
        <f t="shared" si="7"/>
        <v/>
      </c>
      <c r="R94" s="26" t="str">
        <f t="shared" si="8"/>
        <v/>
      </c>
      <c r="S94" s="31"/>
      <c r="T94" s="31"/>
      <c r="U94" s="31"/>
      <c r="V94" s="31"/>
      <c r="W94" s="16"/>
      <c r="X94" s="23" t="str">
        <f>IF(ISNUMBER(P94),IFERROR(LOOKUP(9.99E+307,X$5:X93),0)+P94,"")</f>
        <v/>
      </c>
      <c r="Y94" s="23" t="str">
        <f>IF(ISNUMBER(X94),MAX(IFERROR(LOOKUP(9.99E+307,Y$5:Y93),0),X94,0),"")</f>
        <v/>
      </c>
      <c r="Z94" s="23" t="str">
        <f t="shared" si="9"/>
        <v/>
      </c>
    </row>
    <row r="95" spans="1:26" x14ac:dyDescent="0.25">
      <c r="A95" s="28"/>
      <c r="B95" s="29"/>
      <c r="C95" s="30"/>
      <c r="D95" s="31"/>
      <c r="E95" s="31"/>
      <c r="F95" s="31"/>
      <c r="G95" s="16"/>
      <c r="H95" s="31"/>
      <c r="I95" s="32"/>
      <c r="J95" s="32"/>
      <c r="K95" s="32"/>
      <c r="L95" s="32"/>
      <c r="M95" s="32"/>
      <c r="N95" s="18"/>
      <c r="O95" s="23" t="str">
        <f t="shared" si="5"/>
        <v/>
      </c>
      <c r="P95" s="23" t="str">
        <f t="shared" si="6"/>
        <v/>
      </c>
      <c r="Q95" s="33" t="str">
        <f t="shared" si="7"/>
        <v/>
      </c>
      <c r="R95" s="26" t="str">
        <f t="shared" si="8"/>
        <v/>
      </c>
      <c r="S95" s="31"/>
      <c r="T95" s="31"/>
      <c r="U95" s="31"/>
      <c r="V95" s="31"/>
      <c r="W95" s="16"/>
      <c r="X95" s="23" t="str">
        <f>IF(ISNUMBER(P95),IFERROR(LOOKUP(9.99E+307,X$5:X94),0)+P95,"")</f>
        <v/>
      </c>
      <c r="Y95" s="23" t="str">
        <f>IF(ISNUMBER(X95),MAX(IFERROR(LOOKUP(9.99E+307,Y$5:Y94),0),X95,0),"")</f>
        <v/>
      </c>
      <c r="Z95" s="23" t="str">
        <f t="shared" si="9"/>
        <v/>
      </c>
    </row>
    <row r="96" spans="1:26" x14ac:dyDescent="0.25">
      <c r="A96" s="28"/>
      <c r="B96" s="29"/>
      <c r="C96" s="30"/>
      <c r="D96" s="31"/>
      <c r="E96" s="31"/>
      <c r="F96" s="31"/>
      <c r="G96" s="16"/>
      <c r="H96" s="31"/>
      <c r="I96" s="32"/>
      <c r="J96" s="32"/>
      <c r="K96" s="32"/>
      <c r="L96" s="32"/>
      <c r="M96" s="32"/>
      <c r="N96" s="18"/>
      <c r="O96" s="23" t="str">
        <f t="shared" si="5"/>
        <v/>
      </c>
      <c r="P96" s="23" t="str">
        <f t="shared" si="6"/>
        <v/>
      </c>
      <c r="Q96" s="33" t="str">
        <f t="shared" si="7"/>
        <v/>
      </c>
      <c r="R96" s="26" t="str">
        <f t="shared" si="8"/>
        <v/>
      </c>
      <c r="S96" s="31"/>
      <c r="T96" s="31"/>
      <c r="U96" s="31"/>
      <c r="V96" s="31"/>
      <c r="W96" s="16"/>
      <c r="X96" s="23" t="str">
        <f>IF(ISNUMBER(P96),IFERROR(LOOKUP(9.99E+307,X$5:X95),0)+P96,"")</f>
        <v/>
      </c>
      <c r="Y96" s="23" t="str">
        <f>IF(ISNUMBER(X96),MAX(IFERROR(LOOKUP(9.99E+307,Y$5:Y95),0),X96,0),"")</f>
        <v/>
      </c>
      <c r="Z96" s="23" t="str">
        <f t="shared" si="9"/>
        <v/>
      </c>
    </row>
    <row r="97" spans="1:26" x14ac:dyDescent="0.25">
      <c r="A97" s="28"/>
      <c r="B97" s="29"/>
      <c r="C97" s="30"/>
      <c r="D97" s="31"/>
      <c r="E97" s="31"/>
      <c r="F97" s="31"/>
      <c r="G97" s="16"/>
      <c r="H97" s="31"/>
      <c r="I97" s="32"/>
      <c r="J97" s="32"/>
      <c r="K97" s="32"/>
      <c r="L97" s="32"/>
      <c r="M97" s="32"/>
      <c r="N97" s="18"/>
      <c r="O97" s="23" t="str">
        <f t="shared" si="5"/>
        <v/>
      </c>
      <c r="P97" s="23" t="str">
        <f t="shared" si="6"/>
        <v/>
      </c>
      <c r="Q97" s="33" t="str">
        <f t="shared" si="7"/>
        <v/>
      </c>
      <c r="R97" s="26" t="str">
        <f t="shared" si="8"/>
        <v/>
      </c>
      <c r="S97" s="31"/>
      <c r="T97" s="31"/>
      <c r="U97" s="31"/>
      <c r="V97" s="31"/>
      <c r="W97" s="16"/>
      <c r="X97" s="23" t="str">
        <f>IF(ISNUMBER(P97),IFERROR(LOOKUP(9.99E+307,X$5:X96),0)+P97,"")</f>
        <v/>
      </c>
      <c r="Y97" s="23" t="str">
        <f>IF(ISNUMBER(X97),MAX(IFERROR(LOOKUP(9.99E+307,Y$5:Y96),0),X97,0),"")</f>
        <v/>
      </c>
      <c r="Z97" s="23" t="str">
        <f t="shared" si="9"/>
        <v/>
      </c>
    </row>
    <row r="98" spans="1:26" x14ac:dyDescent="0.25">
      <c r="A98" s="28"/>
      <c r="B98" s="29"/>
      <c r="C98" s="30"/>
      <c r="D98" s="31"/>
      <c r="E98" s="31"/>
      <c r="F98" s="31"/>
      <c r="G98" s="16"/>
      <c r="H98" s="31"/>
      <c r="I98" s="32"/>
      <c r="J98" s="32"/>
      <c r="K98" s="32"/>
      <c r="L98" s="32"/>
      <c r="M98" s="32"/>
      <c r="N98" s="18"/>
      <c r="O98" s="23" t="str">
        <f t="shared" si="5"/>
        <v/>
      </c>
      <c r="P98" s="23" t="str">
        <f t="shared" si="6"/>
        <v/>
      </c>
      <c r="Q98" s="33" t="str">
        <f t="shared" si="7"/>
        <v/>
      </c>
      <c r="R98" s="26" t="str">
        <f t="shared" si="8"/>
        <v/>
      </c>
      <c r="S98" s="31"/>
      <c r="T98" s="31"/>
      <c r="U98" s="31"/>
      <c r="V98" s="31"/>
      <c r="W98" s="16"/>
      <c r="X98" s="23" t="str">
        <f>IF(ISNUMBER(P98),IFERROR(LOOKUP(9.99E+307,X$5:X97),0)+P98,"")</f>
        <v/>
      </c>
      <c r="Y98" s="23" t="str">
        <f>IF(ISNUMBER(X98),MAX(IFERROR(LOOKUP(9.99E+307,Y$5:Y97),0),X98,0),"")</f>
        <v/>
      </c>
      <c r="Z98" s="23" t="str">
        <f t="shared" si="9"/>
        <v/>
      </c>
    </row>
    <row r="99" spans="1:26" x14ac:dyDescent="0.25">
      <c r="A99" s="28"/>
      <c r="B99" s="29"/>
      <c r="C99" s="30"/>
      <c r="D99" s="31"/>
      <c r="E99" s="31"/>
      <c r="F99" s="31"/>
      <c r="G99" s="16"/>
      <c r="H99" s="31"/>
      <c r="I99" s="32"/>
      <c r="J99" s="32"/>
      <c r="K99" s="32"/>
      <c r="L99" s="32"/>
      <c r="M99" s="32"/>
      <c r="N99" s="18"/>
      <c r="O99" s="23" t="str">
        <f t="shared" si="5"/>
        <v/>
      </c>
      <c r="P99" s="23" t="str">
        <f t="shared" si="6"/>
        <v/>
      </c>
      <c r="Q99" s="33" t="str">
        <f t="shared" si="7"/>
        <v/>
      </c>
      <c r="R99" s="26" t="str">
        <f t="shared" si="8"/>
        <v/>
      </c>
      <c r="S99" s="31"/>
      <c r="T99" s="31"/>
      <c r="U99" s="31"/>
      <c r="V99" s="31"/>
      <c r="W99" s="16"/>
      <c r="X99" s="23" t="str">
        <f>IF(ISNUMBER(P99),IFERROR(LOOKUP(9.99E+307,X$5:X98),0)+P99,"")</f>
        <v/>
      </c>
      <c r="Y99" s="23" t="str">
        <f>IF(ISNUMBER(X99),MAX(IFERROR(LOOKUP(9.99E+307,Y$5:Y98),0),X99,0),"")</f>
        <v/>
      </c>
      <c r="Z99" s="23" t="str">
        <f t="shared" si="9"/>
        <v/>
      </c>
    </row>
    <row r="100" spans="1:26" x14ac:dyDescent="0.25">
      <c r="A100" s="28"/>
      <c r="B100" s="29"/>
      <c r="C100" s="30"/>
      <c r="D100" s="31"/>
      <c r="E100" s="31"/>
      <c r="F100" s="31"/>
      <c r="G100" s="16"/>
      <c r="H100" s="31"/>
      <c r="I100" s="32"/>
      <c r="J100" s="32"/>
      <c r="K100" s="32"/>
      <c r="L100" s="32"/>
      <c r="M100" s="32"/>
      <c r="N100" s="18"/>
      <c r="O100" s="23" t="str">
        <f t="shared" si="5"/>
        <v/>
      </c>
      <c r="P100" s="23" t="str">
        <f t="shared" si="6"/>
        <v/>
      </c>
      <c r="Q100" s="33" t="str">
        <f t="shared" si="7"/>
        <v/>
      </c>
      <c r="R100" s="26" t="str">
        <f t="shared" si="8"/>
        <v/>
      </c>
      <c r="S100" s="31"/>
      <c r="T100" s="31"/>
      <c r="U100" s="31"/>
      <c r="V100" s="31"/>
      <c r="W100" s="16"/>
      <c r="X100" s="23" t="str">
        <f>IF(ISNUMBER(P100),IFERROR(LOOKUP(9.99E+307,X$5:X99),0)+P100,"")</f>
        <v/>
      </c>
      <c r="Y100" s="23" t="str">
        <f>IF(ISNUMBER(X100),MAX(IFERROR(LOOKUP(9.99E+307,Y$5:Y99),0),X100,0),"")</f>
        <v/>
      </c>
      <c r="Z100" s="23" t="str">
        <f t="shared" si="9"/>
        <v/>
      </c>
    </row>
    <row r="101" spans="1:26" x14ac:dyDescent="0.25">
      <c r="A101" s="28"/>
      <c r="B101" s="29"/>
      <c r="C101" s="30"/>
      <c r="D101" s="31"/>
      <c r="E101" s="31"/>
      <c r="F101" s="31"/>
      <c r="G101" s="16"/>
      <c r="H101" s="31"/>
      <c r="I101" s="32"/>
      <c r="J101" s="32"/>
      <c r="K101" s="32"/>
      <c r="L101" s="32"/>
      <c r="M101" s="32"/>
      <c r="N101" s="18"/>
      <c r="O101" s="23" t="str">
        <f t="shared" si="5"/>
        <v/>
      </c>
      <c r="P101" s="23" t="str">
        <f t="shared" si="6"/>
        <v/>
      </c>
      <c r="Q101" s="33" t="str">
        <f t="shared" si="7"/>
        <v/>
      </c>
      <c r="R101" s="26" t="str">
        <f t="shared" si="8"/>
        <v/>
      </c>
      <c r="S101" s="31"/>
      <c r="T101" s="31"/>
      <c r="U101" s="31"/>
      <c r="V101" s="31"/>
      <c r="W101" s="16"/>
      <c r="X101" s="23" t="str">
        <f>IF(ISNUMBER(P101),IFERROR(LOOKUP(9.99E+307,X$5:X100),0)+P101,"")</f>
        <v/>
      </c>
      <c r="Y101" s="23" t="str">
        <f>IF(ISNUMBER(X101),MAX(IFERROR(LOOKUP(9.99E+307,Y$5:Y100),0),X101,0),"")</f>
        <v/>
      </c>
      <c r="Z101" s="23" t="str">
        <f t="shared" si="9"/>
        <v/>
      </c>
    </row>
    <row r="102" spans="1:26" x14ac:dyDescent="0.25">
      <c r="A102" s="28"/>
      <c r="B102" s="29"/>
      <c r="C102" s="30"/>
      <c r="D102" s="31"/>
      <c r="E102" s="31"/>
      <c r="F102" s="31"/>
      <c r="G102" s="16"/>
      <c r="H102" s="31"/>
      <c r="I102" s="32"/>
      <c r="J102" s="32"/>
      <c r="K102" s="32"/>
      <c r="L102" s="32"/>
      <c r="M102" s="32"/>
      <c r="N102" s="18"/>
      <c r="O102" s="23" t="str">
        <f t="shared" si="5"/>
        <v/>
      </c>
      <c r="P102" s="23" t="str">
        <f t="shared" si="6"/>
        <v/>
      </c>
      <c r="Q102" s="33" t="str">
        <f t="shared" si="7"/>
        <v/>
      </c>
      <c r="R102" s="26" t="str">
        <f t="shared" si="8"/>
        <v/>
      </c>
      <c r="S102" s="31"/>
      <c r="T102" s="31"/>
      <c r="U102" s="31"/>
      <c r="V102" s="31"/>
      <c r="W102" s="16"/>
      <c r="X102" s="23" t="str">
        <f>IF(ISNUMBER(P102),IFERROR(LOOKUP(9.99E+307,X$5:X101),0)+P102,"")</f>
        <v/>
      </c>
      <c r="Y102" s="23" t="str">
        <f>IF(ISNUMBER(X102),MAX(IFERROR(LOOKUP(9.99E+307,Y$5:Y101),0),X102,0),"")</f>
        <v/>
      </c>
      <c r="Z102" s="23" t="str">
        <f t="shared" si="9"/>
        <v/>
      </c>
    </row>
    <row r="103" spans="1:26" x14ac:dyDescent="0.25">
      <c r="A103" s="28"/>
      <c r="B103" s="29"/>
      <c r="C103" s="30"/>
      <c r="D103" s="31"/>
      <c r="E103" s="31"/>
      <c r="F103" s="31"/>
      <c r="G103" s="16"/>
      <c r="H103" s="31"/>
      <c r="I103" s="32"/>
      <c r="J103" s="32"/>
      <c r="K103" s="32"/>
      <c r="L103" s="32"/>
      <c r="M103" s="32"/>
      <c r="N103" s="18"/>
      <c r="O103" s="23" t="str">
        <f t="shared" si="5"/>
        <v/>
      </c>
      <c r="P103" s="23" t="str">
        <f t="shared" si="6"/>
        <v/>
      </c>
      <c r="Q103" s="33" t="str">
        <f t="shared" si="7"/>
        <v/>
      </c>
      <c r="R103" s="26" t="str">
        <f t="shared" si="8"/>
        <v/>
      </c>
      <c r="S103" s="31"/>
      <c r="T103" s="31"/>
      <c r="U103" s="31"/>
      <c r="V103" s="31"/>
      <c r="W103" s="16"/>
      <c r="X103" s="23" t="str">
        <f>IF(ISNUMBER(P103),IFERROR(LOOKUP(9.99E+307,X$5:X102),0)+P103,"")</f>
        <v/>
      </c>
      <c r="Y103" s="23" t="str">
        <f>IF(ISNUMBER(X103),MAX(IFERROR(LOOKUP(9.99E+307,Y$5:Y102),0),X103,0),"")</f>
        <v/>
      </c>
      <c r="Z103" s="23" t="str">
        <f t="shared" si="9"/>
        <v/>
      </c>
    </row>
    <row r="104" spans="1:26" x14ac:dyDescent="0.25">
      <c r="A104" s="28"/>
      <c r="B104" s="29"/>
      <c r="C104" s="30"/>
      <c r="D104" s="31"/>
      <c r="E104" s="31"/>
      <c r="F104" s="31"/>
      <c r="G104" s="16"/>
      <c r="H104" s="31"/>
      <c r="I104" s="32"/>
      <c r="J104" s="32"/>
      <c r="K104" s="32"/>
      <c r="L104" s="32"/>
      <c r="M104" s="32"/>
      <c r="N104" s="18"/>
      <c r="O104" s="23" t="str">
        <f t="shared" si="5"/>
        <v/>
      </c>
      <c r="P104" s="23" t="str">
        <f t="shared" si="6"/>
        <v/>
      </c>
      <c r="Q104" s="33" t="str">
        <f t="shared" si="7"/>
        <v/>
      </c>
      <c r="R104" s="26" t="str">
        <f t="shared" si="8"/>
        <v/>
      </c>
      <c r="S104" s="31"/>
      <c r="T104" s="31"/>
      <c r="U104" s="31"/>
      <c r="V104" s="31"/>
      <c r="W104" s="16"/>
      <c r="X104" s="23" t="str">
        <f>IF(ISNUMBER(P104),IFERROR(LOOKUP(9.99E+307,X$5:X103),0)+P104,"")</f>
        <v/>
      </c>
      <c r="Y104" s="23" t="str">
        <f>IF(ISNUMBER(X104),MAX(IFERROR(LOOKUP(9.99E+307,Y$5:Y103),0),X104,0),"")</f>
        <v/>
      </c>
      <c r="Z104" s="23" t="str">
        <f t="shared" si="9"/>
        <v/>
      </c>
    </row>
    <row r="105" spans="1:26" x14ac:dyDescent="0.25">
      <c r="A105" s="28"/>
      <c r="B105" s="29"/>
      <c r="C105" s="30"/>
      <c r="D105" s="31"/>
      <c r="E105" s="31"/>
      <c r="F105" s="31"/>
      <c r="G105" s="16"/>
      <c r="H105" s="31"/>
      <c r="I105" s="32"/>
      <c r="J105" s="32"/>
      <c r="K105" s="32"/>
      <c r="L105" s="32"/>
      <c r="M105" s="32"/>
      <c r="N105" s="18"/>
      <c r="O105" s="23" t="str">
        <f t="shared" si="5"/>
        <v/>
      </c>
      <c r="P105" s="23" t="str">
        <f t="shared" si="6"/>
        <v/>
      </c>
      <c r="Q105" s="33" t="str">
        <f t="shared" si="7"/>
        <v/>
      </c>
      <c r="R105" s="26" t="str">
        <f t="shared" si="8"/>
        <v/>
      </c>
      <c r="S105" s="31"/>
      <c r="T105" s="31"/>
      <c r="U105" s="31"/>
      <c r="V105" s="31"/>
      <c r="W105" s="16"/>
      <c r="X105" s="23" t="str">
        <f>IF(ISNUMBER(P105),IFERROR(LOOKUP(9.99E+307,X$5:X104),0)+P105,"")</f>
        <v/>
      </c>
      <c r="Y105" s="23" t="str">
        <f>IF(ISNUMBER(X105),MAX(IFERROR(LOOKUP(9.99E+307,Y$5:Y104),0),X105,0),"")</f>
        <v/>
      </c>
      <c r="Z105" s="23" t="str">
        <f t="shared" si="9"/>
        <v/>
      </c>
    </row>
    <row r="106" spans="1:26" x14ac:dyDescent="0.25">
      <c r="A106" s="28"/>
      <c r="B106" s="29"/>
      <c r="C106" s="30"/>
      <c r="D106" s="31"/>
      <c r="E106" s="31"/>
      <c r="F106" s="31"/>
      <c r="G106" s="16"/>
      <c r="H106" s="31"/>
      <c r="I106" s="32"/>
      <c r="J106" s="32"/>
      <c r="K106" s="32"/>
      <c r="L106" s="32"/>
      <c r="M106" s="32"/>
      <c r="N106" s="18"/>
      <c r="O106" s="23" t="str">
        <f t="shared" si="5"/>
        <v/>
      </c>
      <c r="P106" s="23" t="str">
        <f t="shared" si="6"/>
        <v/>
      </c>
      <c r="Q106" s="33" t="str">
        <f t="shared" si="7"/>
        <v/>
      </c>
      <c r="R106" s="26" t="str">
        <f t="shared" si="8"/>
        <v/>
      </c>
      <c r="S106" s="31"/>
      <c r="T106" s="31"/>
      <c r="U106" s="31"/>
      <c r="V106" s="31"/>
      <c r="W106" s="16"/>
      <c r="X106" s="23" t="str">
        <f>IF(ISNUMBER(P106),IFERROR(LOOKUP(9.99E+307,X$5:X105),0)+P106,"")</f>
        <v/>
      </c>
      <c r="Y106" s="23" t="str">
        <f>IF(ISNUMBER(X106),MAX(IFERROR(LOOKUP(9.99E+307,Y$5:Y105),0),X106,0),"")</f>
        <v/>
      </c>
      <c r="Z106" s="23" t="str">
        <f t="shared" si="9"/>
        <v/>
      </c>
    </row>
    <row r="107" spans="1:26" x14ac:dyDescent="0.25">
      <c r="A107" s="28"/>
      <c r="B107" s="29"/>
      <c r="C107" s="30"/>
      <c r="D107" s="31"/>
      <c r="E107" s="31"/>
      <c r="F107" s="31"/>
      <c r="G107" s="16"/>
      <c r="H107" s="31"/>
      <c r="I107" s="32"/>
      <c r="J107" s="32"/>
      <c r="K107" s="32"/>
      <c r="L107" s="32"/>
      <c r="M107" s="32"/>
      <c r="N107" s="18"/>
      <c r="O107" s="23" t="str">
        <f t="shared" si="5"/>
        <v/>
      </c>
      <c r="P107" s="23" t="str">
        <f t="shared" si="6"/>
        <v/>
      </c>
      <c r="Q107" s="33" t="str">
        <f t="shared" si="7"/>
        <v/>
      </c>
      <c r="R107" s="26" t="str">
        <f t="shared" si="8"/>
        <v/>
      </c>
      <c r="S107" s="31"/>
      <c r="T107" s="31"/>
      <c r="U107" s="31"/>
      <c r="V107" s="31"/>
      <c r="W107" s="16"/>
      <c r="X107" s="23" t="str">
        <f>IF(ISNUMBER(P107),IFERROR(LOOKUP(9.99E+307,X$5:X106),0)+P107,"")</f>
        <v/>
      </c>
      <c r="Y107" s="23" t="str">
        <f>IF(ISNUMBER(X107),MAX(IFERROR(LOOKUP(9.99E+307,Y$5:Y106),0),X107,0),"")</f>
        <v/>
      </c>
      <c r="Z107" s="23" t="str">
        <f t="shared" si="9"/>
        <v/>
      </c>
    </row>
    <row r="108" spans="1:26" x14ac:dyDescent="0.25">
      <c r="A108" s="28"/>
      <c r="B108" s="29"/>
      <c r="C108" s="30"/>
      <c r="D108" s="31"/>
      <c r="E108" s="31"/>
      <c r="F108" s="31"/>
      <c r="G108" s="16"/>
      <c r="H108" s="31"/>
      <c r="I108" s="32"/>
      <c r="J108" s="32"/>
      <c r="K108" s="32"/>
      <c r="L108" s="32"/>
      <c r="M108" s="32"/>
      <c r="N108" s="18"/>
      <c r="O108" s="23" t="str">
        <f t="shared" si="5"/>
        <v/>
      </c>
      <c r="P108" s="23" t="str">
        <f t="shared" si="6"/>
        <v/>
      </c>
      <c r="Q108" s="33" t="str">
        <f t="shared" si="7"/>
        <v/>
      </c>
      <c r="R108" s="26" t="str">
        <f t="shared" si="8"/>
        <v/>
      </c>
      <c r="S108" s="31"/>
      <c r="T108" s="31"/>
      <c r="U108" s="31"/>
      <c r="V108" s="31"/>
      <c r="W108" s="16"/>
      <c r="X108" s="23" t="str">
        <f>IF(ISNUMBER(P108),IFERROR(LOOKUP(9.99E+307,X$5:X107),0)+P108,"")</f>
        <v/>
      </c>
      <c r="Y108" s="23" t="str">
        <f>IF(ISNUMBER(X108),MAX(IFERROR(LOOKUP(9.99E+307,Y$5:Y107),0),X108,0),"")</f>
        <v/>
      </c>
      <c r="Z108" s="23" t="str">
        <f t="shared" si="9"/>
        <v/>
      </c>
    </row>
    <row r="109" spans="1:26" x14ac:dyDescent="0.25">
      <c r="A109" s="28"/>
      <c r="B109" s="29"/>
      <c r="C109" s="30"/>
      <c r="D109" s="31"/>
      <c r="E109" s="31"/>
      <c r="F109" s="31"/>
      <c r="G109" s="16"/>
      <c r="H109" s="31"/>
      <c r="I109" s="32"/>
      <c r="J109" s="32"/>
      <c r="K109" s="32"/>
      <c r="L109" s="32"/>
      <c r="M109" s="32"/>
      <c r="N109" s="18"/>
      <c r="O109" s="23" t="str">
        <f t="shared" si="5"/>
        <v/>
      </c>
      <c r="P109" s="23" t="str">
        <f t="shared" si="6"/>
        <v/>
      </c>
      <c r="Q109" s="33" t="str">
        <f t="shared" si="7"/>
        <v/>
      </c>
      <c r="R109" s="26" t="str">
        <f t="shared" si="8"/>
        <v/>
      </c>
      <c r="S109" s="31"/>
      <c r="T109" s="31"/>
      <c r="U109" s="31"/>
      <c r="V109" s="31"/>
      <c r="W109" s="16"/>
      <c r="X109" s="23" t="str">
        <f>IF(ISNUMBER(P109),IFERROR(LOOKUP(9.99E+307,X$5:X108),0)+P109,"")</f>
        <v/>
      </c>
      <c r="Y109" s="23" t="str">
        <f>IF(ISNUMBER(X109),MAX(IFERROR(LOOKUP(9.99E+307,Y$5:Y108),0),X109,0),"")</f>
        <v/>
      </c>
      <c r="Z109" s="23" t="str">
        <f t="shared" si="9"/>
        <v/>
      </c>
    </row>
    <row r="110" spans="1:26" x14ac:dyDescent="0.25">
      <c r="A110" s="28"/>
      <c r="B110" s="29"/>
      <c r="C110" s="30"/>
      <c r="D110" s="31"/>
      <c r="E110" s="31"/>
      <c r="F110" s="31"/>
      <c r="G110" s="16"/>
      <c r="H110" s="31"/>
      <c r="I110" s="32"/>
      <c r="J110" s="32"/>
      <c r="K110" s="32"/>
      <c r="L110" s="32"/>
      <c r="M110" s="32"/>
      <c r="N110" s="18"/>
      <c r="O110" s="23" t="str">
        <f t="shared" si="5"/>
        <v/>
      </c>
      <c r="P110" s="23" t="str">
        <f t="shared" si="6"/>
        <v/>
      </c>
      <c r="Q110" s="33" t="str">
        <f t="shared" si="7"/>
        <v/>
      </c>
      <c r="R110" s="26" t="str">
        <f t="shared" si="8"/>
        <v/>
      </c>
      <c r="S110" s="31"/>
      <c r="T110" s="31"/>
      <c r="U110" s="31"/>
      <c r="V110" s="31"/>
      <c r="W110" s="16"/>
      <c r="X110" s="23" t="str">
        <f>IF(ISNUMBER(P110),IFERROR(LOOKUP(9.99E+307,X$5:X109),0)+P110,"")</f>
        <v/>
      </c>
      <c r="Y110" s="23" t="str">
        <f>IF(ISNUMBER(X110),MAX(IFERROR(LOOKUP(9.99E+307,Y$5:Y109),0),X110,0),"")</f>
        <v/>
      </c>
      <c r="Z110" s="23" t="str">
        <f t="shared" si="9"/>
        <v/>
      </c>
    </row>
    <row r="111" spans="1:26" x14ac:dyDescent="0.25">
      <c r="A111" s="28"/>
      <c r="B111" s="29"/>
      <c r="C111" s="30"/>
      <c r="D111" s="31"/>
      <c r="E111" s="31"/>
      <c r="F111" s="31"/>
      <c r="G111" s="16"/>
      <c r="H111" s="31"/>
      <c r="I111" s="32"/>
      <c r="J111" s="32"/>
      <c r="K111" s="32"/>
      <c r="L111" s="32"/>
      <c r="M111" s="32"/>
      <c r="N111" s="18"/>
      <c r="O111" s="23" t="str">
        <f t="shared" si="5"/>
        <v/>
      </c>
      <c r="P111" s="23" t="str">
        <f t="shared" si="6"/>
        <v/>
      </c>
      <c r="Q111" s="33" t="str">
        <f t="shared" si="7"/>
        <v/>
      </c>
      <c r="R111" s="26" t="str">
        <f t="shared" si="8"/>
        <v/>
      </c>
      <c r="S111" s="31"/>
      <c r="T111" s="31"/>
      <c r="U111" s="31"/>
      <c r="V111" s="31"/>
      <c r="W111" s="16"/>
      <c r="X111" s="23" t="str">
        <f>IF(ISNUMBER(P111),IFERROR(LOOKUP(9.99E+307,X$5:X110),0)+P111,"")</f>
        <v/>
      </c>
      <c r="Y111" s="23" t="str">
        <f>IF(ISNUMBER(X111),MAX(IFERROR(LOOKUP(9.99E+307,Y$5:Y110),0),X111,0),"")</f>
        <v/>
      </c>
      <c r="Z111" s="23" t="str">
        <f t="shared" si="9"/>
        <v/>
      </c>
    </row>
    <row r="112" spans="1:26" x14ac:dyDescent="0.25">
      <c r="A112" s="28"/>
      <c r="B112" s="29"/>
      <c r="C112" s="30"/>
      <c r="D112" s="31"/>
      <c r="E112" s="31"/>
      <c r="F112" s="31"/>
      <c r="G112" s="16"/>
      <c r="H112" s="31"/>
      <c r="I112" s="32"/>
      <c r="J112" s="32"/>
      <c r="K112" s="32"/>
      <c r="L112" s="32"/>
      <c r="M112" s="32"/>
      <c r="N112" s="18"/>
      <c r="O112" s="23" t="str">
        <f t="shared" si="5"/>
        <v/>
      </c>
      <c r="P112" s="23" t="str">
        <f t="shared" si="6"/>
        <v/>
      </c>
      <c r="Q112" s="33" t="str">
        <f t="shared" si="7"/>
        <v/>
      </c>
      <c r="R112" s="26" t="str">
        <f t="shared" si="8"/>
        <v/>
      </c>
      <c r="S112" s="31"/>
      <c r="T112" s="31"/>
      <c r="U112" s="31"/>
      <c r="V112" s="31"/>
      <c r="W112" s="16"/>
      <c r="X112" s="23" t="str">
        <f>IF(ISNUMBER(P112),IFERROR(LOOKUP(9.99E+307,X$5:X111),0)+P112,"")</f>
        <v/>
      </c>
      <c r="Y112" s="23" t="str">
        <f>IF(ISNUMBER(X112),MAX(IFERROR(LOOKUP(9.99E+307,Y$5:Y111),0),X112,0),"")</f>
        <v/>
      </c>
      <c r="Z112" s="23" t="str">
        <f t="shared" si="9"/>
        <v/>
      </c>
    </row>
    <row r="113" spans="1:26" x14ac:dyDescent="0.25">
      <c r="A113" s="28"/>
      <c r="B113" s="29"/>
      <c r="C113" s="30"/>
      <c r="D113" s="31"/>
      <c r="E113" s="31"/>
      <c r="F113" s="31"/>
      <c r="G113" s="16"/>
      <c r="H113" s="31"/>
      <c r="I113" s="32"/>
      <c r="J113" s="32"/>
      <c r="K113" s="32"/>
      <c r="L113" s="32"/>
      <c r="M113" s="32"/>
      <c r="N113" s="18"/>
      <c r="O113" s="23" t="str">
        <f t="shared" si="5"/>
        <v/>
      </c>
      <c r="P113" s="23" t="str">
        <f t="shared" si="6"/>
        <v/>
      </c>
      <c r="Q113" s="33" t="str">
        <f t="shared" si="7"/>
        <v/>
      </c>
      <c r="R113" s="26" t="str">
        <f t="shared" si="8"/>
        <v/>
      </c>
      <c r="S113" s="31"/>
      <c r="T113" s="31"/>
      <c r="U113" s="31"/>
      <c r="V113" s="31"/>
      <c r="W113" s="16"/>
      <c r="X113" s="23" t="str">
        <f>IF(ISNUMBER(P113),IFERROR(LOOKUP(9.99E+307,X$5:X112),0)+P113,"")</f>
        <v/>
      </c>
      <c r="Y113" s="23" t="str">
        <f>IF(ISNUMBER(X113),MAX(IFERROR(LOOKUP(9.99E+307,Y$5:Y112),0),X113,0),"")</f>
        <v/>
      </c>
      <c r="Z113" s="23" t="str">
        <f t="shared" si="9"/>
        <v/>
      </c>
    </row>
    <row r="114" spans="1:26" x14ac:dyDescent="0.25">
      <c r="A114" s="28"/>
      <c r="B114" s="29"/>
      <c r="C114" s="30"/>
      <c r="D114" s="31"/>
      <c r="E114" s="31"/>
      <c r="F114" s="31"/>
      <c r="G114" s="16"/>
      <c r="H114" s="31"/>
      <c r="I114" s="32"/>
      <c r="J114" s="32"/>
      <c r="K114" s="32"/>
      <c r="L114" s="32"/>
      <c r="M114" s="32"/>
      <c r="N114" s="18"/>
      <c r="O114" s="23" t="str">
        <f t="shared" si="5"/>
        <v/>
      </c>
      <c r="P114" s="23" t="str">
        <f t="shared" si="6"/>
        <v/>
      </c>
      <c r="Q114" s="33" t="str">
        <f t="shared" si="7"/>
        <v/>
      </c>
      <c r="R114" s="26" t="str">
        <f t="shared" si="8"/>
        <v/>
      </c>
      <c r="S114" s="31"/>
      <c r="T114" s="31"/>
      <c r="U114" s="31"/>
      <c r="V114" s="31"/>
      <c r="W114" s="16"/>
      <c r="X114" s="23" t="str">
        <f>IF(ISNUMBER(P114),IFERROR(LOOKUP(9.99E+307,X$5:X113),0)+P114,"")</f>
        <v/>
      </c>
      <c r="Y114" s="23" t="str">
        <f>IF(ISNUMBER(X114),MAX(IFERROR(LOOKUP(9.99E+307,Y$5:Y113),0),X114,0),"")</f>
        <v/>
      </c>
      <c r="Z114" s="23" t="str">
        <f t="shared" si="9"/>
        <v/>
      </c>
    </row>
    <row r="115" spans="1:26" x14ac:dyDescent="0.25">
      <c r="A115" s="28"/>
      <c r="B115" s="29"/>
      <c r="C115" s="30"/>
      <c r="D115" s="31"/>
      <c r="E115" s="31"/>
      <c r="F115" s="31"/>
      <c r="G115" s="16"/>
      <c r="H115" s="31"/>
      <c r="I115" s="32"/>
      <c r="J115" s="32"/>
      <c r="K115" s="32"/>
      <c r="L115" s="32"/>
      <c r="M115" s="32"/>
      <c r="N115" s="18"/>
      <c r="O115" s="23" t="str">
        <f t="shared" si="5"/>
        <v/>
      </c>
      <c r="P115" s="23" t="str">
        <f t="shared" si="6"/>
        <v/>
      </c>
      <c r="Q115" s="33" t="str">
        <f t="shared" si="7"/>
        <v/>
      </c>
      <c r="R115" s="26" t="str">
        <f t="shared" si="8"/>
        <v/>
      </c>
      <c r="S115" s="31"/>
      <c r="T115" s="31"/>
      <c r="U115" s="31"/>
      <c r="V115" s="31"/>
      <c r="W115" s="16"/>
      <c r="X115" s="23" t="str">
        <f>IF(ISNUMBER(P115),IFERROR(LOOKUP(9.99E+307,X$5:X114),0)+P115,"")</f>
        <v/>
      </c>
      <c r="Y115" s="23" t="str">
        <f>IF(ISNUMBER(X115),MAX(IFERROR(LOOKUP(9.99E+307,Y$5:Y114),0),X115,0),"")</f>
        <v/>
      </c>
      <c r="Z115" s="23" t="str">
        <f t="shared" si="9"/>
        <v/>
      </c>
    </row>
    <row r="116" spans="1:26" x14ac:dyDescent="0.25">
      <c r="A116" s="28"/>
      <c r="B116" s="29"/>
      <c r="C116" s="30"/>
      <c r="D116" s="31"/>
      <c r="E116" s="31"/>
      <c r="F116" s="31"/>
      <c r="G116" s="16"/>
      <c r="H116" s="31"/>
      <c r="I116" s="32"/>
      <c r="J116" s="32"/>
      <c r="K116" s="32"/>
      <c r="L116" s="32"/>
      <c r="M116" s="32"/>
      <c r="N116" s="18"/>
      <c r="O116" s="23" t="str">
        <f t="shared" si="5"/>
        <v/>
      </c>
      <c r="P116" s="23" t="str">
        <f t="shared" si="6"/>
        <v/>
      </c>
      <c r="Q116" s="33" t="str">
        <f t="shared" si="7"/>
        <v/>
      </c>
      <c r="R116" s="26" t="str">
        <f t="shared" si="8"/>
        <v/>
      </c>
      <c r="S116" s="31"/>
      <c r="T116" s="31"/>
      <c r="U116" s="31"/>
      <c r="V116" s="31"/>
      <c r="W116" s="16"/>
      <c r="X116" s="23" t="str">
        <f>IF(ISNUMBER(P116),IFERROR(LOOKUP(9.99E+307,X$5:X115),0)+P116,"")</f>
        <v/>
      </c>
      <c r="Y116" s="23" t="str">
        <f>IF(ISNUMBER(X116),MAX(IFERROR(LOOKUP(9.99E+307,Y$5:Y115),0),X116,0),"")</f>
        <v/>
      </c>
      <c r="Z116" s="23" t="str">
        <f t="shared" si="9"/>
        <v/>
      </c>
    </row>
    <row r="117" spans="1:26" x14ac:dyDescent="0.25">
      <c r="A117" s="28"/>
      <c r="B117" s="29"/>
      <c r="C117" s="30"/>
      <c r="D117" s="31"/>
      <c r="E117" s="31"/>
      <c r="F117" s="31"/>
      <c r="G117" s="16"/>
      <c r="H117" s="31"/>
      <c r="I117" s="32"/>
      <c r="J117" s="32"/>
      <c r="K117" s="32"/>
      <c r="L117" s="32"/>
      <c r="M117" s="32"/>
      <c r="N117" s="18"/>
      <c r="O117" s="23" t="str">
        <f t="shared" si="5"/>
        <v/>
      </c>
      <c r="P117" s="23" t="str">
        <f t="shared" si="6"/>
        <v/>
      </c>
      <c r="Q117" s="33" t="str">
        <f t="shared" si="7"/>
        <v/>
      </c>
      <c r="R117" s="26" t="str">
        <f t="shared" si="8"/>
        <v/>
      </c>
      <c r="S117" s="31"/>
      <c r="T117" s="31"/>
      <c r="U117" s="31"/>
      <c r="V117" s="31"/>
      <c r="W117" s="16"/>
      <c r="X117" s="23" t="str">
        <f>IF(ISNUMBER(P117),IFERROR(LOOKUP(9.99E+307,X$5:X116),0)+P117,"")</f>
        <v/>
      </c>
      <c r="Y117" s="23" t="str">
        <f>IF(ISNUMBER(X117),MAX(IFERROR(LOOKUP(9.99E+307,Y$5:Y116),0),X117,0),"")</f>
        <v/>
      </c>
      <c r="Z117" s="23" t="str">
        <f t="shared" si="9"/>
        <v/>
      </c>
    </row>
    <row r="118" spans="1:26" x14ac:dyDescent="0.25">
      <c r="A118" s="28"/>
      <c r="B118" s="29"/>
      <c r="C118" s="30"/>
      <c r="D118" s="31"/>
      <c r="E118" s="31"/>
      <c r="F118" s="31"/>
      <c r="G118" s="16"/>
      <c r="H118" s="31"/>
      <c r="I118" s="32"/>
      <c r="J118" s="32"/>
      <c r="K118" s="32"/>
      <c r="L118" s="32"/>
      <c r="M118" s="32"/>
      <c r="N118" s="18"/>
      <c r="O118" s="23" t="str">
        <f t="shared" si="5"/>
        <v/>
      </c>
      <c r="P118" s="23" t="str">
        <f t="shared" si="6"/>
        <v/>
      </c>
      <c r="Q118" s="33" t="str">
        <f t="shared" si="7"/>
        <v/>
      </c>
      <c r="R118" s="26" t="str">
        <f t="shared" si="8"/>
        <v/>
      </c>
      <c r="S118" s="31"/>
      <c r="T118" s="31"/>
      <c r="U118" s="31"/>
      <c r="V118" s="31"/>
      <c r="W118" s="16"/>
      <c r="X118" s="23" t="str">
        <f>IF(ISNUMBER(P118),IFERROR(LOOKUP(9.99E+307,X$5:X117),0)+P118,"")</f>
        <v/>
      </c>
      <c r="Y118" s="23" t="str">
        <f>IF(ISNUMBER(X118),MAX(IFERROR(LOOKUP(9.99E+307,Y$5:Y117),0),X118,0),"")</f>
        <v/>
      </c>
      <c r="Z118" s="23" t="str">
        <f t="shared" si="9"/>
        <v/>
      </c>
    </row>
    <row r="119" spans="1:26" x14ac:dyDescent="0.25">
      <c r="A119" s="28"/>
      <c r="B119" s="29"/>
      <c r="C119" s="30"/>
      <c r="D119" s="31"/>
      <c r="E119" s="31"/>
      <c r="F119" s="31"/>
      <c r="G119" s="16"/>
      <c r="H119" s="31"/>
      <c r="I119" s="32"/>
      <c r="J119" s="32"/>
      <c r="K119" s="32"/>
      <c r="L119" s="32"/>
      <c r="M119" s="32"/>
      <c r="N119" s="18"/>
      <c r="O119" s="23" t="str">
        <f t="shared" si="5"/>
        <v/>
      </c>
      <c r="P119" s="23" t="str">
        <f t="shared" si="6"/>
        <v/>
      </c>
      <c r="Q119" s="33" t="str">
        <f t="shared" si="7"/>
        <v/>
      </c>
      <c r="R119" s="26" t="str">
        <f t="shared" si="8"/>
        <v/>
      </c>
      <c r="S119" s="31"/>
      <c r="T119" s="31"/>
      <c r="U119" s="31"/>
      <c r="V119" s="31"/>
      <c r="W119" s="16"/>
      <c r="X119" s="23" t="str">
        <f>IF(ISNUMBER(P119),IFERROR(LOOKUP(9.99E+307,X$5:X118),0)+P119,"")</f>
        <v/>
      </c>
      <c r="Y119" s="23" t="str">
        <f>IF(ISNUMBER(X119),MAX(IFERROR(LOOKUP(9.99E+307,Y$5:Y118),0),X119,0),"")</f>
        <v/>
      </c>
      <c r="Z119" s="23" t="str">
        <f t="shared" si="9"/>
        <v/>
      </c>
    </row>
    <row r="120" spans="1:26" x14ac:dyDescent="0.25">
      <c r="A120" s="28"/>
      <c r="B120" s="29"/>
      <c r="C120" s="30"/>
      <c r="D120" s="31"/>
      <c r="E120" s="31"/>
      <c r="F120" s="31"/>
      <c r="G120" s="16"/>
      <c r="H120" s="31"/>
      <c r="I120" s="32"/>
      <c r="J120" s="32"/>
      <c r="K120" s="32"/>
      <c r="L120" s="32"/>
      <c r="M120" s="32"/>
      <c r="N120" s="18"/>
      <c r="O120" s="23" t="str">
        <f t="shared" si="5"/>
        <v/>
      </c>
      <c r="P120" s="23" t="str">
        <f t="shared" si="6"/>
        <v/>
      </c>
      <c r="Q120" s="33" t="str">
        <f t="shared" si="7"/>
        <v/>
      </c>
      <c r="R120" s="26" t="str">
        <f t="shared" si="8"/>
        <v/>
      </c>
      <c r="S120" s="31"/>
      <c r="T120" s="31"/>
      <c r="U120" s="31"/>
      <c r="V120" s="31"/>
      <c r="W120" s="16"/>
      <c r="X120" s="23" t="str">
        <f>IF(ISNUMBER(P120),IFERROR(LOOKUP(9.99E+307,X$5:X119),0)+P120,"")</f>
        <v/>
      </c>
      <c r="Y120" s="23" t="str">
        <f>IF(ISNUMBER(X120),MAX(IFERROR(LOOKUP(9.99E+307,Y$5:Y119),0),X120,0),"")</f>
        <v/>
      </c>
      <c r="Z120" s="23" t="str">
        <f t="shared" si="9"/>
        <v/>
      </c>
    </row>
    <row r="121" spans="1:26" x14ac:dyDescent="0.25">
      <c r="A121" s="28"/>
      <c r="B121" s="29"/>
      <c r="C121" s="30"/>
      <c r="D121" s="31"/>
      <c r="E121" s="31"/>
      <c r="F121" s="31"/>
      <c r="G121" s="16"/>
      <c r="H121" s="31"/>
      <c r="I121" s="32"/>
      <c r="J121" s="32"/>
      <c r="K121" s="32"/>
      <c r="L121" s="32"/>
      <c r="M121" s="32"/>
      <c r="N121" s="18"/>
      <c r="O121" s="23" t="str">
        <f t="shared" si="5"/>
        <v/>
      </c>
      <c r="P121" s="23" t="str">
        <f t="shared" si="6"/>
        <v/>
      </c>
      <c r="Q121" s="33" t="str">
        <f t="shared" si="7"/>
        <v/>
      </c>
      <c r="R121" s="26" t="str">
        <f t="shared" si="8"/>
        <v/>
      </c>
      <c r="S121" s="31"/>
      <c r="T121" s="31"/>
      <c r="U121" s="31"/>
      <c r="V121" s="31"/>
      <c r="W121" s="16"/>
      <c r="X121" s="23" t="str">
        <f>IF(ISNUMBER(P121),IFERROR(LOOKUP(9.99E+307,X$5:X120),0)+P121,"")</f>
        <v/>
      </c>
      <c r="Y121" s="23" t="str">
        <f>IF(ISNUMBER(X121),MAX(IFERROR(LOOKUP(9.99E+307,Y$5:Y120),0),X121,0),"")</f>
        <v/>
      </c>
      <c r="Z121" s="23" t="str">
        <f t="shared" si="9"/>
        <v/>
      </c>
    </row>
    <row r="122" spans="1:26" x14ac:dyDescent="0.25">
      <c r="A122" s="28"/>
      <c r="B122" s="29"/>
      <c r="C122" s="30"/>
      <c r="D122" s="31"/>
      <c r="E122" s="31"/>
      <c r="F122" s="31"/>
      <c r="G122" s="16"/>
      <c r="H122" s="31"/>
      <c r="I122" s="32"/>
      <c r="J122" s="32"/>
      <c r="K122" s="32"/>
      <c r="L122" s="32"/>
      <c r="M122" s="32"/>
      <c r="N122" s="18"/>
      <c r="O122" s="23" t="str">
        <f t="shared" si="5"/>
        <v/>
      </c>
      <c r="P122" s="23" t="str">
        <f t="shared" si="6"/>
        <v/>
      </c>
      <c r="Q122" s="33" t="str">
        <f t="shared" si="7"/>
        <v/>
      </c>
      <c r="R122" s="26" t="str">
        <f t="shared" si="8"/>
        <v/>
      </c>
      <c r="S122" s="31"/>
      <c r="T122" s="31"/>
      <c r="U122" s="31"/>
      <c r="V122" s="31"/>
      <c r="W122" s="16"/>
      <c r="X122" s="23" t="str">
        <f>IF(ISNUMBER(P122),IFERROR(LOOKUP(9.99E+307,X$5:X121),0)+P122,"")</f>
        <v/>
      </c>
      <c r="Y122" s="23" t="str">
        <f>IF(ISNUMBER(X122),MAX(IFERROR(LOOKUP(9.99E+307,Y$5:Y121),0),X122,0),"")</f>
        <v/>
      </c>
      <c r="Z122" s="23" t="str">
        <f t="shared" si="9"/>
        <v/>
      </c>
    </row>
    <row r="123" spans="1:26" x14ac:dyDescent="0.25">
      <c r="A123" s="28"/>
      <c r="B123" s="29"/>
      <c r="C123" s="30"/>
      <c r="D123" s="31"/>
      <c r="E123" s="31"/>
      <c r="F123" s="31"/>
      <c r="G123" s="16"/>
      <c r="H123" s="31"/>
      <c r="I123" s="32"/>
      <c r="J123" s="32"/>
      <c r="K123" s="32"/>
      <c r="L123" s="32"/>
      <c r="M123" s="32"/>
      <c r="N123" s="18"/>
      <c r="O123" s="23" t="str">
        <f t="shared" si="5"/>
        <v/>
      </c>
      <c r="P123" s="23" t="str">
        <f t="shared" si="6"/>
        <v/>
      </c>
      <c r="Q123" s="33" t="str">
        <f t="shared" si="7"/>
        <v/>
      </c>
      <c r="R123" s="26" t="str">
        <f t="shared" si="8"/>
        <v/>
      </c>
      <c r="S123" s="31"/>
      <c r="T123" s="31"/>
      <c r="U123" s="31"/>
      <c r="V123" s="31"/>
      <c r="W123" s="16"/>
      <c r="X123" s="23" t="str">
        <f>IF(ISNUMBER(P123),IFERROR(LOOKUP(9.99E+307,X$5:X122),0)+P123,"")</f>
        <v/>
      </c>
      <c r="Y123" s="23" t="str">
        <f>IF(ISNUMBER(X123),MAX(IFERROR(LOOKUP(9.99E+307,Y$5:Y122),0),X123,0),"")</f>
        <v/>
      </c>
      <c r="Z123" s="23" t="str">
        <f t="shared" si="9"/>
        <v/>
      </c>
    </row>
    <row r="124" spans="1:26" x14ac:dyDescent="0.25">
      <c r="A124" s="28"/>
      <c r="B124" s="29"/>
      <c r="C124" s="30"/>
      <c r="D124" s="31"/>
      <c r="E124" s="31"/>
      <c r="F124" s="31"/>
      <c r="G124" s="16"/>
      <c r="H124" s="31"/>
      <c r="I124" s="32"/>
      <c r="J124" s="32"/>
      <c r="K124" s="32"/>
      <c r="L124" s="32"/>
      <c r="M124" s="32"/>
      <c r="N124" s="18"/>
      <c r="O124" s="23" t="str">
        <f t="shared" si="5"/>
        <v/>
      </c>
      <c r="P124" s="23" t="str">
        <f t="shared" si="6"/>
        <v/>
      </c>
      <c r="Q124" s="33" t="str">
        <f t="shared" si="7"/>
        <v/>
      </c>
      <c r="R124" s="26" t="str">
        <f t="shared" si="8"/>
        <v/>
      </c>
      <c r="S124" s="31"/>
      <c r="T124" s="31"/>
      <c r="U124" s="31"/>
      <c r="V124" s="31"/>
      <c r="W124" s="16"/>
      <c r="X124" s="23" t="str">
        <f>IF(ISNUMBER(P124),IFERROR(LOOKUP(9.99E+307,X$5:X123),0)+P124,"")</f>
        <v/>
      </c>
      <c r="Y124" s="23" t="str">
        <f>IF(ISNUMBER(X124),MAX(IFERROR(LOOKUP(9.99E+307,Y$5:Y123),0),X124,0),"")</f>
        <v/>
      </c>
      <c r="Z124" s="23" t="str">
        <f t="shared" si="9"/>
        <v/>
      </c>
    </row>
    <row r="125" spans="1:26" x14ac:dyDescent="0.25">
      <c r="A125" s="28"/>
      <c r="B125" s="29"/>
      <c r="C125" s="30"/>
      <c r="D125" s="31"/>
      <c r="E125" s="31"/>
      <c r="F125" s="31"/>
      <c r="G125" s="16"/>
      <c r="H125" s="31"/>
      <c r="I125" s="32"/>
      <c r="J125" s="32"/>
      <c r="K125" s="32"/>
      <c r="L125" s="32"/>
      <c r="M125" s="32"/>
      <c r="N125" s="18"/>
      <c r="O125" s="23" t="str">
        <f t="shared" si="5"/>
        <v/>
      </c>
      <c r="P125" s="23" t="str">
        <f t="shared" si="6"/>
        <v/>
      </c>
      <c r="Q125" s="33" t="str">
        <f t="shared" si="7"/>
        <v/>
      </c>
      <c r="R125" s="26" t="str">
        <f t="shared" si="8"/>
        <v/>
      </c>
      <c r="S125" s="31"/>
      <c r="T125" s="31"/>
      <c r="U125" s="31"/>
      <c r="V125" s="31"/>
      <c r="W125" s="16"/>
      <c r="X125" s="23" t="str">
        <f>IF(ISNUMBER(P125),IFERROR(LOOKUP(9.99E+307,X$5:X124),0)+P125,"")</f>
        <v/>
      </c>
      <c r="Y125" s="23" t="str">
        <f>IF(ISNUMBER(X125),MAX(IFERROR(LOOKUP(9.99E+307,Y$5:Y124),0),X125,0),"")</f>
        <v/>
      </c>
      <c r="Z125" s="23" t="str">
        <f t="shared" si="9"/>
        <v/>
      </c>
    </row>
    <row r="126" spans="1:26" x14ac:dyDescent="0.25">
      <c r="A126" s="28"/>
      <c r="B126" s="29"/>
      <c r="C126" s="30"/>
      <c r="D126" s="31"/>
      <c r="E126" s="31"/>
      <c r="F126" s="31"/>
      <c r="G126" s="16"/>
      <c r="H126" s="31"/>
      <c r="I126" s="32"/>
      <c r="J126" s="32"/>
      <c r="K126" s="32"/>
      <c r="L126" s="32"/>
      <c r="M126" s="32"/>
      <c r="N126" s="18"/>
      <c r="O126" s="23" t="str">
        <f t="shared" si="5"/>
        <v/>
      </c>
      <c r="P126" s="23" t="str">
        <f t="shared" si="6"/>
        <v/>
      </c>
      <c r="Q126" s="33" t="str">
        <f t="shared" si="7"/>
        <v/>
      </c>
      <c r="R126" s="26" t="str">
        <f t="shared" si="8"/>
        <v/>
      </c>
      <c r="S126" s="31"/>
      <c r="T126" s="31"/>
      <c r="U126" s="31"/>
      <c r="V126" s="31"/>
      <c r="W126" s="16"/>
      <c r="X126" s="23" t="str">
        <f>IF(ISNUMBER(P126),IFERROR(LOOKUP(9.99E+307,X$5:X125),0)+P126,"")</f>
        <v/>
      </c>
      <c r="Y126" s="23" t="str">
        <f>IF(ISNUMBER(X126),MAX(IFERROR(LOOKUP(9.99E+307,Y$5:Y125),0),X126,0),"")</f>
        <v/>
      </c>
      <c r="Z126" s="23" t="str">
        <f t="shared" si="9"/>
        <v/>
      </c>
    </row>
    <row r="127" spans="1:26" x14ac:dyDescent="0.25">
      <c r="A127" s="28"/>
      <c r="B127" s="29"/>
      <c r="C127" s="30"/>
      <c r="D127" s="31"/>
      <c r="E127" s="31"/>
      <c r="F127" s="31"/>
      <c r="G127" s="16"/>
      <c r="H127" s="31"/>
      <c r="I127" s="32"/>
      <c r="J127" s="32"/>
      <c r="K127" s="32"/>
      <c r="L127" s="32"/>
      <c r="M127" s="32"/>
      <c r="N127" s="18"/>
      <c r="O127" s="23" t="str">
        <f t="shared" si="5"/>
        <v/>
      </c>
      <c r="P127" s="23" t="str">
        <f t="shared" si="6"/>
        <v/>
      </c>
      <c r="Q127" s="33" t="str">
        <f t="shared" si="7"/>
        <v/>
      </c>
      <c r="R127" s="26" t="str">
        <f t="shared" si="8"/>
        <v/>
      </c>
      <c r="S127" s="31"/>
      <c r="T127" s="31"/>
      <c r="U127" s="31"/>
      <c r="V127" s="31"/>
      <c r="W127" s="16"/>
      <c r="X127" s="23" t="str">
        <f>IF(ISNUMBER(P127),IFERROR(LOOKUP(9.99E+307,X$5:X126),0)+P127,"")</f>
        <v/>
      </c>
      <c r="Y127" s="23" t="str">
        <f>IF(ISNUMBER(X127),MAX(IFERROR(LOOKUP(9.99E+307,Y$5:Y126),0),X127,0),"")</f>
        <v/>
      </c>
      <c r="Z127" s="23" t="str">
        <f t="shared" si="9"/>
        <v/>
      </c>
    </row>
    <row r="128" spans="1:26" x14ac:dyDescent="0.25">
      <c r="A128" s="28"/>
      <c r="B128" s="29"/>
      <c r="C128" s="30"/>
      <c r="D128" s="31"/>
      <c r="E128" s="31"/>
      <c r="F128" s="31"/>
      <c r="G128" s="16"/>
      <c r="H128" s="31"/>
      <c r="I128" s="32"/>
      <c r="J128" s="32"/>
      <c r="K128" s="32"/>
      <c r="L128" s="32"/>
      <c r="M128" s="32"/>
      <c r="N128" s="18"/>
      <c r="O128" s="23" t="str">
        <f t="shared" si="5"/>
        <v/>
      </c>
      <c r="P128" s="23" t="str">
        <f t="shared" si="6"/>
        <v/>
      </c>
      <c r="Q128" s="33" t="str">
        <f t="shared" si="7"/>
        <v/>
      </c>
      <c r="R128" s="26" t="str">
        <f t="shared" si="8"/>
        <v/>
      </c>
      <c r="S128" s="31"/>
      <c r="T128" s="31"/>
      <c r="U128" s="31"/>
      <c r="V128" s="31"/>
      <c r="W128" s="16"/>
      <c r="X128" s="23" t="str">
        <f>IF(ISNUMBER(P128),IFERROR(LOOKUP(9.99E+307,X$5:X127),0)+P128,"")</f>
        <v/>
      </c>
      <c r="Y128" s="23" t="str">
        <f>IF(ISNUMBER(X128),MAX(IFERROR(LOOKUP(9.99E+307,Y$5:Y127),0),X128,0),"")</f>
        <v/>
      </c>
      <c r="Z128" s="23" t="str">
        <f t="shared" si="9"/>
        <v/>
      </c>
    </row>
    <row r="129" spans="1:26" x14ac:dyDescent="0.25">
      <c r="A129" s="28"/>
      <c r="B129" s="29"/>
      <c r="C129" s="30"/>
      <c r="D129" s="31"/>
      <c r="E129" s="31"/>
      <c r="F129" s="31"/>
      <c r="G129" s="16"/>
      <c r="H129" s="31"/>
      <c r="I129" s="32"/>
      <c r="J129" s="32"/>
      <c r="K129" s="32"/>
      <c r="L129" s="32"/>
      <c r="M129" s="32"/>
      <c r="N129" s="18"/>
      <c r="O129" s="23" t="str">
        <f t="shared" si="5"/>
        <v/>
      </c>
      <c r="P129" s="23" t="str">
        <f t="shared" si="6"/>
        <v/>
      </c>
      <c r="Q129" s="33" t="str">
        <f t="shared" si="7"/>
        <v/>
      </c>
      <c r="R129" s="26" t="str">
        <f t="shared" si="8"/>
        <v/>
      </c>
      <c r="S129" s="31"/>
      <c r="T129" s="31"/>
      <c r="U129" s="31"/>
      <c r="V129" s="31"/>
      <c r="W129" s="16"/>
      <c r="X129" s="23" t="str">
        <f>IF(ISNUMBER(P129),IFERROR(LOOKUP(9.99E+307,X$5:X128),0)+P129,"")</f>
        <v/>
      </c>
      <c r="Y129" s="23" t="str">
        <f>IF(ISNUMBER(X129),MAX(IFERROR(LOOKUP(9.99E+307,Y$5:Y128),0),X129,0),"")</f>
        <v/>
      </c>
      <c r="Z129" s="23" t="str">
        <f t="shared" si="9"/>
        <v/>
      </c>
    </row>
    <row r="130" spans="1:26" x14ac:dyDescent="0.25">
      <c r="A130" s="28"/>
      <c r="B130" s="29"/>
      <c r="C130" s="30"/>
      <c r="D130" s="31"/>
      <c r="E130" s="31"/>
      <c r="F130" s="31"/>
      <c r="G130" s="16"/>
      <c r="H130" s="31"/>
      <c r="I130" s="32"/>
      <c r="J130" s="32"/>
      <c r="K130" s="32"/>
      <c r="L130" s="32"/>
      <c r="M130" s="32"/>
      <c r="N130" s="18"/>
      <c r="O130" s="23" t="str">
        <f t="shared" si="5"/>
        <v/>
      </c>
      <c r="P130" s="23" t="str">
        <f t="shared" si="6"/>
        <v/>
      </c>
      <c r="Q130" s="33" t="str">
        <f t="shared" si="7"/>
        <v/>
      </c>
      <c r="R130" s="26" t="str">
        <f t="shared" si="8"/>
        <v/>
      </c>
      <c r="S130" s="31"/>
      <c r="T130" s="31"/>
      <c r="U130" s="31"/>
      <c r="V130" s="31"/>
      <c r="W130" s="16"/>
      <c r="X130" s="23" t="str">
        <f>IF(ISNUMBER(P130),IFERROR(LOOKUP(9.99E+307,X$5:X129),0)+P130,"")</f>
        <v/>
      </c>
      <c r="Y130" s="23" t="str">
        <f>IF(ISNUMBER(X130),MAX(IFERROR(LOOKUP(9.99E+307,Y$5:Y129),0),X130,0),"")</f>
        <v/>
      </c>
      <c r="Z130" s="23" t="str">
        <f t="shared" si="9"/>
        <v/>
      </c>
    </row>
    <row r="131" spans="1:26" x14ac:dyDescent="0.25">
      <c r="A131" s="28"/>
      <c r="B131" s="29"/>
      <c r="C131" s="30"/>
      <c r="D131" s="31"/>
      <c r="E131" s="31"/>
      <c r="F131" s="31"/>
      <c r="G131" s="16"/>
      <c r="H131" s="31"/>
      <c r="I131" s="32"/>
      <c r="J131" s="32"/>
      <c r="K131" s="32"/>
      <c r="L131" s="32"/>
      <c r="M131" s="32"/>
      <c r="N131" s="18"/>
      <c r="O131" s="23" t="str">
        <f t="shared" si="5"/>
        <v/>
      </c>
      <c r="P131" s="23" t="str">
        <f t="shared" si="6"/>
        <v/>
      </c>
      <c r="Q131" s="33" t="str">
        <f t="shared" si="7"/>
        <v/>
      </c>
      <c r="R131" s="26" t="str">
        <f t="shared" si="8"/>
        <v/>
      </c>
      <c r="S131" s="31"/>
      <c r="T131" s="31"/>
      <c r="U131" s="31"/>
      <c r="V131" s="31"/>
      <c r="W131" s="16"/>
      <c r="X131" s="23" t="str">
        <f>IF(ISNUMBER(P131),IFERROR(LOOKUP(9.99E+307,X$5:X130),0)+P131,"")</f>
        <v/>
      </c>
      <c r="Y131" s="23" t="str">
        <f>IF(ISNUMBER(X131),MAX(IFERROR(LOOKUP(9.99E+307,Y$5:Y130),0),X131,0),"")</f>
        <v/>
      </c>
      <c r="Z131" s="23" t="str">
        <f t="shared" si="9"/>
        <v/>
      </c>
    </row>
    <row r="132" spans="1:26" x14ac:dyDescent="0.25">
      <c r="A132" s="28"/>
      <c r="B132" s="29"/>
      <c r="C132" s="30"/>
      <c r="D132" s="31"/>
      <c r="E132" s="31"/>
      <c r="F132" s="31"/>
      <c r="G132" s="16"/>
      <c r="H132" s="31"/>
      <c r="I132" s="32"/>
      <c r="J132" s="32"/>
      <c r="K132" s="32"/>
      <c r="L132" s="32"/>
      <c r="M132" s="32"/>
      <c r="N132" s="18"/>
      <c r="O132" s="23" t="str">
        <f t="shared" si="5"/>
        <v/>
      </c>
      <c r="P132" s="23" t="str">
        <f t="shared" si="6"/>
        <v/>
      </c>
      <c r="Q132" s="33" t="str">
        <f t="shared" si="7"/>
        <v/>
      </c>
      <c r="R132" s="26" t="str">
        <f t="shared" si="8"/>
        <v/>
      </c>
      <c r="S132" s="31"/>
      <c r="T132" s="31"/>
      <c r="U132" s="31"/>
      <c r="V132" s="31"/>
      <c r="W132" s="16"/>
      <c r="X132" s="23" t="str">
        <f>IF(ISNUMBER(P132),IFERROR(LOOKUP(9.99E+307,X$5:X131),0)+P132,"")</f>
        <v/>
      </c>
      <c r="Y132" s="23" t="str">
        <f>IF(ISNUMBER(X132),MAX(IFERROR(LOOKUP(9.99E+307,Y$5:Y131),0),X132,0),"")</f>
        <v/>
      </c>
      <c r="Z132" s="23" t="str">
        <f t="shared" si="9"/>
        <v/>
      </c>
    </row>
    <row r="133" spans="1:26" x14ac:dyDescent="0.25">
      <c r="A133" s="28"/>
      <c r="B133" s="29"/>
      <c r="C133" s="30"/>
      <c r="D133" s="31"/>
      <c r="E133" s="31"/>
      <c r="F133" s="31"/>
      <c r="G133" s="16"/>
      <c r="H133" s="31"/>
      <c r="I133" s="32"/>
      <c r="J133" s="32"/>
      <c r="K133" s="32"/>
      <c r="L133" s="32"/>
      <c r="M133" s="32"/>
      <c r="N133" s="18"/>
      <c r="O133" s="23" t="str">
        <f t="shared" ref="O133:O196" si="10">IF(AND(ISNUMBER(I133),ISNUMBER(J133),ISNUMBER(M133)),ABS(I133-J133)*M133,"")</f>
        <v/>
      </c>
      <c r="P133" s="23" t="str">
        <f t="shared" ref="P133:P196" si="11">IF(AND(ISNUMBER(I133),ISNUMBER(L133),ISNUMBER(M133)),IF(F133="Long",(L133-I133)*M133-N133,(I133-L133)*M133-N133),"")</f>
        <v/>
      </c>
      <c r="Q133" s="33" t="str">
        <f t="shared" ref="Q133:Q196" si="12">IFERROR(IF(AND(ISNUMBER(P133),ISNUMBER(O133),O133&gt;0),P133/O133,""),"")</f>
        <v/>
      </c>
      <c r="R133" s="26" t="str">
        <f t="shared" ref="R133:R196" si="13">IFERROR(IF(AND(ISNUMBER(P133),ISNUMBER(I133),ISNUMBER(M133),I133*M133&gt;0),P133/(I133*M133),""),"")</f>
        <v/>
      </c>
      <c r="S133" s="31"/>
      <c r="T133" s="31"/>
      <c r="U133" s="31"/>
      <c r="V133" s="31"/>
      <c r="W133" s="16"/>
      <c r="X133" s="23" t="str">
        <f>IF(ISNUMBER(P133),IFERROR(LOOKUP(9.99E+307,X$5:X132),0)+P133,"")</f>
        <v/>
      </c>
      <c r="Y133" s="23" t="str">
        <f>IF(ISNUMBER(X133),MAX(IFERROR(LOOKUP(9.99E+307,Y$5:Y132),0),X133,0),"")</f>
        <v/>
      </c>
      <c r="Z133" s="23" t="str">
        <f t="shared" ref="Z133:Z196" si="14">IF(ISNUMBER(X133),X133-Y133,"")</f>
        <v/>
      </c>
    </row>
    <row r="134" spans="1:26" x14ac:dyDescent="0.25">
      <c r="A134" s="28"/>
      <c r="B134" s="29"/>
      <c r="C134" s="30"/>
      <c r="D134" s="31"/>
      <c r="E134" s="31"/>
      <c r="F134" s="31"/>
      <c r="G134" s="16"/>
      <c r="H134" s="31"/>
      <c r="I134" s="32"/>
      <c r="J134" s="32"/>
      <c r="K134" s="32"/>
      <c r="L134" s="32"/>
      <c r="M134" s="32"/>
      <c r="N134" s="18"/>
      <c r="O134" s="23" t="str">
        <f t="shared" si="10"/>
        <v/>
      </c>
      <c r="P134" s="23" t="str">
        <f t="shared" si="11"/>
        <v/>
      </c>
      <c r="Q134" s="33" t="str">
        <f t="shared" si="12"/>
        <v/>
      </c>
      <c r="R134" s="26" t="str">
        <f t="shared" si="13"/>
        <v/>
      </c>
      <c r="S134" s="31"/>
      <c r="T134" s="31"/>
      <c r="U134" s="31"/>
      <c r="V134" s="31"/>
      <c r="W134" s="16"/>
      <c r="X134" s="23" t="str">
        <f>IF(ISNUMBER(P134),IFERROR(LOOKUP(9.99E+307,X$5:X133),0)+P134,"")</f>
        <v/>
      </c>
      <c r="Y134" s="23" t="str">
        <f>IF(ISNUMBER(X134),MAX(IFERROR(LOOKUP(9.99E+307,Y$5:Y133),0),X134,0),"")</f>
        <v/>
      </c>
      <c r="Z134" s="23" t="str">
        <f t="shared" si="14"/>
        <v/>
      </c>
    </row>
    <row r="135" spans="1:26" x14ac:dyDescent="0.25">
      <c r="A135" s="28"/>
      <c r="B135" s="29"/>
      <c r="C135" s="30"/>
      <c r="D135" s="31"/>
      <c r="E135" s="31"/>
      <c r="F135" s="31"/>
      <c r="G135" s="16"/>
      <c r="H135" s="31"/>
      <c r="I135" s="32"/>
      <c r="J135" s="32"/>
      <c r="K135" s="32"/>
      <c r="L135" s="32"/>
      <c r="M135" s="32"/>
      <c r="N135" s="18"/>
      <c r="O135" s="23" t="str">
        <f t="shared" si="10"/>
        <v/>
      </c>
      <c r="P135" s="23" t="str">
        <f t="shared" si="11"/>
        <v/>
      </c>
      <c r="Q135" s="33" t="str">
        <f t="shared" si="12"/>
        <v/>
      </c>
      <c r="R135" s="26" t="str">
        <f t="shared" si="13"/>
        <v/>
      </c>
      <c r="S135" s="31"/>
      <c r="T135" s="31"/>
      <c r="U135" s="31"/>
      <c r="V135" s="31"/>
      <c r="W135" s="16"/>
      <c r="X135" s="23" t="str">
        <f>IF(ISNUMBER(P135),IFERROR(LOOKUP(9.99E+307,X$5:X134),0)+P135,"")</f>
        <v/>
      </c>
      <c r="Y135" s="23" t="str">
        <f>IF(ISNUMBER(X135),MAX(IFERROR(LOOKUP(9.99E+307,Y$5:Y134),0),X135,0),"")</f>
        <v/>
      </c>
      <c r="Z135" s="23" t="str">
        <f t="shared" si="14"/>
        <v/>
      </c>
    </row>
    <row r="136" spans="1:26" x14ac:dyDescent="0.25">
      <c r="A136" s="28"/>
      <c r="B136" s="29"/>
      <c r="C136" s="30"/>
      <c r="D136" s="31"/>
      <c r="E136" s="31"/>
      <c r="F136" s="31"/>
      <c r="G136" s="16"/>
      <c r="H136" s="31"/>
      <c r="I136" s="32"/>
      <c r="J136" s="32"/>
      <c r="K136" s="32"/>
      <c r="L136" s="32"/>
      <c r="M136" s="32"/>
      <c r="N136" s="18"/>
      <c r="O136" s="23" t="str">
        <f t="shared" si="10"/>
        <v/>
      </c>
      <c r="P136" s="23" t="str">
        <f t="shared" si="11"/>
        <v/>
      </c>
      <c r="Q136" s="33" t="str">
        <f t="shared" si="12"/>
        <v/>
      </c>
      <c r="R136" s="26" t="str">
        <f t="shared" si="13"/>
        <v/>
      </c>
      <c r="S136" s="31"/>
      <c r="T136" s="31"/>
      <c r="U136" s="31"/>
      <c r="V136" s="31"/>
      <c r="W136" s="16"/>
      <c r="X136" s="23" t="str">
        <f>IF(ISNUMBER(P136),IFERROR(LOOKUP(9.99E+307,X$5:X135),0)+P136,"")</f>
        <v/>
      </c>
      <c r="Y136" s="23" t="str">
        <f>IF(ISNUMBER(X136),MAX(IFERROR(LOOKUP(9.99E+307,Y$5:Y135),0),X136,0),"")</f>
        <v/>
      </c>
      <c r="Z136" s="23" t="str">
        <f t="shared" si="14"/>
        <v/>
      </c>
    </row>
    <row r="137" spans="1:26" x14ac:dyDescent="0.25">
      <c r="A137" s="28"/>
      <c r="B137" s="29"/>
      <c r="C137" s="30"/>
      <c r="D137" s="31"/>
      <c r="E137" s="31"/>
      <c r="F137" s="31"/>
      <c r="G137" s="16"/>
      <c r="H137" s="31"/>
      <c r="I137" s="32"/>
      <c r="J137" s="32"/>
      <c r="K137" s="32"/>
      <c r="L137" s="32"/>
      <c r="M137" s="32"/>
      <c r="N137" s="18"/>
      <c r="O137" s="23" t="str">
        <f t="shared" si="10"/>
        <v/>
      </c>
      <c r="P137" s="23" t="str">
        <f t="shared" si="11"/>
        <v/>
      </c>
      <c r="Q137" s="33" t="str">
        <f t="shared" si="12"/>
        <v/>
      </c>
      <c r="R137" s="26" t="str">
        <f t="shared" si="13"/>
        <v/>
      </c>
      <c r="S137" s="31"/>
      <c r="T137" s="31"/>
      <c r="U137" s="31"/>
      <c r="V137" s="31"/>
      <c r="W137" s="16"/>
      <c r="X137" s="23" t="str">
        <f>IF(ISNUMBER(P137),IFERROR(LOOKUP(9.99E+307,X$5:X136),0)+P137,"")</f>
        <v/>
      </c>
      <c r="Y137" s="23" t="str">
        <f>IF(ISNUMBER(X137),MAX(IFERROR(LOOKUP(9.99E+307,Y$5:Y136),0),X137,0),"")</f>
        <v/>
      </c>
      <c r="Z137" s="23" t="str">
        <f t="shared" si="14"/>
        <v/>
      </c>
    </row>
    <row r="138" spans="1:26" x14ac:dyDescent="0.25">
      <c r="A138" s="28"/>
      <c r="B138" s="29"/>
      <c r="C138" s="30"/>
      <c r="D138" s="31"/>
      <c r="E138" s="31"/>
      <c r="F138" s="31"/>
      <c r="G138" s="16"/>
      <c r="H138" s="31"/>
      <c r="I138" s="32"/>
      <c r="J138" s="32"/>
      <c r="K138" s="32"/>
      <c r="L138" s="32"/>
      <c r="M138" s="32"/>
      <c r="N138" s="18"/>
      <c r="O138" s="23" t="str">
        <f t="shared" si="10"/>
        <v/>
      </c>
      <c r="P138" s="23" t="str">
        <f t="shared" si="11"/>
        <v/>
      </c>
      <c r="Q138" s="33" t="str">
        <f t="shared" si="12"/>
        <v/>
      </c>
      <c r="R138" s="26" t="str">
        <f t="shared" si="13"/>
        <v/>
      </c>
      <c r="S138" s="31"/>
      <c r="T138" s="31"/>
      <c r="U138" s="31"/>
      <c r="V138" s="31"/>
      <c r="W138" s="16"/>
      <c r="X138" s="23" t="str">
        <f>IF(ISNUMBER(P138),IFERROR(LOOKUP(9.99E+307,X$5:X137),0)+P138,"")</f>
        <v/>
      </c>
      <c r="Y138" s="23" t="str">
        <f>IF(ISNUMBER(X138),MAX(IFERROR(LOOKUP(9.99E+307,Y$5:Y137),0),X138,0),"")</f>
        <v/>
      </c>
      <c r="Z138" s="23" t="str">
        <f t="shared" si="14"/>
        <v/>
      </c>
    </row>
    <row r="139" spans="1:26" x14ac:dyDescent="0.25">
      <c r="A139" s="28"/>
      <c r="B139" s="29"/>
      <c r="C139" s="30"/>
      <c r="D139" s="31"/>
      <c r="E139" s="31"/>
      <c r="F139" s="31"/>
      <c r="G139" s="16"/>
      <c r="H139" s="31"/>
      <c r="I139" s="32"/>
      <c r="J139" s="32"/>
      <c r="K139" s="32"/>
      <c r="L139" s="32"/>
      <c r="M139" s="32"/>
      <c r="N139" s="18"/>
      <c r="O139" s="23" t="str">
        <f t="shared" si="10"/>
        <v/>
      </c>
      <c r="P139" s="23" t="str">
        <f t="shared" si="11"/>
        <v/>
      </c>
      <c r="Q139" s="33" t="str">
        <f t="shared" si="12"/>
        <v/>
      </c>
      <c r="R139" s="26" t="str">
        <f t="shared" si="13"/>
        <v/>
      </c>
      <c r="S139" s="31"/>
      <c r="T139" s="31"/>
      <c r="U139" s="31"/>
      <c r="V139" s="31"/>
      <c r="W139" s="16"/>
      <c r="X139" s="23" t="str">
        <f>IF(ISNUMBER(P139),IFERROR(LOOKUP(9.99E+307,X$5:X138),0)+P139,"")</f>
        <v/>
      </c>
      <c r="Y139" s="23" t="str">
        <f>IF(ISNUMBER(X139),MAX(IFERROR(LOOKUP(9.99E+307,Y$5:Y138),0),X139,0),"")</f>
        <v/>
      </c>
      <c r="Z139" s="23" t="str">
        <f t="shared" si="14"/>
        <v/>
      </c>
    </row>
    <row r="140" spans="1:26" x14ac:dyDescent="0.25">
      <c r="A140" s="28"/>
      <c r="B140" s="29"/>
      <c r="C140" s="30"/>
      <c r="D140" s="31"/>
      <c r="E140" s="31"/>
      <c r="F140" s="31"/>
      <c r="G140" s="16"/>
      <c r="H140" s="31"/>
      <c r="I140" s="32"/>
      <c r="J140" s="32"/>
      <c r="K140" s="32"/>
      <c r="L140" s="32"/>
      <c r="M140" s="32"/>
      <c r="N140" s="18"/>
      <c r="O140" s="23" t="str">
        <f t="shared" si="10"/>
        <v/>
      </c>
      <c r="P140" s="23" t="str">
        <f t="shared" si="11"/>
        <v/>
      </c>
      <c r="Q140" s="33" t="str">
        <f t="shared" si="12"/>
        <v/>
      </c>
      <c r="R140" s="26" t="str">
        <f t="shared" si="13"/>
        <v/>
      </c>
      <c r="S140" s="31"/>
      <c r="T140" s="31"/>
      <c r="U140" s="31"/>
      <c r="V140" s="31"/>
      <c r="W140" s="16"/>
      <c r="X140" s="23" t="str">
        <f>IF(ISNUMBER(P140),IFERROR(LOOKUP(9.99E+307,X$5:X139),0)+P140,"")</f>
        <v/>
      </c>
      <c r="Y140" s="23" t="str">
        <f>IF(ISNUMBER(X140),MAX(IFERROR(LOOKUP(9.99E+307,Y$5:Y139),0),X140,0),"")</f>
        <v/>
      </c>
      <c r="Z140" s="23" t="str">
        <f t="shared" si="14"/>
        <v/>
      </c>
    </row>
    <row r="141" spans="1:26" x14ac:dyDescent="0.25">
      <c r="A141" s="28"/>
      <c r="B141" s="29"/>
      <c r="C141" s="30"/>
      <c r="D141" s="31"/>
      <c r="E141" s="31"/>
      <c r="F141" s="31"/>
      <c r="G141" s="16"/>
      <c r="H141" s="31"/>
      <c r="I141" s="32"/>
      <c r="J141" s="32"/>
      <c r="K141" s="32"/>
      <c r="L141" s="32"/>
      <c r="M141" s="32"/>
      <c r="N141" s="18"/>
      <c r="O141" s="23" t="str">
        <f t="shared" si="10"/>
        <v/>
      </c>
      <c r="P141" s="23" t="str">
        <f t="shared" si="11"/>
        <v/>
      </c>
      <c r="Q141" s="33" t="str">
        <f t="shared" si="12"/>
        <v/>
      </c>
      <c r="R141" s="26" t="str">
        <f t="shared" si="13"/>
        <v/>
      </c>
      <c r="S141" s="31"/>
      <c r="T141" s="31"/>
      <c r="U141" s="31"/>
      <c r="V141" s="31"/>
      <c r="W141" s="16"/>
      <c r="X141" s="23" t="str">
        <f>IF(ISNUMBER(P141),IFERROR(LOOKUP(9.99E+307,X$5:X140),0)+P141,"")</f>
        <v/>
      </c>
      <c r="Y141" s="23" t="str">
        <f>IF(ISNUMBER(X141),MAX(IFERROR(LOOKUP(9.99E+307,Y$5:Y140),0),X141,0),"")</f>
        <v/>
      </c>
      <c r="Z141" s="23" t="str">
        <f t="shared" si="14"/>
        <v/>
      </c>
    </row>
    <row r="142" spans="1:26" x14ac:dyDescent="0.25">
      <c r="A142" s="28"/>
      <c r="B142" s="29"/>
      <c r="C142" s="30"/>
      <c r="D142" s="31"/>
      <c r="E142" s="31"/>
      <c r="F142" s="31"/>
      <c r="G142" s="16"/>
      <c r="H142" s="31"/>
      <c r="I142" s="32"/>
      <c r="J142" s="32"/>
      <c r="K142" s="32"/>
      <c r="L142" s="32"/>
      <c r="M142" s="32"/>
      <c r="N142" s="18"/>
      <c r="O142" s="23" t="str">
        <f t="shared" si="10"/>
        <v/>
      </c>
      <c r="P142" s="23" t="str">
        <f t="shared" si="11"/>
        <v/>
      </c>
      <c r="Q142" s="33" t="str">
        <f t="shared" si="12"/>
        <v/>
      </c>
      <c r="R142" s="26" t="str">
        <f t="shared" si="13"/>
        <v/>
      </c>
      <c r="S142" s="31"/>
      <c r="T142" s="31"/>
      <c r="U142" s="31"/>
      <c r="V142" s="31"/>
      <c r="W142" s="16"/>
      <c r="X142" s="23" t="str">
        <f>IF(ISNUMBER(P142),IFERROR(LOOKUP(9.99E+307,X$5:X141),0)+P142,"")</f>
        <v/>
      </c>
      <c r="Y142" s="23" t="str">
        <f>IF(ISNUMBER(X142),MAX(IFERROR(LOOKUP(9.99E+307,Y$5:Y141),0),X142,0),"")</f>
        <v/>
      </c>
      <c r="Z142" s="23" t="str">
        <f t="shared" si="14"/>
        <v/>
      </c>
    </row>
    <row r="143" spans="1:26" x14ac:dyDescent="0.25">
      <c r="A143" s="28"/>
      <c r="B143" s="29"/>
      <c r="C143" s="30"/>
      <c r="D143" s="31"/>
      <c r="E143" s="31"/>
      <c r="F143" s="31"/>
      <c r="G143" s="16"/>
      <c r="H143" s="31"/>
      <c r="I143" s="32"/>
      <c r="J143" s="32"/>
      <c r="K143" s="32"/>
      <c r="L143" s="32"/>
      <c r="M143" s="32"/>
      <c r="N143" s="18"/>
      <c r="O143" s="23" t="str">
        <f t="shared" si="10"/>
        <v/>
      </c>
      <c r="P143" s="23" t="str">
        <f t="shared" si="11"/>
        <v/>
      </c>
      <c r="Q143" s="33" t="str">
        <f t="shared" si="12"/>
        <v/>
      </c>
      <c r="R143" s="26" t="str">
        <f t="shared" si="13"/>
        <v/>
      </c>
      <c r="S143" s="31"/>
      <c r="T143" s="31"/>
      <c r="U143" s="31"/>
      <c r="V143" s="31"/>
      <c r="W143" s="16"/>
      <c r="X143" s="23" t="str">
        <f>IF(ISNUMBER(P143),IFERROR(LOOKUP(9.99E+307,X$5:X142),0)+P143,"")</f>
        <v/>
      </c>
      <c r="Y143" s="23" t="str">
        <f>IF(ISNUMBER(X143),MAX(IFERROR(LOOKUP(9.99E+307,Y$5:Y142),0),X143,0),"")</f>
        <v/>
      </c>
      <c r="Z143" s="23" t="str">
        <f t="shared" si="14"/>
        <v/>
      </c>
    </row>
    <row r="144" spans="1:26" x14ac:dyDescent="0.25">
      <c r="A144" s="28"/>
      <c r="B144" s="29"/>
      <c r="C144" s="30"/>
      <c r="D144" s="31"/>
      <c r="E144" s="31"/>
      <c r="F144" s="31"/>
      <c r="G144" s="16"/>
      <c r="H144" s="31"/>
      <c r="I144" s="32"/>
      <c r="J144" s="32"/>
      <c r="K144" s="32"/>
      <c r="L144" s="32"/>
      <c r="M144" s="32"/>
      <c r="N144" s="18"/>
      <c r="O144" s="23" t="str">
        <f t="shared" si="10"/>
        <v/>
      </c>
      <c r="P144" s="23" t="str">
        <f t="shared" si="11"/>
        <v/>
      </c>
      <c r="Q144" s="33" t="str">
        <f t="shared" si="12"/>
        <v/>
      </c>
      <c r="R144" s="26" t="str">
        <f t="shared" si="13"/>
        <v/>
      </c>
      <c r="S144" s="31"/>
      <c r="T144" s="31"/>
      <c r="U144" s="31"/>
      <c r="V144" s="31"/>
      <c r="W144" s="16"/>
      <c r="X144" s="23" t="str">
        <f>IF(ISNUMBER(P144),IFERROR(LOOKUP(9.99E+307,X$5:X143),0)+P144,"")</f>
        <v/>
      </c>
      <c r="Y144" s="23" t="str">
        <f>IF(ISNUMBER(X144),MAX(IFERROR(LOOKUP(9.99E+307,Y$5:Y143),0),X144,0),"")</f>
        <v/>
      </c>
      <c r="Z144" s="23" t="str">
        <f t="shared" si="14"/>
        <v/>
      </c>
    </row>
    <row r="145" spans="1:26" x14ac:dyDescent="0.25">
      <c r="A145" s="28"/>
      <c r="B145" s="29"/>
      <c r="C145" s="30"/>
      <c r="D145" s="31"/>
      <c r="E145" s="31"/>
      <c r="F145" s="31"/>
      <c r="G145" s="16"/>
      <c r="H145" s="31"/>
      <c r="I145" s="32"/>
      <c r="J145" s="32"/>
      <c r="K145" s="32"/>
      <c r="L145" s="32"/>
      <c r="M145" s="32"/>
      <c r="N145" s="18"/>
      <c r="O145" s="23" t="str">
        <f t="shared" si="10"/>
        <v/>
      </c>
      <c r="P145" s="23" t="str">
        <f t="shared" si="11"/>
        <v/>
      </c>
      <c r="Q145" s="33" t="str">
        <f t="shared" si="12"/>
        <v/>
      </c>
      <c r="R145" s="26" t="str">
        <f t="shared" si="13"/>
        <v/>
      </c>
      <c r="S145" s="31"/>
      <c r="T145" s="31"/>
      <c r="U145" s="31"/>
      <c r="V145" s="31"/>
      <c r="W145" s="16"/>
      <c r="X145" s="23" t="str">
        <f>IF(ISNUMBER(P145),IFERROR(LOOKUP(9.99E+307,X$5:X144),0)+P145,"")</f>
        <v/>
      </c>
      <c r="Y145" s="23" t="str">
        <f>IF(ISNUMBER(X145),MAX(IFERROR(LOOKUP(9.99E+307,Y$5:Y144),0),X145,0),"")</f>
        <v/>
      </c>
      <c r="Z145" s="23" t="str">
        <f t="shared" si="14"/>
        <v/>
      </c>
    </row>
    <row r="146" spans="1:26" x14ac:dyDescent="0.25">
      <c r="A146" s="28"/>
      <c r="B146" s="29"/>
      <c r="C146" s="30"/>
      <c r="D146" s="31"/>
      <c r="E146" s="31"/>
      <c r="F146" s="31"/>
      <c r="G146" s="16"/>
      <c r="H146" s="31"/>
      <c r="I146" s="32"/>
      <c r="J146" s="32"/>
      <c r="K146" s="32"/>
      <c r="L146" s="32"/>
      <c r="M146" s="32"/>
      <c r="N146" s="18"/>
      <c r="O146" s="23" t="str">
        <f t="shared" si="10"/>
        <v/>
      </c>
      <c r="P146" s="23" t="str">
        <f t="shared" si="11"/>
        <v/>
      </c>
      <c r="Q146" s="33" t="str">
        <f t="shared" si="12"/>
        <v/>
      </c>
      <c r="R146" s="26" t="str">
        <f t="shared" si="13"/>
        <v/>
      </c>
      <c r="S146" s="31"/>
      <c r="T146" s="31"/>
      <c r="U146" s="31"/>
      <c r="V146" s="31"/>
      <c r="W146" s="16"/>
      <c r="X146" s="23" t="str">
        <f>IF(ISNUMBER(P146),IFERROR(LOOKUP(9.99E+307,X$5:X145),0)+P146,"")</f>
        <v/>
      </c>
      <c r="Y146" s="23" t="str">
        <f>IF(ISNUMBER(X146),MAX(IFERROR(LOOKUP(9.99E+307,Y$5:Y145),0),X146,0),"")</f>
        <v/>
      </c>
      <c r="Z146" s="23" t="str">
        <f t="shared" si="14"/>
        <v/>
      </c>
    </row>
    <row r="147" spans="1:26" x14ac:dyDescent="0.25">
      <c r="A147" s="28"/>
      <c r="B147" s="29"/>
      <c r="C147" s="30"/>
      <c r="D147" s="31"/>
      <c r="E147" s="31"/>
      <c r="F147" s="31"/>
      <c r="G147" s="16"/>
      <c r="H147" s="31"/>
      <c r="I147" s="32"/>
      <c r="J147" s="32"/>
      <c r="K147" s="32"/>
      <c r="L147" s="32"/>
      <c r="M147" s="32"/>
      <c r="N147" s="18"/>
      <c r="O147" s="23" t="str">
        <f t="shared" si="10"/>
        <v/>
      </c>
      <c r="P147" s="23" t="str">
        <f t="shared" si="11"/>
        <v/>
      </c>
      <c r="Q147" s="33" t="str">
        <f t="shared" si="12"/>
        <v/>
      </c>
      <c r="R147" s="26" t="str">
        <f t="shared" si="13"/>
        <v/>
      </c>
      <c r="S147" s="31"/>
      <c r="T147" s="31"/>
      <c r="U147" s="31"/>
      <c r="V147" s="31"/>
      <c r="W147" s="16"/>
      <c r="X147" s="23" t="str">
        <f>IF(ISNUMBER(P147),IFERROR(LOOKUP(9.99E+307,X$5:X146),0)+P147,"")</f>
        <v/>
      </c>
      <c r="Y147" s="23" t="str">
        <f>IF(ISNUMBER(X147),MAX(IFERROR(LOOKUP(9.99E+307,Y$5:Y146),0),X147,0),"")</f>
        <v/>
      </c>
      <c r="Z147" s="23" t="str">
        <f t="shared" si="14"/>
        <v/>
      </c>
    </row>
    <row r="148" spans="1:26" x14ac:dyDescent="0.25">
      <c r="A148" s="28"/>
      <c r="B148" s="29"/>
      <c r="C148" s="30"/>
      <c r="D148" s="31"/>
      <c r="E148" s="31"/>
      <c r="F148" s="31"/>
      <c r="G148" s="16"/>
      <c r="H148" s="31"/>
      <c r="I148" s="32"/>
      <c r="J148" s="32"/>
      <c r="K148" s="32"/>
      <c r="L148" s="32"/>
      <c r="M148" s="32"/>
      <c r="N148" s="18"/>
      <c r="O148" s="23" t="str">
        <f t="shared" si="10"/>
        <v/>
      </c>
      <c r="P148" s="23" t="str">
        <f t="shared" si="11"/>
        <v/>
      </c>
      <c r="Q148" s="33" t="str">
        <f t="shared" si="12"/>
        <v/>
      </c>
      <c r="R148" s="26" t="str">
        <f t="shared" si="13"/>
        <v/>
      </c>
      <c r="S148" s="31"/>
      <c r="T148" s="31"/>
      <c r="U148" s="31"/>
      <c r="V148" s="31"/>
      <c r="W148" s="16"/>
      <c r="X148" s="23" t="str">
        <f>IF(ISNUMBER(P148),IFERROR(LOOKUP(9.99E+307,X$5:X147),0)+P148,"")</f>
        <v/>
      </c>
      <c r="Y148" s="23" t="str">
        <f>IF(ISNUMBER(X148),MAX(IFERROR(LOOKUP(9.99E+307,Y$5:Y147),0),X148,0),"")</f>
        <v/>
      </c>
      <c r="Z148" s="23" t="str">
        <f t="shared" si="14"/>
        <v/>
      </c>
    </row>
    <row r="149" spans="1:26" x14ac:dyDescent="0.25">
      <c r="A149" s="28"/>
      <c r="B149" s="29"/>
      <c r="C149" s="30"/>
      <c r="D149" s="31"/>
      <c r="E149" s="31"/>
      <c r="F149" s="31"/>
      <c r="G149" s="16"/>
      <c r="H149" s="31"/>
      <c r="I149" s="32"/>
      <c r="J149" s="32"/>
      <c r="K149" s="32"/>
      <c r="L149" s="32"/>
      <c r="M149" s="32"/>
      <c r="N149" s="18"/>
      <c r="O149" s="23" t="str">
        <f t="shared" si="10"/>
        <v/>
      </c>
      <c r="P149" s="23" t="str">
        <f t="shared" si="11"/>
        <v/>
      </c>
      <c r="Q149" s="33" t="str">
        <f t="shared" si="12"/>
        <v/>
      </c>
      <c r="R149" s="26" t="str">
        <f t="shared" si="13"/>
        <v/>
      </c>
      <c r="S149" s="31"/>
      <c r="T149" s="31"/>
      <c r="U149" s="31"/>
      <c r="V149" s="31"/>
      <c r="W149" s="16"/>
      <c r="X149" s="23" t="str">
        <f>IF(ISNUMBER(P149),IFERROR(LOOKUP(9.99E+307,X$5:X148),0)+P149,"")</f>
        <v/>
      </c>
      <c r="Y149" s="23" t="str">
        <f>IF(ISNUMBER(X149),MAX(IFERROR(LOOKUP(9.99E+307,Y$5:Y148),0),X149,0),"")</f>
        <v/>
      </c>
      <c r="Z149" s="23" t="str">
        <f t="shared" si="14"/>
        <v/>
      </c>
    </row>
    <row r="150" spans="1:26" x14ac:dyDescent="0.25">
      <c r="A150" s="28"/>
      <c r="B150" s="29"/>
      <c r="C150" s="30"/>
      <c r="D150" s="31"/>
      <c r="E150" s="31"/>
      <c r="F150" s="31"/>
      <c r="G150" s="16"/>
      <c r="H150" s="31"/>
      <c r="I150" s="32"/>
      <c r="J150" s="32"/>
      <c r="K150" s="32"/>
      <c r="L150" s="32"/>
      <c r="M150" s="32"/>
      <c r="N150" s="18"/>
      <c r="O150" s="23" t="str">
        <f t="shared" si="10"/>
        <v/>
      </c>
      <c r="P150" s="23" t="str">
        <f t="shared" si="11"/>
        <v/>
      </c>
      <c r="Q150" s="33" t="str">
        <f t="shared" si="12"/>
        <v/>
      </c>
      <c r="R150" s="26" t="str">
        <f t="shared" si="13"/>
        <v/>
      </c>
      <c r="S150" s="31"/>
      <c r="T150" s="31"/>
      <c r="U150" s="31"/>
      <c r="V150" s="31"/>
      <c r="W150" s="16"/>
      <c r="X150" s="23" t="str">
        <f>IF(ISNUMBER(P150),IFERROR(LOOKUP(9.99E+307,X$5:X149),0)+P150,"")</f>
        <v/>
      </c>
      <c r="Y150" s="23" t="str">
        <f>IF(ISNUMBER(X150),MAX(IFERROR(LOOKUP(9.99E+307,Y$5:Y149),0),X150,0),"")</f>
        <v/>
      </c>
      <c r="Z150" s="23" t="str">
        <f t="shared" si="14"/>
        <v/>
      </c>
    </row>
    <row r="151" spans="1:26" x14ac:dyDescent="0.25">
      <c r="A151" s="28"/>
      <c r="B151" s="29"/>
      <c r="C151" s="30"/>
      <c r="D151" s="31"/>
      <c r="E151" s="31"/>
      <c r="F151" s="31"/>
      <c r="G151" s="16"/>
      <c r="H151" s="31"/>
      <c r="I151" s="32"/>
      <c r="J151" s="32"/>
      <c r="K151" s="32"/>
      <c r="L151" s="32"/>
      <c r="M151" s="32"/>
      <c r="N151" s="18"/>
      <c r="O151" s="23" t="str">
        <f t="shared" si="10"/>
        <v/>
      </c>
      <c r="P151" s="23" t="str">
        <f t="shared" si="11"/>
        <v/>
      </c>
      <c r="Q151" s="33" t="str">
        <f t="shared" si="12"/>
        <v/>
      </c>
      <c r="R151" s="26" t="str">
        <f t="shared" si="13"/>
        <v/>
      </c>
      <c r="S151" s="31"/>
      <c r="T151" s="31"/>
      <c r="U151" s="31"/>
      <c r="V151" s="31"/>
      <c r="W151" s="16"/>
      <c r="X151" s="23" t="str">
        <f>IF(ISNUMBER(P151),IFERROR(LOOKUP(9.99E+307,X$5:X150),0)+P151,"")</f>
        <v/>
      </c>
      <c r="Y151" s="23" t="str">
        <f>IF(ISNUMBER(X151),MAX(IFERROR(LOOKUP(9.99E+307,Y$5:Y150),0),X151,0),"")</f>
        <v/>
      </c>
      <c r="Z151" s="23" t="str">
        <f t="shared" si="14"/>
        <v/>
      </c>
    </row>
    <row r="152" spans="1:26" x14ac:dyDescent="0.25">
      <c r="A152" s="28"/>
      <c r="B152" s="29"/>
      <c r="C152" s="30"/>
      <c r="D152" s="31"/>
      <c r="E152" s="31"/>
      <c r="F152" s="31"/>
      <c r="G152" s="16"/>
      <c r="H152" s="31"/>
      <c r="I152" s="32"/>
      <c r="J152" s="32"/>
      <c r="K152" s="32"/>
      <c r="L152" s="32"/>
      <c r="M152" s="32"/>
      <c r="N152" s="18"/>
      <c r="O152" s="23" t="str">
        <f t="shared" si="10"/>
        <v/>
      </c>
      <c r="P152" s="23" t="str">
        <f t="shared" si="11"/>
        <v/>
      </c>
      <c r="Q152" s="33" t="str">
        <f t="shared" si="12"/>
        <v/>
      </c>
      <c r="R152" s="26" t="str">
        <f t="shared" si="13"/>
        <v/>
      </c>
      <c r="S152" s="31"/>
      <c r="T152" s="31"/>
      <c r="U152" s="31"/>
      <c r="V152" s="31"/>
      <c r="W152" s="16"/>
      <c r="X152" s="23" t="str">
        <f>IF(ISNUMBER(P152),IFERROR(LOOKUP(9.99E+307,X$5:X151),0)+P152,"")</f>
        <v/>
      </c>
      <c r="Y152" s="23" t="str">
        <f>IF(ISNUMBER(X152),MAX(IFERROR(LOOKUP(9.99E+307,Y$5:Y151),0),X152,0),"")</f>
        <v/>
      </c>
      <c r="Z152" s="23" t="str">
        <f t="shared" si="14"/>
        <v/>
      </c>
    </row>
    <row r="153" spans="1:26" x14ac:dyDescent="0.25">
      <c r="A153" s="28"/>
      <c r="B153" s="29"/>
      <c r="C153" s="30"/>
      <c r="D153" s="31"/>
      <c r="E153" s="31"/>
      <c r="F153" s="31"/>
      <c r="G153" s="16"/>
      <c r="H153" s="31"/>
      <c r="I153" s="32"/>
      <c r="J153" s="32"/>
      <c r="K153" s="32"/>
      <c r="L153" s="32"/>
      <c r="M153" s="32"/>
      <c r="N153" s="18"/>
      <c r="O153" s="23" t="str">
        <f t="shared" si="10"/>
        <v/>
      </c>
      <c r="P153" s="23" t="str">
        <f t="shared" si="11"/>
        <v/>
      </c>
      <c r="Q153" s="33" t="str">
        <f t="shared" si="12"/>
        <v/>
      </c>
      <c r="R153" s="26" t="str">
        <f t="shared" si="13"/>
        <v/>
      </c>
      <c r="S153" s="31"/>
      <c r="T153" s="31"/>
      <c r="U153" s="31"/>
      <c r="V153" s="31"/>
      <c r="W153" s="16"/>
      <c r="X153" s="23" t="str">
        <f>IF(ISNUMBER(P153),IFERROR(LOOKUP(9.99E+307,X$5:X152),0)+P153,"")</f>
        <v/>
      </c>
      <c r="Y153" s="23" t="str">
        <f>IF(ISNUMBER(X153),MAX(IFERROR(LOOKUP(9.99E+307,Y$5:Y152),0),X153,0),"")</f>
        <v/>
      </c>
      <c r="Z153" s="23" t="str">
        <f t="shared" si="14"/>
        <v/>
      </c>
    </row>
    <row r="154" spans="1:26" x14ac:dyDescent="0.25">
      <c r="A154" s="28"/>
      <c r="B154" s="29"/>
      <c r="C154" s="30"/>
      <c r="D154" s="31"/>
      <c r="E154" s="31"/>
      <c r="F154" s="31"/>
      <c r="G154" s="16"/>
      <c r="H154" s="31"/>
      <c r="I154" s="32"/>
      <c r="J154" s="32"/>
      <c r="K154" s="32"/>
      <c r="L154" s="32"/>
      <c r="M154" s="32"/>
      <c r="N154" s="18"/>
      <c r="O154" s="23" t="str">
        <f t="shared" si="10"/>
        <v/>
      </c>
      <c r="P154" s="23" t="str">
        <f t="shared" si="11"/>
        <v/>
      </c>
      <c r="Q154" s="33" t="str">
        <f t="shared" si="12"/>
        <v/>
      </c>
      <c r="R154" s="26" t="str">
        <f t="shared" si="13"/>
        <v/>
      </c>
      <c r="S154" s="31"/>
      <c r="T154" s="31"/>
      <c r="U154" s="31"/>
      <c r="V154" s="31"/>
      <c r="W154" s="16"/>
      <c r="X154" s="23" t="str">
        <f>IF(ISNUMBER(P154),IFERROR(LOOKUP(9.99E+307,X$5:X153),0)+P154,"")</f>
        <v/>
      </c>
      <c r="Y154" s="23" t="str">
        <f>IF(ISNUMBER(X154),MAX(IFERROR(LOOKUP(9.99E+307,Y$5:Y153),0),X154,0),"")</f>
        <v/>
      </c>
      <c r="Z154" s="23" t="str">
        <f t="shared" si="14"/>
        <v/>
      </c>
    </row>
    <row r="155" spans="1:26" x14ac:dyDescent="0.25">
      <c r="A155" s="28"/>
      <c r="B155" s="29"/>
      <c r="C155" s="30"/>
      <c r="D155" s="31"/>
      <c r="E155" s="31"/>
      <c r="F155" s="31"/>
      <c r="G155" s="16"/>
      <c r="H155" s="31"/>
      <c r="I155" s="32"/>
      <c r="J155" s="32"/>
      <c r="K155" s="32"/>
      <c r="L155" s="32"/>
      <c r="M155" s="32"/>
      <c r="N155" s="18"/>
      <c r="O155" s="23" t="str">
        <f t="shared" si="10"/>
        <v/>
      </c>
      <c r="P155" s="23" t="str">
        <f t="shared" si="11"/>
        <v/>
      </c>
      <c r="Q155" s="33" t="str">
        <f t="shared" si="12"/>
        <v/>
      </c>
      <c r="R155" s="26" t="str">
        <f t="shared" si="13"/>
        <v/>
      </c>
      <c r="S155" s="31"/>
      <c r="T155" s="31"/>
      <c r="U155" s="31"/>
      <c r="V155" s="31"/>
      <c r="W155" s="16"/>
      <c r="X155" s="23" t="str">
        <f>IF(ISNUMBER(P155),IFERROR(LOOKUP(9.99E+307,X$5:X154),0)+P155,"")</f>
        <v/>
      </c>
      <c r="Y155" s="23" t="str">
        <f>IF(ISNUMBER(X155),MAX(IFERROR(LOOKUP(9.99E+307,Y$5:Y154),0),X155,0),"")</f>
        <v/>
      </c>
      <c r="Z155" s="23" t="str">
        <f t="shared" si="14"/>
        <v/>
      </c>
    </row>
    <row r="156" spans="1:26" x14ac:dyDescent="0.25">
      <c r="A156" s="28"/>
      <c r="B156" s="29"/>
      <c r="C156" s="30"/>
      <c r="D156" s="31"/>
      <c r="E156" s="31"/>
      <c r="F156" s="31"/>
      <c r="G156" s="16"/>
      <c r="H156" s="31"/>
      <c r="I156" s="32"/>
      <c r="J156" s="32"/>
      <c r="K156" s="32"/>
      <c r="L156" s="32"/>
      <c r="M156" s="32"/>
      <c r="N156" s="18"/>
      <c r="O156" s="23" t="str">
        <f t="shared" si="10"/>
        <v/>
      </c>
      <c r="P156" s="23" t="str">
        <f t="shared" si="11"/>
        <v/>
      </c>
      <c r="Q156" s="33" t="str">
        <f t="shared" si="12"/>
        <v/>
      </c>
      <c r="R156" s="26" t="str">
        <f t="shared" si="13"/>
        <v/>
      </c>
      <c r="S156" s="31"/>
      <c r="T156" s="31"/>
      <c r="U156" s="31"/>
      <c r="V156" s="31"/>
      <c r="W156" s="16"/>
      <c r="X156" s="23" t="str">
        <f>IF(ISNUMBER(P156),IFERROR(LOOKUP(9.99E+307,X$5:X155),0)+P156,"")</f>
        <v/>
      </c>
      <c r="Y156" s="23" t="str">
        <f>IF(ISNUMBER(X156),MAX(IFERROR(LOOKUP(9.99E+307,Y$5:Y155),0),X156,0),"")</f>
        <v/>
      </c>
      <c r="Z156" s="23" t="str">
        <f t="shared" si="14"/>
        <v/>
      </c>
    </row>
    <row r="157" spans="1:26" x14ac:dyDescent="0.25">
      <c r="A157" s="28"/>
      <c r="B157" s="29"/>
      <c r="C157" s="30"/>
      <c r="D157" s="31"/>
      <c r="E157" s="31"/>
      <c r="F157" s="31"/>
      <c r="G157" s="16"/>
      <c r="H157" s="31"/>
      <c r="I157" s="32"/>
      <c r="J157" s="32"/>
      <c r="K157" s="32"/>
      <c r="L157" s="32"/>
      <c r="M157" s="32"/>
      <c r="N157" s="18"/>
      <c r="O157" s="23" t="str">
        <f t="shared" si="10"/>
        <v/>
      </c>
      <c r="P157" s="23" t="str">
        <f t="shared" si="11"/>
        <v/>
      </c>
      <c r="Q157" s="33" t="str">
        <f t="shared" si="12"/>
        <v/>
      </c>
      <c r="R157" s="26" t="str">
        <f t="shared" si="13"/>
        <v/>
      </c>
      <c r="S157" s="31"/>
      <c r="T157" s="31"/>
      <c r="U157" s="31"/>
      <c r="V157" s="31"/>
      <c r="W157" s="16"/>
      <c r="X157" s="23" t="str">
        <f>IF(ISNUMBER(P157),IFERROR(LOOKUP(9.99E+307,X$5:X156),0)+P157,"")</f>
        <v/>
      </c>
      <c r="Y157" s="23" t="str">
        <f>IF(ISNUMBER(X157),MAX(IFERROR(LOOKUP(9.99E+307,Y$5:Y156),0),X157,0),"")</f>
        <v/>
      </c>
      <c r="Z157" s="23" t="str">
        <f t="shared" si="14"/>
        <v/>
      </c>
    </row>
    <row r="158" spans="1:26" x14ac:dyDescent="0.25">
      <c r="A158" s="28"/>
      <c r="B158" s="29"/>
      <c r="C158" s="30"/>
      <c r="D158" s="31"/>
      <c r="E158" s="31"/>
      <c r="F158" s="31"/>
      <c r="G158" s="16"/>
      <c r="H158" s="31"/>
      <c r="I158" s="32"/>
      <c r="J158" s="32"/>
      <c r="K158" s="32"/>
      <c r="L158" s="32"/>
      <c r="M158" s="32"/>
      <c r="N158" s="18"/>
      <c r="O158" s="23" t="str">
        <f t="shared" si="10"/>
        <v/>
      </c>
      <c r="P158" s="23" t="str">
        <f t="shared" si="11"/>
        <v/>
      </c>
      <c r="Q158" s="33" t="str">
        <f t="shared" si="12"/>
        <v/>
      </c>
      <c r="R158" s="26" t="str">
        <f t="shared" si="13"/>
        <v/>
      </c>
      <c r="S158" s="31"/>
      <c r="T158" s="31"/>
      <c r="U158" s="31"/>
      <c r="V158" s="31"/>
      <c r="W158" s="16"/>
      <c r="X158" s="23" t="str">
        <f>IF(ISNUMBER(P158),IFERROR(LOOKUP(9.99E+307,X$5:X157),0)+P158,"")</f>
        <v/>
      </c>
      <c r="Y158" s="23" t="str">
        <f>IF(ISNUMBER(X158),MAX(IFERROR(LOOKUP(9.99E+307,Y$5:Y157),0),X158,0),"")</f>
        <v/>
      </c>
      <c r="Z158" s="23" t="str">
        <f t="shared" si="14"/>
        <v/>
      </c>
    </row>
    <row r="159" spans="1:26" x14ac:dyDescent="0.25">
      <c r="A159" s="28"/>
      <c r="B159" s="29"/>
      <c r="C159" s="30"/>
      <c r="D159" s="31"/>
      <c r="E159" s="31"/>
      <c r="F159" s="31"/>
      <c r="G159" s="16"/>
      <c r="H159" s="31"/>
      <c r="I159" s="32"/>
      <c r="J159" s="32"/>
      <c r="K159" s="32"/>
      <c r="L159" s="32"/>
      <c r="M159" s="32"/>
      <c r="N159" s="18"/>
      <c r="O159" s="23" t="str">
        <f t="shared" si="10"/>
        <v/>
      </c>
      <c r="P159" s="23" t="str">
        <f t="shared" si="11"/>
        <v/>
      </c>
      <c r="Q159" s="33" t="str">
        <f t="shared" si="12"/>
        <v/>
      </c>
      <c r="R159" s="26" t="str">
        <f t="shared" si="13"/>
        <v/>
      </c>
      <c r="S159" s="31"/>
      <c r="T159" s="31"/>
      <c r="U159" s="31"/>
      <c r="V159" s="31"/>
      <c r="W159" s="16"/>
      <c r="X159" s="23" t="str">
        <f>IF(ISNUMBER(P159),IFERROR(LOOKUP(9.99E+307,X$5:X158),0)+P159,"")</f>
        <v/>
      </c>
      <c r="Y159" s="23" t="str">
        <f>IF(ISNUMBER(X159),MAX(IFERROR(LOOKUP(9.99E+307,Y$5:Y158),0),X159,0),"")</f>
        <v/>
      </c>
      <c r="Z159" s="23" t="str">
        <f t="shared" si="14"/>
        <v/>
      </c>
    </row>
    <row r="160" spans="1:26" x14ac:dyDescent="0.25">
      <c r="A160" s="28"/>
      <c r="B160" s="29"/>
      <c r="C160" s="30"/>
      <c r="D160" s="31"/>
      <c r="E160" s="31"/>
      <c r="F160" s="31"/>
      <c r="G160" s="16"/>
      <c r="H160" s="31"/>
      <c r="I160" s="32"/>
      <c r="J160" s="32"/>
      <c r="K160" s="32"/>
      <c r="L160" s="32"/>
      <c r="M160" s="32"/>
      <c r="N160" s="18"/>
      <c r="O160" s="23" t="str">
        <f t="shared" si="10"/>
        <v/>
      </c>
      <c r="P160" s="23" t="str">
        <f t="shared" si="11"/>
        <v/>
      </c>
      <c r="Q160" s="33" t="str">
        <f t="shared" si="12"/>
        <v/>
      </c>
      <c r="R160" s="26" t="str">
        <f t="shared" si="13"/>
        <v/>
      </c>
      <c r="S160" s="31"/>
      <c r="T160" s="31"/>
      <c r="U160" s="31"/>
      <c r="V160" s="31"/>
      <c r="W160" s="16"/>
      <c r="X160" s="23" t="str">
        <f>IF(ISNUMBER(P160),IFERROR(LOOKUP(9.99E+307,X$5:X159),0)+P160,"")</f>
        <v/>
      </c>
      <c r="Y160" s="23" t="str">
        <f>IF(ISNUMBER(X160),MAX(IFERROR(LOOKUP(9.99E+307,Y$5:Y159),0),X160,0),"")</f>
        <v/>
      </c>
      <c r="Z160" s="23" t="str">
        <f t="shared" si="14"/>
        <v/>
      </c>
    </row>
    <row r="161" spans="1:26" x14ac:dyDescent="0.25">
      <c r="A161" s="28"/>
      <c r="B161" s="29"/>
      <c r="C161" s="30"/>
      <c r="D161" s="31"/>
      <c r="E161" s="31"/>
      <c r="F161" s="31"/>
      <c r="G161" s="16"/>
      <c r="H161" s="31"/>
      <c r="I161" s="32"/>
      <c r="J161" s="32"/>
      <c r="K161" s="32"/>
      <c r="L161" s="32"/>
      <c r="M161" s="32"/>
      <c r="N161" s="18"/>
      <c r="O161" s="23" t="str">
        <f t="shared" si="10"/>
        <v/>
      </c>
      <c r="P161" s="23" t="str">
        <f t="shared" si="11"/>
        <v/>
      </c>
      <c r="Q161" s="33" t="str">
        <f t="shared" si="12"/>
        <v/>
      </c>
      <c r="R161" s="26" t="str">
        <f t="shared" si="13"/>
        <v/>
      </c>
      <c r="S161" s="31"/>
      <c r="T161" s="31"/>
      <c r="U161" s="31"/>
      <c r="V161" s="31"/>
      <c r="W161" s="16"/>
      <c r="X161" s="23" t="str">
        <f>IF(ISNUMBER(P161),IFERROR(LOOKUP(9.99E+307,X$5:X160),0)+P161,"")</f>
        <v/>
      </c>
      <c r="Y161" s="23" t="str">
        <f>IF(ISNUMBER(X161),MAX(IFERROR(LOOKUP(9.99E+307,Y$5:Y160),0),X161,0),"")</f>
        <v/>
      </c>
      <c r="Z161" s="23" t="str">
        <f t="shared" si="14"/>
        <v/>
      </c>
    </row>
    <row r="162" spans="1:26" x14ac:dyDescent="0.25">
      <c r="A162" s="28"/>
      <c r="B162" s="29"/>
      <c r="C162" s="30"/>
      <c r="D162" s="31"/>
      <c r="E162" s="31"/>
      <c r="F162" s="31"/>
      <c r="G162" s="16"/>
      <c r="H162" s="31"/>
      <c r="I162" s="32"/>
      <c r="J162" s="32"/>
      <c r="K162" s="32"/>
      <c r="L162" s="32"/>
      <c r="M162" s="32"/>
      <c r="N162" s="18"/>
      <c r="O162" s="23" t="str">
        <f t="shared" si="10"/>
        <v/>
      </c>
      <c r="P162" s="23" t="str">
        <f t="shared" si="11"/>
        <v/>
      </c>
      <c r="Q162" s="33" t="str">
        <f t="shared" si="12"/>
        <v/>
      </c>
      <c r="R162" s="26" t="str">
        <f t="shared" si="13"/>
        <v/>
      </c>
      <c r="S162" s="31"/>
      <c r="T162" s="31"/>
      <c r="U162" s="31"/>
      <c r="V162" s="31"/>
      <c r="W162" s="16"/>
      <c r="X162" s="23" t="str">
        <f>IF(ISNUMBER(P162),IFERROR(LOOKUP(9.99E+307,X$5:X161),0)+P162,"")</f>
        <v/>
      </c>
      <c r="Y162" s="23" t="str">
        <f>IF(ISNUMBER(X162),MAX(IFERROR(LOOKUP(9.99E+307,Y$5:Y161),0),X162,0),"")</f>
        <v/>
      </c>
      <c r="Z162" s="23" t="str">
        <f t="shared" si="14"/>
        <v/>
      </c>
    </row>
    <row r="163" spans="1:26" x14ac:dyDescent="0.25">
      <c r="A163" s="28"/>
      <c r="B163" s="29"/>
      <c r="C163" s="30"/>
      <c r="D163" s="31"/>
      <c r="E163" s="31"/>
      <c r="F163" s="31"/>
      <c r="G163" s="16"/>
      <c r="H163" s="31"/>
      <c r="I163" s="32"/>
      <c r="J163" s="32"/>
      <c r="K163" s="32"/>
      <c r="L163" s="32"/>
      <c r="M163" s="32"/>
      <c r="N163" s="18"/>
      <c r="O163" s="23" t="str">
        <f t="shared" si="10"/>
        <v/>
      </c>
      <c r="P163" s="23" t="str">
        <f t="shared" si="11"/>
        <v/>
      </c>
      <c r="Q163" s="33" t="str">
        <f t="shared" si="12"/>
        <v/>
      </c>
      <c r="R163" s="26" t="str">
        <f t="shared" si="13"/>
        <v/>
      </c>
      <c r="S163" s="31"/>
      <c r="T163" s="31"/>
      <c r="U163" s="31"/>
      <c r="V163" s="31"/>
      <c r="W163" s="16"/>
      <c r="X163" s="23" t="str">
        <f>IF(ISNUMBER(P163),IFERROR(LOOKUP(9.99E+307,X$5:X162),0)+P163,"")</f>
        <v/>
      </c>
      <c r="Y163" s="23" t="str">
        <f>IF(ISNUMBER(X163),MAX(IFERROR(LOOKUP(9.99E+307,Y$5:Y162),0),X163,0),"")</f>
        <v/>
      </c>
      <c r="Z163" s="23" t="str">
        <f t="shared" si="14"/>
        <v/>
      </c>
    </row>
    <row r="164" spans="1:26" x14ac:dyDescent="0.25">
      <c r="A164" s="28"/>
      <c r="B164" s="29"/>
      <c r="C164" s="30"/>
      <c r="D164" s="31"/>
      <c r="E164" s="31"/>
      <c r="F164" s="31"/>
      <c r="G164" s="16"/>
      <c r="H164" s="31"/>
      <c r="I164" s="32"/>
      <c r="J164" s="32"/>
      <c r="K164" s="32"/>
      <c r="L164" s="32"/>
      <c r="M164" s="32"/>
      <c r="N164" s="18"/>
      <c r="O164" s="23" t="str">
        <f t="shared" si="10"/>
        <v/>
      </c>
      <c r="P164" s="23" t="str">
        <f t="shared" si="11"/>
        <v/>
      </c>
      <c r="Q164" s="33" t="str">
        <f t="shared" si="12"/>
        <v/>
      </c>
      <c r="R164" s="26" t="str">
        <f t="shared" si="13"/>
        <v/>
      </c>
      <c r="S164" s="31"/>
      <c r="T164" s="31"/>
      <c r="U164" s="31"/>
      <c r="V164" s="31"/>
      <c r="W164" s="16"/>
      <c r="X164" s="23" t="str">
        <f>IF(ISNUMBER(P164),IFERROR(LOOKUP(9.99E+307,X$5:X163),0)+P164,"")</f>
        <v/>
      </c>
      <c r="Y164" s="23" t="str">
        <f>IF(ISNUMBER(X164),MAX(IFERROR(LOOKUP(9.99E+307,Y$5:Y163),0),X164,0),"")</f>
        <v/>
      </c>
      <c r="Z164" s="23" t="str">
        <f t="shared" si="14"/>
        <v/>
      </c>
    </row>
    <row r="165" spans="1:26" x14ac:dyDescent="0.25">
      <c r="A165" s="28"/>
      <c r="B165" s="29"/>
      <c r="C165" s="30"/>
      <c r="D165" s="31"/>
      <c r="E165" s="31"/>
      <c r="F165" s="31"/>
      <c r="G165" s="16"/>
      <c r="H165" s="31"/>
      <c r="I165" s="32"/>
      <c r="J165" s="32"/>
      <c r="K165" s="32"/>
      <c r="L165" s="32"/>
      <c r="M165" s="32"/>
      <c r="N165" s="18"/>
      <c r="O165" s="23" t="str">
        <f t="shared" si="10"/>
        <v/>
      </c>
      <c r="P165" s="23" t="str">
        <f t="shared" si="11"/>
        <v/>
      </c>
      <c r="Q165" s="33" t="str">
        <f t="shared" si="12"/>
        <v/>
      </c>
      <c r="R165" s="26" t="str">
        <f t="shared" si="13"/>
        <v/>
      </c>
      <c r="S165" s="31"/>
      <c r="T165" s="31"/>
      <c r="U165" s="31"/>
      <c r="V165" s="31"/>
      <c r="W165" s="16"/>
      <c r="X165" s="23" t="str">
        <f>IF(ISNUMBER(P165),IFERROR(LOOKUP(9.99E+307,X$5:X164),0)+P165,"")</f>
        <v/>
      </c>
      <c r="Y165" s="23" t="str">
        <f>IF(ISNUMBER(X165),MAX(IFERROR(LOOKUP(9.99E+307,Y$5:Y164),0),X165,0),"")</f>
        <v/>
      </c>
      <c r="Z165" s="23" t="str">
        <f t="shared" si="14"/>
        <v/>
      </c>
    </row>
    <row r="166" spans="1:26" x14ac:dyDescent="0.25">
      <c r="A166" s="28"/>
      <c r="B166" s="29"/>
      <c r="C166" s="30"/>
      <c r="D166" s="31"/>
      <c r="E166" s="31"/>
      <c r="F166" s="31"/>
      <c r="G166" s="16"/>
      <c r="H166" s="31"/>
      <c r="I166" s="32"/>
      <c r="J166" s="32"/>
      <c r="K166" s="32"/>
      <c r="L166" s="32"/>
      <c r="M166" s="32"/>
      <c r="N166" s="18"/>
      <c r="O166" s="23" t="str">
        <f t="shared" si="10"/>
        <v/>
      </c>
      <c r="P166" s="23" t="str">
        <f t="shared" si="11"/>
        <v/>
      </c>
      <c r="Q166" s="33" t="str">
        <f t="shared" si="12"/>
        <v/>
      </c>
      <c r="R166" s="26" t="str">
        <f t="shared" si="13"/>
        <v/>
      </c>
      <c r="S166" s="31"/>
      <c r="T166" s="31"/>
      <c r="U166" s="31"/>
      <c r="V166" s="31"/>
      <c r="W166" s="16"/>
      <c r="X166" s="23" t="str">
        <f>IF(ISNUMBER(P166),IFERROR(LOOKUP(9.99E+307,X$5:X165),0)+P166,"")</f>
        <v/>
      </c>
      <c r="Y166" s="23" t="str">
        <f>IF(ISNUMBER(X166),MAX(IFERROR(LOOKUP(9.99E+307,Y$5:Y165),0),X166,0),"")</f>
        <v/>
      </c>
      <c r="Z166" s="23" t="str">
        <f t="shared" si="14"/>
        <v/>
      </c>
    </row>
    <row r="167" spans="1:26" x14ac:dyDescent="0.25">
      <c r="A167" s="28"/>
      <c r="B167" s="29"/>
      <c r="C167" s="30"/>
      <c r="D167" s="31"/>
      <c r="E167" s="31"/>
      <c r="F167" s="31"/>
      <c r="G167" s="16"/>
      <c r="H167" s="31"/>
      <c r="I167" s="32"/>
      <c r="J167" s="32"/>
      <c r="K167" s="32"/>
      <c r="L167" s="32"/>
      <c r="M167" s="32"/>
      <c r="N167" s="18"/>
      <c r="O167" s="23" t="str">
        <f t="shared" si="10"/>
        <v/>
      </c>
      <c r="P167" s="23" t="str">
        <f t="shared" si="11"/>
        <v/>
      </c>
      <c r="Q167" s="33" t="str">
        <f t="shared" si="12"/>
        <v/>
      </c>
      <c r="R167" s="26" t="str">
        <f t="shared" si="13"/>
        <v/>
      </c>
      <c r="S167" s="31"/>
      <c r="T167" s="31"/>
      <c r="U167" s="31"/>
      <c r="V167" s="31"/>
      <c r="W167" s="16"/>
      <c r="X167" s="23" t="str">
        <f>IF(ISNUMBER(P167),IFERROR(LOOKUP(9.99E+307,X$5:X166),0)+P167,"")</f>
        <v/>
      </c>
      <c r="Y167" s="23" t="str">
        <f>IF(ISNUMBER(X167),MAX(IFERROR(LOOKUP(9.99E+307,Y$5:Y166),0),X167,0),"")</f>
        <v/>
      </c>
      <c r="Z167" s="23" t="str">
        <f t="shared" si="14"/>
        <v/>
      </c>
    </row>
    <row r="168" spans="1:26" x14ac:dyDescent="0.25">
      <c r="A168" s="28"/>
      <c r="B168" s="29"/>
      <c r="C168" s="30"/>
      <c r="D168" s="31"/>
      <c r="E168" s="31"/>
      <c r="F168" s="31"/>
      <c r="G168" s="16"/>
      <c r="H168" s="31"/>
      <c r="I168" s="32"/>
      <c r="J168" s="32"/>
      <c r="K168" s="32"/>
      <c r="L168" s="32"/>
      <c r="M168" s="32"/>
      <c r="N168" s="18"/>
      <c r="O168" s="23" t="str">
        <f t="shared" si="10"/>
        <v/>
      </c>
      <c r="P168" s="23" t="str">
        <f t="shared" si="11"/>
        <v/>
      </c>
      <c r="Q168" s="33" t="str">
        <f t="shared" si="12"/>
        <v/>
      </c>
      <c r="R168" s="26" t="str">
        <f t="shared" si="13"/>
        <v/>
      </c>
      <c r="S168" s="31"/>
      <c r="T168" s="31"/>
      <c r="U168" s="31"/>
      <c r="V168" s="31"/>
      <c r="W168" s="16"/>
      <c r="X168" s="23" t="str">
        <f>IF(ISNUMBER(P168),IFERROR(LOOKUP(9.99E+307,X$5:X167),0)+P168,"")</f>
        <v/>
      </c>
      <c r="Y168" s="23" t="str">
        <f>IF(ISNUMBER(X168),MAX(IFERROR(LOOKUP(9.99E+307,Y$5:Y167),0),X168,0),"")</f>
        <v/>
      </c>
      <c r="Z168" s="23" t="str">
        <f t="shared" si="14"/>
        <v/>
      </c>
    </row>
    <row r="169" spans="1:26" x14ac:dyDescent="0.25">
      <c r="A169" s="28"/>
      <c r="B169" s="29"/>
      <c r="C169" s="30"/>
      <c r="D169" s="31"/>
      <c r="E169" s="31"/>
      <c r="F169" s="31"/>
      <c r="G169" s="16"/>
      <c r="H169" s="31"/>
      <c r="I169" s="32"/>
      <c r="J169" s="32"/>
      <c r="K169" s="32"/>
      <c r="L169" s="32"/>
      <c r="M169" s="32"/>
      <c r="N169" s="18"/>
      <c r="O169" s="23" t="str">
        <f t="shared" si="10"/>
        <v/>
      </c>
      <c r="P169" s="23" t="str">
        <f t="shared" si="11"/>
        <v/>
      </c>
      <c r="Q169" s="33" t="str">
        <f t="shared" si="12"/>
        <v/>
      </c>
      <c r="R169" s="26" t="str">
        <f t="shared" si="13"/>
        <v/>
      </c>
      <c r="S169" s="31"/>
      <c r="T169" s="31"/>
      <c r="U169" s="31"/>
      <c r="V169" s="31"/>
      <c r="W169" s="16"/>
      <c r="X169" s="23" t="str">
        <f>IF(ISNUMBER(P169),IFERROR(LOOKUP(9.99E+307,X$5:X168),0)+P169,"")</f>
        <v/>
      </c>
      <c r="Y169" s="23" t="str">
        <f>IF(ISNUMBER(X169),MAX(IFERROR(LOOKUP(9.99E+307,Y$5:Y168),0),X169,0),"")</f>
        <v/>
      </c>
      <c r="Z169" s="23" t="str">
        <f t="shared" si="14"/>
        <v/>
      </c>
    </row>
    <row r="170" spans="1:26" x14ac:dyDescent="0.25">
      <c r="A170" s="28"/>
      <c r="B170" s="29"/>
      <c r="C170" s="30"/>
      <c r="D170" s="31"/>
      <c r="E170" s="31"/>
      <c r="F170" s="31"/>
      <c r="G170" s="16"/>
      <c r="H170" s="31"/>
      <c r="I170" s="32"/>
      <c r="J170" s="32"/>
      <c r="K170" s="32"/>
      <c r="L170" s="32"/>
      <c r="M170" s="32"/>
      <c r="N170" s="18"/>
      <c r="O170" s="23" t="str">
        <f t="shared" si="10"/>
        <v/>
      </c>
      <c r="P170" s="23" t="str">
        <f t="shared" si="11"/>
        <v/>
      </c>
      <c r="Q170" s="33" t="str">
        <f t="shared" si="12"/>
        <v/>
      </c>
      <c r="R170" s="26" t="str">
        <f t="shared" si="13"/>
        <v/>
      </c>
      <c r="S170" s="31"/>
      <c r="T170" s="31"/>
      <c r="U170" s="31"/>
      <c r="V170" s="31"/>
      <c r="W170" s="16"/>
      <c r="X170" s="23" t="str">
        <f>IF(ISNUMBER(P170),IFERROR(LOOKUP(9.99E+307,X$5:X169),0)+P170,"")</f>
        <v/>
      </c>
      <c r="Y170" s="23" t="str">
        <f>IF(ISNUMBER(X170),MAX(IFERROR(LOOKUP(9.99E+307,Y$5:Y169),0),X170,0),"")</f>
        <v/>
      </c>
      <c r="Z170" s="23" t="str">
        <f t="shared" si="14"/>
        <v/>
      </c>
    </row>
    <row r="171" spans="1:26" x14ac:dyDescent="0.25">
      <c r="A171" s="28"/>
      <c r="B171" s="29"/>
      <c r="C171" s="30"/>
      <c r="D171" s="31"/>
      <c r="E171" s="31"/>
      <c r="F171" s="31"/>
      <c r="G171" s="16"/>
      <c r="H171" s="31"/>
      <c r="I171" s="32"/>
      <c r="J171" s="32"/>
      <c r="K171" s="32"/>
      <c r="L171" s="32"/>
      <c r="M171" s="32"/>
      <c r="N171" s="18"/>
      <c r="O171" s="23" t="str">
        <f t="shared" si="10"/>
        <v/>
      </c>
      <c r="P171" s="23" t="str">
        <f t="shared" si="11"/>
        <v/>
      </c>
      <c r="Q171" s="33" t="str">
        <f t="shared" si="12"/>
        <v/>
      </c>
      <c r="R171" s="26" t="str">
        <f t="shared" si="13"/>
        <v/>
      </c>
      <c r="S171" s="31"/>
      <c r="T171" s="31"/>
      <c r="U171" s="31"/>
      <c r="V171" s="31"/>
      <c r="W171" s="16"/>
      <c r="X171" s="23" t="str">
        <f>IF(ISNUMBER(P171),IFERROR(LOOKUP(9.99E+307,X$5:X170),0)+P171,"")</f>
        <v/>
      </c>
      <c r="Y171" s="23" t="str">
        <f>IF(ISNUMBER(X171),MAX(IFERROR(LOOKUP(9.99E+307,Y$5:Y170),0),X171,0),"")</f>
        <v/>
      </c>
      <c r="Z171" s="23" t="str">
        <f t="shared" si="14"/>
        <v/>
      </c>
    </row>
    <row r="172" spans="1:26" x14ac:dyDescent="0.25">
      <c r="A172" s="28"/>
      <c r="B172" s="29"/>
      <c r="C172" s="30"/>
      <c r="D172" s="31"/>
      <c r="E172" s="31"/>
      <c r="F172" s="31"/>
      <c r="G172" s="16"/>
      <c r="H172" s="31"/>
      <c r="I172" s="32"/>
      <c r="J172" s="32"/>
      <c r="K172" s="32"/>
      <c r="L172" s="32"/>
      <c r="M172" s="32"/>
      <c r="N172" s="18"/>
      <c r="O172" s="23" t="str">
        <f t="shared" si="10"/>
        <v/>
      </c>
      <c r="P172" s="23" t="str">
        <f t="shared" si="11"/>
        <v/>
      </c>
      <c r="Q172" s="33" t="str">
        <f t="shared" si="12"/>
        <v/>
      </c>
      <c r="R172" s="26" t="str">
        <f t="shared" si="13"/>
        <v/>
      </c>
      <c r="S172" s="31"/>
      <c r="T172" s="31"/>
      <c r="U172" s="31"/>
      <c r="V172" s="31"/>
      <c r="W172" s="16"/>
      <c r="X172" s="23" t="str">
        <f>IF(ISNUMBER(P172),IFERROR(LOOKUP(9.99E+307,X$5:X171),0)+P172,"")</f>
        <v/>
      </c>
      <c r="Y172" s="23" t="str">
        <f>IF(ISNUMBER(X172),MAX(IFERROR(LOOKUP(9.99E+307,Y$5:Y171),0),X172,0),"")</f>
        <v/>
      </c>
      <c r="Z172" s="23" t="str">
        <f t="shared" si="14"/>
        <v/>
      </c>
    </row>
    <row r="173" spans="1:26" x14ac:dyDescent="0.25">
      <c r="A173" s="28"/>
      <c r="B173" s="29"/>
      <c r="C173" s="30"/>
      <c r="D173" s="31"/>
      <c r="E173" s="31"/>
      <c r="F173" s="31"/>
      <c r="G173" s="16"/>
      <c r="H173" s="31"/>
      <c r="I173" s="32"/>
      <c r="J173" s="32"/>
      <c r="K173" s="32"/>
      <c r="L173" s="32"/>
      <c r="M173" s="32"/>
      <c r="N173" s="18"/>
      <c r="O173" s="23" t="str">
        <f t="shared" si="10"/>
        <v/>
      </c>
      <c r="P173" s="23" t="str">
        <f t="shared" si="11"/>
        <v/>
      </c>
      <c r="Q173" s="33" t="str">
        <f t="shared" si="12"/>
        <v/>
      </c>
      <c r="R173" s="26" t="str">
        <f t="shared" si="13"/>
        <v/>
      </c>
      <c r="S173" s="31"/>
      <c r="T173" s="31"/>
      <c r="U173" s="31"/>
      <c r="V173" s="31"/>
      <c r="W173" s="16"/>
      <c r="X173" s="23" t="str">
        <f>IF(ISNUMBER(P173),IFERROR(LOOKUP(9.99E+307,X$5:X172),0)+P173,"")</f>
        <v/>
      </c>
      <c r="Y173" s="23" t="str">
        <f>IF(ISNUMBER(X173),MAX(IFERROR(LOOKUP(9.99E+307,Y$5:Y172),0),X173,0),"")</f>
        <v/>
      </c>
      <c r="Z173" s="23" t="str">
        <f t="shared" si="14"/>
        <v/>
      </c>
    </row>
    <row r="174" spans="1:26" x14ac:dyDescent="0.25">
      <c r="A174" s="28"/>
      <c r="B174" s="29"/>
      <c r="C174" s="30"/>
      <c r="D174" s="31"/>
      <c r="E174" s="31"/>
      <c r="F174" s="31"/>
      <c r="G174" s="16"/>
      <c r="H174" s="31"/>
      <c r="I174" s="32"/>
      <c r="J174" s="32"/>
      <c r="K174" s="32"/>
      <c r="L174" s="32"/>
      <c r="M174" s="32"/>
      <c r="N174" s="18"/>
      <c r="O174" s="23" t="str">
        <f t="shared" si="10"/>
        <v/>
      </c>
      <c r="P174" s="23" t="str">
        <f t="shared" si="11"/>
        <v/>
      </c>
      <c r="Q174" s="33" t="str">
        <f t="shared" si="12"/>
        <v/>
      </c>
      <c r="R174" s="26" t="str">
        <f t="shared" si="13"/>
        <v/>
      </c>
      <c r="S174" s="31"/>
      <c r="T174" s="31"/>
      <c r="U174" s="31"/>
      <c r="V174" s="31"/>
      <c r="W174" s="16"/>
      <c r="X174" s="23" t="str">
        <f>IF(ISNUMBER(P174),IFERROR(LOOKUP(9.99E+307,X$5:X173),0)+P174,"")</f>
        <v/>
      </c>
      <c r="Y174" s="23" t="str">
        <f>IF(ISNUMBER(X174),MAX(IFERROR(LOOKUP(9.99E+307,Y$5:Y173),0),X174,0),"")</f>
        <v/>
      </c>
      <c r="Z174" s="23" t="str">
        <f t="shared" si="14"/>
        <v/>
      </c>
    </row>
    <row r="175" spans="1:26" x14ac:dyDescent="0.25">
      <c r="A175" s="28"/>
      <c r="B175" s="29"/>
      <c r="C175" s="30"/>
      <c r="D175" s="31"/>
      <c r="E175" s="31"/>
      <c r="F175" s="31"/>
      <c r="G175" s="16"/>
      <c r="H175" s="31"/>
      <c r="I175" s="32"/>
      <c r="J175" s="32"/>
      <c r="K175" s="32"/>
      <c r="L175" s="32"/>
      <c r="M175" s="32"/>
      <c r="N175" s="18"/>
      <c r="O175" s="23" t="str">
        <f t="shared" si="10"/>
        <v/>
      </c>
      <c r="P175" s="23" t="str">
        <f t="shared" si="11"/>
        <v/>
      </c>
      <c r="Q175" s="33" t="str">
        <f t="shared" si="12"/>
        <v/>
      </c>
      <c r="R175" s="26" t="str">
        <f t="shared" si="13"/>
        <v/>
      </c>
      <c r="S175" s="31"/>
      <c r="T175" s="31"/>
      <c r="U175" s="31"/>
      <c r="V175" s="31"/>
      <c r="W175" s="16"/>
      <c r="X175" s="23" t="str">
        <f>IF(ISNUMBER(P175),IFERROR(LOOKUP(9.99E+307,X$5:X174),0)+P175,"")</f>
        <v/>
      </c>
      <c r="Y175" s="23" t="str">
        <f>IF(ISNUMBER(X175),MAX(IFERROR(LOOKUP(9.99E+307,Y$5:Y174),0),X175,0),"")</f>
        <v/>
      </c>
      <c r="Z175" s="23" t="str">
        <f t="shared" si="14"/>
        <v/>
      </c>
    </row>
    <row r="176" spans="1:26" x14ac:dyDescent="0.25">
      <c r="A176" s="28"/>
      <c r="B176" s="29"/>
      <c r="C176" s="30"/>
      <c r="D176" s="31"/>
      <c r="E176" s="31"/>
      <c r="F176" s="31"/>
      <c r="G176" s="16"/>
      <c r="H176" s="31"/>
      <c r="I176" s="32"/>
      <c r="J176" s="32"/>
      <c r="K176" s="32"/>
      <c r="L176" s="32"/>
      <c r="M176" s="32"/>
      <c r="N176" s="18"/>
      <c r="O176" s="23" t="str">
        <f t="shared" si="10"/>
        <v/>
      </c>
      <c r="P176" s="23" t="str">
        <f t="shared" si="11"/>
        <v/>
      </c>
      <c r="Q176" s="33" t="str">
        <f t="shared" si="12"/>
        <v/>
      </c>
      <c r="R176" s="26" t="str">
        <f t="shared" si="13"/>
        <v/>
      </c>
      <c r="S176" s="31"/>
      <c r="T176" s="31"/>
      <c r="U176" s="31"/>
      <c r="V176" s="31"/>
      <c r="W176" s="16"/>
      <c r="X176" s="23" t="str">
        <f>IF(ISNUMBER(P176),IFERROR(LOOKUP(9.99E+307,X$5:X175),0)+P176,"")</f>
        <v/>
      </c>
      <c r="Y176" s="23" t="str">
        <f>IF(ISNUMBER(X176),MAX(IFERROR(LOOKUP(9.99E+307,Y$5:Y175),0),X176,0),"")</f>
        <v/>
      </c>
      <c r="Z176" s="23" t="str">
        <f t="shared" si="14"/>
        <v/>
      </c>
    </row>
    <row r="177" spans="1:26" x14ac:dyDescent="0.25">
      <c r="A177" s="28"/>
      <c r="B177" s="29"/>
      <c r="C177" s="30"/>
      <c r="D177" s="31"/>
      <c r="E177" s="31"/>
      <c r="F177" s="31"/>
      <c r="G177" s="16"/>
      <c r="H177" s="31"/>
      <c r="I177" s="32"/>
      <c r="J177" s="32"/>
      <c r="K177" s="32"/>
      <c r="L177" s="32"/>
      <c r="M177" s="32"/>
      <c r="N177" s="18"/>
      <c r="O177" s="23" t="str">
        <f t="shared" si="10"/>
        <v/>
      </c>
      <c r="P177" s="23" t="str">
        <f t="shared" si="11"/>
        <v/>
      </c>
      <c r="Q177" s="33" t="str">
        <f t="shared" si="12"/>
        <v/>
      </c>
      <c r="R177" s="26" t="str">
        <f t="shared" si="13"/>
        <v/>
      </c>
      <c r="S177" s="31"/>
      <c r="T177" s="31"/>
      <c r="U177" s="31"/>
      <c r="V177" s="31"/>
      <c r="W177" s="16"/>
      <c r="X177" s="23" t="str">
        <f>IF(ISNUMBER(P177),IFERROR(LOOKUP(9.99E+307,X$5:X176),0)+P177,"")</f>
        <v/>
      </c>
      <c r="Y177" s="23" t="str">
        <f>IF(ISNUMBER(X177),MAX(IFERROR(LOOKUP(9.99E+307,Y$5:Y176),0),X177,0),"")</f>
        <v/>
      </c>
      <c r="Z177" s="23" t="str">
        <f t="shared" si="14"/>
        <v/>
      </c>
    </row>
    <row r="178" spans="1:26" x14ac:dyDescent="0.25">
      <c r="A178" s="28"/>
      <c r="B178" s="29"/>
      <c r="C178" s="30"/>
      <c r="D178" s="31"/>
      <c r="E178" s="31"/>
      <c r="F178" s="31"/>
      <c r="G178" s="16"/>
      <c r="H178" s="31"/>
      <c r="I178" s="32"/>
      <c r="J178" s="32"/>
      <c r="K178" s="32"/>
      <c r="L178" s="32"/>
      <c r="M178" s="32"/>
      <c r="N178" s="18"/>
      <c r="O178" s="23" t="str">
        <f t="shared" si="10"/>
        <v/>
      </c>
      <c r="P178" s="23" t="str">
        <f t="shared" si="11"/>
        <v/>
      </c>
      <c r="Q178" s="33" t="str">
        <f t="shared" si="12"/>
        <v/>
      </c>
      <c r="R178" s="26" t="str">
        <f t="shared" si="13"/>
        <v/>
      </c>
      <c r="S178" s="31"/>
      <c r="T178" s="31"/>
      <c r="U178" s="31"/>
      <c r="V178" s="31"/>
      <c r="W178" s="16"/>
      <c r="X178" s="23" t="str">
        <f>IF(ISNUMBER(P178),IFERROR(LOOKUP(9.99E+307,X$5:X177),0)+P178,"")</f>
        <v/>
      </c>
      <c r="Y178" s="23" t="str">
        <f>IF(ISNUMBER(X178),MAX(IFERROR(LOOKUP(9.99E+307,Y$5:Y177),0),X178,0),"")</f>
        <v/>
      </c>
      <c r="Z178" s="23" t="str">
        <f t="shared" si="14"/>
        <v/>
      </c>
    </row>
    <row r="179" spans="1:26" x14ac:dyDescent="0.25">
      <c r="A179" s="28"/>
      <c r="B179" s="29"/>
      <c r="C179" s="30"/>
      <c r="D179" s="31"/>
      <c r="E179" s="31"/>
      <c r="F179" s="31"/>
      <c r="G179" s="16"/>
      <c r="H179" s="31"/>
      <c r="I179" s="32"/>
      <c r="J179" s="32"/>
      <c r="K179" s="32"/>
      <c r="L179" s="32"/>
      <c r="M179" s="32"/>
      <c r="N179" s="18"/>
      <c r="O179" s="23" t="str">
        <f t="shared" si="10"/>
        <v/>
      </c>
      <c r="P179" s="23" t="str">
        <f t="shared" si="11"/>
        <v/>
      </c>
      <c r="Q179" s="33" t="str">
        <f t="shared" si="12"/>
        <v/>
      </c>
      <c r="R179" s="26" t="str">
        <f t="shared" si="13"/>
        <v/>
      </c>
      <c r="S179" s="31"/>
      <c r="T179" s="31"/>
      <c r="U179" s="31"/>
      <c r="V179" s="31"/>
      <c r="W179" s="16"/>
      <c r="X179" s="23" t="str">
        <f>IF(ISNUMBER(P179),IFERROR(LOOKUP(9.99E+307,X$5:X178),0)+P179,"")</f>
        <v/>
      </c>
      <c r="Y179" s="23" t="str">
        <f>IF(ISNUMBER(X179),MAX(IFERROR(LOOKUP(9.99E+307,Y$5:Y178),0),X179,0),"")</f>
        <v/>
      </c>
      <c r="Z179" s="23" t="str">
        <f t="shared" si="14"/>
        <v/>
      </c>
    </row>
    <row r="180" spans="1:26" x14ac:dyDescent="0.25">
      <c r="A180" s="28"/>
      <c r="B180" s="29"/>
      <c r="C180" s="30"/>
      <c r="D180" s="31"/>
      <c r="E180" s="31"/>
      <c r="F180" s="31"/>
      <c r="G180" s="16"/>
      <c r="H180" s="31"/>
      <c r="I180" s="32"/>
      <c r="J180" s="32"/>
      <c r="K180" s="32"/>
      <c r="L180" s="32"/>
      <c r="M180" s="32"/>
      <c r="N180" s="18"/>
      <c r="O180" s="23" t="str">
        <f t="shared" si="10"/>
        <v/>
      </c>
      <c r="P180" s="23" t="str">
        <f t="shared" si="11"/>
        <v/>
      </c>
      <c r="Q180" s="33" t="str">
        <f t="shared" si="12"/>
        <v/>
      </c>
      <c r="R180" s="26" t="str">
        <f t="shared" si="13"/>
        <v/>
      </c>
      <c r="S180" s="31"/>
      <c r="T180" s="31"/>
      <c r="U180" s="31"/>
      <c r="V180" s="31"/>
      <c r="W180" s="16"/>
      <c r="X180" s="23" t="str">
        <f>IF(ISNUMBER(P180),IFERROR(LOOKUP(9.99E+307,X$5:X179),0)+P180,"")</f>
        <v/>
      </c>
      <c r="Y180" s="23" t="str">
        <f>IF(ISNUMBER(X180),MAX(IFERROR(LOOKUP(9.99E+307,Y$5:Y179),0),X180,0),"")</f>
        <v/>
      </c>
      <c r="Z180" s="23" t="str">
        <f t="shared" si="14"/>
        <v/>
      </c>
    </row>
    <row r="181" spans="1:26" x14ac:dyDescent="0.25">
      <c r="A181" s="28"/>
      <c r="B181" s="29"/>
      <c r="C181" s="30"/>
      <c r="D181" s="31"/>
      <c r="E181" s="31"/>
      <c r="F181" s="31"/>
      <c r="G181" s="16"/>
      <c r="H181" s="31"/>
      <c r="I181" s="32"/>
      <c r="J181" s="32"/>
      <c r="K181" s="32"/>
      <c r="L181" s="32"/>
      <c r="M181" s="32"/>
      <c r="N181" s="18"/>
      <c r="O181" s="23" t="str">
        <f t="shared" si="10"/>
        <v/>
      </c>
      <c r="P181" s="23" t="str">
        <f t="shared" si="11"/>
        <v/>
      </c>
      <c r="Q181" s="33" t="str">
        <f t="shared" si="12"/>
        <v/>
      </c>
      <c r="R181" s="26" t="str">
        <f t="shared" si="13"/>
        <v/>
      </c>
      <c r="S181" s="31"/>
      <c r="T181" s="31"/>
      <c r="U181" s="31"/>
      <c r="V181" s="31"/>
      <c r="W181" s="16"/>
      <c r="X181" s="23" t="str">
        <f>IF(ISNUMBER(P181),IFERROR(LOOKUP(9.99E+307,X$5:X180),0)+P181,"")</f>
        <v/>
      </c>
      <c r="Y181" s="23" t="str">
        <f>IF(ISNUMBER(X181),MAX(IFERROR(LOOKUP(9.99E+307,Y$5:Y180),0),X181,0),"")</f>
        <v/>
      </c>
      <c r="Z181" s="23" t="str">
        <f t="shared" si="14"/>
        <v/>
      </c>
    </row>
    <row r="182" spans="1:26" x14ac:dyDescent="0.25">
      <c r="A182" s="28"/>
      <c r="B182" s="29"/>
      <c r="C182" s="30"/>
      <c r="D182" s="31"/>
      <c r="E182" s="31"/>
      <c r="F182" s="31"/>
      <c r="G182" s="16"/>
      <c r="H182" s="31"/>
      <c r="I182" s="32"/>
      <c r="J182" s="32"/>
      <c r="K182" s="32"/>
      <c r="L182" s="32"/>
      <c r="M182" s="32"/>
      <c r="N182" s="18"/>
      <c r="O182" s="23" t="str">
        <f t="shared" si="10"/>
        <v/>
      </c>
      <c r="P182" s="23" t="str">
        <f t="shared" si="11"/>
        <v/>
      </c>
      <c r="Q182" s="33" t="str">
        <f t="shared" si="12"/>
        <v/>
      </c>
      <c r="R182" s="26" t="str">
        <f t="shared" si="13"/>
        <v/>
      </c>
      <c r="S182" s="31"/>
      <c r="T182" s="31"/>
      <c r="U182" s="31"/>
      <c r="V182" s="31"/>
      <c r="W182" s="16"/>
      <c r="X182" s="23" t="str">
        <f>IF(ISNUMBER(P182),IFERROR(LOOKUP(9.99E+307,X$5:X181),0)+P182,"")</f>
        <v/>
      </c>
      <c r="Y182" s="23" t="str">
        <f>IF(ISNUMBER(X182),MAX(IFERROR(LOOKUP(9.99E+307,Y$5:Y181),0),X182,0),"")</f>
        <v/>
      </c>
      <c r="Z182" s="23" t="str">
        <f t="shared" si="14"/>
        <v/>
      </c>
    </row>
    <row r="183" spans="1:26" x14ac:dyDescent="0.25">
      <c r="A183" s="28"/>
      <c r="B183" s="29"/>
      <c r="C183" s="30"/>
      <c r="D183" s="31"/>
      <c r="E183" s="31"/>
      <c r="F183" s="31"/>
      <c r="G183" s="16"/>
      <c r="H183" s="31"/>
      <c r="I183" s="32"/>
      <c r="J183" s="32"/>
      <c r="K183" s="32"/>
      <c r="L183" s="32"/>
      <c r="M183" s="32"/>
      <c r="N183" s="18"/>
      <c r="O183" s="23" t="str">
        <f t="shared" si="10"/>
        <v/>
      </c>
      <c r="P183" s="23" t="str">
        <f t="shared" si="11"/>
        <v/>
      </c>
      <c r="Q183" s="33" t="str">
        <f t="shared" si="12"/>
        <v/>
      </c>
      <c r="R183" s="26" t="str">
        <f t="shared" si="13"/>
        <v/>
      </c>
      <c r="S183" s="31"/>
      <c r="T183" s="31"/>
      <c r="U183" s="31"/>
      <c r="V183" s="31"/>
      <c r="W183" s="16"/>
      <c r="X183" s="23" t="str">
        <f>IF(ISNUMBER(P183),IFERROR(LOOKUP(9.99E+307,X$5:X182),0)+P183,"")</f>
        <v/>
      </c>
      <c r="Y183" s="23" t="str">
        <f>IF(ISNUMBER(X183),MAX(IFERROR(LOOKUP(9.99E+307,Y$5:Y182),0),X183,0),"")</f>
        <v/>
      </c>
      <c r="Z183" s="23" t="str">
        <f t="shared" si="14"/>
        <v/>
      </c>
    </row>
    <row r="184" spans="1:26" x14ac:dyDescent="0.25">
      <c r="A184" s="28"/>
      <c r="B184" s="29"/>
      <c r="C184" s="30"/>
      <c r="D184" s="31"/>
      <c r="E184" s="31"/>
      <c r="F184" s="31"/>
      <c r="G184" s="16"/>
      <c r="H184" s="31"/>
      <c r="I184" s="32"/>
      <c r="J184" s="32"/>
      <c r="K184" s="32"/>
      <c r="L184" s="32"/>
      <c r="M184" s="32"/>
      <c r="N184" s="18"/>
      <c r="O184" s="23" t="str">
        <f t="shared" si="10"/>
        <v/>
      </c>
      <c r="P184" s="23" t="str">
        <f t="shared" si="11"/>
        <v/>
      </c>
      <c r="Q184" s="33" t="str">
        <f t="shared" si="12"/>
        <v/>
      </c>
      <c r="R184" s="26" t="str">
        <f t="shared" si="13"/>
        <v/>
      </c>
      <c r="S184" s="31"/>
      <c r="T184" s="31"/>
      <c r="U184" s="31"/>
      <c r="V184" s="31"/>
      <c r="W184" s="16"/>
      <c r="X184" s="23" t="str">
        <f>IF(ISNUMBER(P184),IFERROR(LOOKUP(9.99E+307,X$5:X183),0)+P184,"")</f>
        <v/>
      </c>
      <c r="Y184" s="23" t="str">
        <f>IF(ISNUMBER(X184),MAX(IFERROR(LOOKUP(9.99E+307,Y$5:Y183),0),X184,0),"")</f>
        <v/>
      </c>
      <c r="Z184" s="23" t="str">
        <f t="shared" si="14"/>
        <v/>
      </c>
    </row>
    <row r="185" spans="1:26" x14ac:dyDescent="0.25">
      <c r="A185" s="28"/>
      <c r="B185" s="29"/>
      <c r="C185" s="30"/>
      <c r="D185" s="31"/>
      <c r="E185" s="31"/>
      <c r="F185" s="31"/>
      <c r="G185" s="16"/>
      <c r="H185" s="31"/>
      <c r="I185" s="32"/>
      <c r="J185" s="32"/>
      <c r="K185" s="32"/>
      <c r="L185" s="32"/>
      <c r="M185" s="32"/>
      <c r="N185" s="18"/>
      <c r="O185" s="23" t="str">
        <f t="shared" si="10"/>
        <v/>
      </c>
      <c r="P185" s="23" t="str">
        <f t="shared" si="11"/>
        <v/>
      </c>
      <c r="Q185" s="33" t="str">
        <f t="shared" si="12"/>
        <v/>
      </c>
      <c r="R185" s="26" t="str">
        <f t="shared" si="13"/>
        <v/>
      </c>
      <c r="S185" s="31"/>
      <c r="T185" s="31"/>
      <c r="U185" s="31"/>
      <c r="V185" s="31"/>
      <c r="W185" s="16"/>
      <c r="X185" s="23" t="str">
        <f>IF(ISNUMBER(P185),IFERROR(LOOKUP(9.99E+307,X$5:X184),0)+P185,"")</f>
        <v/>
      </c>
      <c r="Y185" s="23" t="str">
        <f>IF(ISNUMBER(X185),MAX(IFERROR(LOOKUP(9.99E+307,Y$5:Y184),0),X185,0),"")</f>
        <v/>
      </c>
      <c r="Z185" s="23" t="str">
        <f t="shared" si="14"/>
        <v/>
      </c>
    </row>
    <row r="186" spans="1:26" x14ac:dyDescent="0.25">
      <c r="A186" s="28"/>
      <c r="B186" s="29"/>
      <c r="C186" s="30"/>
      <c r="D186" s="31"/>
      <c r="E186" s="31"/>
      <c r="F186" s="31"/>
      <c r="G186" s="16"/>
      <c r="H186" s="31"/>
      <c r="I186" s="32"/>
      <c r="J186" s="32"/>
      <c r="K186" s="32"/>
      <c r="L186" s="32"/>
      <c r="M186" s="32"/>
      <c r="N186" s="18"/>
      <c r="O186" s="23" t="str">
        <f t="shared" si="10"/>
        <v/>
      </c>
      <c r="P186" s="23" t="str">
        <f t="shared" si="11"/>
        <v/>
      </c>
      <c r="Q186" s="33" t="str">
        <f t="shared" si="12"/>
        <v/>
      </c>
      <c r="R186" s="26" t="str">
        <f t="shared" si="13"/>
        <v/>
      </c>
      <c r="S186" s="31"/>
      <c r="T186" s="31"/>
      <c r="U186" s="31"/>
      <c r="V186" s="31"/>
      <c r="W186" s="16"/>
      <c r="X186" s="23" t="str">
        <f>IF(ISNUMBER(P186),IFERROR(LOOKUP(9.99E+307,X$5:X185),0)+P186,"")</f>
        <v/>
      </c>
      <c r="Y186" s="23" t="str">
        <f>IF(ISNUMBER(X186),MAX(IFERROR(LOOKUP(9.99E+307,Y$5:Y185),0),X186,0),"")</f>
        <v/>
      </c>
      <c r="Z186" s="23" t="str">
        <f t="shared" si="14"/>
        <v/>
      </c>
    </row>
    <row r="187" spans="1:26" x14ac:dyDescent="0.25">
      <c r="A187" s="28"/>
      <c r="B187" s="29"/>
      <c r="C187" s="30"/>
      <c r="D187" s="31"/>
      <c r="E187" s="31"/>
      <c r="F187" s="31"/>
      <c r="G187" s="16"/>
      <c r="H187" s="31"/>
      <c r="I187" s="32"/>
      <c r="J187" s="32"/>
      <c r="K187" s="32"/>
      <c r="L187" s="32"/>
      <c r="M187" s="32"/>
      <c r="N187" s="18"/>
      <c r="O187" s="23" t="str">
        <f t="shared" si="10"/>
        <v/>
      </c>
      <c r="P187" s="23" t="str">
        <f t="shared" si="11"/>
        <v/>
      </c>
      <c r="Q187" s="33" t="str">
        <f t="shared" si="12"/>
        <v/>
      </c>
      <c r="R187" s="26" t="str">
        <f t="shared" si="13"/>
        <v/>
      </c>
      <c r="S187" s="31"/>
      <c r="T187" s="31"/>
      <c r="U187" s="31"/>
      <c r="V187" s="31"/>
      <c r="W187" s="16"/>
      <c r="X187" s="23" t="str">
        <f>IF(ISNUMBER(P187),IFERROR(LOOKUP(9.99E+307,X$5:X186),0)+P187,"")</f>
        <v/>
      </c>
      <c r="Y187" s="23" t="str">
        <f>IF(ISNUMBER(X187),MAX(IFERROR(LOOKUP(9.99E+307,Y$5:Y186),0),X187,0),"")</f>
        <v/>
      </c>
      <c r="Z187" s="23" t="str">
        <f t="shared" si="14"/>
        <v/>
      </c>
    </row>
    <row r="188" spans="1:26" x14ac:dyDescent="0.25">
      <c r="A188" s="28"/>
      <c r="B188" s="29"/>
      <c r="C188" s="30"/>
      <c r="D188" s="31"/>
      <c r="E188" s="31"/>
      <c r="F188" s="31"/>
      <c r="G188" s="16"/>
      <c r="H188" s="31"/>
      <c r="I188" s="32"/>
      <c r="J188" s="32"/>
      <c r="K188" s="32"/>
      <c r="L188" s="32"/>
      <c r="M188" s="32"/>
      <c r="N188" s="18"/>
      <c r="O188" s="23" t="str">
        <f t="shared" si="10"/>
        <v/>
      </c>
      <c r="P188" s="23" t="str">
        <f t="shared" si="11"/>
        <v/>
      </c>
      <c r="Q188" s="33" t="str">
        <f t="shared" si="12"/>
        <v/>
      </c>
      <c r="R188" s="26" t="str">
        <f t="shared" si="13"/>
        <v/>
      </c>
      <c r="S188" s="31"/>
      <c r="T188" s="31"/>
      <c r="U188" s="31"/>
      <c r="V188" s="31"/>
      <c r="W188" s="16"/>
      <c r="X188" s="23" t="str">
        <f>IF(ISNUMBER(P188),IFERROR(LOOKUP(9.99E+307,X$5:X187),0)+P188,"")</f>
        <v/>
      </c>
      <c r="Y188" s="23" t="str">
        <f>IF(ISNUMBER(X188),MAX(IFERROR(LOOKUP(9.99E+307,Y$5:Y187),0),X188,0),"")</f>
        <v/>
      </c>
      <c r="Z188" s="23" t="str">
        <f t="shared" si="14"/>
        <v/>
      </c>
    </row>
    <row r="189" spans="1:26" x14ac:dyDescent="0.25">
      <c r="A189" s="28"/>
      <c r="B189" s="29"/>
      <c r="C189" s="30"/>
      <c r="D189" s="31"/>
      <c r="E189" s="31"/>
      <c r="F189" s="31"/>
      <c r="G189" s="16"/>
      <c r="H189" s="31"/>
      <c r="I189" s="32"/>
      <c r="J189" s="32"/>
      <c r="K189" s="32"/>
      <c r="L189" s="32"/>
      <c r="M189" s="32"/>
      <c r="N189" s="18"/>
      <c r="O189" s="23" t="str">
        <f t="shared" si="10"/>
        <v/>
      </c>
      <c r="P189" s="23" t="str">
        <f t="shared" si="11"/>
        <v/>
      </c>
      <c r="Q189" s="33" t="str">
        <f t="shared" si="12"/>
        <v/>
      </c>
      <c r="R189" s="26" t="str">
        <f t="shared" si="13"/>
        <v/>
      </c>
      <c r="S189" s="31"/>
      <c r="T189" s="31"/>
      <c r="U189" s="31"/>
      <c r="V189" s="31"/>
      <c r="W189" s="16"/>
      <c r="X189" s="23" t="str">
        <f>IF(ISNUMBER(P189),IFERROR(LOOKUP(9.99E+307,X$5:X188),0)+P189,"")</f>
        <v/>
      </c>
      <c r="Y189" s="23" t="str">
        <f>IF(ISNUMBER(X189),MAX(IFERROR(LOOKUP(9.99E+307,Y$5:Y188),0),X189,0),"")</f>
        <v/>
      </c>
      <c r="Z189" s="23" t="str">
        <f t="shared" si="14"/>
        <v/>
      </c>
    </row>
    <row r="190" spans="1:26" x14ac:dyDescent="0.25">
      <c r="A190" s="28"/>
      <c r="B190" s="29"/>
      <c r="C190" s="30"/>
      <c r="D190" s="31"/>
      <c r="E190" s="31"/>
      <c r="F190" s="31"/>
      <c r="G190" s="16"/>
      <c r="H190" s="31"/>
      <c r="I190" s="32"/>
      <c r="J190" s="32"/>
      <c r="K190" s="32"/>
      <c r="L190" s="32"/>
      <c r="M190" s="32"/>
      <c r="N190" s="18"/>
      <c r="O190" s="23" t="str">
        <f t="shared" si="10"/>
        <v/>
      </c>
      <c r="P190" s="23" t="str">
        <f t="shared" si="11"/>
        <v/>
      </c>
      <c r="Q190" s="33" t="str">
        <f t="shared" si="12"/>
        <v/>
      </c>
      <c r="R190" s="26" t="str">
        <f t="shared" si="13"/>
        <v/>
      </c>
      <c r="S190" s="31"/>
      <c r="T190" s="31"/>
      <c r="U190" s="31"/>
      <c r="V190" s="31"/>
      <c r="W190" s="16"/>
      <c r="X190" s="23" t="str">
        <f>IF(ISNUMBER(P190),IFERROR(LOOKUP(9.99E+307,X$5:X189),0)+P190,"")</f>
        <v/>
      </c>
      <c r="Y190" s="23" t="str">
        <f>IF(ISNUMBER(X190),MAX(IFERROR(LOOKUP(9.99E+307,Y$5:Y189),0),X190,0),"")</f>
        <v/>
      </c>
      <c r="Z190" s="23" t="str">
        <f t="shared" si="14"/>
        <v/>
      </c>
    </row>
    <row r="191" spans="1:26" x14ac:dyDescent="0.25">
      <c r="A191" s="28"/>
      <c r="B191" s="29"/>
      <c r="C191" s="30"/>
      <c r="D191" s="31"/>
      <c r="E191" s="31"/>
      <c r="F191" s="31"/>
      <c r="G191" s="16"/>
      <c r="H191" s="31"/>
      <c r="I191" s="32"/>
      <c r="J191" s="32"/>
      <c r="K191" s="32"/>
      <c r="L191" s="32"/>
      <c r="M191" s="32"/>
      <c r="N191" s="18"/>
      <c r="O191" s="23" t="str">
        <f t="shared" si="10"/>
        <v/>
      </c>
      <c r="P191" s="23" t="str">
        <f t="shared" si="11"/>
        <v/>
      </c>
      <c r="Q191" s="33" t="str">
        <f t="shared" si="12"/>
        <v/>
      </c>
      <c r="R191" s="26" t="str">
        <f t="shared" si="13"/>
        <v/>
      </c>
      <c r="S191" s="31"/>
      <c r="T191" s="31"/>
      <c r="U191" s="31"/>
      <c r="V191" s="31"/>
      <c r="W191" s="16"/>
      <c r="X191" s="23" t="str">
        <f>IF(ISNUMBER(P191),IFERROR(LOOKUP(9.99E+307,X$5:X190),0)+P191,"")</f>
        <v/>
      </c>
      <c r="Y191" s="23" t="str">
        <f>IF(ISNUMBER(X191),MAX(IFERROR(LOOKUP(9.99E+307,Y$5:Y190),0),X191,0),"")</f>
        <v/>
      </c>
      <c r="Z191" s="23" t="str">
        <f t="shared" si="14"/>
        <v/>
      </c>
    </row>
    <row r="192" spans="1:26" x14ac:dyDescent="0.25">
      <c r="A192" s="28"/>
      <c r="B192" s="29"/>
      <c r="C192" s="30"/>
      <c r="D192" s="31"/>
      <c r="E192" s="31"/>
      <c r="F192" s="31"/>
      <c r="G192" s="16"/>
      <c r="H192" s="31"/>
      <c r="I192" s="32"/>
      <c r="J192" s="32"/>
      <c r="K192" s="32"/>
      <c r="L192" s="32"/>
      <c r="M192" s="32"/>
      <c r="N192" s="18"/>
      <c r="O192" s="23" t="str">
        <f t="shared" si="10"/>
        <v/>
      </c>
      <c r="P192" s="23" t="str">
        <f t="shared" si="11"/>
        <v/>
      </c>
      <c r="Q192" s="33" t="str">
        <f t="shared" si="12"/>
        <v/>
      </c>
      <c r="R192" s="26" t="str">
        <f t="shared" si="13"/>
        <v/>
      </c>
      <c r="S192" s="31"/>
      <c r="T192" s="31"/>
      <c r="U192" s="31"/>
      <c r="V192" s="31"/>
      <c r="W192" s="16"/>
      <c r="X192" s="23" t="str">
        <f>IF(ISNUMBER(P192),IFERROR(LOOKUP(9.99E+307,X$5:X191),0)+P192,"")</f>
        <v/>
      </c>
      <c r="Y192" s="23" t="str">
        <f>IF(ISNUMBER(X192),MAX(IFERROR(LOOKUP(9.99E+307,Y$5:Y191),0),X192,0),"")</f>
        <v/>
      </c>
      <c r="Z192" s="23" t="str">
        <f t="shared" si="14"/>
        <v/>
      </c>
    </row>
    <row r="193" spans="1:26" x14ac:dyDescent="0.25">
      <c r="A193" s="28"/>
      <c r="B193" s="29"/>
      <c r="C193" s="30"/>
      <c r="D193" s="31"/>
      <c r="E193" s="31"/>
      <c r="F193" s="31"/>
      <c r="G193" s="16"/>
      <c r="H193" s="31"/>
      <c r="I193" s="32"/>
      <c r="J193" s="32"/>
      <c r="K193" s="32"/>
      <c r="L193" s="32"/>
      <c r="M193" s="32"/>
      <c r="N193" s="18"/>
      <c r="O193" s="23" t="str">
        <f t="shared" si="10"/>
        <v/>
      </c>
      <c r="P193" s="23" t="str">
        <f t="shared" si="11"/>
        <v/>
      </c>
      <c r="Q193" s="33" t="str">
        <f t="shared" si="12"/>
        <v/>
      </c>
      <c r="R193" s="26" t="str">
        <f t="shared" si="13"/>
        <v/>
      </c>
      <c r="S193" s="31"/>
      <c r="T193" s="31"/>
      <c r="U193" s="31"/>
      <c r="V193" s="31"/>
      <c r="W193" s="16"/>
      <c r="X193" s="23" t="str">
        <f>IF(ISNUMBER(P193),IFERROR(LOOKUP(9.99E+307,X$5:X192),0)+P193,"")</f>
        <v/>
      </c>
      <c r="Y193" s="23" t="str">
        <f>IF(ISNUMBER(X193),MAX(IFERROR(LOOKUP(9.99E+307,Y$5:Y192),0),X193,0),"")</f>
        <v/>
      </c>
      <c r="Z193" s="23" t="str">
        <f t="shared" si="14"/>
        <v/>
      </c>
    </row>
    <row r="194" spans="1:26" x14ac:dyDescent="0.25">
      <c r="A194" s="28"/>
      <c r="B194" s="29"/>
      <c r="C194" s="30"/>
      <c r="D194" s="31"/>
      <c r="E194" s="31"/>
      <c r="F194" s="31"/>
      <c r="G194" s="16"/>
      <c r="H194" s="31"/>
      <c r="I194" s="32"/>
      <c r="J194" s="32"/>
      <c r="K194" s="32"/>
      <c r="L194" s="32"/>
      <c r="M194" s="32"/>
      <c r="N194" s="18"/>
      <c r="O194" s="23" t="str">
        <f t="shared" si="10"/>
        <v/>
      </c>
      <c r="P194" s="23" t="str">
        <f t="shared" si="11"/>
        <v/>
      </c>
      <c r="Q194" s="33" t="str">
        <f t="shared" si="12"/>
        <v/>
      </c>
      <c r="R194" s="26" t="str">
        <f t="shared" si="13"/>
        <v/>
      </c>
      <c r="S194" s="31"/>
      <c r="T194" s="31"/>
      <c r="U194" s="31"/>
      <c r="V194" s="31"/>
      <c r="W194" s="16"/>
      <c r="X194" s="23" t="str">
        <f>IF(ISNUMBER(P194),IFERROR(LOOKUP(9.99E+307,X$5:X193),0)+P194,"")</f>
        <v/>
      </c>
      <c r="Y194" s="23" t="str">
        <f>IF(ISNUMBER(X194),MAX(IFERROR(LOOKUP(9.99E+307,Y$5:Y193),0),X194,0),"")</f>
        <v/>
      </c>
      <c r="Z194" s="23" t="str">
        <f t="shared" si="14"/>
        <v/>
      </c>
    </row>
    <row r="195" spans="1:26" x14ac:dyDescent="0.25">
      <c r="A195" s="28"/>
      <c r="B195" s="29"/>
      <c r="C195" s="30"/>
      <c r="D195" s="31"/>
      <c r="E195" s="31"/>
      <c r="F195" s="31"/>
      <c r="G195" s="16"/>
      <c r="H195" s="31"/>
      <c r="I195" s="32"/>
      <c r="J195" s="32"/>
      <c r="K195" s="32"/>
      <c r="L195" s="32"/>
      <c r="M195" s="32"/>
      <c r="N195" s="18"/>
      <c r="O195" s="23" t="str">
        <f t="shared" si="10"/>
        <v/>
      </c>
      <c r="P195" s="23" t="str">
        <f t="shared" si="11"/>
        <v/>
      </c>
      <c r="Q195" s="33" t="str">
        <f t="shared" si="12"/>
        <v/>
      </c>
      <c r="R195" s="26" t="str">
        <f t="shared" si="13"/>
        <v/>
      </c>
      <c r="S195" s="31"/>
      <c r="T195" s="31"/>
      <c r="U195" s="31"/>
      <c r="V195" s="31"/>
      <c r="W195" s="16"/>
      <c r="X195" s="23" t="str">
        <f>IF(ISNUMBER(P195),IFERROR(LOOKUP(9.99E+307,X$5:X194),0)+P195,"")</f>
        <v/>
      </c>
      <c r="Y195" s="23" t="str">
        <f>IF(ISNUMBER(X195),MAX(IFERROR(LOOKUP(9.99E+307,Y$5:Y194),0),X195,0),"")</f>
        <v/>
      </c>
      <c r="Z195" s="23" t="str">
        <f t="shared" si="14"/>
        <v/>
      </c>
    </row>
    <row r="196" spans="1:26" x14ac:dyDescent="0.25">
      <c r="A196" s="28"/>
      <c r="B196" s="29"/>
      <c r="C196" s="30"/>
      <c r="D196" s="31"/>
      <c r="E196" s="31"/>
      <c r="F196" s="31"/>
      <c r="G196" s="16"/>
      <c r="H196" s="31"/>
      <c r="I196" s="32"/>
      <c r="J196" s="32"/>
      <c r="K196" s="32"/>
      <c r="L196" s="32"/>
      <c r="M196" s="32"/>
      <c r="N196" s="18"/>
      <c r="O196" s="23" t="str">
        <f t="shared" si="10"/>
        <v/>
      </c>
      <c r="P196" s="23" t="str">
        <f t="shared" si="11"/>
        <v/>
      </c>
      <c r="Q196" s="33" t="str">
        <f t="shared" si="12"/>
        <v/>
      </c>
      <c r="R196" s="26" t="str">
        <f t="shared" si="13"/>
        <v/>
      </c>
      <c r="S196" s="31"/>
      <c r="T196" s="31"/>
      <c r="U196" s="31"/>
      <c r="V196" s="31"/>
      <c r="W196" s="16"/>
      <c r="X196" s="23" t="str">
        <f>IF(ISNUMBER(P196),IFERROR(LOOKUP(9.99E+307,X$5:X195),0)+P196,"")</f>
        <v/>
      </c>
      <c r="Y196" s="23" t="str">
        <f>IF(ISNUMBER(X196),MAX(IFERROR(LOOKUP(9.99E+307,Y$5:Y195),0),X196,0),"")</f>
        <v/>
      </c>
      <c r="Z196" s="23" t="str">
        <f t="shared" si="14"/>
        <v/>
      </c>
    </row>
    <row r="197" spans="1:26" x14ac:dyDescent="0.25">
      <c r="A197" s="28"/>
      <c r="B197" s="29"/>
      <c r="C197" s="30"/>
      <c r="D197" s="31"/>
      <c r="E197" s="31"/>
      <c r="F197" s="31"/>
      <c r="G197" s="16"/>
      <c r="H197" s="31"/>
      <c r="I197" s="32"/>
      <c r="J197" s="32"/>
      <c r="K197" s="32"/>
      <c r="L197" s="32"/>
      <c r="M197" s="32"/>
      <c r="N197" s="18"/>
      <c r="O197" s="23" t="str">
        <f t="shared" ref="O197:O260" si="15">IF(AND(ISNUMBER(I197),ISNUMBER(J197),ISNUMBER(M197)),ABS(I197-J197)*M197,"")</f>
        <v/>
      </c>
      <c r="P197" s="23" t="str">
        <f t="shared" ref="P197:P260" si="16">IF(AND(ISNUMBER(I197),ISNUMBER(L197),ISNUMBER(M197)),IF(F197="Long",(L197-I197)*M197-N197,(I197-L197)*M197-N197),"")</f>
        <v/>
      </c>
      <c r="Q197" s="33" t="str">
        <f t="shared" ref="Q197:Q260" si="17">IFERROR(IF(AND(ISNUMBER(P197),ISNUMBER(O197),O197&gt;0),P197/O197,""),"")</f>
        <v/>
      </c>
      <c r="R197" s="26" t="str">
        <f t="shared" ref="R197:R260" si="18">IFERROR(IF(AND(ISNUMBER(P197),ISNUMBER(I197),ISNUMBER(M197),I197*M197&gt;0),P197/(I197*M197),""),"")</f>
        <v/>
      </c>
      <c r="S197" s="31"/>
      <c r="T197" s="31"/>
      <c r="U197" s="31"/>
      <c r="V197" s="31"/>
      <c r="W197" s="16"/>
      <c r="X197" s="23" t="str">
        <f>IF(ISNUMBER(P197),IFERROR(LOOKUP(9.99E+307,X$5:X196),0)+P197,"")</f>
        <v/>
      </c>
      <c r="Y197" s="23" t="str">
        <f>IF(ISNUMBER(X197),MAX(IFERROR(LOOKUP(9.99E+307,Y$5:Y196),0),X197,0),"")</f>
        <v/>
      </c>
      <c r="Z197" s="23" t="str">
        <f t="shared" ref="Z197:Z260" si="19">IF(ISNUMBER(X197),X197-Y197,"")</f>
        <v/>
      </c>
    </row>
    <row r="198" spans="1:26" x14ac:dyDescent="0.25">
      <c r="A198" s="28"/>
      <c r="B198" s="29"/>
      <c r="C198" s="30"/>
      <c r="D198" s="31"/>
      <c r="E198" s="31"/>
      <c r="F198" s="31"/>
      <c r="G198" s="16"/>
      <c r="H198" s="31"/>
      <c r="I198" s="32"/>
      <c r="J198" s="32"/>
      <c r="K198" s="32"/>
      <c r="L198" s="32"/>
      <c r="M198" s="32"/>
      <c r="N198" s="18"/>
      <c r="O198" s="23" t="str">
        <f t="shared" si="15"/>
        <v/>
      </c>
      <c r="P198" s="23" t="str">
        <f t="shared" si="16"/>
        <v/>
      </c>
      <c r="Q198" s="33" t="str">
        <f t="shared" si="17"/>
        <v/>
      </c>
      <c r="R198" s="26" t="str">
        <f t="shared" si="18"/>
        <v/>
      </c>
      <c r="S198" s="31"/>
      <c r="T198" s="31"/>
      <c r="U198" s="31"/>
      <c r="V198" s="31"/>
      <c r="W198" s="16"/>
      <c r="X198" s="23" t="str">
        <f>IF(ISNUMBER(P198),IFERROR(LOOKUP(9.99E+307,X$5:X197),0)+P198,"")</f>
        <v/>
      </c>
      <c r="Y198" s="23" t="str">
        <f>IF(ISNUMBER(X198),MAX(IFERROR(LOOKUP(9.99E+307,Y$5:Y197),0),X198,0),"")</f>
        <v/>
      </c>
      <c r="Z198" s="23" t="str">
        <f t="shared" si="19"/>
        <v/>
      </c>
    </row>
    <row r="199" spans="1:26" x14ac:dyDescent="0.25">
      <c r="A199" s="28"/>
      <c r="B199" s="29"/>
      <c r="C199" s="30"/>
      <c r="D199" s="31"/>
      <c r="E199" s="31"/>
      <c r="F199" s="31"/>
      <c r="G199" s="16"/>
      <c r="H199" s="31"/>
      <c r="I199" s="32"/>
      <c r="J199" s="32"/>
      <c r="K199" s="32"/>
      <c r="L199" s="32"/>
      <c r="M199" s="32"/>
      <c r="N199" s="18"/>
      <c r="O199" s="23" t="str">
        <f t="shared" si="15"/>
        <v/>
      </c>
      <c r="P199" s="23" t="str">
        <f t="shared" si="16"/>
        <v/>
      </c>
      <c r="Q199" s="33" t="str">
        <f t="shared" si="17"/>
        <v/>
      </c>
      <c r="R199" s="26" t="str">
        <f t="shared" si="18"/>
        <v/>
      </c>
      <c r="S199" s="31"/>
      <c r="T199" s="31"/>
      <c r="U199" s="31"/>
      <c r="V199" s="31"/>
      <c r="W199" s="16"/>
      <c r="X199" s="23" t="str">
        <f>IF(ISNUMBER(P199),IFERROR(LOOKUP(9.99E+307,X$5:X198),0)+P199,"")</f>
        <v/>
      </c>
      <c r="Y199" s="23" t="str">
        <f>IF(ISNUMBER(X199),MAX(IFERROR(LOOKUP(9.99E+307,Y$5:Y198),0),X199,0),"")</f>
        <v/>
      </c>
      <c r="Z199" s="23" t="str">
        <f t="shared" si="19"/>
        <v/>
      </c>
    </row>
    <row r="200" spans="1:26" x14ac:dyDescent="0.25">
      <c r="A200" s="28"/>
      <c r="B200" s="29"/>
      <c r="C200" s="30"/>
      <c r="D200" s="31"/>
      <c r="E200" s="31"/>
      <c r="F200" s="31"/>
      <c r="G200" s="16"/>
      <c r="H200" s="31"/>
      <c r="I200" s="32"/>
      <c r="J200" s="32"/>
      <c r="K200" s="32"/>
      <c r="L200" s="32"/>
      <c r="M200" s="32"/>
      <c r="N200" s="18"/>
      <c r="O200" s="23" t="str">
        <f t="shared" si="15"/>
        <v/>
      </c>
      <c r="P200" s="23" t="str">
        <f t="shared" si="16"/>
        <v/>
      </c>
      <c r="Q200" s="33" t="str">
        <f t="shared" si="17"/>
        <v/>
      </c>
      <c r="R200" s="26" t="str">
        <f t="shared" si="18"/>
        <v/>
      </c>
      <c r="S200" s="31"/>
      <c r="T200" s="31"/>
      <c r="U200" s="31"/>
      <c r="V200" s="31"/>
      <c r="W200" s="16"/>
      <c r="X200" s="23" t="str">
        <f>IF(ISNUMBER(P200),IFERROR(LOOKUP(9.99E+307,X$5:X199),0)+P200,"")</f>
        <v/>
      </c>
      <c r="Y200" s="23" t="str">
        <f>IF(ISNUMBER(X200),MAX(IFERROR(LOOKUP(9.99E+307,Y$5:Y199),0),X200,0),"")</f>
        <v/>
      </c>
      <c r="Z200" s="23" t="str">
        <f t="shared" si="19"/>
        <v/>
      </c>
    </row>
    <row r="201" spans="1:26" x14ac:dyDescent="0.25">
      <c r="A201" s="28"/>
      <c r="B201" s="29"/>
      <c r="C201" s="30"/>
      <c r="D201" s="31"/>
      <c r="E201" s="31"/>
      <c r="F201" s="31"/>
      <c r="G201" s="16"/>
      <c r="H201" s="31"/>
      <c r="I201" s="32"/>
      <c r="J201" s="32"/>
      <c r="K201" s="32"/>
      <c r="L201" s="32"/>
      <c r="M201" s="32"/>
      <c r="N201" s="18"/>
      <c r="O201" s="23" t="str">
        <f t="shared" si="15"/>
        <v/>
      </c>
      <c r="P201" s="23" t="str">
        <f t="shared" si="16"/>
        <v/>
      </c>
      <c r="Q201" s="33" t="str">
        <f t="shared" si="17"/>
        <v/>
      </c>
      <c r="R201" s="26" t="str">
        <f t="shared" si="18"/>
        <v/>
      </c>
      <c r="S201" s="31"/>
      <c r="T201" s="31"/>
      <c r="U201" s="31"/>
      <c r="V201" s="31"/>
      <c r="W201" s="16"/>
      <c r="X201" s="23" t="str">
        <f>IF(ISNUMBER(P201),IFERROR(LOOKUP(9.99E+307,X$5:X200),0)+P201,"")</f>
        <v/>
      </c>
      <c r="Y201" s="23" t="str">
        <f>IF(ISNUMBER(X201),MAX(IFERROR(LOOKUP(9.99E+307,Y$5:Y200),0),X201,0),"")</f>
        <v/>
      </c>
      <c r="Z201" s="23" t="str">
        <f t="shared" si="19"/>
        <v/>
      </c>
    </row>
    <row r="202" spans="1:26" x14ac:dyDescent="0.25">
      <c r="A202" s="28"/>
      <c r="B202" s="29"/>
      <c r="C202" s="30"/>
      <c r="D202" s="31"/>
      <c r="E202" s="31"/>
      <c r="F202" s="31"/>
      <c r="G202" s="16"/>
      <c r="H202" s="31"/>
      <c r="I202" s="32"/>
      <c r="J202" s="32"/>
      <c r="K202" s="32"/>
      <c r="L202" s="32"/>
      <c r="M202" s="32"/>
      <c r="N202" s="18"/>
      <c r="O202" s="23" t="str">
        <f t="shared" si="15"/>
        <v/>
      </c>
      <c r="P202" s="23" t="str">
        <f t="shared" si="16"/>
        <v/>
      </c>
      <c r="Q202" s="33" t="str">
        <f t="shared" si="17"/>
        <v/>
      </c>
      <c r="R202" s="26" t="str">
        <f t="shared" si="18"/>
        <v/>
      </c>
      <c r="S202" s="31"/>
      <c r="T202" s="31"/>
      <c r="U202" s="31"/>
      <c r="V202" s="31"/>
      <c r="W202" s="16"/>
      <c r="X202" s="23" t="str">
        <f>IF(ISNUMBER(P202),IFERROR(LOOKUP(9.99E+307,X$5:X201),0)+P202,"")</f>
        <v/>
      </c>
      <c r="Y202" s="23" t="str">
        <f>IF(ISNUMBER(X202),MAX(IFERROR(LOOKUP(9.99E+307,Y$5:Y201),0),X202,0),"")</f>
        <v/>
      </c>
      <c r="Z202" s="23" t="str">
        <f t="shared" si="19"/>
        <v/>
      </c>
    </row>
    <row r="203" spans="1:26" x14ac:dyDescent="0.25">
      <c r="A203" s="28"/>
      <c r="B203" s="29"/>
      <c r="C203" s="30"/>
      <c r="D203" s="31"/>
      <c r="E203" s="31"/>
      <c r="F203" s="31"/>
      <c r="G203" s="16"/>
      <c r="H203" s="31"/>
      <c r="I203" s="32"/>
      <c r="J203" s="32"/>
      <c r="K203" s="32"/>
      <c r="L203" s="32"/>
      <c r="M203" s="32"/>
      <c r="N203" s="18"/>
      <c r="O203" s="23" t="str">
        <f t="shared" si="15"/>
        <v/>
      </c>
      <c r="P203" s="23" t="str">
        <f t="shared" si="16"/>
        <v/>
      </c>
      <c r="Q203" s="33" t="str">
        <f t="shared" si="17"/>
        <v/>
      </c>
      <c r="R203" s="26" t="str">
        <f t="shared" si="18"/>
        <v/>
      </c>
      <c r="S203" s="31"/>
      <c r="T203" s="31"/>
      <c r="U203" s="31"/>
      <c r="V203" s="31"/>
      <c r="W203" s="16"/>
      <c r="X203" s="23" t="str">
        <f>IF(ISNUMBER(P203),IFERROR(LOOKUP(9.99E+307,X$5:X202),0)+P203,"")</f>
        <v/>
      </c>
      <c r="Y203" s="23" t="str">
        <f>IF(ISNUMBER(X203),MAX(IFERROR(LOOKUP(9.99E+307,Y$5:Y202),0),X203,0),"")</f>
        <v/>
      </c>
      <c r="Z203" s="23" t="str">
        <f t="shared" si="19"/>
        <v/>
      </c>
    </row>
    <row r="204" spans="1:26" x14ac:dyDescent="0.25">
      <c r="A204" s="28"/>
      <c r="B204" s="29"/>
      <c r="C204" s="30"/>
      <c r="D204" s="31"/>
      <c r="E204" s="31"/>
      <c r="F204" s="31"/>
      <c r="G204" s="16"/>
      <c r="H204" s="31"/>
      <c r="I204" s="32"/>
      <c r="J204" s="32"/>
      <c r="K204" s="32"/>
      <c r="L204" s="32"/>
      <c r="M204" s="32"/>
      <c r="N204" s="18"/>
      <c r="O204" s="23" t="str">
        <f t="shared" si="15"/>
        <v/>
      </c>
      <c r="P204" s="23" t="str">
        <f t="shared" si="16"/>
        <v/>
      </c>
      <c r="Q204" s="33" t="str">
        <f t="shared" si="17"/>
        <v/>
      </c>
      <c r="R204" s="26" t="str">
        <f t="shared" si="18"/>
        <v/>
      </c>
      <c r="S204" s="31"/>
      <c r="T204" s="31"/>
      <c r="U204" s="31"/>
      <c r="V204" s="31"/>
      <c r="W204" s="16"/>
      <c r="X204" s="23" t="str">
        <f>IF(ISNUMBER(P204),IFERROR(LOOKUP(9.99E+307,X$5:X203),0)+P204,"")</f>
        <v/>
      </c>
      <c r="Y204" s="23" t="str">
        <f>IF(ISNUMBER(X204),MAX(IFERROR(LOOKUP(9.99E+307,Y$5:Y203),0),X204,0),"")</f>
        <v/>
      </c>
      <c r="Z204" s="23" t="str">
        <f t="shared" si="19"/>
        <v/>
      </c>
    </row>
    <row r="205" spans="1:26" x14ac:dyDescent="0.25">
      <c r="A205" s="28"/>
      <c r="B205" s="29"/>
      <c r="C205" s="30"/>
      <c r="D205" s="31"/>
      <c r="E205" s="31"/>
      <c r="F205" s="31"/>
      <c r="G205" s="16"/>
      <c r="H205" s="31"/>
      <c r="I205" s="32"/>
      <c r="J205" s="32"/>
      <c r="K205" s="32"/>
      <c r="L205" s="32"/>
      <c r="M205" s="32"/>
      <c r="N205" s="18"/>
      <c r="O205" s="23" t="str">
        <f t="shared" si="15"/>
        <v/>
      </c>
      <c r="P205" s="23" t="str">
        <f t="shared" si="16"/>
        <v/>
      </c>
      <c r="Q205" s="33" t="str">
        <f t="shared" si="17"/>
        <v/>
      </c>
      <c r="R205" s="26" t="str">
        <f t="shared" si="18"/>
        <v/>
      </c>
      <c r="S205" s="31"/>
      <c r="T205" s="31"/>
      <c r="U205" s="31"/>
      <c r="V205" s="31"/>
      <c r="W205" s="16"/>
      <c r="X205" s="23" t="str">
        <f>IF(ISNUMBER(P205),IFERROR(LOOKUP(9.99E+307,X$5:X204),0)+P205,"")</f>
        <v/>
      </c>
      <c r="Y205" s="23" t="str">
        <f>IF(ISNUMBER(X205),MAX(IFERROR(LOOKUP(9.99E+307,Y$5:Y204),0),X205,0),"")</f>
        <v/>
      </c>
      <c r="Z205" s="23" t="str">
        <f t="shared" si="19"/>
        <v/>
      </c>
    </row>
    <row r="206" spans="1:26" x14ac:dyDescent="0.25">
      <c r="A206" s="28"/>
      <c r="B206" s="29"/>
      <c r="C206" s="30"/>
      <c r="D206" s="31"/>
      <c r="E206" s="31"/>
      <c r="F206" s="31"/>
      <c r="G206" s="16"/>
      <c r="H206" s="31"/>
      <c r="I206" s="32"/>
      <c r="J206" s="32"/>
      <c r="K206" s="32"/>
      <c r="L206" s="32"/>
      <c r="M206" s="32"/>
      <c r="N206" s="18"/>
      <c r="O206" s="23" t="str">
        <f t="shared" si="15"/>
        <v/>
      </c>
      <c r="P206" s="23" t="str">
        <f t="shared" si="16"/>
        <v/>
      </c>
      <c r="Q206" s="33" t="str">
        <f t="shared" si="17"/>
        <v/>
      </c>
      <c r="R206" s="26" t="str">
        <f t="shared" si="18"/>
        <v/>
      </c>
      <c r="S206" s="31"/>
      <c r="T206" s="31"/>
      <c r="U206" s="31"/>
      <c r="V206" s="31"/>
      <c r="W206" s="16"/>
      <c r="X206" s="23" t="str">
        <f>IF(ISNUMBER(P206),IFERROR(LOOKUP(9.99E+307,X$5:X205),0)+P206,"")</f>
        <v/>
      </c>
      <c r="Y206" s="23" t="str">
        <f>IF(ISNUMBER(X206),MAX(IFERROR(LOOKUP(9.99E+307,Y$5:Y205),0),X206,0),"")</f>
        <v/>
      </c>
      <c r="Z206" s="23" t="str">
        <f t="shared" si="19"/>
        <v/>
      </c>
    </row>
    <row r="207" spans="1:26" x14ac:dyDescent="0.25">
      <c r="A207" s="28"/>
      <c r="B207" s="29"/>
      <c r="C207" s="30"/>
      <c r="D207" s="31"/>
      <c r="E207" s="31"/>
      <c r="F207" s="31"/>
      <c r="G207" s="16"/>
      <c r="H207" s="31"/>
      <c r="I207" s="32"/>
      <c r="J207" s="32"/>
      <c r="K207" s="32"/>
      <c r="L207" s="32"/>
      <c r="M207" s="32"/>
      <c r="N207" s="18"/>
      <c r="O207" s="23" t="str">
        <f t="shared" si="15"/>
        <v/>
      </c>
      <c r="P207" s="23" t="str">
        <f t="shared" si="16"/>
        <v/>
      </c>
      <c r="Q207" s="33" t="str">
        <f t="shared" si="17"/>
        <v/>
      </c>
      <c r="R207" s="26" t="str">
        <f t="shared" si="18"/>
        <v/>
      </c>
      <c r="S207" s="31"/>
      <c r="T207" s="31"/>
      <c r="U207" s="31"/>
      <c r="V207" s="31"/>
      <c r="W207" s="16"/>
      <c r="X207" s="23" t="str">
        <f>IF(ISNUMBER(P207),IFERROR(LOOKUP(9.99E+307,X$5:X206),0)+P207,"")</f>
        <v/>
      </c>
      <c r="Y207" s="23" t="str">
        <f>IF(ISNUMBER(X207),MAX(IFERROR(LOOKUP(9.99E+307,Y$5:Y206),0),X207,0),"")</f>
        <v/>
      </c>
      <c r="Z207" s="23" t="str">
        <f t="shared" si="19"/>
        <v/>
      </c>
    </row>
    <row r="208" spans="1:26" x14ac:dyDescent="0.25">
      <c r="A208" s="28"/>
      <c r="B208" s="29"/>
      <c r="C208" s="30"/>
      <c r="D208" s="31"/>
      <c r="E208" s="31"/>
      <c r="F208" s="31"/>
      <c r="G208" s="16"/>
      <c r="H208" s="31"/>
      <c r="I208" s="32"/>
      <c r="J208" s="32"/>
      <c r="K208" s="32"/>
      <c r="L208" s="32"/>
      <c r="M208" s="32"/>
      <c r="N208" s="18"/>
      <c r="O208" s="23" t="str">
        <f t="shared" si="15"/>
        <v/>
      </c>
      <c r="P208" s="23" t="str">
        <f t="shared" si="16"/>
        <v/>
      </c>
      <c r="Q208" s="33" t="str">
        <f t="shared" si="17"/>
        <v/>
      </c>
      <c r="R208" s="26" t="str">
        <f t="shared" si="18"/>
        <v/>
      </c>
      <c r="S208" s="31"/>
      <c r="T208" s="31"/>
      <c r="U208" s="31"/>
      <c r="V208" s="31"/>
      <c r="W208" s="16"/>
      <c r="X208" s="23" t="str">
        <f>IF(ISNUMBER(P208),IFERROR(LOOKUP(9.99E+307,X$5:X207),0)+P208,"")</f>
        <v/>
      </c>
      <c r="Y208" s="23" t="str">
        <f>IF(ISNUMBER(X208),MAX(IFERROR(LOOKUP(9.99E+307,Y$5:Y207),0),X208,0),"")</f>
        <v/>
      </c>
      <c r="Z208" s="23" t="str">
        <f t="shared" si="19"/>
        <v/>
      </c>
    </row>
    <row r="209" spans="1:26" x14ac:dyDescent="0.25">
      <c r="A209" s="28"/>
      <c r="B209" s="29"/>
      <c r="C209" s="30"/>
      <c r="D209" s="31"/>
      <c r="E209" s="31"/>
      <c r="F209" s="31"/>
      <c r="G209" s="16"/>
      <c r="H209" s="31"/>
      <c r="I209" s="32"/>
      <c r="J209" s="32"/>
      <c r="K209" s="32"/>
      <c r="L209" s="32"/>
      <c r="M209" s="32"/>
      <c r="N209" s="18"/>
      <c r="O209" s="23" t="str">
        <f t="shared" si="15"/>
        <v/>
      </c>
      <c r="P209" s="23" t="str">
        <f t="shared" si="16"/>
        <v/>
      </c>
      <c r="Q209" s="33" t="str">
        <f t="shared" si="17"/>
        <v/>
      </c>
      <c r="R209" s="26" t="str">
        <f t="shared" si="18"/>
        <v/>
      </c>
      <c r="S209" s="31"/>
      <c r="T209" s="31"/>
      <c r="U209" s="31"/>
      <c r="V209" s="31"/>
      <c r="W209" s="16"/>
      <c r="X209" s="23" t="str">
        <f>IF(ISNUMBER(P209),IFERROR(LOOKUP(9.99E+307,X$5:X208),0)+P209,"")</f>
        <v/>
      </c>
      <c r="Y209" s="23" t="str">
        <f>IF(ISNUMBER(X209),MAX(IFERROR(LOOKUP(9.99E+307,Y$5:Y208),0),X209,0),"")</f>
        <v/>
      </c>
      <c r="Z209" s="23" t="str">
        <f t="shared" si="19"/>
        <v/>
      </c>
    </row>
    <row r="210" spans="1:26" x14ac:dyDescent="0.25">
      <c r="A210" s="28"/>
      <c r="B210" s="29"/>
      <c r="C210" s="30"/>
      <c r="D210" s="31"/>
      <c r="E210" s="31"/>
      <c r="F210" s="31"/>
      <c r="G210" s="16"/>
      <c r="H210" s="31"/>
      <c r="I210" s="32"/>
      <c r="J210" s="32"/>
      <c r="K210" s="32"/>
      <c r="L210" s="32"/>
      <c r="M210" s="32"/>
      <c r="N210" s="18"/>
      <c r="O210" s="23" t="str">
        <f t="shared" si="15"/>
        <v/>
      </c>
      <c r="P210" s="23" t="str">
        <f t="shared" si="16"/>
        <v/>
      </c>
      <c r="Q210" s="33" t="str">
        <f t="shared" si="17"/>
        <v/>
      </c>
      <c r="R210" s="26" t="str">
        <f t="shared" si="18"/>
        <v/>
      </c>
      <c r="S210" s="31"/>
      <c r="T210" s="31"/>
      <c r="U210" s="31"/>
      <c r="V210" s="31"/>
      <c r="W210" s="16"/>
      <c r="X210" s="23" t="str">
        <f>IF(ISNUMBER(P210),IFERROR(LOOKUP(9.99E+307,X$5:X209),0)+P210,"")</f>
        <v/>
      </c>
      <c r="Y210" s="23" t="str">
        <f>IF(ISNUMBER(X210),MAX(IFERROR(LOOKUP(9.99E+307,Y$5:Y209),0),X210,0),"")</f>
        <v/>
      </c>
      <c r="Z210" s="23" t="str">
        <f t="shared" si="19"/>
        <v/>
      </c>
    </row>
    <row r="211" spans="1:26" x14ac:dyDescent="0.25">
      <c r="A211" s="28"/>
      <c r="B211" s="29"/>
      <c r="C211" s="30"/>
      <c r="D211" s="31"/>
      <c r="E211" s="31"/>
      <c r="F211" s="31"/>
      <c r="G211" s="16"/>
      <c r="H211" s="31"/>
      <c r="I211" s="32"/>
      <c r="J211" s="32"/>
      <c r="K211" s="32"/>
      <c r="L211" s="32"/>
      <c r="M211" s="32"/>
      <c r="N211" s="18"/>
      <c r="O211" s="23" t="str">
        <f t="shared" si="15"/>
        <v/>
      </c>
      <c r="P211" s="23" t="str">
        <f t="shared" si="16"/>
        <v/>
      </c>
      <c r="Q211" s="33" t="str">
        <f t="shared" si="17"/>
        <v/>
      </c>
      <c r="R211" s="26" t="str">
        <f t="shared" si="18"/>
        <v/>
      </c>
      <c r="S211" s="31"/>
      <c r="T211" s="31"/>
      <c r="U211" s="31"/>
      <c r="V211" s="31"/>
      <c r="W211" s="16"/>
      <c r="X211" s="23" t="str">
        <f>IF(ISNUMBER(P211),IFERROR(LOOKUP(9.99E+307,X$5:X210),0)+P211,"")</f>
        <v/>
      </c>
      <c r="Y211" s="23" t="str">
        <f>IF(ISNUMBER(X211),MAX(IFERROR(LOOKUP(9.99E+307,Y$5:Y210),0),X211,0),"")</f>
        <v/>
      </c>
      <c r="Z211" s="23" t="str">
        <f t="shared" si="19"/>
        <v/>
      </c>
    </row>
    <row r="212" spans="1:26" x14ac:dyDescent="0.25">
      <c r="A212" s="28"/>
      <c r="B212" s="29"/>
      <c r="C212" s="30"/>
      <c r="D212" s="31"/>
      <c r="E212" s="31"/>
      <c r="F212" s="31"/>
      <c r="G212" s="16"/>
      <c r="H212" s="31"/>
      <c r="I212" s="32"/>
      <c r="J212" s="32"/>
      <c r="K212" s="32"/>
      <c r="L212" s="32"/>
      <c r="M212" s="32"/>
      <c r="N212" s="18"/>
      <c r="O212" s="23" t="str">
        <f t="shared" si="15"/>
        <v/>
      </c>
      <c r="P212" s="23" t="str">
        <f t="shared" si="16"/>
        <v/>
      </c>
      <c r="Q212" s="33" t="str">
        <f t="shared" si="17"/>
        <v/>
      </c>
      <c r="R212" s="26" t="str">
        <f t="shared" si="18"/>
        <v/>
      </c>
      <c r="S212" s="31"/>
      <c r="T212" s="31"/>
      <c r="U212" s="31"/>
      <c r="V212" s="31"/>
      <c r="W212" s="16"/>
      <c r="X212" s="23" t="str">
        <f>IF(ISNUMBER(P212),IFERROR(LOOKUP(9.99E+307,X$5:X211),0)+P212,"")</f>
        <v/>
      </c>
      <c r="Y212" s="23" t="str">
        <f>IF(ISNUMBER(X212),MAX(IFERROR(LOOKUP(9.99E+307,Y$5:Y211),0),X212,0),"")</f>
        <v/>
      </c>
      <c r="Z212" s="23" t="str">
        <f t="shared" si="19"/>
        <v/>
      </c>
    </row>
    <row r="213" spans="1:26" x14ac:dyDescent="0.25">
      <c r="A213" s="28"/>
      <c r="B213" s="29"/>
      <c r="C213" s="30"/>
      <c r="D213" s="31"/>
      <c r="E213" s="31"/>
      <c r="F213" s="31"/>
      <c r="G213" s="16"/>
      <c r="H213" s="31"/>
      <c r="I213" s="32"/>
      <c r="J213" s="32"/>
      <c r="K213" s="32"/>
      <c r="L213" s="32"/>
      <c r="M213" s="32"/>
      <c r="N213" s="18"/>
      <c r="O213" s="23" t="str">
        <f t="shared" si="15"/>
        <v/>
      </c>
      <c r="P213" s="23" t="str">
        <f t="shared" si="16"/>
        <v/>
      </c>
      <c r="Q213" s="33" t="str">
        <f t="shared" si="17"/>
        <v/>
      </c>
      <c r="R213" s="26" t="str">
        <f t="shared" si="18"/>
        <v/>
      </c>
      <c r="S213" s="31"/>
      <c r="T213" s="31"/>
      <c r="U213" s="31"/>
      <c r="V213" s="31"/>
      <c r="W213" s="16"/>
      <c r="X213" s="23" t="str">
        <f>IF(ISNUMBER(P213),IFERROR(LOOKUP(9.99E+307,X$5:X212),0)+P213,"")</f>
        <v/>
      </c>
      <c r="Y213" s="23" t="str">
        <f>IF(ISNUMBER(X213),MAX(IFERROR(LOOKUP(9.99E+307,Y$5:Y212),0),X213,0),"")</f>
        <v/>
      </c>
      <c r="Z213" s="23" t="str">
        <f t="shared" si="19"/>
        <v/>
      </c>
    </row>
    <row r="214" spans="1:26" x14ac:dyDescent="0.25">
      <c r="A214" s="28"/>
      <c r="B214" s="29"/>
      <c r="C214" s="30"/>
      <c r="D214" s="31"/>
      <c r="E214" s="31"/>
      <c r="F214" s="31"/>
      <c r="G214" s="16"/>
      <c r="H214" s="31"/>
      <c r="I214" s="32"/>
      <c r="J214" s="32"/>
      <c r="K214" s="32"/>
      <c r="L214" s="32"/>
      <c r="M214" s="32"/>
      <c r="N214" s="18"/>
      <c r="O214" s="23" t="str">
        <f t="shared" si="15"/>
        <v/>
      </c>
      <c r="P214" s="23" t="str">
        <f t="shared" si="16"/>
        <v/>
      </c>
      <c r="Q214" s="33" t="str">
        <f t="shared" si="17"/>
        <v/>
      </c>
      <c r="R214" s="26" t="str">
        <f t="shared" si="18"/>
        <v/>
      </c>
      <c r="S214" s="31"/>
      <c r="T214" s="31"/>
      <c r="U214" s="31"/>
      <c r="V214" s="31"/>
      <c r="W214" s="16"/>
      <c r="X214" s="23" t="str">
        <f>IF(ISNUMBER(P214),IFERROR(LOOKUP(9.99E+307,X$5:X213),0)+P214,"")</f>
        <v/>
      </c>
      <c r="Y214" s="23" t="str">
        <f>IF(ISNUMBER(X214),MAX(IFERROR(LOOKUP(9.99E+307,Y$5:Y213),0),X214,0),"")</f>
        <v/>
      </c>
      <c r="Z214" s="23" t="str">
        <f t="shared" si="19"/>
        <v/>
      </c>
    </row>
    <row r="215" spans="1:26" x14ac:dyDescent="0.25">
      <c r="A215" s="28"/>
      <c r="B215" s="29"/>
      <c r="C215" s="30"/>
      <c r="D215" s="31"/>
      <c r="E215" s="31"/>
      <c r="F215" s="31"/>
      <c r="G215" s="16"/>
      <c r="H215" s="31"/>
      <c r="I215" s="32"/>
      <c r="J215" s="32"/>
      <c r="K215" s="32"/>
      <c r="L215" s="32"/>
      <c r="M215" s="32"/>
      <c r="N215" s="18"/>
      <c r="O215" s="23" t="str">
        <f t="shared" si="15"/>
        <v/>
      </c>
      <c r="P215" s="23" t="str">
        <f t="shared" si="16"/>
        <v/>
      </c>
      <c r="Q215" s="33" t="str">
        <f t="shared" si="17"/>
        <v/>
      </c>
      <c r="R215" s="26" t="str">
        <f t="shared" si="18"/>
        <v/>
      </c>
      <c r="S215" s="31"/>
      <c r="T215" s="31"/>
      <c r="U215" s="31"/>
      <c r="V215" s="31"/>
      <c r="W215" s="16"/>
      <c r="X215" s="23" t="str">
        <f>IF(ISNUMBER(P215),IFERROR(LOOKUP(9.99E+307,X$5:X214),0)+P215,"")</f>
        <v/>
      </c>
      <c r="Y215" s="23" t="str">
        <f>IF(ISNUMBER(X215),MAX(IFERROR(LOOKUP(9.99E+307,Y$5:Y214),0),X215,0),"")</f>
        <v/>
      </c>
      <c r="Z215" s="23" t="str">
        <f t="shared" si="19"/>
        <v/>
      </c>
    </row>
    <row r="216" spans="1:26" x14ac:dyDescent="0.25">
      <c r="A216" s="28"/>
      <c r="B216" s="29"/>
      <c r="C216" s="30"/>
      <c r="D216" s="31"/>
      <c r="E216" s="31"/>
      <c r="F216" s="31"/>
      <c r="G216" s="16"/>
      <c r="H216" s="31"/>
      <c r="I216" s="32"/>
      <c r="J216" s="32"/>
      <c r="K216" s="32"/>
      <c r="L216" s="32"/>
      <c r="M216" s="32"/>
      <c r="N216" s="18"/>
      <c r="O216" s="23" t="str">
        <f t="shared" si="15"/>
        <v/>
      </c>
      <c r="P216" s="23" t="str">
        <f t="shared" si="16"/>
        <v/>
      </c>
      <c r="Q216" s="33" t="str">
        <f t="shared" si="17"/>
        <v/>
      </c>
      <c r="R216" s="26" t="str">
        <f t="shared" si="18"/>
        <v/>
      </c>
      <c r="S216" s="31"/>
      <c r="T216" s="31"/>
      <c r="U216" s="31"/>
      <c r="V216" s="31"/>
      <c r="W216" s="16"/>
      <c r="X216" s="23" t="str">
        <f>IF(ISNUMBER(P216),IFERROR(LOOKUP(9.99E+307,X$5:X215),0)+P216,"")</f>
        <v/>
      </c>
      <c r="Y216" s="23" t="str">
        <f>IF(ISNUMBER(X216),MAX(IFERROR(LOOKUP(9.99E+307,Y$5:Y215),0),X216,0),"")</f>
        <v/>
      </c>
      <c r="Z216" s="23" t="str">
        <f t="shared" si="19"/>
        <v/>
      </c>
    </row>
    <row r="217" spans="1:26" x14ac:dyDescent="0.25">
      <c r="A217" s="28"/>
      <c r="B217" s="29"/>
      <c r="C217" s="30"/>
      <c r="D217" s="31"/>
      <c r="E217" s="31"/>
      <c r="F217" s="31"/>
      <c r="G217" s="16"/>
      <c r="H217" s="31"/>
      <c r="I217" s="32"/>
      <c r="J217" s="32"/>
      <c r="K217" s="32"/>
      <c r="L217" s="32"/>
      <c r="M217" s="32"/>
      <c r="N217" s="18"/>
      <c r="O217" s="23" t="str">
        <f t="shared" si="15"/>
        <v/>
      </c>
      <c r="P217" s="23" t="str">
        <f t="shared" si="16"/>
        <v/>
      </c>
      <c r="Q217" s="33" t="str">
        <f t="shared" si="17"/>
        <v/>
      </c>
      <c r="R217" s="26" t="str">
        <f t="shared" si="18"/>
        <v/>
      </c>
      <c r="S217" s="31"/>
      <c r="T217" s="31"/>
      <c r="U217" s="31"/>
      <c r="V217" s="31"/>
      <c r="W217" s="16"/>
      <c r="X217" s="23" t="str">
        <f>IF(ISNUMBER(P217),IFERROR(LOOKUP(9.99E+307,X$5:X216),0)+P217,"")</f>
        <v/>
      </c>
      <c r="Y217" s="23" t="str">
        <f>IF(ISNUMBER(X217),MAX(IFERROR(LOOKUP(9.99E+307,Y$5:Y216),0),X217,0),"")</f>
        <v/>
      </c>
      <c r="Z217" s="23" t="str">
        <f t="shared" si="19"/>
        <v/>
      </c>
    </row>
    <row r="218" spans="1:26" x14ac:dyDescent="0.25">
      <c r="A218" s="28"/>
      <c r="B218" s="29"/>
      <c r="C218" s="30"/>
      <c r="D218" s="31"/>
      <c r="E218" s="31"/>
      <c r="F218" s="31"/>
      <c r="G218" s="16"/>
      <c r="H218" s="31"/>
      <c r="I218" s="32"/>
      <c r="J218" s="32"/>
      <c r="K218" s="32"/>
      <c r="L218" s="32"/>
      <c r="M218" s="32"/>
      <c r="N218" s="18"/>
      <c r="O218" s="23" t="str">
        <f t="shared" si="15"/>
        <v/>
      </c>
      <c r="P218" s="23" t="str">
        <f t="shared" si="16"/>
        <v/>
      </c>
      <c r="Q218" s="33" t="str">
        <f t="shared" si="17"/>
        <v/>
      </c>
      <c r="R218" s="26" t="str">
        <f t="shared" si="18"/>
        <v/>
      </c>
      <c r="S218" s="31"/>
      <c r="T218" s="31"/>
      <c r="U218" s="31"/>
      <c r="V218" s="31"/>
      <c r="W218" s="16"/>
      <c r="X218" s="23" t="str">
        <f>IF(ISNUMBER(P218),IFERROR(LOOKUP(9.99E+307,X$5:X217),0)+P218,"")</f>
        <v/>
      </c>
      <c r="Y218" s="23" t="str">
        <f>IF(ISNUMBER(X218),MAX(IFERROR(LOOKUP(9.99E+307,Y$5:Y217),0),X218,0),"")</f>
        <v/>
      </c>
      <c r="Z218" s="23" t="str">
        <f t="shared" si="19"/>
        <v/>
      </c>
    </row>
    <row r="219" spans="1:26" x14ac:dyDescent="0.25">
      <c r="A219" s="28"/>
      <c r="B219" s="29"/>
      <c r="C219" s="30"/>
      <c r="D219" s="31"/>
      <c r="E219" s="31"/>
      <c r="F219" s="31"/>
      <c r="G219" s="16"/>
      <c r="H219" s="31"/>
      <c r="I219" s="32"/>
      <c r="J219" s="32"/>
      <c r="K219" s="32"/>
      <c r="L219" s="32"/>
      <c r="M219" s="32"/>
      <c r="N219" s="18"/>
      <c r="O219" s="23" t="str">
        <f t="shared" si="15"/>
        <v/>
      </c>
      <c r="P219" s="23" t="str">
        <f t="shared" si="16"/>
        <v/>
      </c>
      <c r="Q219" s="33" t="str">
        <f t="shared" si="17"/>
        <v/>
      </c>
      <c r="R219" s="26" t="str">
        <f t="shared" si="18"/>
        <v/>
      </c>
      <c r="S219" s="31"/>
      <c r="T219" s="31"/>
      <c r="U219" s="31"/>
      <c r="V219" s="31"/>
      <c r="W219" s="16"/>
      <c r="X219" s="23" t="str">
        <f>IF(ISNUMBER(P219),IFERROR(LOOKUP(9.99E+307,X$5:X218),0)+P219,"")</f>
        <v/>
      </c>
      <c r="Y219" s="23" t="str">
        <f>IF(ISNUMBER(X219),MAX(IFERROR(LOOKUP(9.99E+307,Y$5:Y218),0),X219,0),"")</f>
        <v/>
      </c>
      <c r="Z219" s="23" t="str">
        <f t="shared" si="19"/>
        <v/>
      </c>
    </row>
    <row r="220" spans="1:26" x14ac:dyDescent="0.25">
      <c r="A220" s="28"/>
      <c r="B220" s="29"/>
      <c r="C220" s="30"/>
      <c r="D220" s="31"/>
      <c r="E220" s="31"/>
      <c r="F220" s="31"/>
      <c r="G220" s="16"/>
      <c r="H220" s="31"/>
      <c r="I220" s="32"/>
      <c r="J220" s="32"/>
      <c r="K220" s="32"/>
      <c r="L220" s="32"/>
      <c r="M220" s="32"/>
      <c r="N220" s="18"/>
      <c r="O220" s="23" t="str">
        <f t="shared" si="15"/>
        <v/>
      </c>
      <c r="P220" s="23" t="str">
        <f t="shared" si="16"/>
        <v/>
      </c>
      <c r="Q220" s="33" t="str">
        <f t="shared" si="17"/>
        <v/>
      </c>
      <c r="R220" s="26" t="str">
        <f t="shared" si="18"/>
        <v/>
      </c>
      <c r="S220" s="31"/>
      <c r="T220" s="31"/>
      <c r="U220" s="31"/>
      <c r="V220" s="31"/>
      <c r="W220" s="16"/>
      <c r="X220" s="23" t="str">
        <f>IF(ISNUMBER(P220),IFERROR(LOOKUP(9.99E+307,X$5:X219),0)+P220,"")</f>
        <v/>
      </c>
      <c r="Y220" s="23" t="str">
        <f>IF(ISNUMBER(X220),MAX(IFERROR(LOOKUP(9.99E+307,Y$5:Y219),0),X220,0),"")</f>
        <v/>
      </c>
      <c r="Z220" s="23" t="str">
        <f t="shared" si="19"/>
        <v/>
      </c>
    </row>
    <row r="221" spans="1:26" x14ac:dyDescent="0.25">
      <c r="A221" s="28"/>
      <c r="B221" s="29"/>
      <c r="C221" s="30"/>
      <c r="D221" s="31"/>
      <c r="E221" s="31"/>
      <c r="F221" s="31"/>
      <c r="G221" s="16"/>
      <c r="H221" s="31"/>
      <c r="I221" s="32"/>
      <c r="J221" s="32"/>
      <c r="K221" s="32"/>
      <c r="L221" s="32"/>
      <c r="M221" s="32"/>
      <c r="N221" s="18"/>
      <c r="O221" s="23" t="str">
        <f t="shared" si="15"/>
        <v/>
      </c>
      <c r="P221" s="23" t="str">
        <f t="shared" si="16"/>
        <v/>
      </c>
      <c r="Q221" s="33" t="str">
        <f t="shared" si="17"/>
        <v/>
      </c>
      <c r="R221" s="26" t="str">
        <f t="shared" si="18"/>
        <v/>
      </c>
      <c r="S221" s="31"/>
      <c r="T221" s="31"/>
      <c r="U221" s="31"/>
      <c r="V221" s="31"/>
      <c r="W221" s="16"/>
      <c r="X221" s="23" t="str">
        <f>IF(ISNUMBER(P221),IFERROR(LOOKUP(9.99E+307,X$5:X220),0)+P221,"")</f>
        <v/>
      </c>
      <c r="Y221" s="23" t="str">
        <f>IF(ISNUMBER(X221),MAX(IFERROR(LOOKUP(9.99E+307,Y$5:Y220),0),X221,0),"")</f>
        <v/>
      </c>
      <c r="Z221" s="23" t="str">
        <f t="shared" si="19"/>
        <v/>
      </c>
    </row>
    <row r="222" spans="1:26" x14ac:dyDescent="0.25">
      <c r="A222" s="28"/>
      <c r="B222" s="29"/>
      <c r="C222" s="30"/>
      <c r="D222" s="31"/>
      <c r="E222" s="31"/>
      <c r="F222" s="31"/>
      <c r="G222" s="16"/>
      <c r="H222" s="31"/>
      <c r="I222" s="32"/>
      <c r="J222" s="32"/>
      <c r="K222" s="32"/>
      <c r="L222" s="32"/>
      <c r="M222" s="32"/>
      <c r="N222" s="18"/>
      <c r="O222" s="23" t="str">
        <f t="shared" si="15"/>
        <v/>
      </c>
      <c r="P222" s="23" t="str">
        <f t="shared" si="16"/>
        <v/>
      </c>
      <c r="Q222" s="33" t="str">
        <f t="shared" si="17"/>
        <v/>
      </c>
      <c r="R222" s="26" t="str">
        <f t="shared" si="18"/>
        <v/>
      </c>
      <c r="S222" s="31"/>
      <c r="T222" s="31"/>
      <c r="U222" s="31"/>
      <c r="V222" s="31"/>
      <c r="W222" s="16"/>
      <c r="X222" s="23" t="str">
        <f>IF(ISNUMBER(P222),IFERROR(LOOKUP(9.99E+307,X$5:X221),0)+P222,"")</f>
        <v/>
      </c>
      <c r="Y222" s="23" t="str">
        <f>IF(ISNUMBER(X222),MAX(IFERROR(LOOKUP(9.99E+307,Y$5:Y221),0),X222,0),"")</f>
        <v/>
      </c>
      <c r="Z222" s="23" t="str">
        <f t="shared" si="19"/>
        <v/>
      </c>
    </row>
    <row r="223" spans="1:26" x14ac:dyDescent="0.25">
      <c r="A223" s="28"/>
      <c r="B223" s="29"/>
      <c r="C223" s="30"/>
      <c r="D223" s="31"/>
      <c r="E223" s="31"/>
      <c r="F223" s="31"/>
      <c r="G223" s="16"/>
      <c r="H223" s="31"/>
      <c r="I223" s="32"/>
      <c r="J223" s="32"/>
      <c r="K223" s="32"/>
      <c r="L223" s="32"/>
      <c r="M223" s="32"/>
      <c r="N223" s="18"/>
      <c r="O223" s="23" t="str">
        <f t="shared" si="15"/>
        <v/>
      </c>
      <c r="P223" s="23" t="str">
        <f t="shared" si="16"/>
        <v/>
      </c>
      <c r="Q223" s="33" t="str">
        <f t="shared" si="17"/>
        <v/>
      </c>
      <c r="R223" s="26" t="str">
        <f t="shared" si="18"/>
        <v/>
      </c>
      <c r="S223" s="31"/>
      <c r="T223" s="31"/>
      <c r="U223" s="31"/>
      <c r="V223" s="31"/>
      <c r="W223" s="16"/>
      <c r="X223" s="23" t="str">
        <f>IF(ISNUMBER(P223),IFERROR(LOOKUP(9.99E+307,X$5:X222),0)+P223,"")</f>
        <v/>
      </c>
      <c r="Y223" s="23" t="str">
        <f>IF(ISNUMBER(X223),MAX(IFERROR(LOOKUP(9.99E+307,Y$5:Y222),0),X223,0),"")</f>
        <v/>
      </c>
      <c r="Z223" s="23" t="str">
        <f t="shared" si="19"/>
        <v/>
      </c>
    </row>
    <row r="224" spans="1:26" x14ac:dyDescent="0.25">
      <c r="A224" s="28"/>
      <c r="B224" s="29"/>
      <c r="C224" s="30"/>
      <c r="D224" s="31"/>
      <c r="E224" s="31"/>
      <c r="F224" s="31"/>
      <c r="G224" s="16"/>
      <c r="H224" s="31"/>
      <c r="I224" s="32"/>
      <c r="J224" s="32"/>
      <c r="K224" s="32"/>
      <c r="L224" s="32"/>
      <c r="M224" s="32"/>
      <c r="N224" s="18"/>
      <c r="O224" s="23" t="str">
        <f t="shared" si="15"/>
        <v/>
      </c>
      <c r="P224" s="23" t="str">
        <f t="shared" si="16"/>
        <v/>
      </c>
      <c r="Q224" s="33" t="str">
        <f t="shared" si="17"/>
        <v/>
      </c>
      <c r="R224" s="26" t="str">
        <f t="shared" si="18"/>
        <v/>
      </c>
      <c r="S224" s="31"/>
      <c r="T224" s="31"/>
      <c r="U224" s="31"/>
      <c r="V224" s="31"/>
      <c r="W224" s="16"/>
      <c r="X224" s="23" t="str">
        <f>IF(ISNUMBER(P224),IFERROR(LOOKUP(9.99E+307,X$5:X223),0)+P224,"")</f>
        <v/>
      </c>
      <c r="Y224" s="23" t="str">
        <f>IF(ISNUMBER(X224),MAX(IFERROR(LOOKUP(9.99E+307,Y$5:Y223),0),X224,0),"")</f>
        <v/>
      </c>
      <c r="Z224" s="23" t="str">
        <f t="shared" si="19"/>
        <v/>
      </c>
    </row>
    <row r="225" spans="1:26" x14ac:dyDescent="0.25">
      <c r="A225" s="28"/>
      <c r="B225" s="29"/>
      <c r="C225" s="30"/>
      <c r="D225" s="31"/>
      <c r="E225" s="31"/>
      <c r="F225" s="31"/>
      <c r="G225" s="16"/>
      <c r="H225" s="31"/>
      <c r="I225" s="32"/>
      <c r="J225" s="32"/>
      <c r="K225" s="32"/>
      <c r="L225" s="32"/>
      <c r="M225" s="32"/>
      <c r="N225" s="18"/>
      <c r="O225" s="23" t="str">
        <f t="shared" si="15"/>
        <v/>
      </c>
      <c r="P225" s="23" t="str">
        <f t="shared" si="16"/>
        <v/>
      </c>
      <c r="Q225" s="33" t="str">
        <f t="shared" si="17"/>
        <v/>
      </c>
      <c r="R225" s="26" t="str">
        <f t="shared" si="18"/>
        <v/>
      </c>
      <c r="S225" s="31"/>
      <c r="T225" s="31"/>
      <c r="U225" s="31"/>
      <c r="V225" s="31"/>
      <c r="W225" s="16"/>
      <c r="X225" s="23" t="str">
        <f>IF(ISNUMBER(P225),IFERROR(LOOKUP(9.99E+307,X$5:X224),0)+P225,"")</f>
        <v/>
      </c>
      <c r="Y225" s="23" t="str">
        <f>IF(ISNUMBER(X225),MAX(IFERROR(LOOKUP(9.99E+307,Y$5:Y224),0),X225,0),"")</f>
        <v/>
      </c>
      <c r="Z225" s="23" t="str">
        <f t="shared" si="19"/>
        <v/>
      </c>
    </row>
    <row r="226" spans="1:26" x14ac:dyDescent="0.25">
      <c r="A226" s="28"/>
      <c r="B226" s="29"/>
      <c r="C226" s="30"/>
      <c r="D226" s="31"/>
      <c r="E226" s="31"/>
      <c r="F226" s="31"/>
      <c r="G226" s="16"/>
      <c r="H226" s="31"/>
      <c r="I226" s="32"/>
      <c r="J226" s="32"/>
      <c r="K226" s="32"/>
      <c r="L226" s="32"/>
      <c r="M226" s="32"/>
      <c r="N226" s="18"/>
      <c r="O226" s="23" t="str">
        <f t="shared" si="15"/>
        <v/>
      </c>
      <c r="P226" s="23" t="str">
        <f t="shared" si="16"/>
        <v/>
      </c>
      <c r="Q226" s="33" t="str">
        <f t="shared" si="17"/>
        <v/>
      </c>
      <c r="R226" s="26" t="str">
        <f t="shared" si="18"/>
        <v/>
      </c>
      <c r="S226" s="31"/>
      <c r="T226" s="31"/>
      <c r="U226" s="31"/>
      <c r="V226" s="31"/>
      <c r="W226" s="16"/>
      <c r="X226" s="23" t="str">
        <f>IF(ISNUMBER(P226),IFERROR(LOOKUP(9.99E+307,X$5:X225),0)+P226,"")</f>
        <v/>
      </c>
      <c r="Y226" s="23" t="str">
        <f>IF(ISNUMBER(X226),MAX(IFERROR(LOOKUP(9.99E+307,Y$5:Y225),0),X226,0),"")</f>
        <v/>
      </c>
      <c r="Z226" s="23" t="str">
        <f t="shared" si="19"/>
        <v/>
      </c>
    </row>
    <row r="227" spans="1:26" x14ac:dyDescent="0.25">
      <c r="A227" s="28"/>
      <c r="B227" s="29"/>
      <c r="C227" s="30"/>
      <c r="D227" s="31"/>
      <c r="E227" s="31"/>
      <c r="F227" s="31"/>
      <c r="G227" s="16"/>
      <c r="H227" s="31"/>
      <c r="I227" s="32"/>
      <c r="J227" s="32"/>
      <c r="K227" s="32"/>
      <c r="L227" s="32"/>
      <c r="M227" s="32"/>
      <c r="N227" s="18"/>
      <c r="O227" s="23" t="str">
        <f t="shared" si="15"/>
        <v/>
      </c>
      <c r="P227" s="23" t="str">
        <f t="shared" si="16"/>
        <v/>
      </c>
      <c r="Q227" s="33" t="str">
        <f t="shared" si="17"/>
        <v/>
      </c>
      <c r="R227" s="26" t="str">
        <f t="shared" si="18"/>
        <v/>
      </c>
      <c r="S227" s="31"/>
      <c r="T227" s="31"/>
      <c r="U227" s="31"/>
      <c r="V227" s="31"/>
      <c r="W227" s="16"/>
      <c r="X227" s="23" t="str">
        <f>IF(ISNUMBER(P227),IFERROR(LOOKUP(9.99E+307,X$5:X226),0)+P227,"")</f>
        <v/>
      </c>
      <c r="Y227" s="23" t="str">
        <f>IF(ISNUMBER(X227),MAX(IFERROR(LOOKUP(9.99E+307,Y$5:Y226),0),X227,0),"")</f>
        <v/>
      </c>
      <c r="Z227" s="23" t="str">
        <f t="shared" si="19"/>
        <v/>
      </c>
    </row>
    <row r="228" spans="1:26" x14ac:dyDescent="0.25">
      <c r="A228" s="28"/>
      <c r="B228" s="29"/>
      <c r="C228" s="30"/>
      <c r="D228" s="31"/>
      <c r="E228" s="31"/>
      <c r="F228" s="31"/>
      <c r="G228" s="16"/>
      <c r="H228" s="31"/>
      <c r="I228" s="32"/>
      <c r="J228" s="32"/>
      <c r="K228" s="32"/>
      <c r="L228" s="32"/>
      <c r="M228" s="32"/>
      <c r="N228" s="18"/>
      <c r="O228" s="23" t="str">
        <f t="shared" si="15"/>
        <v/>
      </c>
      <c r="P228" s="23" t="str">
        <f t="shared" si="16"/>
        <v/>
      </c>
      <c r="Q228" s="33" t="str">
        <f t="shared" si="17"/>
        <v/>
      </c>
      <c r="R228" s="26" t="str">
        <f t="shared" si="18"/>
        <v/>
      </c>
      <c r="S228" s="31"/>
      <c r="T228" s="31"/>
      <c r="U228" s="31"/>
      <c r="V228" s="31"/>
      <c r="W228" s="16"/>
      <c r="X228" s="23" t="str">
        <f>IF(ISNUMBER(P228),IFERROR(LOOKUP(9.99E+307,X$5:X227),0)+P228,"")</f>
        <v/>
      </c>
      <c r="Y228" s="23" t="str">
        <f>IF(ISNUMBER(X228),MAX(IFERROR(LOOKUP(9.99E+307,Y$5:Y227),0),X228,0),"")</f>
        <v/>
      </c>
      <c r="Z228" s="23" t="str">
        <f t="shared" si="19"/>
        <v/>
      </c>
    </row>
    <row r="229" spans="1:26" x14ac:dyDescent="0.25">
      <c r="A229" s="28"/>
      <c r="B229" s="29"/>
      <c r="C229" s="30"/>
      <c r="D229" s="31"/>
      <c r="E229" s="31"/>
      <c r="F229" s="31"/>
      <c r="G229" s="16"/>
      <c r="H229" s="31"/>
      <c r="I229" s="32"/>
      <c r="J229" s="32"/>
      <c r="K229" s="32"/>
      <c r="L229" s="32"/>
      <c r="M229" s="32"/>
      <c r="N229" s="18"/>
      <c r="O229" s="23" t="str">
        <f t="shared" si="15"/>
        <v/>
      </c>
      <c r="P229" s="23" t="str">
        <f t="shared" si="16"/>
        <v/>
      </c>
      <c r="Q229" s="33" t="str">
        <f t="shared" si="17"/>
        <v/>
      </c>
      <c r="R229" s="26" t="str">
        <f t="shared" si="18"/>
        <v/>
      </c>
      <c r="S229" s="31"/>
      <c r="T229" s="31"/>
      <c r="U229" s="31"/>
      <c r="V229" s="31"/>
      <c r="W229" s="16"/>
      <c r="X229" s="23" t="str">
        <f>IF(ISNUMBER(P229),IFERROR(LOOKUP(9.99E+307,X$5:X228),0)+P229,"")</f>
        <v/>
      </c>
      <c r="Y229" s="23" t="str">
        <f>IF(ISNUMBER(X229),MAX(IFERROR(LOOKUP(9.99E+307,Y$5:Y228),0),X229,0),"")</f>
        <v/>
      </c>
      <c r="Z229" s="23" t="str">
        <f t="shared" si="19"/>
        <v/>
      </c>
    </row>
    <row r="230" spans="1:26" x14ac:dyDescent="0.25">
      <c r="A230" s="28"/>
      <c r="B230" s="29"/>
      <c r="C230" s="30"/>
      <c r="D230" s="31"/>
      <c r="E230" s="31"/>
      <c r="F230" s="31"/>
      <c r="G230" s="16"/>
      <c r="H230" s="31"/>
      <c r="I230" s="32"/>
      <c r="J230" s="32"/>
      <c r="K230" s="32"/>
      <c r="L230" s="32"/>
      <c r="M230" s="32"/>
      <c r="N230" s="18"/>
      <c r="O230" s="23" t="str">
        <f t="shared" si="15"/>
        <v/>
      </c>
      <c r="P230" s="23" t="str">
        <f t="shared" si="16"/>
        <v/>
      </c>
      <c r="Q230" s="33" t="str">
        <f t="shared" si="17"/>
        <v/>
      </c>
      <c r="R230" s="26" t="str">
        <f t="shared" si="18"/>
        <v/>
      </c>
      <c r="S230" s="31"/>
      <c r="T230" s="31"/>
      <c r="U230" s="31"/>
      <c r="V230" s="31"/>
      <c r="W230" s="16"/>
      <c r="X230" s="23" t="str">
        <f>IF(ISNUMBER(P230),IFERROR(LOOKUP(9.99E+307,X$5:X229),0)+P230,"")</f>
        <v/>
      </c>
      <c r="Y230" s="23" t="str">
        <f>IF(ISNUMBER(X230),MAX(IFERROR(LOOKUP(9.99E+307,Y$5:Y229),0),X230,0),"")</f>
        <v/>
      </c>
      <c r="Z230" s="23" t="str">
        <f t="shared" si="19"/>
        <v/>
      </c>
    </row>
    <row r="231" spans="1:26" x14ac:dyDescent="0.25">
      <c r="A231" s="28"/>
      <c r="B231" s="29"/>
      <c r="C231" s="30"/>
      <c r="D231" s="31"/>
      <c r="E231" s="31"/>
      <c r="F231" s="31"/>
      <c r="G231" s="16"/>
      <c r="H231" s="31"/>
      <c r="I231" s="32"/>
      <c r="J231" s="32"/>
      <c r="K231" s="32"/>
      <c r="L231" s="32"/>
      <c r="M231" s="32"/>
      <c r="N231" s="18"/>
      <c r="O231" s="23" t="str">
        <f t="shared" si="15"/>
        <v/>
      </c>
      <c r="P231" s="23" t="str">
        <f t="shared" si="16"/>
        <v/>
      </c>
      <c r="Q231" s="33" t="str">
        <f t="shared" si="17"/>
        <v/>
      </c>
      <c r="R231" s="26" t="str">
        <f t="shared" si="18"/>
        <v/>
      </c>
      <c r="S231" s="31"/>
      <c r="T231" s="31"/>
      <c r="U231" s="31"/>
      <c r="V231" s="31"/>
      <c r="W231" s="16"/>
      <c r="X231" s="23" t="str">
        <f>IF(ISNUMBER(P231),IFERROR(LOOKUP(9.99E+307,X$5:X230),0)+P231,"")</f>
        <v/>
      </c>
      <c r="Y231" s="23" t="str">
        <f>IF(ISNUMBER(X231),MAX(IFERROR(LOOKUP(9.99E+307,Y$5:Y230),0),X231,0),"")</f>
        <v/>
      </c>
      <c r="Z231" s="23" t="str">
        <f t="shared" si="19"/>
        <v/>
      </c>
    </row>
    <row r="232" spans="1:26" x14ac:dyDescent="0.25">
      <c r="A232" s="28"/>
      <c r="B232" s="29"/>
      <c r="C232" s="30"/>
      <c r="D232" s="31"/>
      <c r="E232" s="31"/>
      <c r="F232" s="31"/>
      <c r="G232" s="16"/>
      <c r="H232" s="31"/>
      <c r="I232" s="32"/>
      <c r="J232" s="32"/>
      <c r="K232" s="32"/>
      <c r="L232" s="32"/>
      <c r="M232" s="32"/>
      <c r="N232" s="18"/>
      <c r="O232" s="23" t="str">
        <f t="shared" si="15"/>
        <v/>
      </c>
      <c r="P232" s="23" t="str">
        <f t="shared" si="16"/>
        <v/>
      </c>
      <c r="Q232" s="33" t="str">
        <f t="shared" si="17"/>
        <v/>
      </c>
      <c r="R232" s="26" t="str">
        <f t="shared" si="18"/>
        <v/>
      </c>
      <c r="S232" s="31"/>
      <c r="T232" s="31"/>
      <c r="U232" s="31"/>
      <c r="V232" s="31"/>
      <c r="W232" s="16"/>
      <c r="X232" s="23" t="str">
        <f>IF(ISNUMBER(P232),IFERROR(LOOKUP(9.99E+307,X$5:X231),0)+P232,"")</f>
        <v/>
      </c>
      <c r="Y232" s="23" t="str">
        <f>IF(ISNUMBER(X232),MAX(IFERROR(LOOKUP(9.99E+307,Y$5:Y231),0),X232,0),"")</f>
        <v/>
      </c>
      <c r="Z232" s="23" t="str">
        <f t="shared" si="19"/>
        <v/>
      </c>
    </row>
    <row r="233" spans="1:26" x14ac:dyDescent="0.25">
      <c r="A233" s="28"/>
      <c r="B233" s="29"/>
      <c r="C233" s="30"/>
      <c r="D233" s="31"/>
      <c r="E233" s="31"/>
      <c r="F233" s="31"/>
      <c r="G233" s="16"/>
      <c r="H233" s="31"/>
      <c r="I233" s="32"/>
      <c r="J233" s="32"/>
      <c r="K233" s="32"/>
      <c r="L233" s="32"/>
      <c r="M233" s="32"/>
      <c r="N233" s="18"/>
      <c r="O233" s="23" t="str">
        <f t="shared" si="15"/>
        <v/>
      </c>
      <c r="P233" s="23" t="str">
        <f t="shared" si="16"/>
        <v/>
      </c>
      <c r="Q233" s="33" t="str">
        <f t="shared" si="17"/>
        <v/>
      </c>
      <c r="R233" s="26" t="str">
        <f t="shared" si="18"/>
        <v/>
      </c>
      <c r="S233" s="31"/>
      <c r="T233" s="31"/>
      <c r="U233" s="31"/>
      <c r="V233" s="31"/>
      <c r="W233" s="16"/>
      <c r="X233" s="23" t="str">
        <f>IF(ISNUMBER(P233),IFERROR(LOOKUP(9.99E+307,X$5:X232),0)+P233,"")</f>
        <v/>
      </c>
      <c r="Y233" s="23" t="str">
        <f>IF(ISNUMBER(X233),MAX(IFERROR(LOOKUP(9.99E+307,Y$5:Y232),0),X233,0),"")</f>
        <v/>
      </c>
      <c r="Z233" s="23" t="str">
        <f t="shared" si="19"/>
        <v/>
      </c>
    </row>
    <row r="234" spans="1:26" x14ac:dyDescent="0.25">
      <c r="A234" s="28"/>
      <c r="B234" s="29"/>
      <c r="C234" s="30"/>
      <c r="D234" s="31"/>
      <c r="E234" s="31"/>
      <c r="F234" s="31"/>
      <c r="G234" s="16"/>
      <c r="H234" s="31"/>
      <c r="I234" s="32"/>
      <c r="J234" s="32"/>
      <c r="K234" s="32"/>
      <c r="L234" s="32"/>
      <c r="M234" s="32"/>
      <c r="N234" s="18"/>
      <c r="O234" s="23" t="str">
        <f t="shared" si="15"/>
        <v/>
      </c>
      <c r="P234" s="23" t="str">
        <f t="shared" si="16"/>
        <v/>
      </c>
      <c r="Q234" s="33" t="str">
        <f t="shared" si="17"/>
        <v/>
      </c>
      <c r="R234" s="26" t="str">
        <f t="shared" si="18"/>
        <v/>
      </c>
      <c r="S234" s="31"/>
      <c r="T234" s="31"/>
      <c r="U234" s="31"/>
      <c r="V234" s="31"/>
      <c r="W234" s="16"/>
      <c r="X234" s="23" t="str">
        <f>IF(ISNUMBER(P234),IFERROR(LOOKUP(9.99E+307,X$5:X233),0)+P234,"")</f>
        <v/>
      </c>
      <c r="Y234" s="23" t="str">
        <f>IF(ISNUMBER(X234),MAX(IFERROR(LOOKUP(9.99E+307,Y$5:Y233),0),X234,0),"")</f>
        <v/>
      </c>
      <c r="Z234" s="23" t="str">
        <f t="shared" si="19"/>
        <v/>
      </c>
    </row>
    <row r="235" spans="1:26" x14ac:dyDescent="0.25">
      <c r="A235" s="28"/>
      <c r="B235" s="29"/>
      <c r="C235" s="30"/>
      <c r="D235" s="31"/>
      <c r="E235" s="31"/>
      <c r="F235" s="31"/>
      <c r="G235" s="16"/>
      <c r="H235" s="31"/>
      <c r="I235" s="32"/>
      <c r="J235" s="32"/>
      <c r="K235" s="32"/>
      <c r="L235" s="32"/>
      <c r="M235" s="32"/>
      <c r="N235" s="18"/>
      <c r="O235" s="23" t="str">
        <f t="shared" si="15"/>
        <v/>
      </c>
      <c r="P235" s="23" t="str">
        <f t="shared" si="16"/>
        <v/>
      </c>
      <c r="Q235" s="33" t="str">
        <f t="shared" si="17"/>
        <v/>
      </c>
      <c r="R235" s="26" t="str">
        <f t="shared" si="18"/>
        <v/>
      </c>
      <c r="S235" s="31"/>
      <c r="T235" s="31"/>
      <c r="U235" s="31"/>
      <c r="V235" s="31"/>
      <c r="W235" s="16"/>
      <c r="X235" s="23" t="str">
        <f>IF(ISNUMBER(P235),IFERROR(LOOKUP(9.99E+307,X$5:X234),0)+P235,"")</f>
        <v/>
      </c>
      <c r="Y235" s="23" t="str">
        <f>IF(ISNUMBER(X235),MAX(IFERROR(LOOKUP(9.99E+307,Y$5:Y234),0),X235,0),"")</f>
        <v/>
      </c>
      <c r="Z235" s="23" t="str">
        <f t="shared" si="19"/>
        <v/>
      </c>
    </row>
    <row r="236" spans="1:26" x14ac:dyDescent="0.25">
      <c r="A236" s="28"/>
      <c r="B236" s="29"/>
      <c r="C236" s="30"/>
      <c r="D236" s="31"/>
      <c r="E236" s="31"/>
      <c r="F236" s="31"/>
      <c r="G236" s="16"/>
      <c r="H236" s="31"/>
      <c r="I236" s="32"/>
      <c r="J236" s="32"/>
      <c r="K236" s="32"/>
      <c r="L236" s="32"/>
      <c r="M236" s="32"/>
      <c r="N236" s="18"/>
      <c r="O236" s="23" t="str">
        <f t="shared" si="15"/>
        <v/>
      </c>
      <c r="P236" s="23" t="str">
        <f t="shared" si="16"/>
        <v/>
      </c>
      <c r="Q236" s="33" t="str">
        <f t="shared" si="17"/>
        <v/>
      </c>
      <c r="R236" s="26" t="str">
        <f t="shared" si="18"/>
        <v/>
      </c>
      <c r="S236" s="31"/>
      <c r="T236" s="31"/>
      <c r="U236" s="31"/>
      <c r="V236" s="31"/>
      <c r="W236" s="16"/>
      <c r="X236" s="23" t="str">
        <f>IF(ISNUMBER(P236),IFERROR(LOOKUP(9.99E+307,X$5:X235),0)+P236,"")</f>
        <v/>
      </c>
      <c r="Y236" s="23" t="str">
        <f>IF(ISNUMBER(X236),MAX(IFERROR(LOOKUP(9.99E+307,Y$5:Y235),0),X236,0),"")</f>
        <v/>
      </c>
      <c r="Z236" s="23" t="str">
        <f t="shared" si="19"/>
        <v/>
      </c>
    </row>
    <row r="237" spans="1:26" x14ac:dyDescent="0.25">
      <c r="A237" s="28"/>
      <c r="B237" s="29"/>
      <c r="C237" s="30"/>
      <c r="D237" s="31"/>
      <c r="E237" s="31"/>
      <c r="F237" s="31"/>
      <c r="G237" s="16"/>
      <c r="H237" s="31"/>
      <c r="I237" s="32"/>
      <c r="J237" s="32"/>
      <c r="K237" s="32"/>
      <c r="L237" s="32"/>
      <c r="M237" s="32"/>
      <c r="N237" s="18"/>
      <c r="O237" s="23" t="str">
        <f t="shared" si="15"/>
        <v/>
      </c>
      <c r="P237" s="23" t="str">
        <f t="shared" si="16"/>
        <v/>
      </c>
      <c r="Q237" s="33" t="str">
        <f t="shared" si="17"/>
        <v/>
      </c>
      <c r="R237" s="26" t="str">
        <f t="shared" si="18"/>
        <v/>
      </c>
      <c r="S237" s="31"/>
      <c r="T237" s="31"/>
      <c r="U237" s="31"/>
      <c r="V237" s="31"/>
      <c r="W237" s="16"/>
      <c r="X237" s="23" t="str">
        <f>IF(ISNUMBER(P237),IFERROR(LOOKUP(9.99E+307,X$5:X236),0)+P237,"")</f>
        <v/>
      </c>
      <c r="Y237" s="23" t="str">
        <f>IF(ISNUMBER(X237),MAX(IFERROR(LOOKUP(9.99E+307,Y$5:Y236),0),X237,0),"")</f>
        <v/>
      </c>
      <c r="Z237" s="23" t="str">
        <f t="shared" si="19"/>
        <v/>
      </c>
    </row>
    <row r="238" spans="1:26" x14ac:dyDescent="0.25">
      <c r="A238" s="28"/>
      <c r="B238" s="29"/>
      <c r="C238" s="30"/>
      <c r="D238" s="31"/>
      <c r="E238" s="31"/>
      <c r="F238" s="31"/>
      <c r="G238" s="16"/>
      <c r="H238" s="31"/>
      <c r="I238" s="32"/>
      <c r="J238" s="32"/>
      <c r="K238" s="32"/>
      <c r="L238" s="32"/>
      <c r="M238" s="32"/>
      <c r="N238" s="18"/>
      <c r="O238" s="23" t="str">
        <f t="shared" si="15"/>
        <v/>
      </c>
      <c r="P238" s="23" t="str">
        <f t="shared" si="16"/>
        <v/>
      </c>
      <c r="Q238" s="33" t="str">
        <f t="shared" si="17"/>
        <v/>
      </c>
      <c r="R238" s="26" t="str">
        <f t="shared" si="18"/>
        <v/>
      </c>
      <c r="S238" s="31"/>
      <c r="T238" s="31"/>
      <c r="U238" s="31"/>
      <c r="V238" s="31"/>
      <c r="W238" s="16"/>
      <c r="X238" s="23" t="str">
        <f>IF(ISNUMBER(P238),IFERROR(LOOKUP(9.99E+307,X$5:X237),0)+P238,"")</f>
        <v/>
      </c>
      <c r="Y238" s="23" t="str">
        <f>IF(ISNUMBER(X238),MAX(IFERROR(LOOKUP(9.99E+307,Y$5:Y237),0),X238,0),"")</f>
        <v/>
      </c>
      <c r="Z238" s="23" t="str">
        <f t="shared" si="19"/>
        <v/>
      </c>
    </row>
    <row r="239" spans="1:26" x14ac:dyDescent="0.25">
      <c r="A239" s="28"/>
      <c r="B239" s="29"/>
      <c r="C239" s="30"/>
      <c r="D239" s="31"/>
      <c r="E239" s="31"/>
      <c r="F239" s="31"/>
      <c r="G239" s="16"/>
      <c r="H239" s="31"/>
      <c r="I239" s="32"/>
      <c r="J239" s="32"/>
      <c r="K239" s="32"/>
      <c r="L239" s="32"/>
      <c r="M239" s="32"/>
      <c r="N239" s="18"/>
      <c r="O239" s="23" t="str">
        <f t="shared" si="15"/>
        <v/>
      </c>
      <c r="P239" s="23" t="str">
        <f t="shared" si="16"/>
        <v/>
      </c>
      <c r="Q239" s="33" t="str">
        <f t="shared" si="17"/>
        <v/>
      </c>
      <c r="R239" s="26" t="str">
        <f t="shared" si="18"/>
        <v/>
      </c>
      <c r="S239" s="31"/>
      <c r="T239" s="31"/>
      <c r="U239" s="31"/>
      <c r="V239" s="31"/>
      <c r="W239" s="16"/>
      <c r="X239" s="23" t="str">
        <f>IF(ISNUMBER(P239),IFERROR(LOOKUP(9.99E+307,X$5:X238),0)+P239,"")</f>
        <v/>
      </c>
      <c r="Y239" s="23" t="str">
        <f>IF(ISNUMBER(X239),MAX(IFERROR(LOOKUP(9.99E+307,Y$5:Y238),0),X239,0),"")</f>
        <v/>
      </c>
      <c r="Z239" s="23" t="str">
        <f t="shared" si="19"/>
        <v/>
      </c>
    </row>
    <row r="240" spans="1:26" x14ac:dyDescent="0.25">
      <c r="A240" s="28"/>
      <c r="B240" s="29"/>
      <c r="C240" s="30"/>
      <c r="D240" s="31"/>
      <c r="E240" s="31"/>
      <c r="F240" s="31"/>
      <c r="G240" s="16"/>
      <c r="H240" s="31"/>
      <c r="I240" s="32"/>
      <c r="J240" s="32"/>
      <c r="K240" s="32"/>
      <c r="L240" s="32"/>
      <c r="M240" s="32"/>
      <c r="N240" s="18"/>
      <c r="O240" s="23" t="str">
        <f t="shared" si="15"/>
        <v/>
      </c>
      <c r="P240" s="23" t="str">
        <f t="shared" si="16"/>
        <v/>
      </c>
      <c r="Q240" s="33" t="str">
        <f t="shared" si="17"/>
        <v/>
      </c>
      <c r="R240" s="26" t="str">
        <f t="shared" si="18"/>
        <v/>
      </c>
      <c r="S240" s="31"/>
      <c r="T240" s="31"/>
      <c r="U240" s="31"/>
      <c r="V240" s="31"/>
      <c r="W240" s="16"/>
      <c r="X240" s="23" t="str">
        <f>IF(ISNUMBER(P240),IFERROR(LOOKUP(9.99E+307,X$5:X239),0)+P240,"")</f>
        <v/>
      </c>
      <c r="Y240" s="23" t="str">
        <f>IF(ISNUMBER(X240),MAX(IFERROR(LOOKUP(9.99E+307,Y$5:Y239),0),X240,0),"")</f>
        <v/>
      </c>
      <c r="Z240" s="23" t="str">
        <f t="shared" si="19"/>
        <v/>
      </c>
    </row>
    <row r="241" spans="1:26" x14ac:dyDescent="0.25">
      <c r="A241" s="28"/>
      <c r="B241" s="29"/>
      <c r="C241" s="30"/>
      <c r="D241" s="31"/>
      <c r="E241" s="31"/>
      <c r="F241" s="31"/>
      <c r="G241" s="16"/>
      <c r="H241" s="31"/>
      <c r="I241" s="32"/>
      <c r="J241" s="32"/>
      <c r="K241" s="32"/>
      <c r="L241" s="32"/>
      <c r="M241" s="32"/>
      <c r="N241" s="18"/>
      <c r="O241" s="23" t="str">
        <f t="shared" si="15"/>
        <v/>
      </c>
      <c r="P241" s="23" t="str">
        <f t="shared" si="16"/>
        <v/>
      </c>
      <c r="Q241" s="33" t="str">
        <f t="shared" si="17"/>
        <v/>
      </c>
      <c r="R241" s="26" t="str">
        <f t="shared" si="18"/>
        <v/>
      </c>
      <c r="S241" s="31"/>
      <c r="T241" s="31"/>
      <c r="U241" s="31"/>
      <c r="V241" s="31"/>
      <c r="W241" s="16"/>
      <c r="X241" s="23" t="str">
        <f>IF(ISNUMBER(P241),IFERROR(LOOKUP(9.99E+307,X$5:X240),0)+P241,"")</f>
        <v/>
      </c>
      <c r="Y241" s="23" t="str">
        <f>IF(ISNUMBER(X241),MAX(IFERROR(LOOKUP(9.99E+307,Y$5:Y240),0),X241,0),"")</f>
        <v/>
      </c>
      <c r="Z241" s="23" t="str">
        <f t="shared" si="19"/>
        <v/>
      </c>
    </row>
    <row r="242" spans="1:26" x14ac:dyDescent="0.25">
      <c r="A242" s="28"/>
      <c r="B242" s="29"/>
      <c r="C242" s="30"/>
      <c r="D242" s="31"/>
      <c r="E242" s="31"/>
      <c r="F242" s="31"/>
      <c r="G242" s="16"/>
      <c r="H242" s="31"/>
      <c r="I242" s="32"/>
      <c r="J242" s="32"/>
      <c r="K242" s="32"/>
      <c r="L242" s="32"/>
      <c r="M242" s="32"/>
      <c r="N242" s="18"/>
      <c r="O242" s="23" t="str">
        <f t="shared" si="15"/>
        <v/>
      </c>
      <c r="P242" s="23" t="str">
        <f t="shared" si="16"/>
        <v/>
      </c>
      <c r="Q242" s="33" t="str">
        <f t="shared" si="17"/>
        <v/>
      </c>
      <c r="R242" s="26" t="str">
        <f t="shared" si="18"/>
        <v/>
      </c>
      <c r="S242" s="31"/>
      <c r="T242" s="31"/>
      <c r="U242" s="31"/>
      <c r="V242" s="31"/>
      <c r="W242" s="16"/>
      <c r="X242" s="23" t="str">
        <f>IF(ISNUMBER(P242),IFERROR(LOOKUP(9.99E+307,X$5:X241),0)+P242,"")</f>
        <v/>
      </c>
      <c r="Y242" s="23" t="str">
        <f>IF(ISNUMBER(X242),MAX(IFERROR(LOOKUP(9.99E+307,Y$5:Y241),0),X242,0),"")</f>
        <v/>
      </c>
      <c r="Z242" s="23" t="str">
        <f t="shared" si="19"/>
        <v/>
      </c>
    </row>
    <row r="243" spans="1:26" x14ac:dyDescent="0.25">
      <c r="A243" s="28"/>
      <c r="B243" s="29"/>
      <c r="C243" s="30"/>
      <c r="D243" s="31"/>
      <c r="E243" s="31"/>
      <c r="F243" s="31"/>
      <c r="G243" s="16"/>
      <c r="H243" s="31"/>
      <c r="I243" s="32"/>
      <c r="J243" s="32"/>
      <c r="K243" s="32"/>
      <c r="L243" s="32"/>
      <c r="M243" s="32"/>
      <c r="N243" s="18"/>
      <c r="O243" s="23" t="str">
        <f t="shared" si="15"/>
        <v/>
      </c>
      <c r="P243" s="23" t="str">
        <f t="shared" si="16"/>
        <v/>
      </c>
      <c r="Q243" s="33" t="str">
        <f t="shared" si="17"/>
        <v/>
      </c>
      <c r="R243" s="26" t="str">
        <f t="shared" si="18"/>
        <v/>
      </c>
      <c r="S243" s="31"/>
      <c r="T243" s="31"/>
      <c r="U243" s="31"/>
      <c r="V243" s="31"/>
      <c r="W243" s="16"/>
      <c r="X243" s="23" t="str">
        <f>IF(ISNUMBER(P243),IFERROR(LOOKUP(9.99E+307,X$5:X242),0)+P243,"")</f>
        <v/>
      </c>
      <c r="Y243" s="23" t="str">
        <f>IF(ISNUMBER(X243),MAX(IFERROR(LOOKUP(9.99E+307,Y$5:Y242),0),X243,0),"")</f>
        <v/>
      </c>
      <c r="Z243" s="23" t="str">
        <f t="shared" si="19"/>
        <v/>
      </c>
    </row>
    <row r="244" spans="1:26" x14ac:dyDescent="0.25">
      <c r="A244" s="28"/>
      <c r="B244" s="29"/>
      <c r="C244" s="30"/>
      <c r="D244" s="31"/>
      <c r="E244" s="31"/>
      <c r="F244" s="31"/>
      <c r="G244" s="16"/>
      <c r="H244" s="31"/>
      <c r="I244" s="32"/>
      <c r="J244" s="32"/>
      <c r="K244" s="32"/>
      <c r="L244" s="32"/>
      <c r="M244" s="32"/>
      <c r="N244" s="18"/>
      <c r="O244" s="23" t="str">
        <f t="shared" si="15"/>
        <v/>
      </c>
      <c r="P244" s="23" t="str">
        <f t="shared" si="16"/>
        <v/>
      </c>
      <c r="Q244" s="33" t="str">
        <f t="shared" si="17"/>
        <v/>
      </c>
      <c r="R244" s="26" t="str">
        <f t="shared" si="18"/>
        <v/>
      </c>
      <c r="S244" s="31"/>
      <c r="T244" s="31"/>
      <c r="U244" s="31"/>
      <c r="V244" s="31"/>
      <c r="W244" s="16"/>
      <c r="X244" s="23" t="str">
        <f>IF(ISNUMBER(P244),IFERROR(LOOKUP(9.99E+307,X$5:X243),0)+P244,"")</f>
        <v/>
      </c>
      <c r="Y244" s="23" t="str">
        <f>IF(ISNUMBER(X244),MAX(IFERROR(LOOKUP(9.99E+307,Y$5:Y243),0),X244,0),"")</f>
        <v/>
      </c>
      <c r="Z244" s="23" t="str">
        <f t="shared" si="19"/>
        <v/>
      </c>
    </row>
    <row r="245" spans="1:26" x14ac:dyDescent="0.25">
      <c r="A245" s="28"/>
      <c r="B245" s="29"/>
      <c r="C245" s="30"/>
      <c r="D245" s="31"/>
      <c r="E245" s="31"/>
      <c r="F245" s="31"/>
      <c r="G245" s="16"/>
      <c r="H245" s="31"/>
      <c r="I245" s="32"/>
      <c r="J245" s="32"/>
      <c r="K245" s="32"/>
      <c r="L245" s="32"/>
      <c r="M245" s="32"/>
      <c r="N245" s="18"/>
      <c r="O245" s="23" t="str">
        <f t="shared" si="15"/>
        <v/>
      </c>
      <c r="P245" s="23" t="str">
        <f t="shared" si="16"/>
        <v/>
      </c>
      <c r="Q245" s="33" t="str">
        <f t="shared" si="17"/>
        <v/>
      </c>
      <c r="R245" s="26" t="str">
        <f t="shared" si="18"/>
        <v/>
      </c>
      <c r="S245" s="31"/>
      <c r="T245" s="31"/>
      <c r="U245" s="31"/>
      <c r="V245" s="31"/>
      <c r="W245" s="16"/>
      <c r="X245" s="23" t="str">
        <f>IF(ISNUMBER(P245),IFERROR(LOOKUP(9.99E+307,X$5:X244),0)+P245,"")</f>
        <v/>
      </c>
      <c r="Y245" s="23" t="str">
        <f>IF(ISNUMBER(X245),MAX(IFERROR(LOOKUP(9.99E+307,Y$5:Y244),0),X245,0),"")</f>
        <v/>
      </c>
      <c r="Z245" s="23" t="str">
        <f t="shared" si="19"/>
        <v/>
      </c>
    </row>
    <row r="246" spans="1:26" x14ac:dyDescent="0.25">
      <c r="A246" s="28"/>
      <c r="B246" s="29"/>
      <c r="C246" s="30"/>
      <c r="D246" s="31"/>
      <c r="E246" s="31"/>
      <c r="F246" s="31"/>
      <c r="G246" s="16"/>
      <c r="H246" s="31"/>
      <c r="I246" s="32"/>
      <c r="J246" s="32"/>
      <c r="K246" s="32"/>
      <c r="L246" s="32"/>
      <c r="M246" s="32"/>
      <c r="N246" s="18"/>
      <c r="O246" s="23" t="str">
        <f t="shared" si="15"/>
        <v/>
      </c>
      <c r="P246" s="23" t="str">
        <f t="shared" si="16"/>
        <v/>
      </c>
      <c r="Q246" s="33" t="str">
        <f t="shared" si="17"/>
        <v/>
      </c>
      <c r="R246" s="26" t="str">
        <f t="shared" si="18"/>
        <v/>
      </c>
      <c r="S246" s="31"/>
      <c r="T246" s="31"/>
      <c r="U246" s="31"/>
      <c r="V246" s="31"/>
      <c r="W246" s="16"/>
      <c r="X246" s="23" t="str">
        <f>IF(ISNUMBER(P246),IFERROR(LOOKUP(9.99E+307,X$5:X245),0)+P246,"")</f>
        <v/>
      </c>
      <c r="Y246" s="23" t="str">
        <f>IF(ISNUMBER(X246),MAX(IFERROR(LOOKUP(9.99E+307,Y$5:Y245),0),X246,0),"")</f>
        <v/>
      </c>
      <c r="Z246" s="23" t="str">
        <f t="shared" si="19"/>
        <v/>
      </c>
    </row>
    <row r="247" spans="1:26" x14ac:dyDescent="0.25">
      <c r="A247" s="28"/>
      <c r="B247" s="29"/>
      <c r="C247" s="30"/>
      <c r="D247" s="31"/>
      <c r="E247" s="31"/>
      <c r="F247" s="31"/>
      <c r="G247" s="16"/>
      <c r="H247" s="31"/>
      <c r="I247" s="32"/>
      <c r="J247" s="32"/>
      <c r="K247" s="32"/>
      <c r="L247" s="32"/>
      <c r="M247" s="32"/>
      <c r="N247" s="18"/>
      <c r="O247" s="23" t="str">
        <f t="shared" si="15"/>
        <v/>
      </c>
      <c r="P247" s="23" t="str">
        <f t="shared" si="16"/>
        <v/>
      </c>
      <c r="Q247" s="33" t="str">
        <f t="shared" si="17"/>
        <v/>
      </c>
      <c r="R247" s="26" t="str">
        <f t="shared" si="18"/>
        <v/>
      </c>
      <c r="S247" s="31"/>
      <c r="T247" s="31"/>
      <c r="U247" s="31"/>
      <c r="V247" s="31"/>
      <c r="W247" s="16"/>
      <c r="X247" s="23" t="str">
        <f>IF(ISNUMBER(P247),IFERROR(LOOKUP(9.99E+307,X$5:X246),0)+P247,"")</f>
        <v/>
      </c>
      <c r="Y247" s="23" t="str">
        <f>IF(ISNUMBER(X247),MAX(IFERROR(LOOKUP(9.99E+307,Y$5:Y246),0),X247,0),"")</f>
        <v/>
      </c>
      <c r="Z247" s="23" t="str">
        <f t="shared" si="19"/>
        <v/>
      </c>
    </row>
    <row r="248" spans="1:26" x14ac:dyDescent="0.25">
      <c r="A248" s="28"/>
      <c r="B248" s="29"/>
      <c r="C248" s="30"/>
      <c r="D248" s="31"/>
      <c r="E248" s="31"/>
      <c r="F248" s="31"/>
      <c r="G248" s="16"/>
      <c r="H248" s="31"/>
      <c r="I248" s="32"/>
      <c r="J248" s="32"/>
      <c r="K248" s="32"/>
      <c r="L248" s="32"/>
      <c r="M248" s="32"/>
      <c r="N248" s="18"/>
      <c r="O248" s="23" t="str">
        <f t="shared" si="15"/>
        <v/>
      </c>
      <c r="P248" s="23" t="str">
        <f t="shared" si="16"/>
        <v/>
      </c>
      <c r="Q248" s="33" t="str">
        <f t="shared" si="17"/>
        <v/>
      </c>
      <c r="R248" s="26" t="str">
        <f t="shared" si="18"/>
        <v/>
      </c>
      <c r="S248" s="31"/>
      <c r="T248" s="31"/>
      <c r="U248" s="31"/>
      <c r="V248" s="31"/>
      <c r="W248" s="16"/>
      <c r="X248" s="23" t="str">
        <f>IF(ISNUMBER(P248),IFERROR(LOOKUP(9.99E+307,X$5:X247),0)+P248,"")</f>
        <v/>
      </c>
      <c r="Y248" s="23" t="str">
        <f>IF(ISNUMBER(X248),MAX(IFERROR(LOOKUP(9.99E+307,Y$5:Y247),0),X248,0),"")</f>
        <v/>
      </c>
      <c r="Z248" s="23" t="str">
        <f t="shared" si="19"/>
        <v/>
      </c>
    </row>
    <row r="249" spans="1:26" x14ac:dyDescent="0.25">
      <c r="A249" s="28"/>
      <c r="B249" s="29"/>
      <c r="C249" s="30"/>
      <c r="D249" s="31"/>
      <c r="E249" s="31"/>
      <c r="F249" s="31"/>
      <c r="G249" s="16"/>
      <c r="H249" s="31"/>
      <c r="I249" s="32"/>
      <c r="J249" s="32"/>
      <c r="K249" s="32"/>
      <c r="L249" s="32"/>
      <c r="M249" s="32"/>
      <c r="N249" s="18"/>
      <c r="O249" s="23" t="str">
        <f t="shared" si="15"/>
        <v/>
      </c>
      <c r="P249" s="23" t="str">
        <f t="shared" si="16"/>
        <v/>
      </c>
      <c r="Q249" s="33" t="str">
        <f t="shared" si="17"/>
        <v/>
      </c>
      <c r="R249" s="26" t="str">
        <f t="shared" si="18"/>
        <v/>
      </c>
      <c r="S249" s="31"/>
      <c r="T249" s="31"/>
      <c r="U249" s="31"/>
      <c r="V249" s="31"/>
      <c r="W249" s="16"/>
      <c r="X249" s="23" t="str">
        <f>IF(ISNUMBER(P249),IFERROR(LOOKUP(9.99E+307,X$5:X248),0)+P249,"")</f>
        <v/>
      </c>
      <c r="Y249" s="23" t="str">
        <f>IF(ISNUMBER(X249),MAX(IFERROR(LOOKUP(9.99E+307,Y$5:Y248),0),X249,0),"")</f>
        <v/>
      </c>
      <c r="Z249" s="23" t="str">
        <f t="shared" si="19"/>
        <v/>
      </c>
    </row>
    <row r="250" spans="1:26" x14ac:dyDescent="0.25">
      <c r="A250" s="28"/>
      <c r="B250" s="29"/>
      <c r="C250" s="30"/>
      <c r="D250" s="31"/>
      <c r="E250" s="31"/>
      <c r="F250" s="31"/>
      <c r="G250" s="16"/>
      <c r="H250" s="31"/>
      <c r="I250" s="32"/>
      <c r="J250" s="32"/>
      <c r="K250" s="32"/>
      <c r="L250" s="32"/>
      <c r="M250" s="32"/>
      <c r="N250" s="18"/>
      <c r="O250" s="23" t="str">
        <f t="shared" si="15"/>
        <v/>
      </c>
      <c r="P250" s="23" t="str">
        <f t="shared" si="16"/>
        <v/>
      </c>
      <c r="Q250" s="33" t="str">
        <f t="shared" si="17"/>
        <v/>
      </c>
      <c r="R250" s="26" t="str">
        <f t="shared" si="18"/>
        <v/>
      </c>
      <c r="S250" s="31"/>
      <c r="T250" s="31"/>
      <c r="U250" s="31"/>
      <c r="V250" s="31"/>
      <c r="W250" s="16"/>
      <c r="X250" s="23" t="str">
        <f>IF(ISNUMBER(P250),IFERROR(LOOKUP(9.99E+307,X$5:X249),0)+P250,"")</f>
        <v/>
      </c>
      <c r="Y250" s="23" t="str">
        <f>IF(ISNUMBER(X250),MAX(IFERROR(LOOKUP(9.99E+307,Y$5:Y249),0),X250,0),"")</f>
        <v/>
      </c>
      <c r="Z250" s="23" t="str">
        <f t="shared" si="19"/>
        <v/>
      </c>
    </row>
    <row r="251" spans="1:26" x14ac:dyDescent="0.25">
      <c r="A251" s="28"/>
      <c r="B251" s="29"/>
      <c r="C251" s="30"/>
      <c r="D251" s="31"/>
      <c r="E251" s="31"/>
      <c r="F251" s="31"/>
      <c r="G251" s="16"/>
      <c r="H251" s="31"/>
      <c r="I251" s="32"/>
      <c r="J251" s="32"/>
      <c r="K251" s="32"/>
      <c r="L251" s="32"/>
      <c r="M251" s="32"/>
      <c r="N251" s="18"/>
      <c r="O251" s="23" t="str">
        <f t="shared" si="15"/>
        <v/>
      </c>
      <c r="P251" s="23" t="str">
        <f t="shared" si="16"/>
        <v/>
      </c>
      <c r="Q251" s="33" t="str">
        <f t="shared" si="17"/>
        <v/>
      </c>
      <c r="R251" s="26" t="str">
        <f t="shared" si="18"/>
        <v/>
      </c>
      <c r="S251" s="31"/>
      <c r="T251" s="31"/>
      <c r="U251" s="31"/>
      <c r="V251" s="31"/>
      <c r="W251" s="16"/>
      <c r="X251" s="23" t="str">
        <f>IF(ISNUMBER(P251),IFERROR(LOOKUP(9.99E+307,X$5:X250),0)+P251,"")</f>
        <v/>
      </c>
      <c r="Y251" s="23" t="str">
        <f>IF(ISNUMBER(X251),MAX(IFERROR(LOOKUP(9.99E+307,Y$5:Y250),0),X251,0),"")</f>
        <v/>
      </c>
      <c r="Z251" s="23" t="str">
        <f t="shared" si="19"/>
        <v/>
      </c>
    </row>
    <row r="252" spans="1:26" x14ac:dyDescent="0.25">
      <c r="A252" s="28"/>
      <c r="B252" s="29"/>
      <c r="C252" s="30"/>
      <c r="D252" s="31"/>
      <c r="E252" s="31"/>
      <c r="F252" s="31"/>
      <c r="G252" s="16"/>
      <c r="H252" s="31"/>
      <c r="I252" s="32"/>
      <c r="J252" s="32"/>
      <c r="K252" s="32"/>
      <c r="L252" s="32"/>
      <c r="M252" s="32"/>
      <c r="N252" s="18"/>
      <c r="O252" s="23" t="str">
        <f t="shared" si="15"/>
        <v/>
      </c>
      <c r="P252" s="23" t="str">
        <f t="shared" si="16"/>
        <v/>
      </c>
      <c r="Q252" s="33" t="str">
        <f t="shared" si="17"/>
        <v/>
      </c>
      <c r="R252" s="26" t="str">
        <f t="shared" si="18"/>
        <v/>
      </c>
      <c r="S252" s="31"/>
      <c r="T252" s="31"/>
      <c r="U252" s="31"/>
      <c r="V252" s="31"/>
      <c r="W252" s="16"/>
      <c r="X252" s="23" t="str">
        <f>IF(ISNUMBER(P252),IFERROR(LOOKUP(9.99E+307,X$5:X251),0)+P252,"")</f>
        <v/>
      </c>
      <c r="Y252" s="23" t="str">
        <f>IF(ISNUMBER(X252),MAX(IFERROR(LOOKUP(9.99E+307,Y$5:Y251),0),X252,0),"")</f>
        <v/>
      </c>
      <c r="Z252" s="23" t="str">
        <f t="shared" si="19"/>
        <v/>
      </c>
    </row>
    <row r="253" spans="1:26" x14ac:dyDescent="0.25">
      <c r="A253" s="28"/>
      <c r="B253" s="29"/>
      <c r="C253" s="30"/>
      <c r="D253" s="31"/>
      <c r="E253" s="31"/>
      <c r="F253" s="31"/>
      <c r="G253" s="16"/>
      <c r="H253" s="31"/>
      <c r="I253" s="32"/>
      <c r="J253" s="32"/>
      <c r="K253" s="32"/>
      <c r="L253" s="32"/>
      <c r="M253" s="32"/>
      <c r="N253" s="18"/>
      <c r="O253" s="23" t="str">
        <f t="shared" si="15"/>
        <v/>
      </c>
      <c r="P253" s="23" t="str">
        <f t="shared" si="16"/>
        <v/>
      </c>
      <c r="Q253" s="33" t="str">
        <f t="shared" si="17"/>
        <v/>
      </c>
      <c r="R253" s="26" t="str">
        <f t="shared" si="18"/>
        <v/>
      </c>
      <c r="S253" s="31"/>
      <c r="T253" s="31"/>
      <c r="U253" s="31"/>
      <c r="V253" s="31"/>
      <c r="W253" s="16"/>
      <c r="X253" s="23" t="str">
        <f>IF(ISNUMBER(P253),IFERROR(LOOKUP(9.99E+307,X$5:X252),0)+P253,"")</f>
        <v/>
      </c>
      <c r="Y253" s="23" t="str">
        <f>IF(ISNUMBER(X253),MAX(IFERROR(LOOKUP(9.99E+307,Y$5:Y252),0),X253,0),"")</f>
        <v/>
      </c>
      <c r="Z253" s="23" t="str">
        <f t="shared" si="19"/>
        <v/>
      </c>
    </row>
    <row r="254" spans="1:26" x14ac:dyDescent="0.25">
      <c r="A254" s="28"/>
      <c r="B254" s="29"/>
      <c r="C254" s="30"/>
      <c r="D254" s="31"/>
      <c r="E254" s="31"/>
      <c r="F254" s="31"/>
      <c r="G254" s="16"/>
      <c r="H254" s="31"/>
      <c r="I254" s="32"/>
      <c r="J254" s="32"/>
      <c r="K254" s="32"/>
      <c r="L254" s="32"/>
      <c r="M254" s="32"/>
      <c r="N254" s="18"/>
      <c r="O254" s="23" t="str">
        <f t="shared" si="15"/>
        <v/>
      </c>
      <c r="P254" s="23" t="str">
        <f t="shared" si="16"/>
        <v/>
      </c>
      <c r="Q254" s="33" t="str">
        <f t="shared" si="17"/>
        <v/>
      </c>
      <c r="R254" s="26" t="str">
        <f t="shared" si="18"/>
        <v/>
      </c>
      <c r="S254" s="31"/>
      <c r="T254" s="31"/>
      <c r="U254" s="31"/>
      <c r="V254" s="31"/>
      <c r="W254" s="16"/>
      <c r="X254" s="23" t="str">
        <f>IF(ISNUMBER(P254),IFERROR(LOOKUP(9.99E+307,X$5:X253),0)+P254,"")</f>
        <v/>
      </c>
      <c r="Y254" s="23" t="str">
        <f>IF(ISNUMBER(X254),MAX(IFERROR(LOOKUP(9.99E+307,Y$5:Y253),0),X254,0),"")</f>
        <v/>
      </c>
      <c r="Z254" s="23" t="str">
        <f t="shared" si="19"/>
        <v/>
      </c>
    </row>
    <row r="255" spans="1:26" x14ac:dyDescent="0.25">
      <c r="A255" s="28"/>
      <c r="B255" s="29"/>
      <c r="C255" s="30"/>
      <c r="D255" s="31"/>
      <c r="E255" s="31"/>
      <c r="F255" s="31"/>
      <c r="G255" s="16"/>
      <c r="H255" s="31"/>
      <c r="I255" s="32"/>
      <c r="J255" s="32"/>
      <c r="K255" s="32"/>
      <c r="L255" s="32"/>
      <c r="M255" s="32"/>
      <c r="N255" s="18"/>
      <c r="O255" s="23" t="str">
        <f t="shared" si="15"/>
        <v/>
      </c>
      <c r="P255" s="23" t="str">
        <f t="shared" si="16"/>
        <v/>
      </c>
      <c r="Q255" s="33" t="str">
        <f t="shared" si="17"/>
        <v/>
      </c>
      <c r="R255" s="26" t="str">
        <f t="shared" si="18"/>
        <v/>
      </c>
      <c r="S255" s="31"/>
      <c r="T255" s="31"/>
      <c r="U255" s="31"/>
      <c r="V255" s="31"/>
      <c r="W255" s="16"/>
      <c r="X255" s="23" t="str">
        <f>IF(ISNUMBER(P255),IFERROR(LOOKUP(9.99E+307,X$5:X254),0)+P255,"")</f>
        <v/>
      </c>
      <c r="Y255" s="23" t="str">
        <f>IF(ISNUMBER(X255),MAX(IFERROR(LOOKUP(9.99E+307,Y$5:Y254),0),X255,0),"")</f>
        <v/>
      </c>
      <c r="Z255" s="23" t="str">
        <f t="shared" si="19"/>
        <v/>
      </c>
    </row>
    <row r="256" spans="1:26" x14ac:dyDescent="0.25">
      <c r="A256" s="28"/>
      <c r="B256" s="29"/>
      <c r="C256" s="30"/>
      <c r="D256" s="31"/>
      <c r="E256" s="31"/>
      <c r="F256" s="31"/>
      <c r="G256" s="16"/>
      <c r="H256" s="31"/>
      <c r="I256" s="32"/>
      <c r="J256" s="32"/>
      <c r="K256" s="32"/>
      <c r="L256" s="32"/>
      <c r="M256" s="32"/>
      <c r="N256" s="18"/>
      <c r="O256" s="23" t="str">
        <f t="shared" si="15"/>
        <v/>
      </c>
      <c r="P256" s="23" t="str">
        <f t="shared" si="16"/>
        <v/>
      </c>
      <c r="Q256" s="33" t="str">
        <f t="shared" si="17"/>
        <v/>
      </c>
      <c r="R256" s="26" t="str">
        <f t="shared" si="18"/>
        <v/>
      </c>
      <c r="S256" s="31"/>
      <c r="T256" s="31"/>
      <c r="U256" s="31"/>
      <c r="V256" s="31"/>
      <c r="W256" s="16"/>
      <c r="X256" s="23" t="str">
        <f>IF(ISNUMBER(P256),IFERROR(LOOKUP(9.99E+307,X$5:X255),0)+P256,"")</f>
        <v/>
      </c>
      <c r="Y256" s="23" t="str">
        <f>IF(ISNUMBER(X256),MAX(IFERROR(LOOKUP(9.99E+307,Y$5:Y255),0),X256,0),"")</f>
        <v/>
      </c>
      <c r="Z256" s="23" t="str">
        <f t="shared" si="19"/>
        <v/>
      </c>
    </row>
    <row r="257" spans="1:26" x14ac:dyDescent="0.25">
      <c r="A257" s="28"/>
      <c r="B257" s="29"/>
      <c r="C257" s="30"/>
      <c r="D257" s="31"/>
      <c r="E257" s="31"/>
      <c r="F257" s="31"/>
      <c r="G257" s="16"/>
      <c r="H257" s="31"/>
      <c r="I257" s="32"/>
      <c r="J257" s="32"/>
      <c r="K257" s="32"/>
      <c r="L257" s="32"/>
      <c r="M257" s="32"/>
      <c r="N257" s="18"/>
      <c r="O257" s="23" t="str">
        <f t="shared" si="15"/>
        <v/>
      </c>
      <c r="P257" s="23" t="str">
        <f t="shared" si="16"/>
        <v/>
      </c>
      <c r="Q257" s="33" t="str">
        <f t="shared" si="17"/>
        <v/>
      </c>
      <c r="R257" s="26" t="str">
        <f t="shared" si="18"/>
        <v/>
      </c>
      <c r="S257" s="31"/>
      <c r="T257" s="31"/>
      <c r="U257" s="31"/>
      <c r="V257" s="31"/>
      <c r="W257" s="16"/>
      <c r="X257" s="23" t="str">
        <f>IF(ISNUMBER(P257),IFERROR(LOOKUP(9.99E+307,X$5:X256),0)+P257,"")</f>
        <v/>
      </c>
      <c r="Y257" s="23" t="str">
        <f>IF(ISNUMBER(X257),MAX(IFERROR(LOOKUP(9.99E+307,Y$5:Y256),0),X257,0),"")</f>
        <v/>
      </c>
      <c r="Z257" s="23" t="str">
        <f t="shared" si="19"/>
        <v/>
      </c>
    </row>
    <row r="258" spans="1:26" x14ac:dyDescent="0.25">
      <c r="A258" s="28"/>
      <c r="B258" s="29"/>
      <c r="C258" s="30"/>
      <c r="D258" s="31"/>
      <c r="E258" s="31"/>
      <c r="F258" s="31"/>
      <c r="G258" s="16"/>
      <c r="H258" s="31"/>
      <c r="I258" s="32"/>
      <c r="J258" s="32"/>
      <c r="K258" s="32"/>
      <c r="L258" s="32"/>
      <c r="M258" s="32"/>
      <c r="N258" s="18"/>
      <c r="O258" s="23" t="str">
        <f t="shared" si="15"/>
        <v/>
      </c>
      <c r="P258" s="23" t="str">
        <f t="shared" si="16"/>
        <v/>
      </c>
      <c r="Q258" s="33" t="str">
        <f t="shared" si="17"/>
        <v/>
      </c>
      <c r="R258" s="26" t="str">
        <f t="shared" si="18"/>
        <v/>
      </c>
      <c r="S258" s="31"/>
      <c r="T258" s="31"/>
      <c r="U258" s="31"/>
      <c r="V258" s="31"/>
      <c r="W258" s="16"/>
      <c r="X258" s="23" t="str">
        <f>IF(ISNUMBER(P258),IFERROR(LOOKUP(9.99E+307,X$5:X257),0)+P258,"")</f>
        <v/>
      </c>
      <c r="Y258" s="23" t="str">
        <f>IF(ISNUMBER(X258),MAX(IFERROR(LOOKUP(9.99E+307,Y$5:Y257),0),X258,0),"")</f>
        <v/>
      </c>
      <c r="Z258" s="23" t="str">
        <f t="shared" si="19"/>
        <v/>
      </c>
    </row>
    <row r="259" spans="1:26" x14ac:dyDescent="0.25">
      <c r="A259" s="28"/>
      <c r="B259" s="29"/>
      <c r="C259" s="30"/>
      <c r="D259" s="31"/>
      <c r="E259" s="31"/>
      <c r="F259" s="31"/>
      <c r="G259" s="16"/>
      <c r="H259" s="31"/>
      <c r="I259" s="32"/>
      <c r="J259" s="32"/>
      <c r="K259" s="32"/>
      <c r="L259" s="32"/>
      <c r="M259" s="32"/>
      <c r="N259" s="18"/>
      <c r="O259" s="23" t="str">
        <f t="shared" si="15"/>
        <v/>
      </c>
      <c r="P259" s="23" t="str">
        <f t="shared" si="16"/>
        <v/>
      </c>
      <c r="Q259" s="33" t="str">
        <f t="shared" si="17"/>
        <v/>
      </c>
      <c r="R259" s="26" t="str">
        <f t="shared" si="18"/>
        <v/>
      </c>
      <c r="S259" s="31"/>
      <c r="T259" s="31"/>
      <c r="U259" s="31"/>
      <c r="V259" s="31"/>
      <c r="W259" s="16"/>
      <c r="X259" s="23" t="str">
        <f>IF(ISNUMBER(P259),IFERROR(LOOKUP(9.99E+307,X$5:X258),0)+P259,"")</f>
        <v/>
      </c>
      <c r="Y259" s="23" t="str">
        <f>IF(ISNUMBER(X259),MAX(IFERROR(LOOKUP(9.99E+307,Y$5:Y258),0),X259,0),"")</f>
        <v/>
      </c>
      <c r="Z259" s="23" t="str">
        <f t="shared" si="19"/>
        <v/>
      </c>
    </row>
    <row r="260" spans="1:26" x14ac:dyDescent="0.25">
      <c r="A260" s="28"/>
      <c r="B260" s="29"/>
      <c r="C260" s="30"/>
      <c r="D260" s="31"/>
      <c r="E260" s="31"/>
      <c r="F260" s="31"/>
      <c r="G260" s="16"/>
      <c r="H260" s="31"/>
      <c r="I260" s="32"/>
      <c r="J260" s="32"/>
      <c r="K260" s="32"/>
      <c r="L260" s="32"/>
      <c r="M260" s="32"/>
      <c r="N260" s="18"/>
      <c r="O260" s="23" t="str">
        <f t="shared" si="15"/>
        <v/>
      </c>
      <c r="P260" s="23" t="str">
        <f t="shared" si="16"/>
        <v/>
      </c>
      <c r="Q260" s="33" t="str">
        <f t="shared" si="17"/>
        <v/>
      </c>
      <c r="R260" s="26" t="str">
        <f t="shared" si="18"/>
        <v/>
      </c>
      <c r="S260" s="31"/>
      <c r="T260" s="31"/>
      <c r="U260" s="31"/>
      <c r="V260" s="31"/>
      <c r="W260" s="16"/>
      <c r="X260" s="23" t="str">
        <f>IF(ISNUMBER(P260),IFERROR(LOOKUP(9.99E+307,X$5:X259),0)+P260,"")</f>
        <v/>
      </c>
      <c r="Y260" s="23" t="str">
        <f>IF(ISNUMBER(X260),MAX(IFERROR(LOOKUP(9.99E+307,Y$5:Y259),0),X260,0),"")</f>
        <v/>
      </c>
      <c r="Z260" s="23" t="str">
        <f t="shared" si="19"/>
        <v/>
      </c>
    </row>
    <row r="261" spans="1:26" x14ac:dyDescent="0.25">
      <c r="A261" s="28"/>
      <c r="B261" s="29"/>
      <c r="C261" s="30"/>
      <c r="D261" s="31"/>
      <c r="E261" s="31"/>
      <c r="F261" s="31"/>
      <c r="G261" s="16"/>
      <c r="H261" s="31"/>
      <c r="I261" s="32"/>
      <c r="J261" s="32"/>
      <c r="K261" s="32"/>
      <c r="L261" s="32"/>
      <c r="M261" s="32"/>
      <c r="N261" s="18"/>
      <c r="O261" s="23" t="str">
        <f t="shared" ref="O261:O324" si="20">IF(AND(ISNUMBER(I261),ISNUMBER(J261),ISNUMBER(M261)),ABS(I261-J261)*M261,"")</f>
        <v/>
      </c>
      <c r="P261" s="23" t="str">
        <f t="shared" ref="P261:P324" si="21">IF(AND(ISNUMBER(I261),ISNUMBER(L261),ISNUMBER(M261)),IF(F261="Long",(L261-I261)*M261-N261,(I261-L261)*M261-N261),"")</f>
        <v/>
      </c>
      <c r="Q261" s="33" t="str">
        <f t="shared" ref="Q261:Q324" si="22">IFERROR(IF(AND(ISNUMBER(P261),ISNUMBER(O261),O261&gt;0),P261/O261,""),"")</f>
        <v/>
      </c>
      <c r="R261" s="26" t="str">
        <f t="shared" ref="R261:R324" si="23">IFERROR(IF(AND(ISNUMBER(P261),ISNUMBER(I261),ISNUMBER(M261),I261*M261&gt;0),P261/(I261*M261),""),"")</f>
        <v/>
      </c>
      <c r="S261" s="31"/>
      <c r="T261" s="31"/>
      <c r="U261" s="31"/>
      <c r="V261" s="31"/>
      <c r="W261" s="16"/>
      <c r="X261" s="23" t="str">
        <f>IF(ISNUMBER(P261),IFERROR(LOOKUP(9.99E+307,X$5:X260),0)+P261,"")</f>
        <v/>
      </c>
      <c r="Y261" s="23" t="str">
        <f>IF(ISNUMBER(X261),MAX(IFERROR(LOOKUP(9.99E+307,Y$5:Y260),0),X261,0),"")</f>
        <v/>
      </c>
      <c r="Z261" s="23" t="str">
        <f t="shared" ref="Z261:Z324" si="24">IF(ISNUMBER(X261),X261-Y261,"")</f>
        <v/>
      </c>
    </row>
    <row r="262" spans="1:26" x14ac:dyDescent="0.25">
      <c r="A262" s="28"/>
      <c r="B262" s="29"/>
      <c r="C262" s="30"/>
      <c r="D262" s="31"/>
      <c r="E262" s="31"/>
      <c r="F262" s="31"/>
      <c r="G262" s="16"/>
      <c r="H262" s="31"/>
      <c r="I262" s="32"/>
      <c r="J262" s="32"/>
      <c r="K262" s="32"/>
      <c r="L262" s="32"/>
      <c r="M262" s="32"/>
      <c r="N262" s="18"/>
      <c r="O262" s="23" t="str">
        <f t="shared" si="20"/>
        <v/>
      </c>
      <c r="P262" s="23" t="str">
        <f t="shared" si="21"/>
        <v/>
      </c>
      <c r="Q262" s="33" t="str">
        <f t="shared" si="22"/>
        <v/>
      </c>
      <c r="R262" s="26" t="str">
        <f t="shared" si="23"/>
        <v/>
      </c>
      <c r="S262" s="31"/>
      <c r="T262" s="31"/>
      <c r="U262" s="31"/>
      <c r="V262" s="31"/>
      <c r="W262" s="16"/>
      <c r="X262" s="23" t="str">
        <f>IF(ISNUMBER(P262),IFERROR(LOOKUP(9.99E+307,X$5:X261),0)+P262,"")</f>
        <v/>
      </c>
      <c r="Y262" s="23" t="str">
        <f>IF(ISNUMBER(X262),MAX(IFERROR(LOOKUP(9.99E+307,Y$5:Y261),0),X262,0),"")</f>
        <v/>
      </c>
      <c r="Z262" s="23" t="str">
        <f t="shared" si="24"/>
        <v/>
      </c>
    </row>
    <row r="263" spans="1:26" x14ac:dyDescent="0.25">
      <c r="A263" s="28"/>
      <c r="B263" s="29"/>
      <c r="C263" s="30"/>
      <c r="D263" s="31"/>
      <c r="E263" s="31"/>
      <c r="F263" s="31"/>
      <c r="G263" s="16"/>
      <c r="H263" s="31"/>
      <c r="I263" s="32"/>
      <c r="J263" s="32"/>
      <c r="K263" s="32"/>
      <c r="L263" s="32"/>
      <c r="M263" s="32"/>
      <c r="N263" s="18"/>
      <c r="O263" s="23" t="str">
        <f t="shared" si="20"/>
        <v/>
      </c>
      <c r="P263" s="23" t="str">
        <f t="shared" si="21"/>
        <v/>
      </c>
      <c r="Q263" s="33" t="str">
        <f t="shared" si="22"/>
        <v/>
      </c>
      <c r="R263" s="26" t="str">
        <f t="shared" si="23"/>
        <v/>
      </c>
      <c r="S263" s="31"/>
      <c r="T263" s="31"/>
      <c r="U263" s="31"/>
      <c r="V263" s="31"/>
      <c r="W263" s="16"/>
      <c r="X263" s="23" t="str">
        <f>IF(ISNUMBER(P263),IFERROR(LOOKUP(9.99E+307,X$5:X262),0)+P263,"")</f>
        <v/>
      </c>
      <c r="Y263" s="23" t="str">
        <f>IF(ISNUMBER(X263),MAX(IFERROR(LOOKUP(9.99E+307,Y$5:Y262),0),X263,0),"")</f>
        <v/>
      </c>
      <c r="Z263" s="23" t="str">
        <f t="shared" si="24"/>
        <v/>
      </c>
    </row>
    <row r="264" spans="1:26" x14ac:dyDescent="0.25">
      <c r="A264" s="28"/>
      <c r="B264" s="29"/>
      <c r="C264" s="30"/>
      <c r="D264" s="31"/>
      <c r="E264" s="31"/>
      <c r="F264" s="31"/>
      <c r="G264" s="16"/>
      <c r="H264" s="31"/>
      <c r="I264" s="32"/>
      <c r="J264" s="32"/>
      <c r="K264" s="32"/>
      <c r="L264" s="32"/>
      <c r="M264" s="32"/>
      <c r="N264" s="18"/>
      <c r="O264" s="23" t="str">
        <f t="shared" si="20"/>
        <v/>
      </c>
      <c r="P264" s="23" t="str">
        <f t="shared" si="21"/>
        <v/>
      </c>
      <c r="Q264" s="33" t="str">
        <f t="shared" si="22"/>
        <v/>
      </c>
      <c r="R264" s="26" t="str">
        <f t="shared" si="23"/>
        <v/>
      </c>
      <c r="S264" s="31"/>
      <c r="T264" s="31"/>
      <c r="U264" s="31"/>
      <c r="V264" s="31"/>
      <c r="W264" s="16"/>
      <c r="X264" s="23" t="str">
        <f>IF(ISNUMBER(P264),IFERROR(LOOKUP(9.99E+307,X$5:X263),0)+P264,"")</f>
        <v/>
      </c>
      <c r="Y264" s="23" t="str">
        <f>IF(ISNUMBER(X264),MAX(IFERROR(LOOKUP(9.99E+307,Y$5:Y263),0),X264,0),"")</f>
        <v/>
      </c>
      <c r="Z264" s="23" t="str">
        <f t="shared" si="24"/>
        <v/>
      </c>
    </row>
    <row r="265" spans="1:26" x14ac:dyDescent="0.25">
      <c r="A265" s="28"/>
      <c r="B265" s="29"/>
      <c r="C265" s="30"/>
      <c r="D265" s="31"/>
      <c r="E265" s="31"/>
      <c r="F265" s="31"/>
      <c r="G265" s="16"/>
      <c r="H265" s="31"/>
      <c r="I265" s="32"/>
      <c r="J265" s="32"/>
      <c r="K265" s="32"/>
      <c r="L265" s="32"/>
      <c r="M265" s="32"/>
      <c r="N265" s="18"/>
      <c r="O265" s="23" t="str">
        <f t="shared" si="20"/>
        <v/>
      </c>
      <c r="P265" s="23" t="str">
        <f t="shared" si="21"/>
        <v/>
      </c>
      <c r="Q265" s="33" t="str">
        <f t="shared" si="22"/>
        <v/>
      </c>
      <c r="R265" s="26" t="str">
        <f t="shared" si="23"/>
        <v/>
      </c>
      <c r="S265" s="31"/>
      <c r="T265" s="31"/>
      <c r="U265" s="31"/>
      <c r="V265" s="31"/>
      <c r="W265" s="16"/>
      <c r="X265" s="23" t="str">
        <f>IF(ISNUMBER(P265),IFERROR(LOOKUP(9.99E+307,X$5:X264),0)+P265,"")</f>
        <v/>
      </c>
      <c r="Y265" s="23" t="str">
        <f>IF(ISNUMBER(X265),MAX(IFERROR(LOOKUP(9.99E+307,Y$5:Y264),0),X265,0),"")</f>
        <v/>
      </c>
      <c r="Z265" s="23" t="str">
        <f t="shared" si="24"/>
        <v/>
      </c>
    </row>
    <row r="266" spans="1:26" x14ac:dyDescent="0.25">
      <c r="A266" s="28"/>
      <c r="B266" s="29"/>
      <c r="C266" s="30"/>
      <c r="D266" s="31"/>
      <c r="E266" s="31"/>
      <c r="F266" s="31"/>
      <c r="G266" s="16"/>
      <c r="H266" s="31"/>
      <c r="I266" s="32"/>
      <c r="J266" s="32"/>
      <c r="K266" s="32"/>
      <c r="L266" s="32"/>
      <c r="M266" s="32"/>
      <c r="N266" s="18"/>
      <c r="O266" s="23" t="str">
        <f t="shared" si="20"/>
        <v/>
      </c>
      <c r="P266" s="23" t="str">
        <f t="shared" si="21"/>
        <v/>
      </c>
      <c r="Q266" s="33" t="str">
        <f t="shared" si="22"/>
        <v/>
      </c>
      <c r="R266" s="26" t="str">
        <f t="shared" si="23"/>
        <v/>
      </c>
      <c r="S266" s="31"/>
      <c r="T266" s="31"/>
      <c r="U266" s="31"/>
      <c r="V266" s="31"/>
      <c r="W266" s="16"/>
      <c r="X266" s="23" t="str">
        <f>IF(ISNUMBER(P266),IFERROR(LOOKUP(9.99E+307,X$5:X265),0)+P266,"")</f>
        <v/>
      </c>
      <c r="Y266" s="23" t="str">
        <f>IF(ISNUMBER(X266),MAX(IFERROR(LOOKUP(9.99E+307,Y$5:Y265),0),X266,0),"")</f>
        <v/>
      </c>
      <c r="Z266" s="23" t="str">
        <f t="shared" si="24"/>
        <v/>
      </c>
    </row>
    <row r="267" spans="1:26" x14ac:dyDescent="0.25">
      <c r="A267" s="28"/>
      <c r="B267" s="29"/>
      <c r="C267" s="30"/>
      <c r="D267" s="31"/>
      <c r="E267" s="31"/>
      <c r="F267" s="31"/>
      <c r="G267" s="16"/>
      <c r="H267" s="31"/>
      <c r="I267" s="32"/>
      <c r="J267" s="32"/>
      <c r="K267" s="32"/>
      <c r="L267" s="32"/>
      <c r="M267" s="32"/>
      <c r="N267" s="18"/>
      <c r="O267" s="23" t="str">
        <f t="shared" si="20"/>
        <v/>
      </c>
      <c r="P267" s="23" t="str">
        <f t="shared" si="21"/>
        <v/>
      </c>
      <c r="Q267" s="33" t="str">
        <f t="shared" si="22"/>
        <v/>
      </c>
      <c r="R267" s="26" t="str">
        <f t="shared" si="23"/>
        <v/>
      </c>
      <c r="S267" s="31"/>
      <c r="T267" s="31"/>
      <c r="U267" s="31"/>
      <c r="V267" s="31"/>
      <c r="W267" s="16"/>
      <c r="X267" s="23" t="str">
        <f>IF(ISNUMBER(P267),IFERROR(LOOKUP(9.99E+307,X$5:X266),0)+P267,"")</f>
        <v/>
      </c>
      <c r="Y267" s="23" t="str">
        <f>IF(ISNUMBER(X267),MAX(IFERROR(LOOKUP(9.99E+307,Y$5:Y266),0),X267,0),"")</f>
        <v/>
      </c>
      <c r="Z267" s="23" t="str">
        <f t="shared" si="24"/>
        <v/>
      </c>
    </row>
    <row r="268" spans="1:26" x14ac:dyDescent="0.25">
      <c r="A268" s="28"/>
      <c r="B268" s="29"/>
      <c r="C268" s="30"/>
      <c r="D268" s="31"/>
      <c r="E268" s="31"/>
      <c r="F268" s="31"/>
      <c r="G268" s="16"/>
      <c r="H268" s="31"/>
      <c r="I268" s="32"/>
      <c r="J268" s="32"/>
      <c r="K268" s="32"/>
      <c r="L268" s="32"/>
      <c r="M268" s="32"/>
      <c r="N268" s="18"/>
      <c r="O268" s="23" t="str">
        <f t="shared" si="20"/>
        <v/>
      </c>
      <c r="P268" s="23" t="str">
        <f t="shared" si="21"/>
        <v/>
      </c>
      <c r="Q268" s="33" t="str">
        <f t="shared" si="22"/>
        <v/>
      </c>
      <c r="R268" s="26" t="str">
        <f t="shared" si="23"/>
        <v/>
      </c>
      <c r="S268" s="31"/>
      <c r="T268" s="31"/>
      <c r="U268" s="31"/>
      <c r="V268" s="31"/>
      <c r="W268" s="16"/>
      <c r="X268" s="23" t="str">
        <f>IF(ISNUMBER(P268),IFERROR(LOOKUP(9.99E+307,X$5:X267),0)+P268,"")</f>
        <v/>
      </c>
      <c r="Y268" s="23" t="str">
        <f>IF(ISNUMBER(X268),MAX(IFERROR(LOOKUP(9.99E+307,Y$5:Y267),0),X268,0),"")</f>
        <v/>
      </c>
      <c r="Z268" s="23" t="str">
        <f t="shared" si="24"/>
        <v/>
      </c>
    </row>
    <row r="269" spans="1:26" x14ac:dyDescent="0.25">
      <c r="A269" s="28"/>
      <c r="B269" s="29"/>
      <c r="C269" s="30"/>
      <c r="D269" s="31"/>
      <c r="E269" s="31"/>
      <c r="F269" s="31"/>
      <c r="G269" s="16"/>
      <c r="H269" s="31"/>
      <c r="I269" s="32"/>
      <c r="J269" s="32"/>
      <c r="K269" s="32"/>
      <c r="L269" s="32"/>
      <c r="M269" s="32"/>
      <c r="N269" s="18"/>
      <c r="O269" s="23" t="str">
        <f t="shared" si="20"/>
        <v/>
      </c>
      <c r="P269" s="23" t="str">
        <f t="shared" si="21"/>
        <v/>
      </c>
      <c r="Q269" s="33" t="str">
        <f t="shared" si="22"/>
        <v/>
      </c>
      <c r="R269" s="26" t="str">
        <f t="shared" si="23"/>
        <v/>
      </c>
      <c r="S269" s="31"/>
      <c r="T269" s="31"/>
      <c r="U269" s="31"/>
      <c r="V269" s="31"/>
      <c r="W269" s="16"/>
      <c r="X269" s="23" t="str">
        <f>IF(ISNUMBER(P269),IFERROR(LOOKUP(9.99E+307,X$5:X268),0)+P269,"")</f>
        <v/>
      </c>
      <c r="Y269" s="23" t="str">
        <f>IF(ISNUMBER(X269),MAX(IFERROR(LOOKUP(9.99E+307,Y$5:Y268),0),X269,0),"")</f>
        <v/>
      </c>
      <c r="Z269" s="23" t="str">
        <f t="shared" si="24"/>
        <v/>
      </c>
    </row>
    <row r="270" spans="1:26" x14ac:dyDescent="0.25">
      <c r="A270" s="28"/>
      <c r="B270" s="29"/>
      <c r="C270" s="30"/>
      <c r="D270" s="31"/>
      <c r="E270" s="31"/>
      <c r="F270" s="31"/>
      <c r="G270" s="16"/>
      <c r="H270" s="31"/>
      <c r="I270" s="32"/>
      <c r="J270" s="32"/>
      <c r="K270" s="32"/>
      <c r="L270" s="32"/>
      <c r="M270" s="32"/>
      <c r="N270" s="18"/>
      <c r="O270" s="23" t="str">
        <f t="shared" si="20"/>
        <v/>
      </c>
      <c r="P270" s="23" t="str">
        <f t="shared" si="21"/>
        <v/>
      </c>
      <c r="Q270" s="33" t="str">
        <f t="shared" si="22"/>
        <v/>
      </c>
      <c r="R270" s="26" t="str">
        <f t="shared" si="23"/>
        <v/>
      </c>
      <c r="S270" s="31"/>
      <c r="T270" s="31"/>
      <c r="U270" s="31"/>
      <c r="V270" s="31"/>
      <c r="W270" s="16"/>
      <c r="X270" s="23" t="str">
        <f>IF(ISNUMBER(P270),IFERROR(LOOKUP(9.99E+307,X$5:X269),0)+P270,"")</f>
        <v/>
      </c>
      <c r="Y270" s="23" t="str">
        <f>IF(ISNUMBER(X270),MAX(IFERROR(LOOKUP(9.99E+307,Y$5:Y269),0),X270,0),"")</f>
        <v/>
      </c>
      <c r="Z270" s="23" t="str">
        <f t="shared" si="24"/>
        <v/>
      </c>
    </row>
    <row r="271" spans="1:26" x14ac:dyDescent="0.25">
      <c r="A271" s="28"/>
      <c r="B271" s="29"/>
      <c r="C271" s="30"/>
      <c r="D271" s="31"/>
      <c r="E271" s="31"/>
      <c r="F271" s="31"/>
      <c r="G271" s="16"/>
      <c r="H271" s="31"/>
      <c r="I271" s="32"/>
      <c r="J271" s="32"/>
      <c r="K271" s="32"/>
      <c r="L271" s="32"/>
      <c r="M271" s="32"/>
      <c r="N271" s="18"/>
      <c r="O271" s="23" t="str">
        <f t="shared" si="20"/>
        <v/>
      </c>
      <c r="P271" s="23" t="str">
        <f t="shared" si="21"/>
        <v/>
      </c>
      <c r="Q271" s="33" t="str">
        <f t="shared" si="22"/>
        <v/>
      </c>
      <c r="R271" s="26" t="str">
        <f t="shared" si="23"/>
        <v/>
      </c>
      <c r="S271" s="31"/>
      <c r="T271" s="31"/>
      <c r="U271" s="31"/>
      <c r="V271" s="31"/>
      <c r="W271" s="16"/>
      <c r="X271" s="23" t="str">
        <f>IF(ISNUMBER(P271),IFERROR(LOOKUP(9.99E+307,X$5:X270),0)+P271,"")</f>
        <v/>
      </c>
      <c r="Y271" s="23" t="str">
        <f>IF(ISNUMBER(X271),MAX(IFERROR(LOOKUP(9.99E+307,Y$5:Y270),0),X271,0),"")</f>
        <v/>
      </c>
      <c r="Z271" s="23" t="str">
        <f t="shared" si="24"/>
        <v/>
      </c>
    </row>
    <row r="272" spans="1:26" x14ac:dyDescent="0.25">
      <c r="A272" s="28"/>
      <c r="B272" s="29"/>
      <c r="C272" s="30"/>
      <c r="D272" s="31"/>
      <c r="E272" s="31"/>
      <c r="F272" s="31"/>
      <c r="G272" s="16"/>
      <c r="H272" s="31"/>
      <c r="I272" s="32"/>
      <c r="J272" s="32"/>
      <c r="K272" s="32"/>
      <c r="L272" s="32"/>
      <c r="M272" s="32"/>
      <c r="N272" s="18"/>
      <c r="O272" s="23" t="str">
        <f t="shared" si="20"/>
        <v/>
      </c>
      <c r="P272" s="23" t="str">
        <f t="shared" si="21"/>
        <v/>
      </c>
      <c r="Q272" s="33" t="str">
        <f t="shared" si="22"/>
        <v/>
      </c>
      <c r="R272" s="26" t="str">
        <f t="shared" si="23"/>
        <v/>
      </c>
      <c r="S272" s="31"/>
      <c r="T272" s="31"/>
      <c r="U272" s="31"/>
      <c r="V272" s="31"/>
      <c r="W272" s="16"/>
      <c r="X272" s="23" t="str">
        <f>IF(ISNUMBER(P272),IFERROR(LOOKUP(9.99E+307,X$5:X271),0)+P272,"")</f>
        <v/>
      </c>
      <c r="Y272" s="23" t="str">
        <f>IF(ISNUMBER(X272),MAX(IFERROR(LOOKUP(9.99E+307,Y$5:Y271),0),X272,0),"")</f>
        <v/>
      </c>
      <c r="Z272" s="23" t="str">
        <f t="shared" si="24"/>
        <v/>
      </c>
    </row>
    <row r="273" spans="1:26" x14ac:dyDescent="0.25">
      <c r="A273" s="28"/>
      <c r="B273" s="29"/>
      <c r="C273" s="30"/>
      <c r="D273" s="31"/>
      <c r="E273" s="31"/>
      <c r="F273" s="31"/>
      <c r="G273" s="16"/>
      <c r="H273" s="31"/>
      <c r="I273" s="32"/>
      <c r="J273" s="32"/>
      <c r="K273" s="32"/>
      <c r="L273" s="32"/>
      <c r="M273" s="32"/>
      <c r="N273" s="18"/>
      <c r="O273" s="23" t="str">
        <f t="shared" si="20"/>
        <v/>
      </c>
      <c r="P273" s="23" t="str">
        <f t="shared" si="21"/>
        <v/>
      </c>
      <c r="Q273" s="33" t="str">
        <f t="shared" si="22"/>
        <v/>
      </c>
      <c r="R273" s="26" t="str">
        <f t="shared" si="23"/>
        <v/>
      </c>
      <c r="S273" s="31"/>
      <c r="T273" s="31"/>
      <c r="U273" s="31"/>
      <c r="V273" s="31"/>
      <c r="W273" s="16"/>
      <c r="X273" s="23" t="str">
        <f>IF(ISNUMBER(P273),IFERROR(LOOKUP(9.99E+307,X$5:X272),0)+P273,"")</f>
        <v/>
      </c>
      <c r="Y273" s="23" t="str">
        <f>IF(ISNUMBER(X273),MAX(IFERROR(LOOKUP(9.99E+307,Y$5:Y272),0),X273,0),"")</f>
        <v/>
      </c>
      <c r="Z273" s="23" t="str">
        <f t="shared" si="24"/>
        <v/>
      </c>
    </row>
    <row r="274" spans="1:26" x14ac:dyDescent="0.25">
      <c r="A274" s="28"/>
      <c r="B274" s="29"/>
      <c r="C274" s="30"/>
      <c r="D274" s="31"/>
      <c r="E274" s="31"/>
      <c r="F274" s="31"/>
      <c r="G274" s="16"/>
      <c r="H274" s="31"/>
      <c r="I274" s="32"/>
      <c r="J274" s="32"/>
      <c r="K274" s="32"/>
      <c r="L274" s="32"/>
      <c r="M274" s="32"/>
      <c r="N274" s="18"/>
      <c r="O274" s="23" t="str">
        <f t="shared" si="20"/>
        <v/>
      </c>
      <c r="P274" s="23" t="str">
        <f t="shared" si="21"/>
        <v/>
      </c>
      <c r="Q274" s="33" t="str">
        <f t="shared" si="22"/>
        <v/>
      </c>
      <c r="R274" s="26" t="str">
        <f t="shared" si="23"/>
        <v/>
      </c>
      <c r="S274" s="31"/>
      <c r="T274" s="31"/>
      <c r="U274" s="31"/>
      <c r="V274" s="31"/>
      <c r="W274" s="16"/>
      <c r="X274" s="23" t="str">
        <f>IF(ISNUMBER(P274),IFERROR(LOOKUP(9.99E+307,X$5:X273),0)+P274,"")</f>
        <v/>
      </c>
      <c r="Y274" s="23" t="str">
        <f>IF(ISNUMBER(X274),MAX(IFERROR(LOOKUP(9.99E+307,Y$5:Y273),0),X274,0),"")</f>
        <v/>
      </c>
      <c r="Z274" s="23" t="str">
        <f t="shared" si="24"/>
        <v/>
      </c>
    </row>
    <row r="275" spans="1:26" x14ac:dyDescent="0.25">
      <c r="A275" s="28"/>
      <c r="B275" s="29"/>
      <c r="C275" s="30"/>
      <c r="D275" s="31"/>
      <c r="E275" s="31"/>
      <c r="F275" s="31"/>
      <c r="G275" s="16"/>
      <c r="H275" s="31"/>
      <c r="I275" s="32"/>
      <c r="J275" s="32"/>
      <c r="K275" s="32"/>
      <c r="L275" s="32"/>
      <c r="M275" s="32"/>
      <c r="N275" s="18"/>
      <c r="O275" s="23" t="str">
        <f t="shared" si="20"/>
        <v/>
      </c>
      <c r="P275" s="23" t="str">
        <f t="shared" si="21"/>
        <v/>
      </c>
      <c r="Q275" s="33" t="str">
        <f t="shared" si="22"/>
        <v/>
      </c>
      <c r="R275" s="26" t="str">
        <f t="shared" si="23"/>
        <v/>
      </c>
      <c r="S275" s="31"/>
      <c r="T275" s="31"/>
      <c r="U275" s="31"/>
      <c r="V275" s="31"/>
      <c r="W275" s="16"/>
      <c r="X275" s="23" t="str">
        <f>IF(ISNUMBER(P275),IFERROR(LOOKUP(9.99E+307,X$5:X274),0)+P275,"")</f>
        <v/>
      </c>
      <c r="Y275" s="23" t="str">
        <f>IF(ISNUMBER(X275),MAX(IFERROR(LOOKUP(9.99E+307,Y$5:Y274),0),X275,0),"")</f>
        <v/>
      </c>
      <c r="Z275" s="23" t="str">
        <f t="shared" si="24"/>
        <v/>
      </c>
    </row>
    <row r="276" spans="1:26" x14ac:dyDescent="0.25">
      <c r="A276" s="28"/>
      <c r="B276" s="29"/>
      <c r="C276" s="30"/>
      <c r="D276" s="31"/>
      <c r="E276" s="31"/>
      <c r="F276" s="31"/>
      <c r="G276" s="16"/>
      <c r="H276" s="31"/>
      <c r="I276" s="32"/>
      <c r="J276" s="32"/>
      <c r="K276" s="32"/>
      <c r="L276" s="32"/>
      <c r="M276" s="32"/>
      <c r="N276" s="18"/>
      <c r="O276" s="23" t="str">
        <f t="shared" si="20"/>
        <v/>
      </c>
      <c r="P276" s="23" t="str">
        <f t="shared" si="21"/>
        <v/>
      </c>
      <c r="Q276" s="33" t="str">
        <f t="shared" si="22"/>
        <v/>
      </c>
      <c r="R276" s="26" t="str">
        <f t="shared" si="23"/>
        <v/>
      </c>
      <c r="S276" s="31"/>
      <c r="T276" s="31"/>
      <c r="U276" s="31"/>
      <c r="V276" s="31"/>
      <c r="W276" s="16"/>
      <c r="X276" s="23" t="str">
        <f>IF(ISNUMBER(P276),IFERROR(LOOKUP(9.99E+307,X$5:X275),0)+P276,"")</f>
        <v/>
      </c>
      <c r="Y276" s="23" t="str">
        <f>IF(ISNUMBER(X276),MAX(IFERROR(LOOKUP(9.99E+307,Y$5:Y275),0),X276,0),"")</f>
        <v/>
      </c>
      <c r="Z276" s="23" t="str">
        <f t="shared" si="24"/>
        <v/>
      </c>
    </row>
    <row r="277" spans="1:26" x14ac:dyDescent="0.25">
      <c r="A277" s="28"/>
      <c r="B277" s="29"/>
      <c r="C277" s="30"/>
      <c r="D277" s="31"/>
      <c r="E277" s="31"/>
      <c r="F277" s="31"/>
      <c r="G277" s="16"/>
      <c r="H277" s="31"/>
      <c r="I277" s="32"/>
      <c r="J277" s="32"/>
      <c r="K277" s="32"/>
      <c r="L277" s="32"/>
      <c r="M277" s="32"/>
      <c r="N277" s="18"/>
      <c r="O277" s="23" t="str">
        <f t="shared" si="20"/>
        <v/>
      </c>
      <c r="P277" s="23" t="str">
        <f t="shared" si="21"/>
        <v/>
      </c>
      <c r="Q277" s="33" t="str">
        <f t="shared" si="22"/>
        <v/>
      </c>
      <c r="R277" s="26" t="str">
        <f t="shared" si="23"/>
        <v/>
      </c>
      <c r="S277" s="31"/>
      <c r="T277" s="31"/>
      <c r="U277" s="31"/>
      <c r="V277" s="31"/>
      <c r="W277" s="16"/>
      <c r="X277" s="23" t="str">
        <f>IF(ISNUMBER(P277),IFERROR(LOOKUP(9.99E+307,X$5:X276),0)+P277,"")</f>
        <v/>
      </c>
      <c r="Y277" s="23" t="str">
        <f>IF(ISNUMBER(X277),MAX(IFERROR(LOOKUP(9.99E+307,Y$5:Y276),0),X277,0),"")</f>
        <v/>
      </c>
      <c r="Z277" s="23" t="str">
        <f t="shared" si="24"/>
        <v/>
      </c>
    </row>
    <row r="278" spans="1:26" x14ac:dyDescent="0.25">
      <c r="A278" s="28"/>
      <c r="B278" s="29"/>
      <c r="C278" s="30"/>
      <c r="D278" s="31"/>
      <c r="E278" s="31"/>
      <c r="F278" s="31"/>
      <c r="G278" s="16"/>
      <c r="H278" s="31"/>
      <c r="I278" s="32"/>
      <c r="J278" s="32"/>
      <c r="K278" s="32"/>
      <c r="L278" s="32"/>
      <c r="M278" s="32"/>
      <c r="N278" s="18"/>
      <c r="O278" s="23" t="str">
        <f t="shared" si="20"/>
        <v/>
      </c>
      <c r="P278" s="23" t="str">
        <f t="shared" si="21"/>
        <v/>
      </c>
      <c r="Q278" s="33" t="str">
        <f t="shared" si="22"/>
        <v/>
      </c>
      <c r="R278" s="26" t="str">
        <f t="shared" si="23"/>
        <v/>
      </c>
      <c r="S278" s="31"/>
      <c r="T278" s="31"/>
      <c r="U278" s="31"/>
      <c r="V278" s="31"/>
      <c r="W278" s="16"/>
      <c r="X278" s="23" t="str">
        <f>IF(ISNUMBER(P278),IFERROR(LOOKUP(9.99E+307,X$5:X277),0)+P278,"")</f>
        <v/>
      </c>
      <c r="Y278" s="23" t="str">
        <f>IF(ISNUMBER(X278),MAX(IFERROR(LOOKUP(9.99E+307,Y$5:Y277),0),X278,0),"")</f>
        <v/>
      </c>
      <c r="Z278" s="23" t="str">
        <f t="shared" si="24"/>
        <v/>
      </c>
    </row>
    <row r="279" spans="1:26" x14ac:dyDescent="0.25">
      <c r="A279" s="28"/>
      <c r="B279" s="29"/>
      <c r="C279" s="30"/>
      <c r="D279" s="31"/>
      <c r="E279" s="31"/>
      <c r="F279" s="31"/>
      <c r="G279" s="16"/>
      <c r="H279" s="31"/>
      <c r="I279" s="32"/>
      <c r="J279" s="32"/>
      <c r="K279" s="32"/>
      <c r="L279" s="32"/>
      <c r="M279" s="32"/>
      <c r="N279" s="18"/>
      <c r="O279" s="23" t="str">
        <f t="shared" si="20"/>
        <v/>
      </c>
      <c r="P279" s="23" t="str">
        <f t="shared" si="21"/>
        <v/>
      </c>
      <c r="Q279" s="33" t="str">
        <f t="shared" si="22"/>
        <v/>
      </c>
      <c r="R279" s="26" t="str">
        <f t="shared" si="23"/>
        <v/>
      </c>
      <c r="S279" s="31"/>
      <c r="T279" s="31"/>
      <c r="U279" s="31"/>
      <c r="V279" s="31"/>
      <c r="W279" s="16"/>
      <c r="X279" s="23" t="str">
        <f>IF(ISNUMBER(P279),IFERROR(LOOKUP(9.99E+307,X$5:X278),0)+P279,"")</f>
        <v/>
      </c>
      <c r="Y279" s="23" t="str">
        <f>IF(ISNUMBER(X279),MAX(IFERROR(LOOKUP(9.99E+307,Y$5:Y278),0),X279,0),"")</f>
        <v/>
      </c>
      <c r="Z279" s="23" t="str">
        <f t="shared" si="24"/>
        <v/>
      </c>
    </row>
    <row r="280" spans="1:26" x14ac:dyDescent="0.25">
      <c r="A280" s="28"/>
      <c r="B280" s="29"/>
      <c r="C280" s="30"/>
      <c r="D280" s="31"/>
      <c r="E280" s="31"/>
      <c r="F280" s="31"/>
      <c r="G280" s="16"/>
      <c r="H280" s="31"/>
      <c r="I280" s="32"/>
      <c r="J280" s="32"/>
      <c r="K280" s="32"/>
      <c r="L280" s="32"/>
      <c r="M280" s="32"/>
      <c r="N280" s="18"/>
      <c r="O280" s="23" t="str">
        <f t="shared" si="20"/>
        <v/>
      </c>
      <c r="P280" s="23" t="str">
        <f t="shared" si="21"/>
        <v/>
      </c>
      <c r="Q280" s="33" t="str">
        <f t="shared" si="22"/>
        <v/>
      </c>
      <c r="R280" s="26" t="str">
        <f t="shared" si="23"/>
        <v/>
      </c>
      <c r="S280" s="31"/>
      <c r="T280" s="31"/>
      <c r="U280" s="31"/>
      <c r="V280" s="31"/>
      <c r="W280" s="16"/>
      <c r="X280" s="23" t="str">
        <f>IF(ISNUMBER(P280),IFERROR(LOOKUP(9.99E+307,X$5:X279),0)+P280,"")</f>
        <v/>
      </c>
      <c r="Y280" s="23" t="str">
        <f>IF(ISNUMBER(X280),MAX(IFERROR(LOOKUP(9.99E+307,Y$5:Y279),0),X280,0),"")</f>
        <v/>
      </c>
      <c r="Z280" s="23" t="str">
        <f t="shared" si="24"/>
        <v/>
      </c>
    </row>
    <row r="281" spans="1:26" x14ac:dyDescent="0.25">
      <c r="A281" s="28"/>
      <c r="B281" s="29"/>
      <c r="C281" s="30"/>
      <c r="D281" s="31"/>
      <c r="E281" s="31"/>
      <c r="F281" s="31"/>
      <c r="G281" s="16"/>
      <c r="H281" s="31"/>
      <c r="I281" s="32"/>
      <c r="J281" s="32"/>
      <c r="K281" s="32"/>
      <c r="L281" s="32"/>
      <c r="M281" s="32"/>
      <c r="N281" s="18"/>
      <c r="O281" s="23" t="str">
        <f t="shared" si="20"/>
        <v/>
      </c>
      <c r="P281" s="23" t="str">
        <f t="shared" si="21"/>
        <v/>
      </c>
      <c r="Q281" s="33" t="str">
        <f t="shared" si="22"/>
        <v/>
      </c>
      <c r="R281" s="26" t="str">
        <f t="shared" si="23"/>
        <v/>
      </c>
      <c r="S281" s="31"/>
      <c r="T281" s="31"/>
      <c r="U281" s="31"/>
      <c r="V281" s="31"/>
      <c r="W281" s="16"/>
      <c r="X281" s="23" t="str">
        <f>IF(ISNUMBER(P281),IFERROR(LOOKUP(9.99E+307,X$5:X280),0)+P281,"")</f>
        <v/>
      </c>
      <c r="Y281" s="23" t="str">
        <f>IF(ISNUMBER(X281),MAX(IFERROR(LOOKUP(9.99E+307,Y$5:Y280),0),X281,0),"")</f>
        <v/>
      </c>
      <c r="Z281" s="23" t="str">
        <f t="shared" si="24"/>
        <v/>
      </c>
    </row>
    <row r="282" spans="1:26" x14ac:dyDescent="0.25">
      <c r="A282" s="28"/>
      <c r="B282" s="29"/>
      <c r="C282" s="30"/>
      <c r="D282" s="31"/>
      <c r="E282" s="31"/>
      <c r="F282" s="31"/>
      <c r="G282" s="16"/>
      <c r="H282" s="31"/>
      <c r="I282" s="32"/>
      <c r="J282" s="32"/>
      <c r="K282" s="32"/>
      <c r="L282" s="32"/>
      <c r="M282" s="32"/>
      <c r="N282" s="18"/>
      <c r="O282" s="23" t="str">
        <f t="shared" si="20"/>
        <v/>
      </c>
      <c r="P282" s="23" t="str">
        <f t="shared" si="21"/>
        <v/>
      </c>
      <c r="Q282" s="33" t="str">
        <f t="shared" si="22"/>
        <v/>
      </c>
      <c r="R282" s="26" t="str">
        <f t="shared" si="23"/>
        <v/>
      </c>
      <c r="S282" s="31"/>
      <c r="T282" s="31"/>
      <c r="U282" s="31"/>
      <c r="V282" s="31"/>
      <c r="W282" s="16"/>
      <c r="X282" s="23" t="str">
        <f>IF(ISNUMBER(P282),IFERROR(LOOKUP(9.99E+307,X$5:X281),0)+P282,"")</f>
        <v/>
      </c>
      <c r="Y282" s="23" t="str">
        <f>IF(ISNUMBER(X282),MAX(IFERROR(LOOKUP(9.99E+307,Y$5:Y281),0),X282,0),"")</f>
        <v/>
      </c>
      <c r="Z282" s="23" t="str">
        <f t="shared" si="24"/>
        <v/>
      </c>
    </row>
    <row r="283" spans="1:26" x14ac:dyDescent="0.25">
      <c r="A283" s="28"/>
      <c r="B283" s="29"/>
      <c r="C283" s="30"/>
      <c r="D283" s="31"/>
      <c r="E283" s="31"/>
      <c r="F283" s="31"/>
      <c r="G283" s="16"/>
      <c r="H283" s="31"/>
      <c r="I283" s="32"/>
      <c r="J283" s="32"/>
      <c r="K283" s="32"/>
      <c r="L283" s="32"/>
      <c r="M283" s="32"/>
      <c r="N283" s="18"/>
      <c r="O283" s="23" t="str">
        <f t="shared" si="20"/>
        <v/>
      </c>
      <c r="P283" s="23" t="str">
        <f t="shared" si="21"/>
        <v/>
      </c>
      <c r="Q283" s="33" t="str">
        <f t="shared" si="22"/>
        <v/>
      </c>
      <c r="R283" s="26" t="str">
        <f t="shared" si="23"/>
        <v/>
      </c>
      <c r="S283" s="31"/>
      <c r="T283" s="31"/>
      <c r="U283" s="31"/>
      <c r="V283" s="31"/>
      <c r="W283" s="16"/>
      <c r="X283" s="23" t="str">
        <f>IF(ISNUMBER(P283),IFERROR(LOOKUP(9.99E+307,X$5:X282),0)+P283,"")</f>
        <v/>
      </c>
      <c r="Y283" s="23" t="str">
        <f>IF(ISNUMBER(X283),MAX(IFERROR(LOOKUP(9.99E+307,Y$5:Y282),0),X283,0),"")</f>
        <v/>
      </c>
      <c r="Z283" s="23" t="str">
        <f t="shared" si="24"/>
        <v/>
      </c>
    </row>
    <row r="284" spans="1:26" x14ac:dyDescent="0.25">
      <c r="A284" s="28"/>
      <c r="B284" s="29"/>
      <c r="C284" s="30"/>
      <c r="D284" s="31"/>
      <c r="E284" s="31"/>
      <c r="F284" s="31"/>
      <c r="G284" s="16"/>
      <c r="H284" s="31"/>
      <c r="I284" s="32"/>
      <c r="J284" s="32"/>
      <c r="K284" s="32"/>
      <c r="L284" s="32"/>
      <c r="M284" s="32"/>
      <c r="N284" s="18"/>
      <c r="O284" s="23" t="str">
        <f t="shared" si="20"/>
        <v/>
      </c>
      <c r="P284" s="23" t="str">
        <f t="shared" si="21"/>
        <v/>
      </c>
      <c r="Q284" s="33" t="str">
        <f t="shared" si="22"/>
        <v/>
      </c>
      <c r="R284" s="26" t="str">
        <f t="shared" si="23"/>
        <v/>
      </c>
      <c r="S284" s="31"/>
      <c r="T284" s="31"/>
      <c r="U284" s="31"/>
      <c r="V284" s="31"/>
      <c r="W284" s="16"/>
      <c r="X284" s="23" t="str">
        <f>IF(ISNUMBER(P284),IFERROR(LOOKUP(9.99E+307,X$5:X283),0)+P284,"")</f>
        <v/>
      </c>
      <c r="Y284" s="23" t="str">
        <f>IF(ISNUMBER(X284),MAX(IFERROR(LOOKUP(9.99E+307,Y$5:Y283),0),X284,0),"")</f>
        <v/>
      </c>
      <c r="Z284" s="23" t="str">
        <f t="shared" si="24"/>
        <v/>
      </c>
    </row>
    <row r="285" spans="1:26" x14ac:dyDescent="0.25">
      <c r="A285" s="28"/>
      <c r="B285" s="29"/>
      <c r="C285" s="30"/>
      <c r="D285" s="31"/>
      <c r="E285" s="31"/>
      <c r="F285" s="31"/>
      <c r="G285" s="16"/>
      <c r="H285" s="31"/>
      <c r="I285" s="32"/>
      <c r="J285" s="32"/>
      <c r="K285" s="32"/>
      <c r="L285" s="32"/>
      <c r="M285" s="32"/>
      <c r="N285" s="18"/>
      <c r="O285" s="23" t="str">
        <f t="shared" si="20"/>
        <v/>
      </c>
      <c r="P285" s="23" t="str">
        <f t="shared" si="21"/>
        <v/>
      </c>
      <c r="Q285" s="33" t="str">
        <f t="shared" si="22"/>
        <v/>
      </c>
      <c r="R285" s="26" t="str">
        <f t="shared" si="23"/>
        <v/>
      </c>
      <c r="S285" s="31"/>
      <c r="T285" s="31"/>
      <c r="U285" s="31"/>
      <c r="V285" s="31"/>
      <c r="W285" s="16"/>
      <c r="X285" s="23" t="str">
        <f>IF(ISNUMBER(P285),IFERROR(LOOKUP(9.99E+307,X$5:X284),0)+P285,"")</f>
        <v/>
      </c>
      <c r="Y285" s="23" t="str">
        <f>IF(ISNUMBER(X285),MAX(IFERROR(LOOKUP(9.99E+307,Y$5:Y284),0),X285,0),"")</f>
        <v/>
      </c>
      <c r="Z285" s="23" t="str">
        <f t="shared" si="24"/>
        <v/>
      </c>
    </row>
    <row r="286" spans="1:26" x14ac:dyDescent="0.25">
      <c r="A286" s="28"/>
      <c r="B286" s="29"/>
      <c r="C286" s="30"/>
      <c r="D286" s="31"/>
      <c r="E286" s="31"/>
      <c r="F286" s="31"/>
      <c r="G286" s="16"/>
      <c r="H286" s="31"/>
      <c r="I286" s="32"/>
      <c r="J286" s="32"/>
      <c r="K286" s="32"/>
      <c r="L286" s="32"/>
      <c r="M286" s="32"/>
      <c r="N286" s="18"/>
      <c r="O286" s="23" t="str">
        <f t="shared" si="20"/>
        <v/>
      </c>
      <c r="P286" s="23" t="str">
        <f t="shared" si="21"/>
        <v/>
      </c>
      <c r="Q286" s="33" t="str">
        <f t="shared" si="22"/>
        <v/>
      </c>
      <c r="R286" s="26" t="str">
        <f t="shared" si="23"/>
        <v/>
      </c>
      <c r="S286" s="31"/>
      <c r="T286" s="31"/>
      <c r="U286" s="31"/>
      <c r="V286" s="31"/>
      <c r="W286" s="16"/>
      <c r="X286" s="23" t="str">
        <f>IF(ISNUMBER(P286),IFERROR(LOOKUP(9.99E+307,X$5:X285),0)+P286,"")</f>
        <v/>
      </c>
      <c r="Y286" s="23" t="str">
        <f>IF(ISNUMBER(X286),MAX(IFERROR(LOOKUP(9.99E+307,Y$5:Y285),0),X286,0),"")</f>
        <v/>
      </c>
      <c r="Z286" s="23" t="str">
        <f t="shared" si="24"/>
        <v/>
      </c>
    </row>
    <row r="287" spans="1:26" x14ac:dyDescent="0.25">
      <c r="A287" s="28"/>
      <c r="B287" s="29"/>
      <c r="C287" s="30"/>
      <c r="D287" s="31"/>
      <c r="E287" s="31"/>
      <c r="F287" s="31"/>
      <c r="G287" s="16"/>
      <c r="H287" s="31"/>
      <c r="I287" s="32"/>
      <c r="J287" s="32"/>
      <c r="K287" s="32"/>
      <c r="L287" s="32"/>
      <c r="M287" s="32"/>
      <c r="N287" s="18"/>
      <c r="O287" s="23" t="str">
        <f t="shared" si="20"/>
        <v/>
      </c>
      <c r="P287" s="23" t="str">
        <f t="shared" si="21"/>
        <v/>
      </c>
      <c r="Q287" s="33" t="str">
        <f t="shared" si="22"/>
        <v/>
      </c>
      <c r="R287" s="26" t="str">
        <f t="shared" si="23"/>
        <v/>
      </c>
      <c r="S287" s="31"/>
      <c r="T287" s="31"/>
      <c r="U287" s="31"/>
      <c r="V287" s="31"/>
      <c r="W287" s="16"/>
      <c r="X287" s="23" t="str">
        <f>IF(ISNUMBER(P287),IFERROR(LOOKUP(9.99E+307,X$5:X286),0)+P287,"")</f>
        <v/>
      </c>
      <c r="Y287" s="23" t="str">
        <f>IF(ISNUMBER(X287),MAX(IFERROR(LOOKUP(9.99E+307,Y$5:Y286),0),X287,0),"")</f>
        <v/>
      </c>
      <c r="Z287" s="23" t="str">
        <f t="shared" si="24"/>
        <v/>
      </c>
    </row>
    <row r="288" spans="1:26" x14ac:dyDescent="0.25">
      <c r="A288" s="28"/>
      <c r="B288" s="29"/>
      <c r="C288" s="30"/>
      <c r="D288" s="31"/>
      <c r="E288" s="31"/>
      <c r="F288" s="31"/>
      <c r="G288" s="16"/>
      <c r="H288" s="31"/>
      <c r="I288" s="32"/>
      <c r="J288" s="32"/>
      <c r="K288" s="32"/>
      <c r="L288" s="32"/>
      <c r="M288" s="32"/>
      <c r="N288" s="18"/>
      <c r="O288" s="23" t="str">
        <f t="shared" si="20"/>
        <v/>
      </c>
      <c r="P288" s="23" t="str">
        <f t="shared" si="21"/>
        <v/>
      </c>
      <c r="Q288" s="33" t="str">
        <f t="shared" si="22"/>
        <v/>
      </c>
      <c r="R288" s="26" t="str">
        <f t="shared" si="23"/>
        <v/>
      </c>
      <c r="S288" s="31"/>
      <c r="T288" s="31"/>
      <c r="U288" s="31"/>
      <c r="V288" s="31"/>
      <c r="W288" s="16"/>
      <c r="X288" s="23" t="str">
        <f>IF(ISNUMBER(P288),IFERROR(LOOKUP(9.99E+307,X$5:X287),0)+P288,"")</f>
        <v/>
      </c>
      <c r="Y288" s="23" t="str">
        <f>IF(ISNUMBER(X288),MAX(IFERROR(LOOKUP(9.99E+307,Y$5:Y287),0),X288,0),"")</f>
        <v/>
      </c>
      <c r="Z288" s="23" t="str">
        <f t="shared" si="24"/>
        <v/>
      </c>
    </row>
    <row r="289" spans="1:26" x14ac:dyDescent="0.25">
      <c r="A289" s="28"/>
      <c r="B289" s="29"/>
      <c r="C289" s="30"/>
      <c r="D289" s="31"/>
      <c r="E289" s="31"/>
      <c r="F289" s="31"/>
      <c r="G289" s="16"/>
      <c r="H289" s="31"/>
      <c r="I289" s="32"/>
      <c r="J289" s="32"/>
      <c r="K289" s="32"/>
      <c r="L289" s="32"/>
      <c r="M289" s="32"/>
      <c r="N289" s="18"/>
      <c r="O289" s="23" t="str">
        <f t="shared" si="20"/>
        <v/>
      </c>
      <c r="P289" s="23" t="str">
        <f t="shared" si="21"/>
        <v/>
      </c>
      <c r="Q289" s="33" t="str">
        <f t="shared" si="22"/>
        <v/>
      </c>
      <c r="R289" s="26" t="str">
        <f t="shared" si="23"/>
        <v/>
      </c>
      <c r="S289" s="31"/>
      <c r="T289" s="31"/>
      <c r="U289" s="31"/>
      <c r="V289" s="31"/>
      <c r="W289" s="16"/>
      <c r="X289" s="23" t="str">
        <f>IF(ISNUMBER(P289),IFERROR(LOOKUP(9.99E+307,X$5:X288),0)+P289,"")</f>
        <v/>
      </c>
      <c r="Y289" s="23" t="str">
        <f>IF(ISNUMBER(X289),MAX(IFERROR(LOOKUP(9.99E+307,Y$5:Y288),0),X289,0),"")</f>
        <v/>
      </c>
      <c r="Z289" s="23" t="str">
        <f t="shared" si="24"/>
        <v/>
      </c>
    </row>
    <row r="290" spans="1:26" x14ac:dyDescent="0.25">
      <c r="A290" s="28"/>
      <c r="B290" s="29"/>
      <c r="C290" s="30"/>
      <c r="D290" s="31"/>
      <c r="E290" s="31"/>
      <c r="F290" s="31"/>
      <c r="G290" s="16"/>
      <c r="H290" s="31"/>
      <c r="I290" s="32"/>
      <c r="J290" s="32"/>
      <c r="K290" s="32"/>
      <c r="L290" s="32"/>
      <c r="M290" s="32"/>
      <c r="N290" s="18"/>
      <c r="O290" s="23" t="str">
        <f t="shared" si="20"/>
        <v/>
      </c>
      <c r="P290" s="23" t="str">
        <f t="shared" si="21"/>
        <v/>
      </c>
      <c r="Q290" s="33" t="str">
        <f t="shared" si="22"/>
        <v/>
      </c>
      <c r="R290" s="26" t="str">
        <f t="shared" si="23"/>
        <v/>
      </c>
      <c r="S290" s="31"/>
      <c r="T290" s="31"/>
      <c r="U290" s="31"/>
      <c r="V290" s="31"/>
      <c r="W290" s="16"/>
      <c r="X290" s="23" t="str">
        <f>IF(ISNUMBER(P290),IFERROR(LOOKUP(9.99E+307,X$5:X289),0)+P290,"")</f>
        <v/>
      </c>
      <c r="Y290" s="23" t="str">
        <f>IF(ISNUMBER(X290),MAX(IFERROR(LOOKUP(9.99E+307,Y$5:Y289),0),X290,0),"")</f>
        <v/>
      </c>
      <c r="Z290" s="23" t="str">
        <f t="shared" si="24"/>
        <v/>
      </c>
    </row>
    <row r="291" spans="1:26" x14ac:dyDescent="0.25">
      <c r="A291" s="28"/>
      <c r="B291" s="29"/>
      <c r="C291" s="30"/>
      <c r="D291" s="31"/>
      <c r="E291" s="31"/>
      <c r="F291" s="31"/>
      <c r="G291" s="16"/>
      <c r="H291" s="31"/>
      <c r="I291" s="32"/>
      <c r="J291" s="32"/>
      <c r="K291" s="32"/>
      <c r="L291" s="32"/>
      <c r="M291" s="32"/>
      <c r="N291" s="18"/>
      <c r="O291" s="23" t="str">
        <f t="shared" si="20"/>
        <v/>
      </c>
      <c r="P291" s="23" t="str">
        <f t="shared" si="21"/>
        <v/>
      </c>
      <c r="Q291" s="33" t="str">
        <f t="shared" si="22"/>
        <v/>
      </c>
      <c r="R291" s="26" t="str">
        <f t="shared" si="23"/>
        <v/>
      </c>
      <c r="S291" s="31"/>
      <c r="T291" s="31"/>
      <c r="U291" s="31"/>
      <c r="V291" s="31"/>
      <c r="W291" s="16"/>
      <c r="X291" s="23" t="str">
        <f>IF(ISNUMBER(P291),IFERROR(LOOKUP(9.99E+307,X$5:X290),0)+P291,"")</f>
        <v/>
      </c>
      <c r="Y291" s="23" t="str">
        <f>IF(ISNUMBER(X291),MAX(IFERROR(LOOKUP(9.99E+307,Y$5:Y290),0),X291,0),"")</f>
        <v/>
      </c>
      <c r="Z291" s="23" t="str">
        <f t="shared" si="24"/>
        <v/>
      </c>
    </row>
    <row r="292" spans="1:26" x14ac:dyDescent="0.25">
      <c r="A292" s="28"/>
      <c r="B292" s="29"/>
      <c r="C292" s="30"/>
      <c r="D292" s="31"/>
      <c r="E292" s="31"/>
      <c r="F292" s="31"/>
      <c r="G292" s="16"/>
      <c r="H292" s="31"/>
      <c r="I292" s="32"/>
      <c r="J292" s="32"/>
      <c r="K292" s="32"/>
      <c r="L292" s="32"/>
      <c r="M292" s="32"/>
      <c r="N292" s="18"/>
      <c r="O292" s="23" t="str">
        <f t="shared" si="20"/>
        <v/>
      </c>
      <c r="P292" s="23" t="str">
        <f t="shared" si="21"/>
        <v/>
      </c>
      <c r="Q292" s="33" t="str">
        <f t="shared" si="22"/>
        <v/>
      </c>
      <c r="R292" s="26" t="str">
        <f t="shared" si="23"/>
        <v/>
      </c>
      <c r="S292" s="31"/>
      <c r="T292" s="31"/>
      <c r="U292" s="31"/>
      <c r="V292" s="31"/>
      <c r="W292" s="16"/>
      <c r="X292" s="23" t="str">
        <f>IF(ISNUMBER(P292),IFERROR(LOOKUP(9.99E+307,X$5:X291),0)+P292,"")</f>
        <v/>
      </c>
      <c r="Y292" s="23" t="str">
        <f>IF(ISNUMBER(X292),MAX(IFERROR(LOOKUP(9.99E+307,Y$5:Y291),0),X292,0),"")</f>
        <v/>
      </c>
      <c r="Z292" s="23" t="str">
        <f t="shared" si="24"/>
        <v/>
      </c>
    </row>
    <row r="293" spans="1:26" x14ac:dyDescent="0.25">
      <c r="A293" s="28"/>
      <c r="B293" s="29"/>
      <c r="C293" s="30"/>
      <c r="D293" s="31"/>
      <c r="E293" s="31"/>
      <c r="F293" s="31"/>
      <c r="G293" s="16"/>
      <c r="H293" s="31"/>
      <c r="I293" s="32"/>
      <c r="J293" s="32"/>
      <c r="K293" s="32"/>
      <c r="L293" s="32"/>
      <c r="M293" s="32"/>
      <c r="N293" s="18"/>
      <c r="O293" s="23" t="str">
        <f t="shared" si="20"/>
        <v/>
      </c>
      <c r="P293" s="23" t="str">
        <f t="shared" si="21"/>
        <v/>
      </c>
      <c r="Q293" s="33" t="str">
        <f t="shared" si="22"/>
        <v/>
      </c>
      <c r="R293" s="26" t="str">
        <f t="shared" si="23"/>
        <v/>
      </c>
      <c r="S293" s="31"/>
      <c r="T293" s="31"/>
      <c r="U293" s="31"/>
      <c r="V293" s="31"/>
      <c r="W293" s="16"/>
      <c r="X293" s="23" t="str">
        <f>IF(ISNUMBER(P293),IFERROR(LOOKUP(9.99E+307,X$5:X292),0)+P293,"")</f>
        <v/>
      </c>
      <c r="Y293" s="23" t="str">
        <f>IF(ISNUMBER(X293),MAX(IFERROR(LOOKUP(9.99E+307,Y$5:Y292),0),X293,0),"")</f>
        <v/>
      </c>
      <c r="Z293" s="23" t="str">
        <f t="shared" si="24"/>
        <v/>
      </c>
    </row>
    <row r="294" spans="1:26" x14ac:dyDescent="0.25">
      <c r="A294" s="28"/>
      <c r="B294" s="29"/>
      <c r="C294" s="30"/>
      <c r="D294" s="31"/>
      <c r="E294" s="31"/>
      <c r="F294" s="31"/>
      <c r="G294" s="16"/>
      <c r="H294" s="31"/>
      <c r="I294" s="32"/>
      <c r="J294" s="32"/>
      <c r="K294" s="32"/>
      <c r="L294" s="32"/>
      <c r="M294" s="32"/>
      <c r="N294" s="18"/>
      <c r="O294" s="23" t="str">
        <f t="shared" si="20"/>
        <v/>
      </c>
      <c r="P294" s="23" t="str">
        <f t="shared" si="21"/>
        <v/>
      </c>
      <c r="Q294" s="33" t="str">
        <f t="shared" si="22"/>
        <v/>
      </c>
      <c r="R294" s="26" t="str">
        <f t="shared" si="23"/>
        <v/>
      </c>
      <c r="S294" s="31"/>
      <c r="T294" s="31"/>
      <c r="U294" s="31"/>
      <c r="V294" s="31"/>
      <c r="W294" s="16"/>
      <c r="X294" s="23" t="str">
        <f>IF(ISNUMBER(P294),IFERROR(LOOKUP(9.99E+307,X$5:X293),0)+P294,"")</f>
        <v/>
      </c>
      <c r="Y294" s="23" t="str">
        <f>IF(ISNUMBER(X294),MAX(IFERROR(LOOKUP(9.99E+307,Y$5:Y293),0),X294,0),"")</f>
        <v/>
      </c>
      <c r="Z294" s="23" t="str">
        <f t="shared" si="24"/>
        <v/>
      </c>
    </row>
    <row r="295" spans="1:26" x14ac:dyDescent="0.25">
      <c r="A295" s="28"/>
      <c r="B295" s="29"/>
      <c r="C295" s="30"/>
      <c r="D295" s="31"/>
      <c r="E295" s="31"/>
      <c r="F295" s="31"/>
      <c r="G295" s="16"/>
      <c r="H295" s="31"/>
      <c r="I295" s="32"/>
      <c r="J295" s="32"/>
      <c r="K295" s="32"/>
      <c r="L295" s="32"/>
      <c r="M295" s="32"/>
      <c r="N295" s="18"/>
      <c r="O295" s="23" t="str">
        <f t="shared" si="20"/>
        <v/>
      </c>
      <c r="P295" s="23" t="str">
        <f t="shared" si="21"/>
        <v/>
      </c>
      <c r="Q295" s="33" t="str">
        <f t="shared" si="22"/>
        <v/>
      </c>
      <c r="R295" s="26" t="str">
        <f t="shared" si="23"/>
        <v/>
      </c>
      <c r="S295" s="31"/>
      <c r="T295" s="31"/>
      <c r="U295" s="31"/>
      <c r="V295" s="31"/>
      <c r="W295" s="16"/>
      <c r="X295" s="23" t="str">
        <f>IF(ISNUMBER(P295),IFERROR(LOOKUP(9.99E+307,X$5:X294),0)+P295,"")</f>
        <v/>
      </c>
      <c r="Y295" s="23" t="str">
        <f>IF(ISNUMBER(X295),MAX(IFERROR(LOOKUP(9.99E+307,Y$5:Y294),0),X295,0),"")</f>
        <v/>
      </c>
      <c r="Z295" s="23" t="str">
        <f t="shared" si="24"/>
        <v/>
      </c>
    </row>
    <row r="296" spans="1:26" x14ac:dyDescent="0.25">
      <c r="A296" s="28"/>
      <c r="B296" s="29"/>
      <c r="C296" s="30"/>
      <c r="D296" s="31"/>
      <c r="E296" s="31"/>
      <c r="F296" s="31"/>
      <c r="G296" s="16"/>
      <c r="H296" s="31"/>
      <c r="I296" s="32"/>
      <c r="J296" s="32"/>
      <c r="K296" s="32"/>
      <c r="L296" s="32"/>
      <c r="M296" s="32"/>
      <c r="N296" s="18"/>
      <c r="O296" s="23" t="str">
        <f t="shared" si="20"/>
        <v/>
      </c>
      <c r="P296" s="23" t="str">
        <f t="shared" si="21"/>
        <v/>
      </c>
      <c r="Q296" s="33" t="str">
        <f t="shared" si="22"/>
        <v/>
      </c>
      <c r="R296" s="26" t="str">
        <f t="shared" si="23"/>
        <v/>
      </c>
      <c r="S296" s="31"/>
      <c r="T296" s="31"/>
      <c r="U296" s="31"/>
      <c r="V296" s="31"/>
      <c r="W296" s="16"/>
      <c r="X296" s="23" t="str">
        <f>IF(ISNUMBER(P296),IFERROR(LOOKUP(9.99E+307,X$5:X295),0)+P296,"")</f>
        <v/>
      </c>
      <c r="Y296" s="23" t="str">
        <f>IF(ISNUMBER(X296),MAX(IFERROR(LOOKUP(9.99E+307,Y$5:Y295),0),X296,0),"")</f>
        <v/>
      </c>
      <c r="Z296" s="23" t="str">
        <f t="shared" si="24"/>
        <v/>
      </c>
    </row>
    <row r="297" spans="1:26" x14ac:dyDescent="0.25">
      <c r="A297" s="28"/>
      <c r="B297" s="29"/>
      <c r="C297" s="30"/>
      <c r="D297" s="31"/>
      <c r="E297" s="31"/>
      <c r="F297" s="31"/>
      <c r="G297" s="16"/>
      <c r="H297" s="31"/>
      <c r="I297" s="32"/>
      <c r="J297" s="32"/>
      <c r="K297" s="32"/>
      <c r="L297" s="32"/>
      <c r="M297" s="32"/>
      <c r="N297" s="18"/>
      <c r="O297" s="23" t="str">
        <f t="shared" si="20"/>
        <v/>
      </c>
      <c r="P297" s="23" t="str">
        <f t="shared" si="21"/>
        <v/>
      </c>
      <c r="Q297" s="33" t="str">
        <f t="shared" si="22"/>
        <v/>
      </c>
      <c r="R297" s="26" t="str">
        <f t="shared" si="23"/>
        <v/>
      </c>
      <c r="S297" s="31"/>
      <c r="T297" s="31"/>
      <c r="U297" s="31"/>
      <c r="V297" s="31"/>
      <c r="W297" s="16"/>
      <c r="X297" s="23" t="str">
        <f>IF(ISNUMBER(P297),IFERROR(LOOKUP(9.99E+307,X$5:X296),0)+P297,"")</f>
        <v/>
      </c>
      <c r="Y297" s="23" t="str">
        <f>IF(ISNUMBER(X297),MAX(IFERROR(LOOKUP(9.99E+307,Y$5:Y296),0),X297,0),"")</f>
        <v/>
      </c>
      <c r="Z297" s="23" t="str">
        <f t="shared" si="24"/>
        <v/>
      </c>
    </row>
    <row r="298" spans="1:26" x14ac:dyDescent="0.25">
      <c r="A298" s="28"/>
      <c r="B298" s="29"/>
      <c r="C298" s="30"/>
      <c r="D298" s="31"/>
      <c r="E298" s="31"/>
      <c r="F298" s="31"/>
      <c r="G298" s="16"/>
      <c r="H298" s="31"/>
      <c r="I298" s="32"/>
      <c r="J298" s="32"/>
      <c r="K298" s="32"/>
      <c r="L298" s="32"/>
      <c r="M298" s="32"/>
      <c r="N298" s="18"/>
      <c r="O298" s="23" t="str">
        <f t="shared" si="20"/>
        <v/>
      </c>
      <c r="P298" s="23" t="str">
        <f t="shared" si="21"/>
        <v/>
      </c>
      <c r="Q298" s="33" t="str">
        <f t="shared" si="22"/>
        <v/>
      </c>
      <c r="R298" s="26" t="str">
        <f t="shared" si="23"/>
        <v/>
      </c>
      <c r="S298" s="31"/>
      <c r="T298" s="31"/>
      <c r="U298" s="31"/>
      <c r="V298" s="31"/>
      <c r="W298" s="16"/>
      <c r="X298" s="23" t="str">
        <f>IF(ISNUMBER(P298),IFERROR(LOOKUP(9.99E+307,X$5:X297),0)+P298,"")</f>
        <v/>
      </c>
      <c r="Y298" s="23" t="str">
        <f>IF(ISNUMBER(X298),MAX(IFERROR(LOOKUP(9.99E+307,Y$5:Y297),0),X298,0),"")</f>
        <v/>
      </c>
      <c r="Z298" s="23" t="str">
        <f t="shared" si="24"/>
        <v/>
      </c>
    </row>
    <row r="299" spans="1:26" x14ac:dyDescent="0.25">
      <c r="A299" s="28"/>
      <c r="B299" s="29"/>
      <c r="C299" s="30"/>
      <c r="D299" s="31"/>
      <c r="E299" s="31"/>
      <c r="F299" s="31"/>
      <c r="G299" s="16"/>
      <c r="H299" s="31"/>
      <c r="I299" s="32"/>
      <c r="J299" s="32"/>
      <c r="K299" s="32"/>
      <c r="L299" s="32"/>
      <c r="M299" s="32"/>
      <c r="N299" s="18"/>
      <c r="O299" s="23" t="str">
        <f t="shared" si="20"/>
        <v/>
      </c>
      <c r="P299" s="23" t="str">
        <f t="shared" si="21"/>
        <v/>
      </c>
      <c r="Q299" s="33" t="str">
        <f t="shared" si="22"/>
        <v/>
      </c>
      <c r="R299" s="26" t="str">
        <f t="shared" si="23"/>
        <v/>
      </c>
      <c r="S299" s="31"/>
      <c r="T299" s="31"/>
      <c r="U299" s="31"/>
      <c r="V299" s="31"/>
      <c r="W299" s="16"/>
      <c r="X299" s="23" t="str">
        <f>IF(ISNUMBER(P299),IFERROR(LOOKUP(9.99E+307,X$5:X298),0)+P299,"")</f>
        <v/>
      </c>
      <c r="Y299" s="23" t="str">
        <f>IF(ISNUMBER(X299),MAX(IFERROR(LOOKUP(9.99E+307,Y$5:Y298),0),X299,0),"")</f>
        <v/>
      </c>
      <c r="Z299" s="23" t="str">
        <f t="shared" si="24"/>
        <v/>
      </c>
    </row>
    <row r="300" spans="1:26" x14ac:dyDescent="0.25">
      <c r="A300" s="28"/>
      <c r="B300" s="29"/>
      <c r="C300" s="30"/>
      <c r="D300" s="31"/>
      <c r="E300" s="31"/>
      <c r="F300" s="31"/>
      <c r="G300" s="16"/>
      <c r="H300" s="31"/>
      <c r="I300" s="32"/>
      <c r="J300" s="32"/>
      <c r="K300" s="32"/>
      <c r="L300" s="32"/>
      <c r="M300" s="32"/>
      <c r="N300" s="18"/>
      <c r="O300" s="23" t="str">
        <f t="shared" si="20"/>
        <v/>
      </c>
      <c r="P300" s="23" t="str">
        <f t="shared" si="21"/>
        <v/>
      </c>
      <c r="Q300" s="33" t="str">
        <f t="shared" si="22"/>
        <v/>
      </c>
      <c r="R300" s="26" t="str">
        <f t="shared" si="23"/>
        <v/>
      </c>
      <c r="S300" s="31"/>
      <c r="T300" s="31"/>
      <c r="U300" s="31"/>
      <c r="V300" s="31"/>
      <c r="W300" s="16"/>
      <c r="X300" s="23" t="str">
        <f>IF(ISNUMBER(P300),IFERROR(LOOKUP(9.99E+307,X$5:X299),0)+P300,"")</f>
        <v/>
      </c>
      <c r="Y300" s="23" t="str">
        <f>IF(ISNUMBER(X300),MAX(IFERROR(LOOKUP(9.99E+307,Y$5:Y299),0),X300,0),"")</f>
        <v/>
      </c>
      <c r="Z300" s="23" t="str">
        <f t="shared" si="24"/>
        <v/>
      </c>
    </row>
    <row r="301" spans="1:26" x14ac:dyDescent="0.25">
      <c r="A301" s="28"/>
      <c r="B301" s="29"/>
      <c r="C301" s="30"/>
      <c r="D301" s="31"/>
      <c r="E301" s="31"/>
      <c r="F301" s="31"/>
      <c r="G301" s="16"/>
      <c r="H301" s="31"/>
      <c r="I301" s="32"/>
      <c r="J301" s="32"/>
      <c r="K301" s="32"/>
      <c r="L301" s="32"/>
      <c r="M301" s="32"/>
      <c r="N301" s="18"/>
      <c r="O301" s="23" t="str">
        <f t="shared" si="20"/>
        <v/>
      </c>
      <c r="P301" s="23" t="str">
        <f t="shared" si="21"/>
        <v/>
      </c>
      <c r="Q301" s="33" t="str">
        <f t="shared" si="22"/>
        <v/>
      </c>
      <c r="R301" s="26" t="str">
        <f t="shared" si="23"/>
        <v/>
      </c>
      <c r="S301" s="31"/>
      <c r="T301" s="31"/>
      <c r="U301" s="31"/>
      <c r="V301" s="31"/>
      <c r="W301" s="16"/>
      <c r="X301" s="23" t="str">
        <f>IF(ISNUMBER(P301),IFERROR(LOOKUP(9.99E+307,X$5:X300),0)+P301,"")</f>
        <v/>
      </c>
      <c r="Y301" s="23" t="str">
        <f>IF(ISNUMBER(X301),MAX(IFERROR(LOOKUP(9.99E+307,Y$5:Y300),0),X301,0),"")</f>
        <v/>
      </c>
      <c r="Z301" s="23" t="str">
        <f t="shared" si="24"/>
        <v/>
      </c>
    </row>
    <row r="302" spans="1:26" x14ac:dyDescent="0.25">
      <c r="A302" s="28"/>
      <c r="B302" s="29"/>
      <c r="C302" s="30"/>
      <c r="D302" s="31"/>
      <c r="E302" s="31"/>
      <c r="F302" s="31"/>
      <c r="G302" s="16"/>
      <c r="H302" s="31"/>
      <c r="I302" s="32"/>
      <c r="J302" s="32"/>
      <c r="K302" s="32"/>
      <c r="L302" s="32"/>
      <c r="M302" s="32"/>
      <c r="N302" s="18"/>
      <c r="O302" s="23" t="str">
        <f t="shared" si="20"/>
        <v/>
      </c>
      <c r="P302" s="23" t="str">
        <f t="shared" si="21"/>
        <v/>
      </c>
      <c r="Q302" s="33" t="str">
        <f t="shared" si="22"/>
        <v/>
      </c>
      <c r="R302" s="26" t="str">
        <f t="shared" si="23"/>
        <v/>
      </c>
      <c r="S302" s="31"/>
      <c r="T302" s="31"/>
      <c r="U302" s="31"/>
      <c r="V302" s="31"/>
      <c r="W302" s="16"/>
      <c r="X302" s="23" t="str">
        <f>IF(ISNUMBER(P302),IFERROR(LOOKUP(9.99E+307,X$5:X301),0)+P302,"")</f>
        <v/>
      </c>
      <c r="Y302" s="23" t="str">
        <f>IF(ISNUMBER(X302),MAX(IFERROR(LOOKUP(9.99E+307,Y$5:Y301),0),X302,0),"")</f>
        <v/>
      </c>
      <c r="Z302" s="23" t="str">
        <f t="shared" si="24"/>
        <v/>
      </c>
    </row>
    <row r="303" spans="1:26" x14ac:dyDescent="0.25">
      <c r="A303" s="28"/>
      <c r="B303" s="29"/>
      <c r="C303" s="30"/>
      <c r="D303" s="31"/>
      <c r="E303" s="31"/>
      <c r="F303" s="31"/>
      <c r="G303" s="16"/>
      <c r="H303" s="31"/>
      <c r="I303" s="32"/>
      <c r="J303" s="32"/>
      <c r="K303" s="32"/>
      <c r="L303" s="32"/>
      <c r="M303" s="32"/>
      <c r="N303" s="18"/>
      <c r="O303" s="23" t="str">
        <f t="shared" si="20"/>
        <v/>
      </c>
      <c r="P303" s="23" t="str">
        <f t="shared" si="21"/>
        <v/>
      </c>
      <c r="Q303" s="33" t="str">
        <f t="shared" si="22"/>
        <v/>
      </c>
      <c r="R303" s="26" t="str">
        <f t="shared" si="23"/>
        <v/>
      </c>
      <c r="S303" s="31"/>
      <c r="T303" s="31"/>
      <c r="U303" s="31"/>
      <c r="V303" s="31"/>
      <c r="W303" s="16"/>
      <c r="X303" s="23" t="str">
        <f>IF(ISNUMBER(P303),IFERROR(LOOKUP(9.99E+307,X$5:X302),0)+P303,"")</f>
        <v/>
      </c>
      <c r="Y303" s="23" t="str">
        <f>IF(ISNUMBER(X303),MAX(IFERROR(LOOKUP(9.99E+307,Y$5:Y302),0),X303,0),"")</f>
        <v/>
      </c>
      <c r="Z303" s="23" t="str">
        <f t="shared" si="24"/>
        <v/>
      </c>
    </row>
    <row r="304" spans="1:26" x14ac:dyDescent="0.25">
      <c r="A304" s="28"/>
      <c r="B304" s="29"/>
      <c r="C304" s="30"/>
      <c r="D304" s="31"/>
      <c r="E304" s="31"/>
      <c r="F304" s="31"/>
      <c r="G304" s="16"/>
      <c r="H304" s="31"/>
      <c r="I304" s="32"/>
      <c r="J304" s="32"/>
      <c r="K304" s="32"/>
      <c r="L304" s="32"/>
      <c r="M304" s="32"/>
      <c r="N304" s="18"/>
      <c r="O304" s="23" t="str">
        <f t="shared" si="20"/>
        <v/>
      </c>
      <c r="P304" s="23" t="str">
        <f t="shared" si="21"/>
        <v/>
      </c>
      <c r="Q304" s="33" t="str">
        <f t="shared" si="22"/>
        <v/>
      </c>
      <c r="R304" s="26" t="str">
        <f t="shared" si="23"/>
        <v/>
      </c>
      <c r="S304" s="31"/>
      <c r="T304" s="31"/>
      <c r="U304" s="31"/>
      <c r="V304" s="31"/>
      <c r="W304" s="16"/>
      <c r="X304" s="23" t="str">
        <f>IF(ISNUMBER(P304),IFERROR(LOOKUP(9.99E+307,X$5:X303),0)+P304,"")</f>
        <v/>
      </c>
      <c r="Y304" s="23" t="str">
        <f>IF(ISNUMBER(X304),MAX(IFERROR(LOOKUP(9.99E+307,Y$5:Y303),0),X304,0),"")</f>
        <v/>
      </c>
      <c r="Z304" s="23" t="str">
        <f t="shared" si="24"/>
        <v/>
      </c>
    </row>
    <row r="305" spans="1:26" x14ac:dyDescent="0.25">
      <c r="A305" s="28"/>
      <c r="B305" s="29"/>
      <c r="C305" s="30"/>
      <c r="D305" s="31"/>
      <c r="E305" s="31"/>
      <c r="F305" s="31"/>
      <c r="G305" s="16"/>
      <c r="H305" s="31"/>
      <c r="I305" s="32"/>
      <c r="J305" s="32"/>
      <c r="K305" s="32"/>
      <c r="L305" s="32"/>
      <c r="M305" s="32"/>
      <c r="N305" s="18"/>
      <c r="O305" s="23" t="str">
        <f t="shared" si="20"/>
        <v/>
      </c>
      <c r="P305" s="23" t="str">
        <f t="shared" si="21"/>
        <v/>
      </c>
      <c r="Q305" s="33" t="str">
        <f t="shared" si="22"/>
        <v/>
      </c>
      <c r="R305" s="26" t="str">
        <f t="shared" si="23"/>
        <v/>
      </c>
      <c r="S305" s="31"/>
      <c r="T305" s="31"/>
      <c r="U305" s="31"/>
      <c r="V305" s="31"/>
      <c r="W305" s="16"/>
      <c r="X305" s="23" t="str">
        <f>IF(ISNUMBER(P305),IFERROR(LOOKUP(9.99E+307,X$5:X304),0)+P305,"")</f>
        <v/>
      </c>
      <c r="Y305" s="23" t="str">
        <f>IF(ISNUMBER(X305),MAX(IFERROR(LOOKUP(9.99E+307,Y$5:Y304),0),X305,0),"")</f>
        <v/>
      </c>
      <c r="Z305" s="23" t="str">
        <f t="shared" si="24"/>
        <v/>
      </c>
    </row>
    <row r="306" spans="1:26" x14ac:dyDescent="0.25">
      <c r="A306" s="28"/>
      <c r="B306" s="29"/>
      <c r="C306" s="30"/>
      <c r="D306" s="31"/>
      <c r="E306" s="31"/>
      <c r="F306" s="31"/>
      <c r="G306" s="16"/>
      <c r="H306" s="31"/>
      <c r="I306" s="32"/>
      <c r="J306" s="32"/>
      <c r="K306" s="32"/>
      <c r="L306" s="32"/>
      <c r="M306" s="32"/>
      <c r="N306" s="18"/>
      <c r="O306" s="23" t="str">
        <f t="shared" si="20"/>
        <v/>
      </c>
      <c r="P306" s="23" t="str">
        <f t="shared" si="21"/>
        <v/>
      </c>
      <c r="Q306" s="33" t="str">
        <f t="shared" si="22"/>
        <v/>
      </c>
      <c r="R306" s="26" t="str">
        <f t="shared" si="23"/>
        <v/>
      </c>
      <c r="S306" s="31"/>
      <c r="T306" s="31"/>
      <c r="U306" s="31"/>
      <c r="V306" s="31"/>
      <c r="W306" s="16"/>
      <c r="X306" s="23" t="str">
        <f>IF(ISNUMBER(P306),IFERROR(LOOKUP(9.99E+307,X$5:X305),0)+P306,"")</f>
        <v/>
      </c>
      <c r="Y306" s="23" t="str">
        <f>IF(ISNUMBER(X306),MAX(IFERROR(LOOKUP(9.99E+307,Y$5:Y305),0),X306,0),"")</f>
        <v/>
      </c>
      <c r="Z306" s="23" t="str">
        <f t="shared" si="24"/>
        <v/>
      </c>
    </row>
    <row r="307" spans="1:26" x14ac:dyDescent="0.25">
      <c r="A307" s="28"/>
      <c r="B307" s="29"/>
      <c r="C307" s="30"/>
      <c r="D307" s="31"/>
      <c r="E307" s="31"/>
      <c r="F307" s="31"/>
      <c r="G307" s="16"/>
      <c r="H307" s="31"/>
      <c r="I307" s="32"/>
      <c r="J307" s="32"/>
      <c r="K307" s="32"/>
      <c r="L307" s="32"/>
      <c r="M307" s="32"/>
      <c r="N307" s="18"/>
      <c r="O307" s="23" t="str">
        <f t="shared" si="20"/>
        <v/>
      </c>
      <c r="P307" s="23" t="str">
        <f t="shared" si="21"/>
        <v/>
      </c>
      <c r="Q307" s="33" t="str">
        <f t="shared" si="22"/>
        <v/>
      </c>
      <c r="R307" s="26" t="str">
        <f t="shared" si="23"/>
        <v/>
      </c>
      <c r="S307" s="31"/>
      <c r="T307" s="31"/>
      <c r="U307" s="31"/>
      <c r="V307" s="31"/>
      <c r="W307" s="16"/>
      <c r="X307" s="23" t="str">
        <f>IF(ISNUMBER(P307),IFERROR(LOOKUP(9.99E+307,X$5:X306),0)+P307,"")</f>
        <v/>
      </c>
      <c r="Y307" s="23" t="str">
        <f>IF(ISNUMBER(X307),MAX(IFERROR(LOOKUP(9.99E+307,Y$5:Y306),0),X307,0),"")</f>
        <v/>
      </c>
      <c r="Z307" s="23" t="str">
        <f t="shared" si="24"/>
        <v/>
      </c>
    </row>
    <row r="308" spans="1:26" x14ac:dyDescent="0.25">
      <c r="A308" s="28"/>
      <c r="B308" s="29"/>
      <c r="C308" s="30"/>
      <c r="D308" s="31"/>
      <c r="E308" s="31"/>
      <c r="F308" s="31"/>
      <c r="G308" s="16"/>
      <c r="H308" s="31"/>
      <c r="I308" s="32"/>
      <c r="J308" s="32"/>
      <c r="K308" s="32"/>
      <c r="L308" s="32"/>
      <c r="M308" s="32"/>
      <c r="N308" s="18"/>
      <c r="O308" s="23" t="str">
        <f t="shared" si="20"/>
        <v/>
      </c>
      <c r="P308" s="23" t="str">
        <f t="shared" si="21"/>
        <v/>
      </c>
      <c r="Q308" s="33" t="str">
        <f t="shared" si="22"/>
        <v/>
      </c>
      <c r="R308" s="26" t="str">
        <f t="shared" si="23"/>
        <v/>
      </c>
      <c r="S308" s="31"/>
      <c r="T308" s="31"/>
      <c r="U308" s="31"/>
      <c r="V308" s="31"/>
      <c r="W308" s="16"/>
      <c r="X308" s="23" t="str">
        <f>IF(ISNUMBER(P308),IFERROR(LOOKUP(9.99E+307,X$5:X307),0)+P308,"")</f>
        <v/>
      </c>
      <c r="Y308" s="23" t="str">
        <f>IF(ISNUMBER(X308),MAX(IFERROR(LOOKUP(9.99E+307,Y$5:Y307),0),X308,0),"")</f>
        <v/>
      </c>
      <c r="Z308" s="23" t="str">
        <f t="shared" si="24"/>
        <v/>
      </c>
    </row>
    <row r="309" spans="1:26" x14ac:dyDescent="0.25">
      <c r="A309" s="28"/>
      <c r="B309" s="29"/>
      <c r="C309" s="30"/>
      <c r="D309" s="31"/>
      <c r="E309" s="31"/>
      <c r="F309" s="31"/>
      <c r="G309" s="16"/>
      <c r="H309" s="31"/>
      <c r="I309" s="32"/>
      <c r="J309" s="32"/>
      <c r="K309" s="32"/>
      <c r="L309" s="32"/>
      <c r="M309" s="32"/>
      <c r="N309" s="18"/>
      <c r="O309" s="23" t="str">
        <f t="shared" si="20"/>
        <v/>
      </c>
      <c r="P309" s="23" t="str">
        <f t="shared" si="21"/>
        <v/>
      </c>
      <c r="Q309" s="33" t="str">
        <f t="shared" si="22"/>
        <v/>
      </c>
      <c r="R309" s="26" t="str">
        <f t="shared" si="23"/>
        <v/>
      </c>
      <c r="S309" s="31"/>
      <c r="T309" s="31"/>
      <c r="U309" s="31"/>
      <c r="V309" s="31"/>
      <c r="W309" s="16"/>
      <c r="X309" s="23" t="str">
        <f>IF(ISNUMBER(P309),IFERROR(LOOKUP(9.99E+307,X$5:X308),0)+P309,"")</f>
        <v/>
      </c>
      <c r="Y309" s="23" t="str">
        <f>IF(ISNUMBER(X309),MAX(IFERROR(LOOKUP(9.99E+307,Y$5:Y308),0),X309,0),"")</f>
        <v/>
      </c>
      <c r="Z309" s="23" t="str">
        <f t="shared" si="24"/>
        <v/>
      </c>
    </row>
    <row r="310" spans="1:26" x14ac:dyDescent="0.25">
      <c r="A310" s="28"/>
      <c r="B310" s="29"/>
      <c r="C310" s="30"/>
      <c r="D310" s="31"/>
      <c r="E310" s="31"/>
      <c r="F310" s="31"/>
      <c r="G310" s="16"/>
      <c r="H310" s="31"/>
      <c r="I310" s="32"/>
      <c r="J310" s="32"/>
      <c r="K310" s="32"/>
      <c r="L310" s="32"/>
      <c r="M310" s="32"/>
      <c r="N310" s="18"/>
      <c r="O310" s="23" t="str">
        <f t="shared" si="20"/>
        <v/>
      </c>
      <c r="P310" s="23" t="str">
        <f t="shared" si="21"/>
        <v/>
      </c>
      <c r="Q310" s="33" t="str">
        <f t="shared" si="22"/>
        <v/>
      </c>
      <c r="R310" s="26" t="str">
        <f t="shared" si="23"/>
        <v/>
      </c>
      <c r="S310" s="31"/>
      <c r="T310" s="31"/>
      <c r="U310" s="31"/>
      <c r="V310" s="31"/>
      <c r="W310" s="16"/>
      <c r="X310" s="23" t="str">
        <f>IF(ISNUMBER(P310),IFERROR(LOOKUP(9.99E+307,X$5:X309),0)+P310,"")</f>
        <v/>
      </c>
      <c r="Y310" s="23" t="str">
        <f>IF(ISNUMBER(X310),MAX(IFERROR(LOOKUP(9.99E+307,Y$5:Y309),0),X310,0),"")</f>
        <v/>
      </c>
      <c r="Z310" s="23" t="str">
        <f t="shared" si="24"/>
        <v/>
      </c>
    </row>
    <row r="311" spans="1:26" x14ac:dyDescent="0.25">
      <c r="A311" s="28"/>
      <c r="B311" s="29"/>
      <c r="C311" s="30"/>
      <c r="D311" s="31"/>
      <c r="E311" s="31"/>
      <c r="F311" s="31"/>
      <c r="G311" s="16"/>
      <c r="H311" s="31"/>
      <c r="I311" s="32"/>
      <c r="J311" s="32"/>
      <c r="K311" s="32"/>
      <c r="L311" s="32"/>
      <c r="M311" s="32"/>
      <c r="N311" s="18"/>
      <c r="O311" s="23" t="str">
        <f t="shared" si="20"/>
        <v/>
      </c>
      <c r="P311" s="23" t="str">
        <f t="shared" si="21"/>
        <v/>
      </c>
      <c r="Q311" s="33" t="str">
        <f t="shared" si="22"/>
        <v/>
      </c>
      <c r="R311" s="26" t="str">
        <f t="shared" si="23"/>
        <v/>
      </c>
      <c r="S311" s="31"/>
      <c r="T311" s="31"/>
      <c r="U311" s="31"/>
      <c r="V311" s="31"/>
      <c r="W311" s="16"/>
      <c r="X311" s="23" t="str">
        <f>IF(ISNUMBER(P311),IFERROR(LOOKUP(9.99E+307,X$5:X310),0)+P311,"")</f>
        <v/>
      </c>
      <c r="Y311" s="23" t="str">
        <f>IF(ISNUMBER(X311),MAX(IFERROR(LOOKUP(9.99E+307,Y$5:Y310),0),X311,0),"")</f>
        <v/>
      </c>
      <c r="Z311" s="23" t="str">
        <f t="shared" si="24"/>
        <v/>
      </c>
    </row>
    <row r="312" spans="1:26" x14ac:dyDescent="0.25">
      <c r="A312" s="28"/>
      <c r="B312" s="29"/>
      <c r="C312" s="30"/>
      <c r="D312" s="31"/>
      <c r="E312" s="31"/>
      <c r="F312" s="31"/>
      <c r="G312" s="16"/>
      <c r="H312" s="31"/>
      <c r="I312" s="32"/>
      <c r="J312" s="32"/>
      <c r="K312" s="32"/>
      <c r="L312" s="32"/>
      <c r="M312" s="32"/>
      <c r="N312" s="18"/>
      <c r="O312" s="23" t="str">
        <f t="shared" si="20"/>
        <v/>
      </c>
      <c r="P312" s="23" t="str">
        <f t="shared" si="21"/>
        <v/>
      </c>
      <c r="Q312" s="33" t="str">
        <f t="shared" si="22"/>
        <v/>
      </c>
      <c r="R312" s="26" t="str">
        <f t="shared" si="23"/>
        <v/>
      </c>
      <c r="S312" s="31"/>
      <c r="T312" s="31"/>
      <c r="U312" s="31"/>
      <c r="V312" s="31"/>
      <c r="W312" s="16"/>
      <c r="X312" s="23" t="str">
        <f>IF(ISNUMBER(P312),IFERROR(LOOKUP(9.99E+307,X$5:X311),0)+P312,"")</f>
        <v/>
      </c>
      <c r="Y312" s="23" t="str">
        <f>IF(ISNUMBER(X312),MAX(IFERROR(LOOKUP(9.99E+307,Y$5:Y311),0),X312,0),"")</f>
        <v/>
      </c>
      <c r="Z312" s="23" t="str">
        <f t="shared" si="24"/>
        <v/>
      </c>
    </row>
    <row r="313" spans="1:26" x14ac:dyDescent="0.25">
      <c r="A313" s="28"/>
      <c r="B313" s="29"/>
      <c r="C313" s="30"/>
      <c r="D313" s="31"/>
      <c r="E313" s="31"/>
      <c r="F313" s="31"/>
      <c r="G313" s="16"/>
      <c r="H313" s="31"/>
      <c r="I313" s="32"/>
      <c r="J313" s="32"/>
      <c r="K313" s="32"/>
      <c r="L313" s="32"/>
      <c r="M313" s="32"/>
      <c r="N313" s="18"/>
      <c r="O313" s="23" t="str">
        <f t="shared" si="20"/>
        <v/>
      </c>
      <c r="P313" s="23" t="str">
        <f t="shared" si="21"/>
        <v/>
      </c>
      <c r="Q313" s="33" t="str">
        <f t="shared" si="22"/>
        <v/>
      </c>
      <c r="R313" s="26" t="str">
        <f t="shared" si="23"/>
        <v/>
      </c>
      <c r="S313" s="31"/>
      <c r="T313" s="31"/>
      <c r="U313" s="31"/>
      <c r="V313" s="31"/>
      <c r="W313" s="16"/>
      <c r="X313" s="23" t="str">
        <f>IF(ISNUMBER(P313),IFERROR(LOOKUP(9.99E+307,X$5:X312),0)+P313,"")</f>
        <v/>
      </c>
      <c r="Y313" s="23" t="str">
        <f>IF(ISNUMBER(X313),MAX(IFERROR(LOOKUP(9.99E+307,Y$5:Y312),0),X313,0),"")</f>
        <v/>
      </c>
      <c r="Z313" s="23" t="str">
        <f t="shared" si="24"/>
        <v/>
      </c>
    </row>
    <row r="314" spans="1:26" x14ac:dyDescent="0.25">
      <c r="A314" s="28"/>
      <c r="B314" s="29"/>
      <c r="C314" s="30"/>
      <c r="D314" s="31"/>
      <c r="E314" s="31"/>
      <c r="F314" s="31"/>
      <c r="G314" s="16"/>
      <c r="H314" s="31"/>
      <c r="I314" s="32"/>
      <c r="J314" s="32"/>
      <c r="K314" s="32"/>
      <c r="L314" s="32"/>
      <c r="M314" s="32"/>
      <c r="N314" s="18"/>
      <c r="O314" s="23" t="str">
        <f t="shared" si="20"/>
        <v/>
      </c>
      <c r="P314" s="23" t="str">
        <f t="shared" si="21"/>
        <v/>
      </c>
      <c r="Q314" s="33" t="str">
        <f t="shared" si="22"/>
        <v/>
      </c>
      <c r="R314" s="26" t="str">
        <f t="shared" si="23"/>
        <v/>
      </c>
      <c r="S314" s="31"/>
      <c r="T314" s="31"/>
      <c r="U314" s="31"/>
      <c r="V314" s="31"/>
      <c r="W314" s="16"/>
      <c r="X314" s="23" t="str">
        <f>IF(ISNUMBER(P314),IFERROR(LOOKUP(9.99E+307,X$5:X313),0)+P314,"")</f>
        <v/>
      </c>
      <c r="Y314" s="23" t="str">
        <f>IF(ISNUMBER(X314),MAX(IFERROR(LOOKUP(9.99E+307,Y$5:Y313),0),X314,0),"")</f>
        <v/>
      </c>
      <c r="Z314" s="23" t="str">
        <f t="shared" si="24"/>
        <v/>
      </c>
    </row>
    <row r="315" spans="1:26" x14ac:dyDescent="0.25">
      <c r="A315" s="28"/>
      <c r="B315" s="29"/>
      <c r="C315" s="30"/>
      <c r="D315" s="31"/>
      <c r="E315" s="31"/>
      <c r="F315" s="31"/>
      <c r="G315" s="16"/>
      <c r="H315" s="31"/>
      <c r="I315" s="32"/>
      <c r="J315" s="32"/>
      <c r="K315" s="32"/>
      <c r="L315" s="32"/>
      <c r="M315" s="32"/>
      <c r="N315" s="18"/>
      <c r="O315" s="23" t="str">
        <f t="shared" si="20"/>
        <v/>
      </c>
      <c r="P315" s="23" t="str">
        <f t="shared" si="21"/>
        <v/>
      </c>
      <c r="Q315" s="33" t="str">
        <f t="shared" si="22"/>
        <v/>
      </c>
      <c r="R315" s="26" t="str">
        <f t="shared" si="23"/>
        <v/>
      </c>
      <c r="S315" s="31"/>
      <c r="T315" s="31"/>
      <c r="U315" s="31"/>
      <c r="V315" s="31"/>
      <c r="W315" s="16"/>
      <c r="X315" s="23" t="str">
        <f>IF(ISNUMBER(P315),IFERROR(LOOKUP(9.99E+307,X$5:X314),0)+P315,"")</f>
        <v/>
      </c>
      <c r="Y315" s="23" t="str">
        <f>IF(ISNUMBER(X315),MAX(IFERROR(LOOKUP(9.99E+307,Y$5:Y314),0),X315,0),"")</f>
        <v/>
      </c>
      <c r="Z315" s="23" t="str">
        <f t="shared" si="24"/>
        <v/>
      </c>
    </row>
    <row r="316" spans="1:26" x14ac:dyDescent="0.25">
      <c r="A316" s="28"/>
      <c r="B316" s="29"/>
      <c r="C316" s="30"/>
      <c r="D316" s="31"/>
      <c r="E316" s="31"/>
      <c r="F316" s="31"/>
      <c r="G316" s="16"/>
      <c r="H316" s="31"/>
      <c r="I316" s="32"/>
      <c r="J316" s="32"/>
      <c r="K316" s="32"/>
      <c r="L316" s="32"/>
      <c r="M316" s="32"/>
      <c r="N316" s="18"/>
      <c r="O316" s="23" t="str">
        <f t="shared" si="20"/>
        <v/>
      </c>
      <c r="P316" s="23" t="str">
        <f t="shared" si="21"/>
        <v/>
      </c>
      <c r="Q316" s="33" t="str">
        <f t="shared" si="22"/>
        <v/>
      </c>
      <c r="R316" s="26" t="str">
        <f t="shared" si="23"/>
        <v/>
      </c>
      <c r="S316" s="31"/>
      <c r="T316" s="31"/>
      <c r="U316" s="31"/>
      <c r="V316" s="31"/>
      <c r="W316" s="16"/>
      <c r="X316" s="23" t="str">
        <f>IF(ISNUMBER(P316),IFERROR(LOOKUP(9.99E+307,X$5:X315),0)+P316,"")</f>
        <v/>
      </c>
      <c r="Y316" s="23" t="str">
        <f>IF(ISNUMBER(X316),MAX(IFERROR(LOOKUP(9.99E+307,Y$5:Y315),0),X316,0),"")</f>
        <v/>
      </c>
      <c r="Z316" s="23" t="str">
        <f t="shared" si="24"/>
        <v/>
      </c>
    </row>
    <row r="317" spans="1:26" x14ac:dyDescent="0.25">
      <c r="A317" s="28"/>
      <c r="B317" s="29"/>
      <c r="C317" s="30"/>
      <c r="D317" s="31"/>
      <c r="E317" s="31"/>
      <c r="F317" s="31"/>
      <c r="G317" s="16"/>
      <c r="H317" s="31"/>
      <c r="I317" s="32"/>
      <c r="J317" s="32"/>
      <c r="K317" s="32"/>
      <c r="L317" s="32"/>
      <c r="M317" s="32"/>
      <c r="N317" s="18"/>
      <c r="O317" s="23" t="str">
        <f t="shared" si="20"/>
        <v/>
      </c>
      <c r="P317" s="23" t="str">
        <f t="shared" si="21"/>
        <v/>
      </c>
      <c r="Q317" s="33" t="str">
        <f t="shared" si="22"/>
        <v/>
      </c>
      <c r="R317" s="26" t="str">
        <f t="shared" si="23"/>
        <v/>
      </c>
      <c r="S317" s="31"/>
      <c r="T317" s="31"/>
      <c r="U317" s="31"/>
      <c r="V317" s="31"/>
      <c r="W317" s="16"/>
      <c r="X317" s="23" t="str">
        <f>IF(ISNUMBER(P317),IFERROR(LOOKUP(9.99E+307,X$5:X316),0)+P317,"")</f>
        <v/>
      </c>
      <c r="Y317" s="23" t="str">
        <f>IF(ISNUMBER(X317),MAX(IFERROR(LOOKUP(9.99E+307,Y$5:Y316),0),X317,0),"")</f>
        <v/>
      </c>
      <c r="Z317" s="23" t="str">
        <f t="shared" si="24"/>
        <v/>
      </c>
    </row>
    <row r="318" spans="1:26" x14ac:dyDescent="0.25">
      <c r="A318" s="28"/>
      <c r="B318" s="29"/>
      <c r="C318" s="30"/>
      <c r="D318" s="31"/>
      <c r="E318" s="31"/>
      <c r="F318" s="31"/>
      <c r="G318" s="16"/>
      <c r="H318" s="31"/>
      <c r="I318" s="32"/>
      <c r="J318" s="32"/>
      <c r="K318" s="32"/>
      <c r="L318" s="32"/>
      <c r="M318" s="32"/>
      <c r="N318" s="18"/>
      <c r="O318" s="23" t="str">
        <f t="shared" si="20"/>
        <v/>
      </c>
      <c r="P318" s="23" t="str">
        <f t="shared" si="21"/>
        <v/>
      </c>
      <c r="Q318" s="33" t="str">
        <f t="shared" si="22"/>
        <v/>
      </c>
      <c r="R318" s="26" t="str">
        <f t="shared" si="23"/>
        <v/>
      </c>
      <c r="S318" s="31"/>
      <c r="T318" s="31"/>
      <c r="U318" s="31"/>
      <c r="V318" s="31"/>
      <c r="W318" s="16"/>
      <c r="X318" s="23" t="str">
        <f>IF(ISNUMBER(P318),IFERROR(LOOKUP(9.99E+307,X$5:X317),0)+P318,"")</f>
        <v/>
      </c>
      <c r="Y318" s="23" t="str">
        <f>IF(ISNUMBER(X318),MAX(IFERROR(LOOKUP(9.99E+307,Y$5:Y317),0),X318,0),"")</f>
        <v/>
      </c>
      <c r="Z318" s="23" t="str">
        <f t="shared" si="24"/>
        <v/>
      </c>
    </row>
    <row r="319" spans="1:26" x14ac:dyDescent="0.25">
      <c r="A319" s="28"/>
      <c r="B319" s="29"/>
      <c r="C319" s="30"/>
      <c r="D319" s="31"/>
      <c r="E319" s="31"/>
      <c r="F319" s="31"/>
      <c r="G319" s="16"/>
      <c r="H319" s="31"/>
      <c r="I319" s="32"/>
      <c r="J319" s="32"/>
      <c r="K319" s="32"/>
      <c r="L319" s="32"/>
      <c r="M319" s="32"/>
      <c r="N319" s="18"/>
      <c r="O319" s="23" t="str">
        <f t="shared" si="20"/>
        <v/>
      </c>
      <c r="P319" s="23" t="str">
        <f t="shared" si="21"/>
        <v/>
      </c>
      <c r="Q319" s="33" t="str">
        <f t="shared" si="22"/>
        <v/>
      </c>
      <c r="R319" s="26" t="str">
        <f t="shared" si="23"/>
        <v/>
      </c>
      <c r="S319" s="31"/>
      <c r="T319" s="31"/>
      <c r="U319" s="31"/>
      <c r="V319" s="31"/>
      <c r="W319" s="16"/>
      <c r="X319" s="23" t="str">
        <f>IF(ISNUMBER(P319),IFERROR(LOOKUP(9.99E+307,X$5:X318),0)+P319,"")</f>
        <v/>
      </c>
      <c r="Y319" s="23" t="str">
        <f>IF(ISNUMBER(X319),MAX(IFERROR(LOOKUP(9.99E+307,Y$5:Y318),0),X319,0),"")</f>
        <v/>
      </c>
      <c r="Z319" s="23" t="str">
        <f t="shared" si="24"/>
        <v/>
      </c>
    </row>
    <row r="320" spans="1:26" x14ac:dyDescent="0.25">
      <c r="A320" s="28"/>
      <c r="B320" s="29"/>
      <c r="C320" s="30"/>
      <c r="D320" s="31"/>
      <c r="E320" s="31"/>
      <c r="F320" s="31"/>
      <c r="G320" s="16"/>
      <c r="H320" s="31"/>
      <c r="I320" s="32"/>
      <c r="J320" s="32"/>
      <c r="K320" s="32"/>
      <c r="L320" s="32"/>
      <c r="M320" s="32"/>
      <c r="N320" s="18"/>
      <c r="O320" s="23" t="str">
        <f t="shared" si="20"/>
        <v/>
      </c>
      <c r="P320" s="23" t="str">
        <f t="shared" si="21"/>
        <v/>
      </c>
      <c r="Q320" s="33" t="str">
        <f t="shared" si="22"/>
        <v/>
      </c>
      <c r="R320" s="26" t="str">
        <f t="shared" si="23"/>
        <v/>
      </c>
      <c r="S320" s="31"/>
      <c r="T320" s="31"/>
      <c r="U320" s="31"/>
      <c r="V320" s="31"/>
      <c r="W320" s="16"/>
      <c r="X320" s="23" t="str">
        <f>IF(ISNUMBER(P320),IFERROR(LOOKUP(9.99E+307,X$5:X319),0)+P320,"")</f>
        <v/>
      </c>
      <c r="Y320" s="23" t="str">
        <f>IF(ISNUMBER(X320),MAX(IFERROR(LOOKUP(9.99E+307,Y$5:Y319),0),X320,0),"")</f>
        <v/>
      </c>
      <c r="Z320" s="23" t="str">
        <f t="shared" si="24"/>
        <v/>
      </c>
    </row>
    <row r="321" spans="1:26" x14ac:dyDescent="0.25">
      <c r="A321" s="28"/>
      <c r="B321" s="29"/>
      <c r="C321" s="30"/>
      <c r="D321" s="31"/>
      <c r="E321" s="31"/>
      <c r="F321" s="31"/>
      <c r="G321" s="16"/>
      <c r="H321" s="31"/>
      <c r="I321" s="32"/>
      <c r="J321" s="32"/>
      <c r="K321" s="32"/>
      <c r="L321" s="32"/>
      <c r="M321" s="32"/>
      <c r="N321" s="18"/>
      <c r="O321" s="23" t="str">
        <f t="shared" si="20"/>
        <v/>
      </c>
      <c r="P321" s="23" t="str">
        <f t="shared" si="21"/>
        <v/>
      </c>
      <c r="Q321" s="33" t="str">
        <f t="shared" si="22"/>
        <v/>
      </c>
      <c r="R321" s="26" t="str">
        <f t="shared" si="23"/>
        <v/>
      </c>
      <c r="S321" s="31"/>
      <c r="T321" s="31"/>
      <c r="U321" s="31"/>
      <c r="V321" s="31"/>
      <c r="W321" s="16"/>
      <c r="X321" s="23" t="str">
        <f>IF(ISNUMBER(P321),IFERROR(LOOKUP(9.99E+307,X$5:X320),0)+P321,"")</f>
        <v/>
      </c>
      <c r="Y321" s="23" t="str">
        <f>IF(ISNUMBER(X321),MAX(IFERROR(LOOKUP(9.99E+307,Y$5:Y320),0),X321,0),"")</f>
        <v/>
      </c>
      <c r="Z321" s="23" t="str">
        <f t="shared" si="24"/>
        <v/>
      </c>
    </row>
    <row r="322" spans="1:26" x14ac:dyDescent="0.25">
      <c r="A322" s="28"/>
      <c r="B322" s="29"/>
      <c r="C322" s="30"/>
      <c r="D322" s="31"/>
      <c r="E322" s="31"/>
      <c r="F322" s="31"/>
      <c r="G322" s="16"/>
      <c r="H322" s="31"/>
      <c r="I322" s="32"/>
      <c r="J322" s="32"/>
      <c r="K322" s="32"/>
      <c r="L322" s="32"/>
      <c r="M322" s="32"/>
      <c r="N322" s="18"/>
      <c r="O322" s="23" t="str">
        <f t="shared" si="20"/>
        <v/>
      </c>
      <c r="P322" s="23" t="str">
        <f t="shared" si="21"/>
        <v/>
      </c>
      <c r="Q322" s="33" t="str">
        <f t="shared" si="22"/>
        <v/>
      </c>
      <c r="R322" s="26" t="str">
        <f t="shared" si="23"/>
        <v/>
      </c>
      <c r="S322" s="31"/>
      <c r="T322" s="31"/>
      <c r="U322" s="31"/>
      <c r="V322" s="31"/>
      <c r="W322" s="16"/>
      <c r="X322" s="23" t="str">
        <f>IF(ISNUMBER(P322),IFERROR(LOOKUP(9.99E+307,X$5:X321),0)+P322,"")</f>
        <v/>
      </c>
      <c r="Y322" s="23" t="str">
        <f>IF(ISNUMBER(X322),MAX(IFERROR(LOOKUP(9.99E+307,Y$5:Y321),0),X322,0),"")</f>
        <v/>
      </c>
      <c r="Z322" s="23" t="str">
        <f t="shared" si="24"/>
        <v/>
      </c>
    </row>
    <row r="323" spans="1:26" x14ac:dyDescent="0.25">
      <c r="A323" s="28"/>
      <c r="B323" s="29"/>
      <c r="C323" s="30"/>
      <c r="D323" s="31"/>
      <c r="E323" s="31"/>
      <c r="F323" s="31"/>
      <c r="G323" s="16"/>
      <c r="H323" s="31"/>
      <c r="I323" s="32"/>
      <c r="J323" s="32"/>
      <c r="K323" s="32"/>
      <c r="L323" s="32"/>
      <c r="M323" s="32"/>
      <c r="N323" s="18"/>
      <c r="O323" s="23" t="str">
        <f t="shared" si="20"/>
        <v/>
      </c>
      <c r="P323" s="23" t="str">
        <f t="shared" si="21"/>
        <v/>
      </c>
      <c r="Q323" s="33" t="str">
        <f t="shared" si="22"/>
        <v/>
      </c>
      <c r="R323" s="26" t="str">
        <f t="shared" si="23"/>
        <v/>
      </c>
      <c r="S323" s="31"/>
      <c r="T323" s="31"/>
      <c r="U323" s="31"/>
      <c r="V323" s="31"/>
      <c r="W323" s="16"/>
      <c r="X323" s="23" t="str">
        <f>IF(ISNUMBER(P323),IFERROR(LOOKUP(9.99E+307,X$5:X322),0)+P323,"")</f>
        <v/>
      </c>
      <c r="Y323" s="23" t="str">
        <f>IF(ISNUMBER(X323),MAX(IFERROR(LOOKUP(9.99E+307,Y$5:Y322),0),X323,0),"")</f>
        <v/>
      </c>
      <c r="Z323" s="23" t="str">
        <f t="shared" si="24"/>
        <v/>
      </c>
    </row>
    <row r="324" spans="1:26" x14ac:dyDescent="0.25">
      <c r="A324" s="28"/>
      <c r="B324" s="29"/>
      <c r="C324" s="30"/>
      <c r="D324" s="31"/>
      <c r="E324" s="31"/>
      <c r="F324" s="31"/>
      <c r="G324" s="16"/>
      <c r="H324" s="31"/>
      <c r="I324" s="32"/>
      <c r="J324" s="32"/>
      <c r="K324" s="32"/>
      <c r="L324" s="32"/>
      <c r="M324" s="32"/>
      <c r="N324" s="18"/>
      <c r="O324" s="23" t="str">
        <f t="shared" si="20"/>
        <v/>
      </c>
      <c r="P324" s="23" t="str">
        <f t="shared" si="21"/>
        <v/>
      </c>
      <c r="Q324" s="33" t="str">
        <f t="shared" si="22"/>
        <v/>
      </c>
      <c r="R324" s="26" t="str">
        <f t="shared" si="23"/>
        <v/>
      </c>
      <c r="S324" s="31"/>
      <c r="T324" s="31"/>
      <c r="U324" s="31"/>
      <c r="V324" s="31"/>
      <c r="W324" s="16"/>
      <c r="X324" s="23" t="str">
        <f>IF(ISNUMBER(P324),IFERROR(LOOKUP(9.99E+307,X$5:X323),0)+P324,"")</f>
        <v/>
      </c>
      <c r="Y324" s="23" t="str">
        <f>IF(ISNUMBER(X324),MAX(IFERROR(LOOKUP(9.99E+307,Y$5:Y323),0),X324,0),"")</f>
        <v/>
      </c>
      <c r="Z324" s="23" t="str">
        <f t="shared" si="24"/>
        <v/>
      </c>
    </row>
    <row r="325" spans="1:26" x14ac:dyDescent="0.25">
      <c r="A325" s="28"/>
      <c r="B325" s="29"/>
      <c r="C325" s="30"/>
      <c r="D325" s="31"/>
      <c r="E325" s="31"/>
      <c r="F325" s="31"/>
      <c r="G325" s="16"/>
      <c r="H325" s="31"/>
      <c r="I325" s="32"/>
      <c r="J325" s="32"/>
      <c r="K325" s="32"/>
      <c r="L325" s="32"/>
      <c r="M325" s="32"/>
      <c r="N325" s="18"/>
      <c r="O325" s="23" t="str">
        <f t="shared" ref="O325:O388" si="25">IF(AND(ISNUMBER(I325),ISNUMBER(J325),ISNUMBER(M325)),ABS(I325-J325)*M325,"")</f>
        <v/>
      </c>
      <c r="P325" s="23" t="str">
        <f t="shared" ref="P325:P388" si="26">IF(AND(ISNUMBER(I325),ISNUMBER(L325),ISNUMBER(M325)),IF(F325="Long",(L325-I325)*M325-N325,(I325-L325)*M325-N325),"")</f>
        <v/>
      </c>
      <c r="Q325" s="33" t="str">
        <f t="shared" ref="Q325:Q388" si="27">IFERROR(IF(AND(ISNUMBER(P325),ISNUMBER(O325),O325&gt;0),P325/O325,""),"")</f>
        <v/>
      </c>
      <c r="R325" s="26" t="str">
        <f t="shared" ref="R325:R388" si="28">IFERROR(IF(AND(ISNUMBER(P325),ISNUMBER(I325),ISNUMBER(M325),I325*M325&gt;0),P325/(I325*M325),""),"")</f>
        <v/>
      </c>
      <c r="S325" s="31"/>
      <c r="T325" s="31"/>
      <c r="U325" s="31"/>
      <c r="V325" s="31"/>
      <c r="W325" s="16"/>
      <c r="X325" s="23" t="str">
        <f>IF(ISNUMBER(P325),IFERROR(LOOKUP(9.99E+307,X$5:X324),0)+P325,"")</f>
        <v/>
      </c>
      <c r="Y325" s="23" t="str">
        <f>IF(ISNUMBER(X325),MAX(IFERROR(LOOKUP(9.99E+307,Y$5:Y324),0),X325,0),"")</f>
        <v/>
      </c>
      <c r="Z325" s="23" t="str">
        <f t="shared" ref="Z325:Z388" si="29">IF(ISNUMBER(X325),X325-Y325,"")</f>
        <v/>
      </c>
    </row>
    <row r="326" spans="1:26" x14ac:dyDescent="0.25">
      <c r="A326" s="28"/>
      <c r="B326" s="29"/>
      <c r="C326" s="30"/>
      <c r="D326" s="31"/>
      <c r="E326" s="31"/>
      <c r="F326" s="31"/>
      <c r="G326" s="16"/>
      <c r="H326" s="31"/>
      <c r="I326" s="32"/>
      <c r="J326" s="32"/>
      <c r="K326" s="32"/>
      <c r="L326" s="32"/>
      <c r="M326" s="32"/>
      <c r="N326" s="18"/>
      <c r="O326" s="23" t="str">
        <f t="shared" si="25"/>
        <v/>
      </c>
      <c r="P326" s="23" t="str">
        <f t="shared" si="26"/>
        <v/>
      </c>
      <c r="Q326" s="33" t="str">
        <f t="shared" si="27"/>
        <v/>
      </c>
      <c r="R326" s="26" t="str">
        <f t="shared" si="28"/>
        <v/>
      </c>
      <c r="S326" s="31"/>
      <c r="T326" s="31"/>
      <c r="U326" s="31"/>
      <c r="V326" s="31"/>
      <c r="W326" s="16"/>
      <c r="X326" s="23" t="str">
        <f>IF(ISNUMBER(P326),IFERROR(LOOKUP(9.99E+307,X$5:X325),0)+P326,"")</f>
        <v/>
      </c>
      <c r="Y326" s="23" t="str">
        <f>IF(ISNUMBER(X326),MAX(IFERROR(LOOKUP(9.99E+307,Y$5:Y325),0),X326,0),"")</f>
        <v/>
      </c>
      <c r="Z326" s="23" t="str">
        <f t="shared" si="29"/>
        <v/>
      </c>
    </row>
    <row r="327" spans="1:26" x14ac:dyDescent="0.25">
      <c r="A327" s="28"/>
      <c r="B327" s="29"/>
      <c r="C327" s="30"/>
      <c r="D327" s="31"/>
      <c r="E327" s="31"/>
      <c r="F327" s="31"/>
      <c r="G327" s="16"/>
      <c r="H327" s="31"/>
      <c r="I327" s="32"/>
      <c r="J327" s="32"/>
      <c r="K327" s="32"/>
      <c r="L327" s="32"/>
      <c r="M327" s="32"/>
      <c r="N327" s="18"/>
      <c r="O327" s="23" t="str">
        <f t="shared" si="25"/>
        <v/>
      </c>
      <c r="P327" s="23" t="str">
        <f t="shared" si="26"/>
        <v/>
      </c>
      <c r="Q327" s="33" t="str">
        <f t="shared" si="27"/>
        <v/>
      </c>
      <c r="R327" s="26" t="str">
        <f t="shared" si="28"/>
        <v/>
      </c>
      <c r="S327" s="31"/>
      <c r="T327" s="31"/>
      <c r="U327" s="31"/>
      <c r="V327" s="31"/>
      <c r="W327" s="16"/>
      <c r="X327" s="23" t="str">
        <f>IF(ISNUMBER(P327),IFERROR(LOOKUP(9.99E+307,X$5:X326),0)+P327,"")</f>
        <v/>
      </c>
      <c r="Y327" s="23" t="str">
        <f>IF(ISNUMBER(X327),MAX(IFERROR(LOOKUP(9.99E+307,Y$5:Y326),0),X327,0),"")</f>
        <v/>
      </c>
      <c r="Z327" s="23" t="str">
        <f t="shared" si="29"/>
        <v/>
      </c>
    </row>
    <row r="328" spans="1:26" x14ac:dyDescent="0.25">
      <c r="A328" s="28"/>
      <c r="B328" s="29"/>
      <c r="C328" s="30"/>
      <c r="D328" s="31"/>
      <c r="E328" s="31"/>
      <c r="F328" s="31"/>
      <c r="G328" s="16"/>
      <c r="H328" s="31"/>
      <c r="I328" s="32"/>
      <c r="J328" s="32"/>
      <c r="K328" s="32"/>
      <c r="L328" s="32"/>
      <c r="M328" s="32"/>
      <c r="N328" s="18"/>
      <c r="O328" s="23" t="str">
        <f t="shared" si="25"/>
        <v/>
      </c>
      <c r="P328" s="23" t="str">
        <f t="shared" si="26"/>
        <v/>
      </c>
      <c r="Q328" s="33" t="str">
        <f t="shared" si="27"/>
        <v/>
      </c>
      <c r="R328" s="26" t="str">
        <f t="shared" si="28"/>
        <v/>
      </c>
      <c r="S328" s="31"/>
      <c r="T328" s="31"/>
      <c r="U328" s="31"/>
      <c r="V328" s="31"/>
      <c r="W328" s="16"/>
      <c r="X328" s="23" t="str">
        <f>IF(ISNUMBER(P328),IFERROR(LOOKUP(9.99E+307,X$5:X327),0)+P328,"")</f>
        <v/>
      </c>
      <c r="Y328" s="23" t="str">
        <f>IF(ISNUMBER(X328),MAX(IFERROR(LOOKUP(9.99E+307,Y$5:Y327),0),X328,0),"")</f>
        <v/>
      </c>
      <c r="Z328" s="23" t="str">
        <f t="shared" si="29"/>
        <v/>
      </c>
    </row>
    <row r="329" spans="1:26" x14ac:dyDescent="0.25">
      <c r="A329" s="28"/>
      <c r="B329" s="29"/>
      <c r="C329" s="30"/>
      <c r="D329" s="31"/>
      <c r="E329" s="31"/>
      <c r="F329" s="31"/>
      <c r="G329" s="16"/>
      <c r="H329" s="31"/>
      <c r="I329" s="32"/>
      <c r="J329" s="32"/>
      <c r="K329" s="32"/>
      <c r="L329" s="32"/>
      <c r="M329" s="32"/>
      <c r="N329" s="18"/>
      <c r="O329" s="23" t="str">
        <f t="shared" si="25"/>
        <v/>
      </c>
      <c r="P329" s="23" t="str">
        <f t="shared" si="26"/>
        <v/>
      </c>
      <c r="Q329" s="33" t="str">
        <f t="shared" si="27"/>
        <v/>
      </c>
      <c r="R329" s="26" t="str">
        <f t="shared" si="28"/>
        <v/>
      </c>
      <c r="S329" s="31"/>
      <c r="T329" s="31"/>
      <c r="U329" s="31"/>
      <c r="V329" s="31"/>
      <c r="W329" s="16"/>
      <c r="X329" s="23" t="str">
        <f>IF(ISNUMBER(P329),IFERROR(LOOKUP(9.99E+307,X$5:X328),0)+P329,"")</f>
        <v/>
      </c>
      <c r="Y329" s="23" t="str">
        <f>IF(ISNUMBER(X329),MAX(IFERROR(LOOKUP(9.99E+307,Y$5:Y328),0),X329,0),"")</f>
        <v/>
      </c>
      <c r="Z329" s="23" t="str">
        <f t="shared" si="29"/>
        <v/>
      </c>
    </row>
    <row r="330" spans="1:26" x14ac:dyDescent="0.25">
      <c r="A330" s="28"/>
      <c r="B330" s="29"/>
      <c r="C330" s="30"/>
      <c r="D330" s="31"/>
      <c r="E330" s="31"/>
      <c r="F330" s="31"/>
      <c r="G330" s="16"/>
      <c r="H330" s="31"/>
      <c r="I330" s="32"/>
      <c r="J330" s="32"/>
      <c r="K330" s="32"/>
      <c r="L330" s="32"/>
      <c r="M330" s="32"/>
      <c r="N330" s="18"/>
      <c r="O330" s="23" t="str">
        <f t="shared" si="25"/>
        <v/>
      </c>
      <c r="P330" s="23" t="str">
        <f t="shared" si="26"/>
        <v/>
      </c>
      <c r="Q330" s="33" t="str">
        <f t="shared" si="27"/>
        <v/>
      </c>
      <c r="R330" s="26" t="str">
        <f t="shared" si="28"/>
        <v/>
      </c>
      <c r="S330" s="31"/>
      <c r="T330" s="31"/>
      <c r="U330" s="31"/>
      <c r="V330" s="31"/>
      <c r="W330" s="16"/>
      <c r="X330" s="23" t="str">
        <f>IF(ISNUMBER(P330),IFERROR(LOOKUP(9.99E+307,X$5:X329),0)+P330,"")</f>
        <v/>
      </c>
      <c r="Y330" s="23" t="str">
        <f>IF(ISNUMBER(X330),MAX(IFERROR(LOOKUP(9.99E+307,Y$5:Y329),0),X330,0),"")</f>
        <v/>
      </c>
      <c r="Z330" s="23" t="str">
        <f t="shared" si="29"/>
        <v/>
      </c>
    </row>
    <row r="331" spans="1:26" x14ac:dyDescent="0.25">
      <c r="A331" s="28"/>
      <c r="B331" s="29"/>
      <c r="C331" s="30"/>
      <c r="D331" s="31"/>
      <c r="E331" s="31"/>
      <c r="F331" s="31"/>
      <c r="G331" s="16"/>
      <c r="H331" s="31"/>
      <c r="I331" s="32"/>
      <c r="J331" s="32"/>
      <c r="K331" s="32"/>
      <c r="L331" s="32"/>
      <c r="M331" s="32"/>
      <c r="N331" s="18"/>
      <c r="O331" s="23" t="str">
        <f t="shared" si="25"/>
        <v/>
      </c>
      <c r="P331" s="23" t="str">
        <f t="shared" si="26"/>
        <v/>
      </c>
      <c r="Q331" s="33" t="str">
        <f t="shared" si="27"/>
        <v/>
      </c>
      <c r="R331" s="26" t="str">
        <f t="shared" si="28"/>
        <v/>
      </c>
      <c r="S331" s="31"/>
      <c r="T331" s="31"/>
      <c r="U331" s="31"/>
      <c r="V331" s="31"/>
      <c r="W331" s="16"/>
      <c r="X331" s="23" t="str">
        <f>IF(ISNUMBER(P331),IFERROR(LOOKUP(9.99E+307,X$5:X330),0)+P331,"")</f>
        <v/>
      </c>
      <c r="Y331" s="23" t="str">
        <f>IF(ISNUMBER(X331),MAX(IFERROR(LOOKUP(9.99E+307,Y$5:Y330),0),X331,0),"")</f>
        <v/>
      </c>
      <c r="Z331" s="23" t="str">
        <f t="shared" si="29"/>
        <v/>
      </c>
    </row>
    <row r="332" spans="1:26" x14ac:dyDescent="0.25">
      <c r="A332" s="28"/>
      <c r="B332" s="29"/>
      <c r="C332" s="30"/>
      <c r="D332" s="31"/>
      <c r="E332" s="31"/>
      <c r="F332" s="31"/>
      <c r="G332" s="16"/>
      <c r="H332" s="31"/>
      <c r="I332" s="32"/>
      <c r="J332" s="32"/>
      <c r="K332" s="32"/>
      <c r="L332" s="32"/>
      <c r="M332" s="32"/>
      <c r="N332" s="18"/>
      <c r="O332" s="23" t="str">
        <f t="shared" si="25"/>
        <v/>
      </c>
      <c r="P332" s="23" t="str">
        <f t="shared" si="26"/>
        <v/>
      </c>
      <c r="Q332" s="33" t="str">
        <f t="shared" si="27"/>
        <v/>
      </c>
      <c r="R332" s="26" t="str">
        <f t="shared" si="28"/>
        <v/>
      </c>
      <c r="S332" s="31"/>
      <c r="T332" s="31"/>
      <c r="U332" s="31"/>
      <c r="V332" s="31"/>
      <c r="W332" s="16"/>
      <c r="X332" s="23" t="str">
        <f>IF(ISNUMBER(P332),IFERROR(LOOKUP(9.99E+307,X$5:X331),0)+P332,"")</f>
        <v/>
      </c>
      <c r="Y332" s="23" t="str">
        <f>IF(ISNUMBER(X332),MAX(IFERROR(LOOKUP(9.99E+307,Y$5:Y331),0),X332,0),"")</f>
        <v/>
      </c>
      <c r="Z332" s="23" t="str">
        <f t="shared" si="29"/>
        <v/>
      </c>
    </row>
    <row r="333" spans="1:26" x14ac:dyDescent="0.25">
      <c r="A333" s="28"/>
      <c r="B333" s="29"/>
      <c r="C333" s="30"/>
      <c r="D333" s="31"/>
      <c r="E333" s="31"/>
      <c r="F333" s="31"/>
      <c r="G333" s="16"/>
      <c r="H333" s="31"/>
      <c r="I333" s="32"/>
      <c r="J333" s="32"/>
      <c r="K333" s="32"/>
      <c r="L333" s="32"/>
      <c r="M333" s="32"/>
      <c r="N333" s="18"/>
      <c r="O333" s="23" t="str">
        <f t="shared" si="25"/>
        <v/>
      </c>
      <c r="P333" s="23" t="str">
        <f t="shared" si="26"/>
        <v/>
      </c>
      <c r="Q333" s="33" t="str">
        <f t="shared" si="27"/>
        <v/>
      </c>
      <c r="R333" s="26" t="str">
        <f t="shared" si="28"/>
        <v/>
      </c>
      <c r="S333" s="31"/>
      <c r="T333" s="31"/>
      <c r="U333" s="31"/>
      <c r="V333" s="31"/>
      <c r="W333" s="16"/>
      <c r="X333" s="23" t="str">
        <f>IF(ISNUMBER(P333),IFERROR(LOOKUP(9.99E+307,X$5:X332),0)+P333,"")</f>
        <v/>
      </c>
      <c r="Y333" s="23" t="str">
        <f>IF(ISNUMBER(X333),MAX(IFERROR(LOOKUP(9.99E+307,Y$5:Y332),0),X333,0),"")</f>
        <v/>
      </c>
      <c r="Z333" s="23" t="str">
        <f t="shared" si="29"/>
        <v/>
      </c>
    </row>
    <row r="334" spans="1:26" x14ac:dyDescent="0.25">
      <c r="A334" s="28"/>
      <c r="B334" s="29"/>
      <c r="C334" s="30"/>
      <c r="D334" s="31"/>
      <c r="E334" s="31"/>
      <c r="F334" s="31"/>
      <c r="G334" s="16"/>
      <c r="H334" s="31"/>
      <c r="I334" s="32"/>
      <c r="J334" s="32"/>
      <c r="K334" s="32"/>
      <c r="L334" s="32"/>
      <c r="M334" s="32"/>
      <c r="N334" s="18"/>
      <c r="O334" s="23" t="str">
        <f t="shared" si="25"/>
        <v/>
      </c>
      <c r="P334" s="23" t="str">
        <f t="shared" si="26"/>
        <v/>
      </c>
      <c r="Q334" s="33" t="str">
        <f t="shared" si="27"/>
        <v/>
      </c>
      <c r="R334" s="26" t="str">
        <f t="shared" si="28"/>
        <v/>
      </c>
      <c r="S334" s="31"/>
      <c r="T334" s="31"/>
      <c r="U334" s="31"/>
      <c r="V334" s="31"/>
      <c r="W334" s="16"/>
      <c r="X334" s="23" t="str">
        <f>IF(ISNUMBER(P334),IFERROR(LOOKUP(9.99E+307,X$5:X333),0)+P334,"")</f>
        <v/>
      </c>
      <c r="Y334" s="23" t="str">
        <f>IF(ISNUMBER(X334),MAX(IFERROR(LOOKUP(9.99E+307,Y$5:Y333),0),X334,0),"")</f>
        <v/>
      </c>
      <c r="Z334" s="23" t="str">
        <f t="shared" si="29"/>
        <v/>
      </c>
    </row>
    <row r="335" spans="1:26" x14ac:dyDescent="0.25">
      <c r="A335" s="28"/>
      <c r="B335" s="29"/>
      <c r="C335" s="30"/>
      <c r="D335" s="31"/>
      <c r="E335" s="31"/>
      <c r="F335" s="31"/>
      <c r="G335" s="16"/>
      <c r="H335" s="31"/>
      <c r="I335" s="32"/>
      <c r="J335" s="32"/>
      <c r="K335" s="32"/>
      <c r="L335" s="32"/>
      <c r="M335" s="32"/>
      <c r="N335" s="18"/>
      <c r="O335" s="23" t="str">
        <f t="shared" si="25"/>
        <v/>
      </c>
      <c r="P335" s="23" t="str">
        <f t="shared" si="26"/>
        <v/>
      </c>
      <c r="Q335" s="33" t="str">
        <f t="shared" si="27"/>
        <v/>
      </c>
      <c r="R335" s="26" t="str">
        <f t="shared" si="28"/>
        <v/>
      </c>
      <c r="S335" s="31"/>
      <c r="T335" s="31"/>
      <c r="U335" s="31"/>
      <c r="V335" s="31"/>
      <c r="W335" s="16"/>
      <c r="X335" s="23" t="str">
        <f>IF(ISNUMBER(P335),IFERROR(LOOKUP(9.99E+307,X$5:X334),0)+P335,"")</f>
        <v/>
      </c>
      <c r="Y335" s="23" t="str">
        <f>IF(ISNUMBER(X335),MAX(IFERROR(LOOKUP(9.99E+307,Y$5:Y334),0),X335,0),"")</f>
        <v/>
      </c>
      <c r="Z335" s="23" t="str">
        <f t="shared" si="29"/>
        <v/>
      </c>
    </row>
    <row r="336" spans="1:26" x14ac:dyDescent="0.25">
      <c r="A336" s="28"/>
      <c r="B336" s="29"/>
      <c r="C336" s="30"/>
      <c r="D336" s="31"/>
      <c r="E336" s="31"/>
      <c r="F336" s="31"/>
      <c r="G336" s="16"/>
      <c r="H336" s="31"/>
      <c r="I336" s="32"/>
      <c r="J336" s="32"/>
      <c r="K336" s="32"/>
      <c r="L336" s="32"/>
      <c r="M336" s="32"/>
      <c r="N336" s="18"/>
      <c r="O336" s="23" t="str">
        <f t="shared" si="25"/>
        <v/>
      </c>
      <c r="P336" s="23" t="str">
        <f t="shared" si="26"/>
        <v/>
      </c>
      <c r="Q336" s="33" t="str">
        <f t="shared" si="27"/>
        <v/>
      </c>
      <c r="R336" s="26" t="str">
        <f t="shared" si="28"/>
        <v/>
      </c>
      <c r="S336" s="31"/>
      <c r="T336" s="31"/>
      <c r="U336" s="31"/>
      <c r="V336" s="31"/>
      <c r="W336" s="16"/>
      <c r="X336" s="23" t="str">
        <f>IF(ISNUMBER(P336),IFERROR(LOOKUP(9.99E+307,X$5:X335),0)+P336,"")</f>
        <v/>
      </c>
      <c r="Y336" s="23" t="str">
        <f>IF(ISNUMBER(X336),MAX(IFERROR(LOOKUP(9.99E+307,Y$5:Y335),0),X336,0),"")</f>
        <v/>
      </c>
      <c r="Z336" s="23" t="str">
        <f t="shared" si="29"/>
        <v/>
      </c>
    </row>
    <row r="337" spans="1:26" x14ac:dyDescent="0.25">
      <c r="A337" s="28"/>
      <c r="B337" s="29"/>
      <c r="C337" s="30"/>
      <c r="D337" s="31"/>
      <c r="E337" s="31"/>
      <c r="F337" s="31"/>
      <c r="G337" s="16"/>
      <c r="H337" s="31"/>
      <c r="I337" s="32"/>
      <c r="J337" s="32"/>
      <c r="K337" s="32"/>
      <c r="L337" s="32"/>
      <c r="M337" s="32"/>
      <c r="N337" s="18"/>
      <c r="O337" s="23" t="str">
        <f t="shared" si="25"/>
        <v/>
      </c>
      <c r="P337" s="23" t="str">
        <f t="shared" si="26"/>
        <v/>
      </c>
      <c r="Q337" s="33" t="str">
        <f t="shared" si="27"/>
        <v/>
      </c>
      <c r="R337" s="26" t="str">
        <f t="shared" si="28"/>
        <v/>
      </c>
      <c r="S337" s="31"/>
      <c r="T337" s="31"/>
      <c r="U337" s="31"/>
      <c r="V337" s="31"/>
      <c r="W337" s="16"/>
      <c r="X337" s="23" t="str">
        <f>IF(ISNUMBER(P337),IFERROR(LOOKUP(9.99E+307,X$5:X336),0)+P337,"")</f>
        <v/>
      </c>
      <c r="Y337" s="23" t="str">
        <f>IF(ISNUMBER(X337),MAX(IFERROR(LOOKUP(9.99E+307,Y$5:Y336),0),X337,0),"")</f>
        <v/>
      </c>
      <c r="Z337" s="23" t="str">
        <f t="shared" si="29"/>
        <v/>
      </c>
    </row>
    <row r="338" spans="1:26" x14ac:dyDescent="0.25">
      <c r="A338" s="28"/>
      <c r="B338" s="29"/>
      <c r="C338" s="30"/>
      <c r="D338" s="31"/>
      <c r="E338" s="31"/>
      <c r="F338" s="31"/>
      <c r="G338" s="16"/>
      <c r="H338" s="31"/>
      <c r="I338" s="32"/>
      <c r="J338" s="32"/>
      <c r="K338" s="32"/>
      <c r="L338" s="32"/>
      <c r="M338" s="32"/>
      <c r="N338" s="18"/>
      <c r="O338" s="23" t="str">
        <f t="shared" si="25"/>
        <v/>
      </c>
      <c r="P338" s="23" t="str">
        <f t="shared" si="26"/>
        <v/>
      </c>
      <c r="Q338" s="33" t="str">
        <f t="shared" si="27"/>
        <v/>
      </c>
      <c r="R338" s="26" t="str">
        <f t="shared" si="28"/>
        <v/>
      </c>
      <c r="S338" s="31"/>
      <c r="T338" s="31"/>
      <c r="U338" s="31"/>
      <c r="V338" s="31"/>
      <c r="W338" s="16"/>
      <c r="X338" s="23" t="str">
        <f>IF(ISNUMBER(P338),IFERROR(LOOKUP(9.99E+307,X$5:X337),0)+P338,"")</f>
        <v/>
      </c>
      <c r="Y338" s="23" t="str">
        <f>IF(ISNUMBER(X338),MAX(IFERROR(LOOKUP(9.99E+307,Y$5:Y337),0),X338,0),"")</f>
        <v/>
      </c>
      <c r="Z338" s="23" t="str">
        <f t="shared" si="29"/>
        <v/>
      </c>
    </row>
    <row r="339" spans="1:26" x14ac:dyDescent="0.25">
      <c r="A339" s="28"/>
      <c r="B339" s="29"/>
      <c r="C339" s="30"/>
      <c r="D339" s="31"/>
      <c r="E339" s="31"/>
      <c r="F339" s="31"/>
      <c r="G339" s="16"/>
      <c r="H339" s="31"/>
      <c r="I339" s="32"/>
      <c r="J339" s="32"/>
      <c r="K339" s="32"/>
      <c r="L339" s="32"/>
      <c r="M339" s="32"/>
      <c r="N339" s="18"/>
      <c r="O339" s="23" t="str">
        <f t="shared" si="25"/>
        <v/>
      </c>
      <c r="P339" s="23" t="str">
        <f t="shared" si="26"/>
        <v/>
      </c>
      <c r="Q339" s="33" t="str">
        <f t="shared" si="27"/>
        <v/>
      </c>
      <c r="R339" s="26" t="str">
        <f t="shared" si="28"/>
        <v/>
      </c>
      <c r="S339" s="31"/>
      <c r="T339" s="31"/>
      <c r="U339" s="31"/>
      <c r="V339" s="31"/>
      <c r="W339" s="16"/>
      <c r="X339" s="23" t="str">
        <f>IF(ISNUMBER(P339),IFERROR(LOOKUP(9.99E+307,X$5:X338),0)+P339,"")</f>
        <v/>
      </c>
      <c r="Y339" s="23" t="str">
        <f>IF(ISNUMBER(X339),MAX(IFERROR(LOOKUP(9.99E+307,Y$5:Y338),0),X339,0),"")</f>
        <v/>
      </c>
      <c r="Z339" s="23" t="str">
        <f t="shared" si="29"/>
        <v/>
      </c>
    </row>
    <row r="340" spans="1:26" x14ac:dyDescent="0.25">
      <c r="A340" s="28"/>
      <c r="B340" s="29"/>
      <c r="C340" s="30"/>
      <c r="D340" s="31"/>
      <c r="E340" s="31"/>
      <c r="F340" s="31"/>
      <c r="G340" s="16"/>
      <c r="H340" s="31"/>
      <c r="I340" s="32"/>
      <c r="J340" s="32"/>
      <c r="K340" s="32"/>
      <c r="L340" s="32"/>
      <c r="M340" s="32"/>
      <c r="N340" s="18"/>
      <c r="O340" s="23" t="str">
        <f t="shared" si="25"/>
        <v/>
      </c>
      <c r="P340" s="23" t="str">
        <f t="shared" si="26"/>
        <v/>
      </c>
      <c r="Q340" s="33" t="str">
        <f t="shared" si="27"/>
        <v/>
      </c>
      <c r="R340" s="26" t="str">
        <f t="shared" si="28"/>
        <v/>
      </c>
      <c r="S340" s="31"/>
      <c r="T340" s="31"/>
      <c r="U340" s="31"/>
      <c r="V340" s="31"/>
      <c r="W340" s="16"/>
      <c r="X340" s="23" t="str">
        <f>IF(ISNUMBER(P340),IFERROR(LOOKUP(9.99E+307,X$5:X339),0)+P340,"")</f>
        <v/>
      </c>
      <c r="Y340" s="23" t="str">
        <f>IF(ISNUMBER(X340),MAX(IFERROR(LOOKUP(9.99E+307,Y$5:Y339),0),X340,0),"")</f>
        <v/>
      </c>
      <c r="Z340" s="23" t="str">
        <f t="shared" si="29"/>
        <v/>
      </c>
    </row>
    <row r="341" spans="1:26" x14ac:dyDescent="0.25">
      <c r="A341" s="28"/>
      <c r="B341" s="29"/>
      <c r="C341" s="30"/>
      <c r="D341" s="31"/>
      <c r="E341" s="31"/>
      <c r="F341" s="31"/>
      <c r="G341" s="16"/>
      <c r="H341" s="31"/>
      <c r="I341" s="32"/>
      <c r="J341" s="32"/>
      <c r="K341" s="32"/>
      <c r="L341" s="32"/>
      <c r="M341" s="32"/>
      <c r="N341" s="18"/>
      <c r="O341" s="23" t="str">
        <f t="shared" si="25"/>
        <v/>
      </c>
      <c r="P341" s="23" t="str">
        <f t="shared" si="26"/>
        <v/>
      </c>
      <c r="Q341" s="33" t="str">
        <f t="shared" si="27"/>
        <v/>
      </c>
      <c r="R341" s="26" t="str">
        <f t="shared" si="28"/>
        <v/>
      </c>
      <c r="S341" s="31"/>
      <c r="T341" s="31"/>
      <c r="U341" s="31"/>
      <c r="V341" s="31"/>
      <c r="W341" s="16"/>
      <c r="X341" s="23" t="str">
        <f>IF(ISNUMBER(P341),IFERROR(LOOKUP(9.99E+307,X$5:X340),0)+P341,"")</f>
        <v/>
      </c>
      <c r="Y341" s="23" t="str">
        <f>IF(ISNUMBER(X341),MAX(IFERROR(LOOKUP(9.99E+307,Y$5:Y340),0),X341,0),"")</f>
        <v/>
      </c>
      <c r="Z341" s="23" t="str">
        <f t="shared" si="29"/>
        <v/>
      </c>
    </row>
    <row r="342" spans="1:26" x14ac:dyDescent="0.25">
      <c r="A342" s="28"/>
      <c r="B342" s="29"/>
      <c r="C342" s="30"/>
      <c r="D342" s="31"/>
      <c r="E342" s="31"/>
      <c r="F342" s="31"/>
      <c r="G342" s="16"/>
      <c r="H342" s="31"/>
      <c r="I342" s="32"/>
      <c r="J342" s="32"/>
      <c r="K342" s="32"/>
      <c r="L342" s="32"/>
      <c r="M342" s="32"/>
      <c r="N342" s="18"/>
      <c r="O342" s="23" t="str">
        <f t="shared" si="25"/>
        <v/>
      </c>
      <c r="P342" s="23" t="str">
        <f t="shared" si="26"/>
        <v/>
      </c>
      <c r="Q342" s="33" t="str">
        <f t="shared" si="27"/>
        <v/>
      </c>
      <c r="R342" s="26" t="str">
        <f t="shared" si="28"/>
        <v/>
      </c>
      <c r="S342" s="31"/>
      <c r="T342" s="31"/>
      <c r="U342" s="31"/>
      <c r="V342" s="31"/>
      <c r="W342" s="16"/>
      <c r="X342" s="23" t="str">
        <f>IF(ISNUMBER(P342),IFERROR(LOOKUP(9.99E+307,X$5:X341),0)+P342,"")</f>
        <v/>
      </c>
      <c r="Y342" s="23" t="str">
        <f>IF(ISNUMBER(X342),MAX(IFERROR(LOOKUP(9.99E+307,Y$5:Y341),0),X342,0),"")</f>
        <v/>
      </c>
      <c r="Z342" s="23" t="str">
        <f t="shared" si="29"/>
        <v/>
      </c>
    </row>
    <row r="343" spans="1:26" x14ac:dyDescent="0.25">
      <c r="A343" s="28"/>
      <c r="B343" s="29"/>
      <c r="C343" s="30"/>
      <c r="D343" s="31"/>
      <c r="E343" s="31"/>
      <c r="F343" s="31"/>
      <c r="G343" s="16"/>
      <c r="H343" s="31"/>
      <c r="I343" s="32"/>
      <c r="J343" s="32"/>
      <c r="K343" s="32"/>
      <c r="L343" s="32"/>
      <c r="M343" s="32"/>
      <c r="N343" s="18"/>
      <c r="O343" s="23" t="str">
        <f t="shared" si="25"/>
        <v/>
      </c>
      <c r="P343" s="23" t="str">
        <f t="shared" si="26"/>
        <v/>
      </c>
      <c r="Q343" s="33" t="str">
        <f t="shared" si="27"/>
        <v/>
      </c>
      <c r="R343" s="26" t="str">
        <f t="shared" si="28"/>
        <v/>
      </c>
      <c r="S343" s="31"/>
      <c r="T343" s="31"/>
      <c r="U343" s="31"/>
      <c r="V343" s="31"/>
      <c r="W343" s="16"/>
      <c r="X343" s="23" t="str">
        <f>IF(ISNUMBER(P343),IFERROR(LOOKUP(9.99E+307,X$5:X342),0)+P343,"")</f>
        <v/>
      </c>
      <c r="Y343" s="23" t="str">
        <f>IF(ISNUMBER(X343),MAX(IFERROR(LOOKUP(9.99E+307,Y$5:Y342),0),X343,0),"")</f>
        <v/>
      </c>
      <c r="Z343" s="23" t="str">
        <f t="shared" si="29"/>
        <v/>
      </c>
    </row>
    <row r="344" spans="1:26" x14ac:dyDescent="0.25">
      <c r="A344" s="28"/>
      <c r="B344" s="29"/>
      <c r="C344" s="30"/>
      <c r="D344" s="31"/>
      <c r="E344" s="31"/>
      <c r="F344" s="31"/>
      <c r="G344" s="16"/>
      <c r="H344" s="31"/>
      <c r="I344" s="32"/>
      <c r="J344" s="32"/>
      <c r="K344" s="32"/>
      <c r="L344" s="32"/>
      <c r="M344" s="32"/>
      <c r="N344" s="18"/>
      <c r="O344" s="23" t="str">
        <f t="shared" si="25"/>
        <v/>
      </c>
      <c r="P344" s="23" t="str">
        <f t="shared" si="26"/>
        <v/>
      </c>
      <c r="Q344" s="33" t="str">
        <f t="shared" si="27"/>
        <v/>
      </c>
      <c r="R344" s="26" t="str">
        <f t="shared" si="28"/>
        <v/>
      </c>
      <c r="S344" s="31"/>
      <c r="T344" s="31"/>
      <c r="U344" s="31"/>
      <c r="V344" s="31"/>
      <c r="W344" s="16"/>
      <c r="X344" s="23" t="str">
        <f>IF(ISNUMBER(P344),IFERROR(LOOKUP(9.99E+307,X$5:X343),0)+P344,"")</f>
        <v/>
      </c>
      <c r="Y344" s="23" t="str">
        <f>IF(ISNUMBER(X344),MAX(IFERROR(LOOKUP(9.99E+307,Y$5:Y343),0),X344,0),"")</f>
        <v/>
      </c>
      <c r="Z344" s="23" t="str">
        <f t="shared" si="29"/>
        <v/>
      </c>
    </row>
    <row r="345" spans="1:26" x14ac:dyDescent="0.25">
      <c r="A345" s="28"/>
      <c r="B345" s="29"/>
      <c r="C345" s="30"/>
      <c r="D345" s="31"/>
      <c r="E345" s="31"/>
      <c r="F345" s="31"/>
      <c r="G345" s="16"/>
      <c r="H345" s="31"/>
      <c r="I345" s="32"/>
      <c r="J345" s="32"/>
      <c r="K345" s="32"/>
      <c r="L345" s="32"/>
      <c r="M345" s="32"/>
      <c r="N345" s="18"/>
      <c r="O345" s="23" t="str">
        <f t="shared" si="25"/>
        <v/>
      </c>
      <c r="P345" s="23" t="str">
        <f t="shared" si="26"/>
        <v/>
      </c>
      <c r="Q345" s="33" t="str">
        <f t="shared" si="27"/>
        <v/>
      </c>
      <c r="R345" s="26" t="str">
        <f t="shared" si="28"/>
        <v/>
      </c>
      <c r="S345" s="31"/>
      <c r="T345" s="31"/>
      <c r="U345" s="31"/>
      <c r="V345" s="31"/>
      <c r="W345" s="16"/>
      <c r="X345" s="23" t="str">
        <f>IF(ISNUMBER(P345),IFERROR(LOOKUP(9.99E+307,X$5:X344),0)+P345,"")</f>
        <v/>
      </c>
      <c r="Y345" s="23" t="str">
        <f>IF(ISNUMBER(X345),MAX(IFERROR(LOOKUP(9.99E+307,Y$5:Y344),0),X345,0),"")</f>
        <v/>
      </c>
      <c r="Z345" s="23" t="str">
        <f t="shared" si="29"/>
        <v/>
      </c>
    </row>
    <row r="346" spans="1:26" x14ac:dyDescent="0.25">
      <c r="A346" s="28"/>
      <c r="B346" s="29"/>
      <c r="C346" s="30"/>
      <c r="D346" s="31"/>
      <c r="E346" s="31"/>
      <c r="F346" s="31"/>
      <c r="G346" s="16"/>
      <c r="H346" s="31"/>
      <c r="I346" s="32"/>
      <c r="J346" s="32"/>
      <c r="K346" s="32"/>
      <c r="L346" s="32"/>
      <c r="M346" s="32"/>
      <c r="N346" s="18"/>
      <c r="O346" s="23" t="str">
        <f t="shared" si="25"/>
        <v/>
      </c>
      <c r="P346" s="23" t="str">
        <f t="shared" si="26"/>
        <v/>
      </c>
      <c r="Q346" s="33" t="str">
        <f t="shared" si="27"/>
        <v/>
      </c>
      <c r="R346" s="26" t="str">
        <f t="shared" si="28"/>
        <v/>
      </c>
      <c r="S346" s="31"/>
      <c r="T346" s="31"/>
      <c r="U346" s="31"/>
      <c r="V346" s="31"/>
      <c r="W346" s="16"/>
      <c r="X346" s="23" t="str">
        <f>IF(ISNUMBER(P346),IFERROR(LOOKUP(9.99E+307,X$5:X345),0)+P346,"")</f>
        <v/>
      </c>
      <c r="Y346" s="23" t="str">
        <f>IF(ISNUMBER(X346),MAX(IFERROR(LOOKUP(9.99E+307,Y$5:Y345),0),X346,0),"")</f>
        <v/>
      </c>
      <c r="Z346" s="23" t="str">
        <f t="shared" si="29"/>
        <v/>
      </c>
    </row>
    <row r="347" spans="1:26" x14ac:dyDescent="0.25">
      <c r="A347" s="28"/>
      <c r="B347" s="29"/>
      <c r="C347" s="30"/>
      <c r="D347" s="31"/>
      <c r="E347" s="31"/>
      <c r="F347" s="31"/>
      <c r="G347" s="16"/>
      <c r="H347" s="31"/>
      <c r="I347" s="32"/>
      <c r="J347" s="32"/>
      <c r="K347" s="32"/>
      <c r="L347" s="32"/>
      <c r="M347" s="32"/>
      <c r="N347" s="18"/>
      <c r="O347" s="23" t="str">
        <f t="shared" si="25"/>
        <v/>
      </c>
      <c r="P347" s="23" t="str">
        <f t="shared" si="26"/>
        <v/>
      </c>
      <c r="Q347" s="33" t="str">
        <f t="shared" si="27"/>
        <v/>
      </c>
      <c r="R347" s="26" t="str">
        <f t="shared" si="28"/>
        <v/>
      </c>
      <c r="S347" s="31"/>
      <c r="T347" s="31"/>
      <c r="U347" s="31"/>
      <c r="V347" s="31"/>
      <c r="W347" s="16"/>
      <c r="X347" s="23" t="str">
        <f>IF(ISNUMBER(P347),IFERROR(LOOKUP(9.99E+307,X$5:X346),0)+P347,"")</f>
        <v/>
      </c>
      <c r="Y347" s="23" t="str">
        <f>IF(ISNUMBER(X347),MAX(IFERROR(LOOKUP(9.99E+307,Y$5:Y346),0),X347,0),"")</f>
        <v/>
      </c>
      <c r="Z347" s="23" t="str">
        <f t="shared" si="29"/>
        <v/>
      </c>
    </row>
    <row r="348" spans="1:26" x14ac:dyDescent="0.25">
      <c r="A348" s="28"/>
      <c r="B348" s="29"/>
      <c r="C348" s="30"/>
      <c r="D348" s="31"/>
      <c r="E348" s="31"/>
      <c r="F348" s="31"/>
      <c r="G348" s="16"/>
      <c r="H348" s="31"/>
      <c r="I348" s="32"/>
      <c r="J348" s="32"/>
      <c r="K348" s="32"/>
      <c r="L348" s="32"/>
      <c r="M348" s="32"/>
      <c r="N348" s="18"/>
      <c r="O348" s="23" t="str">
        <f t="shared" si="25"/>
        <v/>
      </c>
      <c r="P348" s="23" t="str">
        <f t="shared" si="26"/>
        <v/>
      </c>
      <c r="Q348" s="33" t="str">
        <f t="shared" si="27"/>
        <v/>
      </c>
      <c r="R348" s="26" t="str">
        <f t="shared" si="28"/>
        <v/>
      </c>
      <c r="S348" s="31"/>
      <c r="T348" s="31"/>
      <c r="U348" s="31"/>
      <c r="V348" s="31"/>
      <c r="W348" s="16"/>
      <c r="X348" s="23" t="str">
        <f>IF(ISNUMBER(P348),IFERROR(LOOKUP(9.99E+307,X$5:X347),0)+P348,"")</f>
        <v/>
      </c>
      <c r="Y348" s="23" t="str">
        <f>IF(ISNUMBER(X348),MAX(IFERROR(LOOKUP(9.99E+307,Y$5:Y347),0),X348,0),"")</f>
        <v/>
      </c>
      <c r="Z348" s="23" t="str">
        <f t="shared" si="29"/>
        <v/>
      </c>
    </row>
    <row r="349" spans="1:26" x14ac:dyDescent="0.25">
      <c r="A349" s="28"/>
      <c r="B349" s="29"/>
      <c r="C349" s="30"/>
      <c r="D349" s="31"/>
      <c r="E349" s="31"/>
      <c r="F349" s="31"/>
      <c r="G349" s="16"/>
      <c r="H349" s="31"/>
      <c r="I349" s="32"/>
      <c r="J349" s="32"/>
      <c r="K349" s="32"/>
      <c r="L349" s="32"/>
      <c r="M349" s="32"/>
      <c r="N349" s="18"/>
      <c r="O349" s="23" t="str">
        <f t="shared" si="25"/>
        <v/>
      </c>
      <c r="P349" s="23" t="str">
        <f t="shared" si="26"/>
        <v/>
      </c>
      <c r="Q349" s="33" t="str">
        <f t="shared" si="27"/>
        <v/>
      </c>
      <c r="R349" s="26" t="str">
        <f t="shared" si="28"/>
        <v/>
      </c>
      <c r="S349" s="31"/>
      <c r="T349" s="31"/>
      <c r="U349" s="31"/>
      <c r="V349" s="31"/>
      <c r="W349" s="16"/>
      <c r="X349" s="23" t="str">
        <f>IF(ISNUMBER(P349),IFERROR(LOOKUP(9.99E+307,X$5:X348),0)+P349,"")</f>
        <v/>
      </c>
      <c r="Y349" s="23" t="str">
        <f>IF(ISNUMBER(X349),MAX(IFERROR(LOOKUP(9.99E+307,Y$5:Y348),0),X349,0),"")</f>
        <v/>
      </c>
      <c r="Z349" s="23" t="str">
        <f t="shared" si="29"/>
        <v/>
      </c>
    </row>
    <row r="350" spans="1:26" x14ac:dyDescent="0.25">
      <c r="A350" s="28"/>
      <c r="B350" s="29"/>
      <c r="C350" s="30"/>
      <c r="D350" s="31"/>
      <c r="E350" s="31"/>
      <c r="F350" s="31"/>
      <c r="G350" s="16"/>
      <c r="H350" s="31"/>
      <c r="I350" s="32"/>
      <c r="J350" s="32"/>
      <c r="K350" s="32"/>
      <c r="L350" s="32"/>
      <c r="M350" s="32"/>
      <c r="N350" s="18"/>
      <c r="O350" s="23" t="str">
        <f t="shared" si="25"/>
        <v/>
      </c>
      <c r="P350" s="23" t="str">
        <f t="shared" si="26"/>
        <v/>
      </c>
      <c r="Q350" s="33" t="str">
        <f t="shared" si="27"/>
        <v/>
      </c>
      <c r="R350" s="26" t="str">
        <f t="shared" si="28"/>
        <v/>
      </c>
      <c r="S350" s="31"/>
      <c r="T350" s="31"/>
      <c r="U350" s="31"/>
      <c r="V350" s="31"/>
      <c r="W350" s="16"/>
      <c r="X350" s="23" t="str">
        <f>IF(ISNUMBER(P350),IFERROR(LOOKUP(9.99E+307,X$5:X349),0)+P350,"")</f>
        <v/>
      </c>
      <c r="Y350" s="23" t="str">
        <f>IF(ISNUMBER(X350),MAX(IFERROR(LOOKUP(9.99E+307,Y$5:Y349),0),X350,0),"")</f>
        <v/>
      </c>
      <c r="Z350" s="23" t="str">
        <f t="shared" si="29"/>
        <v/>
      </c>
    </row>
    <row r="351" spans="1:26" x14ac:dyDescent="0.25">
      <c r="A351" s="28"/>
      <c r="B351" s="29"/>
      <c r="C351" s="30"/>
      <c r="D351" s="31"/>
      <c r="E351" s="31"/>
      <c r="F351" s="31"/>
      <c r="G351" s="16"/>
      <c r="H351" s="31"/>
      <c r="I351" s="32"/>
      <c r="J351" s="32"/>
      <c r="K351" s="32"/>
      <c r="L351" s="32"/>
      <c r="M351" s="32"/>
      <c r="N351" s="18"/>
      <c r="O351" s="23" t="str">
        <f t="shared" si="25"/>
        <v/>
      </c>
      <c r="P351" s="23" t="str">
        <f t="shared" si="26"/>
        <v/>
      </c>
      <c r="Q351" s="33" t="str">
        <f t="shared" si="27"/>
        <v/>
      </c>
      <c r="R351" s="26" t="str">
        <f t="shared" si="28"/>
        <v/>
      </c>
      <c r="S351" s="31"/>
      <c r="T351" s="31"/>
      <c r="U351" s="31"/>
      <c r="V351" s="31"/>
      <c r="W351" s="16"/>
      <c r="X351" s="23" t="str">
        <f>IF(ISNUMBER(P351),IFERROR(LOOKUP(9.99E+307,X$5:X350),0)+P351,"")</f>
        <v/>
      </c>
      <c r="Y351" s="23" t="str">
        <f>IF(ISNUMBER(X351),MAX(IFERROR(LOOKUP(9.99E+307,Y$5:Y350),0),X351,0),"")</f>
        <v/>
      </c>
      <c r="Z351" s="23" t="str">
        <f t="shared" si="29"/>
        <v/>
      </c>
    </row>
    <row r="352" spans="1:26" x14ac:dyDescent="0.25">
      <c r="A352" s="28"/>
      <c r="B352" s="29"/>
      <c r="C352" s="30"/>
      <c r="D352" s="31"/>
      <c r="E352" s="31"/>
      <c r="F352" s="31"/>
      <c r="G352" s="16"/>
      <c r="H352" s="31"/>
      <c r="I352" s="32"/>
      <c r="J352" s="32"/>
      <c r="K352" s="32"/>
      <c r="L352" s="32"/>
      <c r="M352" s="32"/>
      <c r="N352" s="18"/>
      <c r="O352" s="23" t="str">
        <f t="shared" si="25"/>
        <v/>
      </c>
      <c r="P352" s="23" t="str">
        <f t="shared" si="26"/>
        <v/>
      </c>
      <c r="Q352" s="33" t="str">
        <f t="shared" si="27"/>
        <v/>
      </c>
      <c r="R352" s="26" t="str">
        <f t="shared" si="28"/>
        <v/>
      </c>
      <c r="S352" s="31"/>
      <c r="T352" s="31"/>
      <c r="U352" s="31"/>
      <c r="V352" s="31"/>
      <c r="W352" s="16"/>
      <c r="X352" s="23" t="str">
        <f>IF(ISNUMBER(P352),IFERROR(LOOKUP(9.99E+307,X$5:X351),0)+P352,"")</f>
        <v/>
      </c>
      <c r="Y352" s="23" t="str">
        <f>IF(ISNUMBER(X352),MAX(IFERROR(LOOKUP(9.99E+307,Y$5:Y351),0),X352,0),"")</f>
        <v/>
      </c>
      <c r="Z352" s="23" t="str">
        <f t="shared" si="29"/>
        <v/>
      </c>
    </row>
    <row r="353" spans="1:26" x14ac:dyDescent="0.25">
      <c r="A353" s="28"/>
      <c r="B353" s="29"/>
      <c r="C353" s="30"/>
      <c r="D353" s="31"/>
      <c r="E353" s="31"/>
      <c r="F353" s="31"/>
      <c r="G353" s="16"/>
      <c r="H353" s="31"/>
      <c r="I353" s="32"/>
      <c r="J353" s="32"/>
      <c r="K353" s="32"/>
      <c r="L353" s="32"/>
      <c r="M353" s="32"/>
      <c r="N353" s="18"/>
      <c r="O353" s="23" t="str">
        <f t="shared" si="25"/>
        <v/>
      </c>
      <c r="P353" s="23" t="str">
        <f t="shared" si="26"/>
        <v/>
      </c>
      <c r="Q353" s="33" t="str">
        <f t="shared" si="27"/>
        <v/>
      </c>
      <c r="R353" s="26" t="str">
        <f t="shared" si="28"/>
        <v/>
      </c>
      <c r="S353" s="31"/>
      <c r="T353" s="31"/>
      <c r="U353" s="31"/>
      <c r="V353" s="31"/>
      <c r="W353" s="16"/>
      <c r="X353" s="23" t="str">
        <f>IF(ISNUMBER(P353),IFERROR(LOOKUP(9.99E+307,X$5:X352),0)+P353,"")</f>
        <v/>
      </c>
      <c r="Y353" s="23" t="str">
        <f>IF(ISNUMBER(X353),MAX(IFERROR(LOOKUP(9.99E+307,Y$5:Y352),0),X353,0),"")</f>
        <v/>
      </c>
      <c r="Z353" s="23" t="str">
        <f t="shared" si="29"/>
        <v/>
      </c>
    </row>
    <row r="354" spans="1:26" x14ac:dyDescent="0.25">
      <c r="A354" s="28"/>
      <c r="B354" s="29"/>
      <c r="C354" s="30"/>
      <c r="D354" s="31"/>
      <c r="E354" s="31"/>
      <c r="F354" s="31"/>
      <c r="G354" s="16"/>
      <c r="H354" s="31"/>
      <c r="I354" s="32"/>
      <c r="J354" s="32"/>
      <c r="K354" s="32"/>
      <c r="L354" s="32"/>
      <c r="M354" s="32"/>
      <c r="N354" s="18"/>
      <c r="O354" s="23" t="str">
        <f t="shared" si="25"/>
        <v/>
      </c>
      <c r="P354" s="23" t="str">
        <f t="shared" si="26"/>
        <v/>
      </c>
      <c r="Q354" s="33" t="str">
        <f t="shared" si="27"/>
        <v/>
      </c>
      <c r="R354" s="26" t="str">
        <f t="shared" si="28"/>
        <v/>
      </c>
      <c r="S354" s="31"/>
      <c r="T354" s="31"/>
      <c r="U354" s="31"/>
      <c r="V354" s="31"/>
      <c r="W354" s="16"/>
      <c r="X354" s="23" t="str">
        <f>IF(ISNUMBER(P354),IFERROR(LOOKUP(9.99E+307,X$5:X353),0)+P354,"")</f>
        <v/>
      </c>
      <c r="Y354" s="23" t="str">
        <f>IF(ISNUMBER(X354),MAX(IFERROR(LOOKUP(9.99E+307,Y$5:Y353),0),X354,0),"")</f>
        <v/>
      </c>
      <c r="Z354" s="23" t="str">
        <f t="shared" si="29"/>
        <v/>
      </c>
    </row>
    <row r="355" spans="1:26" x14ac:dyDescent="0.25">
      <c r="A355" s="28"/>
      <c r="B355" s="29"/>
      <c r="C355" s="30"/>
      <c r="D355" s="31"/>
      <c r="E355" s="31"/>
      <c r="F355" s="31"/>
      <c r="G355" s="16"/>
      <c r="H355" s="31"/>
      <c r="I355" s="32"/>
      <c r="J355" s="32"/>
      <c r="K355" s="32"/>
      <c r="L355" s="32"/>
      <c r="M355" s="32"/>
      <c r="N355" s="18"/>
      <c r="O355" s="23" t="str">
        <f t="shared" si="25"/>
        <v/>
      </c>
      <c r="P355" s="23" t="str">
        <f t="shared" si="26"/>
        <v/>
      </c>
      <c r="Q355" s="33" t="str">
        <f t="shared" si="27"/>
        <v/>
      </c>
      <c r="R355" s="26" t="str">
        <f t="shared" si="28"/>
        <v/>
      </c>
      <c r="S355" s="31"/>
      <c r="T355" s="31"/>
      <c r="U355" s="31"/>
      <c r="V355" s="31"/>
      <c r="W355" s="16"/>
      <c r="X355" s="23" t="str">
        <f>IF(ISNUMBER(P355),IFERROR(LOOKUP(9.99E+307,X$5:X354),0)+P355,"")</f>
        <v/>
      </c>
      <c r="Y355" s="23" t="str">
        <f>IF(ISNUMBER(X355),MAX(IFERROR(LOOKUP(9.99E+307,Y$5:Y354),0),X355,0),"")</f>
        <v/>
      </c>
      <c r="Z355" s="23" t="str">
        <f t="shared" si="29"/>
        <v/>
      </c>
    </row>
    <row r="356" spans="1:26" x14ac:dyDescent="0.25">
      <c r="A356" s="28"/>
      <c r="B356" s="29"/>
      <c r="C356" s="30"/>
      <c r="D356" s="31"/>
      <c r="E356" s="31"/>
      <c r="F356" s="31"/>
      <c r="G356" s="16"/>
      <c r="H356" s="31"/>
      <c r="I356" s="32"/>
      <c r="J356" s="32"/>
      <c r="K356" s="32"/>
      <c r="L356" s="32"/>
      <c r="M356" s="32"/>
      <c r="N356" s="18"/>
      <c r="O356" s="23" t="str">
        <f t="shared" si="25"/>
        <v/>
      </c>
      <c r="P356" s="23" t="str">
        <f t="shared" si="26"/>
        <v/>
      </c>
      <c r="Q356" s="33" t="str">
        <f t="shared" si="27"/>
        <v/>
      </c>
      <c r="R356" s="26" t="str">
        <f t="shared" si="28"/>
        <v/>
      </c>
      <c r="S356" s="31"/>
      <c r="T356" s="31"/>
      <c r="U356" s="31"/>
      <c r="V356" s="31"/>
      <c r="W356" s="16"/>
      <c r="X356" s="23" t="str">
        <f>IF(ISNUMBER(P356),IFERROR(LOOKUP(9.99E+307,X$5:X355),0)+P356,"")</f>
        <v/>
      </c>
      <c r="Y356" s="23" t="str">
        <f>IF(ISNUMBER(X356),MAX(IFERROR(LOOKUP(9.99E+307,Y$5:Y355),0),X356,0),"")</f>
        <v/>
      </c>
      <c r="Z356" s="23" t="str">
        <f t="shared" si="29"/>
        <v/>
      </c>
    </row>
    <row r="357" spans="1:26" x14ac:dyDescent="0.25">
      <c r="A357" s="28"/>
      <c r="B357" s="29"/>
      <c r="C357" s="30"/>
      <c r="D357" s="31"/>
      <c r="E357" s="31"/>
      <c r="F357" s="31"/>
      <c r="G357" s="16"/>
      <c r="H357" s="31"/>
      <c r="I357" s="32"/>
      <c r="J357" s="32"/>
      <c r="K357" s="32"/>
      <c r="L357" s="32"/>
      <c r="M357" s="32"/>
      <c r="N357" s="18"/>
      <c r="O357" s="23" t="str">
        <f t="shared" si="25"/>
        <v/>
      </c>
      <c r="P357" s="23" t="str">
        <f t="shared" si="26"/>
        <v/>
      </c>
      <c r="Q357" s="33" t="str">
        <f t="shared" si="27"/>
        <v/>
      </c>
      <c r="R357" s="26" t="str">
        <f t="shared" si="28"/>
        <v/>
      </c>
      <c r="S357" s="31"/>
      <c r="T357" s="31"/>
      <c r="U357" s="31"/>
      <c r="V357" s="31"/>
      <c r="W357" s="16"/>
      <c r="X357" s="23" t="str">
        <f>IF(ISNUMBER(P357),IFERROR(LOOKUP(9.99E+307,X$5:X356),0)+P357,"")</f>
        <v/>
      </c>
      <c r="Y357" s="23" t="str">
        <f>IF(ISNUMBER(X357),MAX(IFERROR(LOOKUP(9.99E+307,Y$5:Y356),0),X357,0),"")</f>
        <v/>
      </c>
      <c r="Z357" s="23" t="str">
        <f t="shared" si="29"/>
        <v/>
      </c>
    </row>
    <row r="358" spans="1:26" x14ac:dyDescent="0.25">
      <c r="A358" s="28"/>
      <c r="B358" s="29"/>
      <c r="C358" s="30"/>
      <c r="D358" s="31"/>
      <c r="E358" s="31"/>
      <c r="F358" s="31"/>
      <c r="G358" s="16"/>
      <c r="H358" s="31"/>
      <c r="I358" s="32"/>
      <c r="J358" s="32"/>
      <c r="K358" s="32"/>
      <c r="L358" s="32"/>
      <c r="M358" s="32"/>
      <c r="N358" s="18"/>
      <c r="O358" s="23" t="str">
        <f t="shared" si="25"/>
        <v/>
      </c>
      <c r="P358" s="23" t="str">
        <f t="shared" si="26"/>
        <v/>
      </c>
      <c r="Q358" s="33" t="str">
        <f t="shared" si="27"/>
        <v/>
      </c>
      <c r="R358" s="26" t="str">
        <f t="shared" si="28"/>
        <v/>
      </c>
      <c r="S358" s="31"/>
      <c r="T358" s="31"/>
      <c r="U358" s="31"/>
      <c r="V358" s="31"/>
      <c r="W358" s="16"/>
      <c r="X358" s="23" t="str">
        <f>IF(ISNUMBER(P358),IFERROR(LOOKUP(9.99E+307,X$5:X357),0)+P358,"")</f>
        <v/>
      </c>
      <c r="Y358" s="23" t="str">
        <f>IF(ISNUMBER(X358),MAX(IFERROR(LOOKUP(9.99E+307,Y$5:Y357),0),X358,0),"")</f>
        <v/>
      </c>
      <c r="Z358" s="23" t="str">
        <f t="shared" si="29"/>
        <v/>
      </c>
    </row>
    <row r="359" spans="1:26" x14ac:dyDescent="0.25">
      <c r="A359" s="28"/>
      <c r="B359" s="29"/>
      <c r="C359" s="30"/>
      <c r="D359" s="31"/>
      <c r="E359" s="31"/>
      <c r="F359" s="31"/>
      <c r="G359" s="16"/>
      <c r="H359" s="31"/>
      <c r="I359" s="32"/>
      <c r="J359" s="32"/>
      <c r="K359" s="32"/>
      <c r="L359" s="32"/>
      <c r="M359" s="32"/>
      <c r="N359" s="18"/>
      <c r="O359" s="23" t="str">
        <f t="shared" si="25"/>
        <v/>
      </c>
      <c r="P359" s="23" t="str">
        <f t="shared" si="26"/>
        <v/>
      </c>
      <c r="Q359" s="33" t="str">
        <f t="shared" si="27"/>
        <v/>
      </c>
      <c r="R359" s="26" t="str">
        <f t="shared" si="28"/>
        <v/>
      </c>
      <c r="S359" s="31"/>
      <c r="T359" s="31"/>
      <c r="U359" s="31"/>
      <c r="V359" s="31"/>
      <c r="W359" s="16"/>
      <c r="X359" s="23" t="str">
        <f>IF(ISNUMBER(P359),IFERROR(LOOKUP(9.99E+307,X$5:X358),0)+P359,"")</f>
        <v/>
      </c>
      <c r="Y359" s="23" t="str">
        <f>IF(ISNUMBER(X359),MAX(IFERROR(LOOKUP(9.99E+307,Y$5:Y358),0),X359,0),"")</f>
        <v/>
      </c>
      <c r="Z359" s="23" t="str">
        <f t="shared" si="29"/>
        <v/>
      </c>
    </row>
    <row r="360" spans="1:26" x14ac:dyDescent="0.25">
      <c r="A360" s="28"/>
      <c r="B360" s="29"/>
      <c r="C360" s="30"/>
      <c r="D360" s="31"/>
      <c r="E360" s="31"/>
      <c r="F360" s="31"/>
      <c r="G360" s="16"/>
      <c r="H360" s="31"/>
      <c r="I360" s="32"/>
      <c r="J360" s="32"/>
      <c r="K360" s="32"/>
      <c r="L360" s="32"/>
      <c r="M360" s="32"/>
      <c r="N360" s="18"/>
      <c r="O360" s="23" t="str">
        <f t="shared" si="25"/>
        <v/>
      </c>
      <c r="P360" s="23" t="str">
        <f t="shared" si="26"/>
        <v/>
      </c>
      <c r="Q360" s="33" t="str">
        <f t="shared" si="27"/>
        <v/>
      </c>
      <c r="R360" s="26" t="str">
        <f t="shared" si="28"/>
        <v/>
      </c>
      <c r="S360" s="31"/>
      <c r="T360" s="31"/>
      <c r="U360" s="31"/>
      <c r="V360" s="31"/>
      <c r="W360" s="16"/>
      <c r="X360" s="23" t="str">
        <f>IF(ISNUMBER(P360),IFERROR(LOOKUP(9.99E+307,X$5:X359),0)+P360,"")</f>
        <v/>
      </c>
      <c r="Y360" s="23" t="str">
        <f>IF(ISNUMBER(X360),MAX(IFERROR(LOOKUP(9.99E+307,Y$5:Y359),0),X360,0),"")</f>
        <v/>
      </c>
      <c r="Z360" s="23" t="str">
        <f t="shared" si="29"/>
        <v/>
      </c>
    </row>
    <row r="361" spans="1:26" x14ac:dyDescent="0.25">
      <c r="A361" s="28"/>
      <c r="B361" s="29"/>
      <c r="C361" s="30"/>
      <c r="D361" s="31"/>
      <c r="E361" s="31"/>
      <c r="F361" s="31"/>
      <c r="G361" s="16"/>
      <c r="H361" s="31"/>
      <c r="I361" s="32"/>
      <c r="J361" s="32"/>
      <c r="K361" s="32"/>
      <c r="L361" s="32"/>
      <c r="M361" s="32"/>
      <c r="N361" s="18"/>
      <c r="O361" s="23" t="str">
        <f t="shared" si="25"/>
        <v/>
      </c>
      <c r="P361" s="23" t="str">
        <f t="shared" si="26"/>
        <v/>
      </c>
      <c r="Q361" s="33" t="str">
        <f t="shared" si="27"/>
        <v/>
      </c>
      <c r="R361" s="26" t="str">
        <f t="shared" si="28"/>
        <v/>
      </c>
      <c r="S361" s="31"/>
      <c r="T361" s="31"/>
      <c r="U361" s="31"/>
      <c r="V361" s="31"/>
      <c r="W361" s="16"/>
      <c r="X361" s="23" t="str">
        <f>IF(ISNUMBER(P361),IFERROR(LOOKUP(9.99E+307,X$5:X360),0)+P361,"")</f>
        <v/>
      </c>
      <c r="Y361" s="23" t="str">
        <f>IF(ISNUMBER(X361),MAX(IFERROR(LOOKUP(9.99E+307,Y$5:Y360),0),X361,0),"")</f>
        <v/>
      </c>
      <c r="Z361" s="23" t="str">
        <f t="shared" si="29"/>
        <v/>
      </c>
    </row>
    <row r="362" spans="1:26" x14ac:dyDescent="0.25">
      <c r="A362" s="28"/>
      <c r="B362" s="29"/>
      <c r="C362" s="30"/>
      <c r="D362" s="31"/>
      <c r="E362" s="31"/>
      <c r="F362" s="31"/>
      <c r="G362" s="16"/>
      <c r="H362" s="31"/>
      <c r="I362" s="32"/>
      <c r="J362" s="32"/>
      <c r="K362" s="32"/>
      <c r="L362" s="32"/>
      <c r="M362" s="32"/>
      <c r="N362" s="18"/>
      <c r="O362" s="23" t="str">
        <f t="shared" si="25"/>
        <v/>
      </c>
      <c r="P362" s="23" t="str">
        <f t="shared" si="26"/>
        <v/>
      </c>
      <c r="Q362" s="33" t="str">
        <f t="shared" si="27"/>
        <v/>
      </c>
      <c r="R362" s="26" t="str">
        <f t="shared" si="28"/>
        <v/>
      </c>
      <c r="S362" s="31"/>
      <c r="T362" s="31"/>
      <c r="U362" s="31"/>
      <c r="V362" s="31"/>
      <c r="W362" s="16"/>
      <c r="X362" s="23" t="str">
        <f>IF(ISNUMBER(P362),IFERROR(LOOKUP(9.99E+307,X$5:X361),0)+P362,"")</f>
        <v/>
      </c>
      <c r="Y362" s="23" t="str">
        <f>IF(ISNUMBER(X362),MAX(IFERROR(LOOKUP(9.99E+307,Y$5:Y361),0),X362,0),"")</f>
        <v/>
      </c>
      <c r="Z362" s="23" t="str">
        <f t="shared" si="29"/>
        <v/>
      </c>
    </row>
    <row r="363" spans="1:26" x14ac:dyDescent="0.25">
      <c r="A363" s="28"/>
      <c r="B363" s="29"/>
      <c r="C363" s="30"/>
      <c r="D363" s="31"/>
      <c r="E363" s="31"/>
      <c r="F363" s="31"/>
      <c r="G363" s="16"/>
      <c r="H363" s="31"/>
      <c r="I363" s="32"/>
      <c r="J363" s="32"/>
      <c r="K363" s="32"/>
      <c r="L363" s="32"/>
      <c r="M363" s="32"/>
      <c r="N363" s="18"/>
      <c r="O363" s="23" t="str">
        <f t="shared" si="25"/>
        <v/>
      </c>
      <c r="P363" s="23" t="str">
        <f t="shared" si="26"/>
        <v/>
      </c>
      <c r="Q363" s="33" t="str">
        <f t="shared" si="27"/>
        <v/>
      </c>
      <c r="R363" s="26" t="str">
        <f t="shared" si="28"/>
        <v/>
      </c>
      <c r="S363" s="31"/>
      <c r="T363" s="31"/>
      <c r="U363" s="31"/>
      <c r="V363" s="31"/>
      <c r="W363" s="16"/>
      <c r="X363" s="23" t="str">
        <f>IF(ISNUMBER(P363),IFERROR(LOOKUP(9.99E+307,X$5:X362),0)+P363,"")</f>
        <v/>
      </c>
      <c r="Y363" s="23" t="str">
        <f>IF(ISNUMBER(X363),MAX(IFERROR(LOOKUP(9.99E+307,Y$5:Y362),0),X363,0),"")</f>
        <v/>
      </c>
      <c r="Z363" s="23" t="str">
        <f t="shared" si="29"/>
        <v/>
      </c>
    </row>
    <row r="364" spans="1:26" x14ac:dyDescent="0.25">
      <c r="A364" s="28"/>
      <c r="B364" s="29"/>
      <c r="C364" s="30"/>
      <c r="D364" s="31"/>
      <c r="E364" s="31"/>
      <c r="F364" s="31"/>
      <c r="G364" s="16"/>
      <c r="H364" s="31"/>
      <c r="I364" s="32"/>
      <c r="J364" s="32"/>
      <c r="K364" s="32"/>
      <c r="L364" s="32"/>
      <c r="M364" s="32"/>
      <c r="N364" s="18"/>
      <c r="O364" s="23" t="str">
        <f t="shared" si="25"/>
        <v/>
      </c>
      <c r="P364" s="23" t="str">
        <f t="shared" si="26"/>
        <v/>
      </c>
      <c r="Q364" s="33" t="str">
        <f t="shared" si="27"/>
        <v/>
      </c>
      <c r="R364" s="26" t="str">
        <f t="shared" si="28"/>
        <v/>
      </c>
      <c r="S364" s="31"/>
      <c r="T364" s="31"/>
      <c r="U364" s="31"/>
      <c r="V364" s="31"/>
      <c r="W364" s="16"/>
      <c r="X364" s="23" t="str">
        <f>IF(ISNUMBER(P364),IFERROR(LOOKUP(9.99E+307,X$5:X363),0)+P364,"")</f>
        <v/>
      </c>
      <c r="Y364" s="23" t="str">
        <f>IF(ISNUMBER(X364),MAX(IFERROR(LOOKUP(9.99E+307,Y$5:Y363),0),X364,0),"")</f>
        <v/>
      </c>
      <c r="Z364" s="23" t="str">
        <f t="shared" si="29"/>
        <v/>
      </c>
    </row>
    <row r="365" spans="1:26" x14ac:dyDescent="0.25">
      <c r="A365" s="28"/>
      <c r="B365" s="29"/>
      <c r="C365" s="30"/>
      <c r="D365" s="31"/>
      <c r="E365" s="31"/>
      <c r="F365" s="31"/>
      <c r="G365" s="16"/>
      <c r="H365" s="31"/>
      <c r="I365" s="32"/>
      <c r="J365" s="32"/>
      <c r="K365" s="32"/>
      <c r="L365" s="32"/>
      <c r="M365" s="32"/>
      <c r="N365" s="18"/>
      <c r="O365" s="23" t="str">
        <f t="shared" si="25"/>
        <v/>
      </c>
      <c r="P365" s="23" t="str">
        <f t="shared" si="26"/>
        <v/>
      </c>
      <c r="Q365" s="33" t="str">
        <f t="shared" si="27"/>
        <v/>
      </c>
      <c r="R365" s="26" t="str">
        <f t="shared" si="28"/>
        <v/>
      </c>
      <c r="S365" s="31"/>
      <c r="T365" s="31"/>
      <c r="U365" s="31"/>
      <c r="V365" s="31"/>
      <c r="W365" s="16"/>
      <c r="X365" s="23" t="str">
        <f>IF(ISNUMBER(P365),IFERROR(LOOKUP(9.99E+307,X$5:X364),0)+P365,"")</f>
        <v/>
      </c>
      <c r="Y365" s="23" t="str">
        <f>IF(ISNUMBER(X365),MAX(IFERROR(LOOKUP(9.99E+307,Y$5:Y364),0),X365,0),"")</f>
        <v/>
      </c>
      <c r="Z365" s="23" t="str">
        <f t="shared" si="29"/>
        <v/>
      </c>
    </row>
    <row r="366" spans="1:26" x14ac:dyDescent="0.25">
      <c r="A366" s="28"/>
      <c r="B366" s="29"/>
      <c r="C366" s="30"/>
      <c r="D366" s="31"/>
      <c r="E366" s="31"/>
      <c r="F366" s="31"/>
      <c r="G366" s="16"/>
      <c r="H366" s="31"/>
      <c r="I366" s="32"/>
      <c r="J366" s="32"/>
      <c r="K366" s="32"/>
      <c r="L366" s="32"/>
      <c r="M366" s="32"/>
      <c r="N366" s="18"/>
      <c r="O366" s="23" t="str">
        <f t="shared" si="25"/>
        <v/>
      </c>
      <c r="P366" s="23" t="str">
        <f t="shared" si="26"/>
        <v/>
      </c>
      <c r="Q366" s="33" t="str">
        <f t="shared" si="27"/>
        <v/>
      </c>
      <c r="R366" s="26" t="str">
        <f t="shared" si="28"/>
        <v/>
      </c>
      <c r="S366" s="31"/>
      <c r="T366" s="31"/>
      <c r="U366" s="31"/>
      <c r="V366" s="31"/>
      <c r="W366" s="16"/>
      <c r="X366" s="23" t="str">
        <f>IF(ISNUMBER(P366),IFERROR(LOOKUP(9.99E+307,X$5:X365),0)+P366,"")</f>
        <v/>
      </c>
      <c r="Y366" s="23" t="str">
        <f>IF(ISNUMBER(X366),MAX(IFERROR(LOOKUP(9.99E+307,Y$5:Y365),0),X366,0),"")</f>
        <v/>
      </c>
      <c r="Z366" s="23" t="str">
        <f t="shared" si="29"/>
        <v/>
      </c>
    </row>
    <row r="367" spans="1:26" x14ac:dyDescent="0.25">
      <c r="A367" s="28"/>
      <c r="B367" s="29"/>
      <c r="C367" s="30"/>
      <c r="D367" s="31"/>
      <c r="E367" s="31"/>
      <c r="F367" s="31"/>
      <c r="G367" s="16"/>
      <c r="H367" s="31"/>
      <c r="I367" s="32"/>
      <c r="J367" s="32"/>
      <c r="K367" s="32"/>
      <c r="L367" s="32"/>
      <c r="M367" s="32"/>
      <c r="N367" s="18"/>
      <c r="O367" s="23" t="str">
        <f t="shared" si="25"/>
        <v/>
      </c>
      <c r="P367" s="23" t="str">
        <f t="shared" si="26"/>
        <v/>
      </c>
      <c r="Q367" s="33" t="str">
        <f t="shared" si="27"/>
        <v/>
      </c>
      <c r="R367" s="26" t="str">
        <f t="shared" si="28"/>
        <v/>
      </c>
      <c r="S367" s="31"/>
      <c r="T367" s="31"/>
      <c r="U367" s="31"/>
      <c r="V367" s="31"/>
      <c r="W367" s="16"/>
      <c r="X367" s="23" t="str">
        <f>IF(ISNUMBER(P367),IFERROR(LOOKUP(9.99E+307,X$5:X366),0)+P367,"")</f>
        <v/>
      </c>
      <c r="Y367" s="23" t="str">
        <f>IF(ISNUMBER(X367),MAX(IFERROR(LOOKUP(9.99E+307,Y$5:Y366),0),X367,0),"")</f>
        <v/>
      </c>
      <c r="Z367" s="23" t="str">
        <f t="shared" si="29"/>
        <v/>
      </c>
    </row>
    <row r="368" spans="1:26" x14ac:dyDescent="0.25">
      <c r="A368" s="28"/>
      <c r="B368" s="29"/>
      <c r="C368" s="30"/>
      <c r="D368" s="31"/>
      <c r="E368" s="31"/>
      <c r="F368" s="31"/>
      <c r="G368" s="16"/>
      <c r="H368" s="31"/>
      <c r="I368" s="32"/>
      <c r="J368" s="32"/>
      <c r="K368" s="32"/>
      <c r="L368" s="32"/>
      <c r="M368" s="32"/>
      <c r="N368" s="18"/>
      <c r="O368" s="23" t="str">
        <f t="shared" si="25"/>
        <v/>
      </c>
      <c r="P368" s="23" t="str">
        <f t="shared" si="26"/>
        <v/>
      </c>
      <c r="Q368" s="33" t="str">
        <f t="shared" si="27"/>
        <v/>
      </c>
      <c r="R368" s="26" t="str">
        <f t="shared" si="28"/>
        <v/>
      </c>
      <c r="S368" s="31"/>
      <c r="T368" s="31"/>
      <c r="U368" s="31"/>
      <c r="V368" s="31"/>
      <c r="W368" s="16"/>
      <c r="X368" s="23" t="str">
        <f>IF(ISNUMBER(P368),IFERROR(LOOKUP(9.99E+307,X$5:X367),0)+P368,"")</f>
        <v/>
      </c>
      <c r="Y368" s="23" t="str">
        <f>IF(ISNUMBER(X368),MAX(IFERROR(LOOKUP(9.99E+307,Y$5:Y367),0),X368,0),"")</f>
        <v/>
      </c>
      <c r="Z368" s="23" t="str">
        <f t="shared" si="29"/>
        <v/>
      </c>
    </row>
    <row r="369" spans="1:26" x14ac:dyDescent="0.25">
      <c r="A369" s="28"/>
      <c r="B369" s="29"/>
      <c r="C369" s="30"/>
      <c r="D369" s="31"/>
      <c r="E369" s="31"/>
      <c r="F369" s="31"/>
      <c r="G369" s="16"/>
      <c r="H369" s="31"/>
      <c r="I369" s="32"/>
      <c r="J369" s="32"/>
      <c r="K369" s="32"/>
      <c r="L369" s="32"/>
      <c r="M369" s="32"/>
      <c r="N369" s="18"/>
      <c r="O369" s="23" t="str">
        <f t="shared" si="25"/>
        <v/>
      </c>
      <c r="P369" s="23" t="str">
        <f t="shared" si="26"/>
        <v/>
      </c>
      <c r="Q369" s="33" t="str">
        <f t="shared" si="27"/>
        <v/>
      </c>
      <c r="R369" s="26" t="str">
        <f t="shared" si="28"/>
        <v/>
      </c>
      <c r="S369" s="31"/>
      <c r="T369" s="31"/>
      <c r="U369" s="31"/>
      <c r="V369" s="31"/>
      <c r="W369" s="16"/>
      <c r="X369" s="23" t="str">
        <f>IF(ISNUMBER(P369),IFERROR(LOOKUP(9.99E+307,X$5:X368),0)+P369,"")</f>
        <v/>
      </c>
      <c r="Y369" s="23" t="str">
        <f>IF(ISNUMBER(X369),MAX(IFERROR(LOOKUP(9.99E+307,Y$5:Y368),0),X369,0),"")</f>
        <v/>
      </c>
      <c r="Z369" s="23" t="str">
        <f t="shared" si="29"/>
        <v/>
      </c>
    </row>
    <row r="370" spans="1:26" x14ac:dyDescent="0.25">
      <c r="A370" s="28"/>
      <c r="B370" s="29"/>
      <c r="C370" s="30"/>
      <c r="D370" s="31"/>
      <c r="E370" s="31"/>
      <c r="F370" s="31"/>
      <c r="G370" s="16"/>
      <c r="H370" s="31"/>
      <c r="I370" s="32"/>
      <c r="J370" s="32"/>
      <c r="K370" s="32"/>
      <c r="L370" s="32"/>
      <c r="M370" s="32"/>
      <c r="N370" s="18"/>
      <c r="O370" s="23" t="str">
        <f t="shared" si="25"/>
        <v/>
      </c>
      <c r="P370" s="23" t="str">
        <f t="shared" si="26"/>
        <v/>
      </c>
      <c r="Q370" s="33" t="str">
        <f t="shared" si="27"/>
        <v/>
      </c>
      <c r="R370" s="26" t="str">
        <f t="shared" si="28"/>
        <v/>
      </c>
      <c r="S370" s="31"/>
      <c r="T370" s="31"/>
      <c r="U370" s="31"/>
      <c r="V370" s="31"/>
      <c r="W370" s="16"/>
      <c r="X370" s="23" t="str">
        <f>IF(ISNUMBER(P370),IFERROR(LOOKUP(9.99E+307,X$5:X369),0)+P370,"")</f>
        <v/>
      </c>
      <c r="Y370" s="23" t="str">
        <f>IF(ISNUMBER(X370),MAX(IFERROR(LOOKUP(9.99E+307,Y$5:Y369),0),X370,0),"")</f>
        <v/>
      </c>
      <c r="Z370" s="23" t="str">
        <f t="shared" si="29"/>
        <v/>
      </c>
    </row>
    <row r="371" spans="1:26" x14ac:dyDescent="0.25">
      <c r="A371" s="28"/>
      <c r="B371" s="29"/>
      <c r="C371" s="30"/>
      <c r="D371" s="31"/>
      <c r="E371" s="31"/>
      <c r="F371" s="31"/>
      <c r="G371" s="16"/>
      <c r="H371" s="31"/>
      <c r="I371" s="32"/>
      <c r="J371" s="32"/>
      <c r="K371" s="32"/>
      <c r="L371" s="32"/>
      <c r="M371" s="32"/>
      <c r="N371" s="18"/>
      <c r="O371" s="23" t="str">
        <f t="shared" si="25"/>
        <v/>
      </c>
      <c r="P371" s="23" t="str">
        <f t="shared" si="26"/>
        <v/>
      </c>
      <c r="Q371" s="33" t="str">
        <f t="shared" si="27"/>
        <v/>
      </c>
      <c r="R371" s="26" t="str">
        <f t="shared" si="28"/>
        <v/>
      </c>
      <c r="S371" s="31"/>
      <c r="T371" s="31"/>
      <c r="U371" s="31"/>
      <c r="V371" s="31"/>
      <c r="W371" s="16"/>
      <c r="X371" s="23" t="str">
        <f>IF(ISNUMBER(P371),IFERROR(LOOKUP(9.99E+307,X$5:X370),0)+P371,"")</f>
        <v/>
      </c>
      <c r="Y371" s="23" t="str">
        <f>IF(ISNUMBER(X371),MAX(IFERROR(LOOKUP(9.99E+307,Y$5:Y370),0),X371,0),"")</f>
        <v/>
      </c>
      <c r="Z371" s="23" t="str">
        <f t="shared" si="29"/>
        <v/>
      </c>
    </row>
    <row r="372" spans="1:26" x14ac:dyDescent="0.25">
      <c r="A372" s="28"/>
      <c r="B372" s="29"/>
      <c r="C372" s="30"/>
      <c r="D372" s="31"/>
      <c r="E372" s="31"/>
      <c r="F372" s="31"/>
      <c r="G372" s="16"/>
      <c r="H372" s="31"/>
      <c r="I372" s="32"/>
      <c r="J372" s="32"/>
      <c r="K372" s="32"/>
      <c r="L372" s="32"/>
      <c r="M372" s="32"/>
      <c r="N372" s="18"/>
      <c r="O372" s="23" t="str">
        <f t="shared" si="25"/>
        <v/>
      </c>
      <c r="P372" s="23" t="str">
        <f t="shared" si="26"/>
        <v/>
      </c>
      <c r="Q372" s="33" t="str">
        <f t="shared" si="27"/>
        <v/>
      </c>
      <c r="R372" s="26" t="str">
        <f t="shared" si="28"/>
        <v/>
      </c>
      <c r="S372" s="31"/>
      <c r="T372" s="31"/>
      <c r="U372" s="31"/>
      <c r="V372" s="31"/>
      <c r="W372" s="16"/>
      <c r="X372" s="23" t="str">
        <f>IF(ISNUMBER(P372),IFERROR(LOOKUP(9.99E+307,X$5:X371),0)+P372,"")</f>
        <v/>
      </c>
      <c r="Y372" s="23" t="str">
        <f>IF(ISNUMBER(X372),MAX(IFERROR(LOOKUP(9.99E+307,Y$5:Y371),0),X372,0),"")</f>
        <v/>
      </c>
      <c r="Z372" s="23" t="str">
        <f t="shared" si="29"/>
        <v/>
      </c>
    </row>
    <row r="373" spans="1:26" x14ac:dyDescent="0.25">
      <c r="A373" s="28"/>
      <c r="B373" s="29"/>
      <c r="C373" s="30"/>
      <c r="D373" s="31"/>
      <c r="E373" s="31"/>
      <c r="F373" s="31"/>
      <c r="G373" s="16"/>
      <c r="H373" s="31"/>
      <c r="I373" s="32"/>
      <c r="J373" s="32"/>
      <c r="K373" s="32"/>
      <c r="L373" s="32"/>
      <c r="M373" s="32"/>
      <c r="N373" s="18"/>
      <c r="O373" s="23" t="str">
        <f t="shared" si="25"/>
        <v/>
      </c>
      <c r="P373" s="23" t="str">
        <f t="shared" si="26"/>
        <v/>
      </c>
      <c r="Q373" s="33" t="str">
        <f t="shared" si="27"/>
        <v/>
      </c>
      <c r="R373" s="26" t="str">
        <f t="shared" si="28"/>
        <v/>
      </c>
      <c r="S373" s="31"/>
      <c r="T373" s="31"/>
      <c r="U373" s="31"/>
      <c r="V373" s="31"/>
      <c r="W373" s="16"/>
      <c r="X373" s="23" t="str">
        <f>IF(ISNUMBER(P373),IFERROR(LOOKUP(9.99E+307,X$5:X372),0)+P373,"")</f>
        <v/>
      </c>
      <c r="Y373" s="23" t="str">
        <f>IF(ISNUMBER(X373),MAX(IFERROR(LOOKUP(9.99E+307,Y$5:Y372),0),X373,0),"")</f>
        <v/>
      </c>
      <c r="Z373" s="23" t="str">
        <f t="shared" si="29"/>
        <v/>
      </c>
    </row>
    <row r="374" spans="1:26" x14ac:dyDescent="0.25">
      <c r="A374" s="28"/>
      <c r="B374" s="29"/>
      <c r="C374" s="30"/>
      <c r="D374" s="31"/>
      <c r="E374" s="31"/>
      <c r="F374" s="31"/>
      <c r="G374" s="16"/>
      <c r="H374" s="31"/>
      <c r="I374" s="32"/>
      <c r="J374" s="32"/>
      <c r="K374" s="32"/>
      <c r="L374" s="32"/>
      <c r="M374" s="32"/>
      <c r="N374" s="18"/>
      <c r="O374" s="23" t="str">
        <f t="shared" si="25"/>
        <v/>
      </c>
      <c r="P374" s="23" t="str">
        <f t="shared" si="26"/>
        <v/>
      </c>
      <c r="Q374" s="33" t="str">
        <f t="shared" si="27"/>
        <v/>
      </c>
      <c r="R374" s="26" t="str">
        <f t="shared" si="28"/>
        <v/>
      </c>
      <c r="S374" s="31"/>
      <c r="T374" s="31"/>
      <c r="U374" s="31"/>
      <c r="V374" s="31"/>
      <c r="W374" s="16"/>
      <c r="X374" s="23" t="str">
        <f>IF(ISNUMBER(P374),IFERROR(LOOKUP(9.99E+307,X$5:X373),0)+P374,"")</f>
        <v/>
      </c>
      <c r="Y374" s="23" t="str">
        <f>IF(ISNUMBER(X374),MAX(IFERROR(LOOKUP(9.99E+307,Y$5:Y373),0),X374,0),"")</f>
        <v/>
      </c>
      <c r="Z374" s="23" t="str">
        <f t="shared" si="29"/>
        <v/>
      </c>
    </row>
    <row r="375" spans="1:26" x14ac:dyDescent="0.25">
      <c r="A375" s="28"/>
      <c r="B375" s="29"/>
      <c r="C375" s="30"/>
      <c r="D375" s="31"/>
      <c r="E375" s="31"/>
      <c r="F375" s="31"/>
      <c r="G375" s="16"/>
      <c r="H375" s="31"/>
      <c r="I375" s="32"/>
      <c r="J375" s="32"/>
      <c r="K375" s="32"/>
      <c r="L375" s="32"/>
      <c r="M375" s="32"/>
      <c r="N375" s="18"/>
      <c r="O375" s="23" t="str">
        <f t="shared" si="25"/>
        <v/>
      </c>
      <c r="P375" s="23" t="str">
        <f t="shared" si="26"/>
        <v/>
      </c>
      <c r="Q375" s="33" t="str">
        <f t="shared" si="27"/>
        <v/>
      </c>
      <c r="R375" s="26" t="str">
        <f t="shared" si="28"/>
        <v/>
      </c>
      <c r="S375" s="31"/>
      <c r="T375" s="31"/>
      <c r="U375" s="31"/>
      <c r="V375" s="31"/>
      <c r="W375" s="16"/>
      <c r="X375" s="23" t="str">
        <f>IF(ISNUMBER(P375),IFERROR(LOOKUP(9.99E+307,X$5:X374),0)+P375,"")</f>
        <v/>
      </c>
      <c r="Y375" s="23" t="str">
        <f>IF(ISNUMBER(X375),MAX(IFERROR(LOOKUP(9.99E+307,Y$5:Y374),0),X375,0),"")</f>
        <v/>
      </c>
      <c r="Z375" s="23" t="str">
        <f t="shared" si="29"/>
        <v/>
      </c>
    </row>
    <row r="376" spans="1:26" x14ac:dyDescent="0.25">
      <c r="A376" s="28"/>
      <c r="B376" s="29"/>
      <c r="C376" s="30"/>
      <c r="D376" s="31"/>
      <c r="E376" s="31"/>
      <c r="F376" s="31"/>
      <c r="G376" s="16"/>
      <c r="H376" s="31"/>
      <c r="I376" s="32"/>
      <c r="J376" s="32"/>
      <c r="K376" s="32"/>
      <c r="L376" s="32"/>
      <c r="M376" s="32"/>
      <c r="N376" s="18"/>
      <c r="O376" s="23" t="str">
        <f t="shared" si="25"/>
        <v/>
      </c>
      <c r="P376" s="23" t="str">
        <f t="shared" si="26"/>
        <v/>
      </c>
      <c r="Q376" s="33" t="str">
        <f t="shared" si="27"/>
        <v/>
      </c>
      <c r="R376" s="26" t="str">
        <f t="shared" si="28"/>
        <v/>
      </c>
      <c r="S376" s="31"/>
      <c r="T376" s="31"/>
      <c r="U376" s="31"/>
      <c r="V376" s="31"/>
      <c r="W376" s="16"/>
      <c r="X376" s="23" t="str">
        <f>IF(ISNUMBER(P376),IFERROR(LOOKUP(9.99E+307,X$5:X375),0)+P376,"")</f>
        <v/>
      </c>
      <c r="Y376" s="23" t="str">
        <f>IF(ISNUMBER(X376),MAX(IFERROR(LOOKUP(9.99E+307,Y$5:Y375),0),X376,0),"")</f>
        <v/>
      </c>
      <c r="Z376" s="23" t="str">
        <f t="shared" si="29"/>
        <v/>
      </c>
    </row>
    <row r="377" spans="1:26" x14ac:dyDescent="0.25">
      <c r="A377" s="28"/>
      <c r="B377" s="29"/>
      <c r="C377" s="30"/>
      <c r="D377" s="31"/>
      <c r="E377" s="31"/>
      <c r="F377" s="31"/>
      <c r="G377" s="16"/>
      <c r="H377" s="31"/>
      <c r="I377" s="32"/>
      <c r="J377" s="32"/>
      <c r="K377" s="32"/>
      <c r="L377" s="32"/>
      <c r="M377" s="32"/>
      <c r="N377" s="18"/>
      <c r="O377" s="23" t="str">
        <f t="shared" si="25"/>
        <v/>
      </c>
      <c r="P377" s="23" t="str">
        <f t="shared" si="26"/>
        <v/>
      </c>
      <c r="Q377" s="33" t="str">
        <f t="shared" si="27"/>
        <v/>
      </c>
      <c r="R377" s="26" t="str">
        <f t="shared" si="28"/>
        <v/>
      </c>
      <c r="S377" s="31"/>
      <c r="T377" s="31"/>
      <c r="U377" s="31"/>
      <c r="V377" s="31"/>
      <c r="W377" s="16"/>
      <c r="X377" s="23" t="str">
        <f>IF(ISNUMBER(P377),IFERROR(LOOKUP(9.99E+307,X$5:X376),0)+P377,"")</f>
        <v/>
      </c>
      <c r="Y377" s="23" t="str">
        <f>IF(ISNUMBER(X377),MAX(IFERROR(LOOKUP(9.99E+307,Y$5:Y376),0),X377,0),"")</f>
        <v/>
      </c>
      <c r="Z377" s="23" t="str">
        <f t="shared" si="29"/>
        <v/>
      </c>
    </row>
    <row r="378" spans="1:26" x14ac:dyDescent="0.25">
      <c r="A378" s="28"/>
      <c r="B378" s="29"/>
      <c r="C378" s="30"/>
      <c r="D378" s="31"/>
      <c r="E378" s="31"/>
      <c r="F378" s="31"/>
      <c r="G378" s="16"/>
      <c r="H378" s="31"/>
      <c r="I378" s="32"/>
      <c r="J378" s="32"/>
      <c r="K378" s="32"/>
      <c r="L378" s="32"/>
      <c r="M378" s="32"/>
      <c r="N378" s="18"/>
      <c r="O378" s="23" t="str">
        <f t="shared" si="25"/>
        <v/>
      </c>
      <c r="P378" s="23" t="str">
        <f t="shared" si="26"/>
        <v/>
      </c>
      <c r="Q378" s="33" t="str">
        <f t="shared" si="27"/>
        <v/>
      </c>
      <c r="R378" s="26" t="str">
        <f t="shared" si="28"/>
        <v/>
      </c>
      <c r="S378" s="31"/>
      <c r="T378" s="31"/>
      <c r="U378" s="31"/>
      <c r="V378" s="31"/>
      <c r="W378" s="16"/>
      <c r="X378" s="23" t="str">
        <f>IF(ISNUMBER(P378),IFERROR(LOOKUP(9.99E+307,X$5:X377),0)+P378,"")</f>
        <v/>
      </c>
      <c r="Y378" s="23" t="str">
        <f>IF(ISNUMBER(X378),MAX(IFERROR(LOOKUP(9.99E+307,Y$5:Y377),0),X378,0),"")</f>
        <v/>
      </c>
      <c r="Z378" s="23" t="str">
        <f t="shared" si="29"/>
        <v/>
      </c>
    </row>
    <row r="379" spans="1:26" x14ac:dyDescent="0.25">
      <c r="A379" s="28"/>
      <c r="B379" s="29"/>
      <c r="C379" s="30"/>
      <c r="D379" s="31"/>
      <c r="E379" s="31"/>
      <c r="F379" s="31"/>
      <c r="G379" s="16"/>
      <c r="H379" s="31"/>
      <c r="I379" s="32"/>
      <c r="J379" s="32"/>
      <c r="K379" s="32"/>
      <c r="L379" s="32"/>
      <c r="M379" s="32"/>
      <c r="N379" s="18"/>
      <c r="O379" s="23" t="str">
        <f t="shared" si="25"/>
        <v/>
      </c>
      <c r="P379" s="23" t="str">
        <f t="shared" si="26"/>
        <v/>
      </c>
      <c r="Q379" s="33" t="str">
        <f t="shared" si="27"/>
        <v/>
      </c>
      <c r="R379" s="26" t="str">
        <f t="shared" si="28"/>
        <v/>
      </c>
      <c r="S379" s="31"/>
      <c r="T379" s="31"/>
      <c r="U379" s="31"/>
      <c r="V379" s="31"/>
      <c r="W379" s="16"/>
      <c r="X379" s="23" t="str">
        <f>IF(ISNUMBER(P379),IFERROR(LOOKUP(9.99E+307,X$5:X378),0)+P379,"")</f>
        <v/>
      </c>
      <c r="Y379" s="23" t="str">
        <f>IF(ISNUMBER(X379),MAX(IFERROR(LOOKUP(9.99E+307,Y$5:Y378),0),X379,0),"")</f>
        <v/>
      </c>
      <c r="Z379" s="23" t="str">
        <f t="shared" si="29"/>
        <v/>
      </c>
    </row>
    <row r="380" spans="1:26" x14ac:dyDescent="0.25">
      <c r="A380" s="28"/>
      <c r="B380" s="29"/>
      <c r="C380" s="30"/>
      <c r="D380" s="31"/>
      <c r="E380" s="31"/>
      <c r="F380" s="31"/>
      <c r="G380" s="16"/>
      <c r="H380" s="31"/>
      <c r="I380" s="32"/>
      <c r="J380" s="32"/>
      <c r="K380" s="32"/>
      <c r="L380" s="32"/>
      <c r="M380" s="32"/>
      <c r="N380" s="18"/>
      <c r="O380" s="23" t="str">
        <f t="shared" si="25"/>
        <v/>
      </c>
      <c r="P380" s="23" t="str">
        <f t="shared" si="26"/>
        <v/>
      </c>
      <c r="Q380" s="33" t="str">
        <f t="shared" si="27"/>
        <v/>
      </c>
      <c r="R380" s="26" t="str">
        <f t="shared" si="28"/>
        <v/>
      </c>
      <c r="S380" s="31"/>
      <c r="T380" s="31"/>
      <c r="U380" s="31"/>
      <c r="V380" s="31"/>
      <c r="W380" s="16"/>
      <c r="X380" s="23" t="str">
        <f>IF(ISNUMBER(P380),IFERROR(LOOKUP(9.99E+307,X$5:X379),0)+P380,"")</f>
        <v/>
      </c>
      <c r="Y380" s="23" t="str">
        <f>IF(ISNUMBER(X380),MAX(IFERROR(LOOKUP(9.99E+307,Y$5:Y379),0),X380,0),"")</f>
        <v/>
      </c>
      <c r="Z380" s="23" t="str">
        <f t="shared" si="29"/>
        <v/>
      </c>
    </row>
    <row r="381" spans="1:26" x14ac:dyDescent="0.25">
      <c r="A381" s="28"/>
      <c r="B381" s="29"/>
      <c r="C381" s="30"/>
      <c r="D381" s="31"/>
      <c r="E381" s="31"/>
      <c r="F381" s="31"/>
      <c r="G381" s="16"/>
      <c r="H381" s="31"/>
      <c r="I381" s="32"/>
      <c r="J381" s="32"/>
      <c r="K381" s="32"/>
      <c r="L381" s="32"/>
      <c r="M381" s="32"/>
      <c r="N381" s="18"/>
      <c r="O381" s="23" t="str">
        <f t="shared" si="25"/>
        <v/>
      </c>
      <c r="P381" s="23" t="str">
        <f t="shared" si="26"/>
        <v/>
      </c>
      <c r="Q381" s="33" t="str">
        <f t="shared" si="27"/>
        <v/>
      </c>
      <c r="R381" s="26" t="str">
        <f t="shared" si="28"/>
        <v/>
      </c>
      <c r="S381" s="31"/>
      <c r="T381" s="31"/>
      <c r="U381" s="31"/>
      <c r="V381" s="31"/>
      <c r="W381" s="16"/>
      <c r="X381" s="23" t="str">
        <f>IF(ISNUMBER(P381),IFERROR(LOOKUP(9.99E+307,X$5:X380),0)+P381,"")</f>
        <v/>
      </c>
      <c r="Y381" s="23" t="str">
        <f>IF(ISNUMBER(X381),MAX(IFERROR(LOOKUP(9.99E+307,Y$5:Y380),0),X381,0),"")</f>
        <v/>
      </c>
      <c r="Z381" s="23" t="str">
        <f t="shared" si="29"/>
        <v/>
      </c>
    </row>
    <row r="382" spans="1:26" x14ac:dyDescent="0.25">
      <c r="A382" s="28"/>
      <c r="B382" s="29"/>
      <c r="C382" s="30"/>
      <c r="D382" s="31"/>
      <c r="E382" s="31"/>
      <c r="F382" s="31"/>
      <c r="G382" s="16"/>
      <c r="H382" s="31"/>
      <c r="I382" s="32"/>
      <c r="J382" s="32"/>
      <c r="K382" s="32"/>
      <c r="L382" s="32"/>
      <c r="M382" s="32"/>
      <c r="N382" s="18"/>
      <c r="O382" s="23" t="str">
        <f t="shared" si="25"/>
        <v/>
      </c>
      <c r="P382" s="23" t="str">
        <f t="shared" si="26"/>
        <v/>
      </c>
      <c r="Q382" s="33" t="str">
        <f t="shared" si="27"/>
        <v/>
      </c>
      <c r="R382" s="26" t="str">
        <f t="shared" si="28"/>
        <v/>
      </c>
      <c r="S382" s="31"/>
      <c r="T382" s="31"/>
      <c r="U382" s="31"/>
      <c r="V382" s="31"/>
      <c r="W382" s="16"/>
      <c r="X382" s="23" t="str">
        <f>IF(ISNUMBER(P382),IFERROR(LOOKUP(9.99E+307,X$5:X381),0)+P382,"")</f>
        <v/>
      </c>
      <c r="Y382" s="23" t="str">
        <f>IF(ISNUMBER(X382),MAX(IFERROR(LOOKUP(9.99E+307,Y$5:Y381),0),X382,0),"")</f>
        <v/>
      </c>
      <c r="Z382" s="23" t="str">
        <f t="shared" si="29"/>
        <v/>
      </c>
    </row>
    <row r="383" spans="1:26" x14ac:dyDescent="0.25">
      <c r="A383" s="28"/>
      <c r="B383" s="29"/>
      <c r="C383" s="30"/>
      <c r="D383" s="31"/>
      <c r="E383" s="31"/>
      <c r="F383" s="31"/>
      <c r="G383" s="16"/>
      <c r="H383" s="31"/>
      <c r="I383" s="32"/>
      <c r="J383" s="32"/>
      <c r="K383" s="32"/>
      <c r="L383" s="32"/>
      <c r="M383" s="32"/>
      <c r="N383" s="18"/>
      <c r="O383" s="23" t="str">
        <f t="shared" si="25"/>
        <v/>
      </c>
      <c r="P383" s="23" t="str">
        <f t="shared" si="26"/>
        <v/>
      </c>
      <c r="Q383" s="33" t="str">
        <f t="shared" si="27"/>
        <v/>
      </c>
      <c r="R383" s="26" t="str">
        <f t="shared" si="28"/>
        <v/>
      </c>
      <c r="S383" s="31"/>
      <c r="T383" s="31"/>
      <c r="U383" s="31"/>
      <c r="V383" s="31"/>
      <c r="W383" s="16"/>
      <c r="X383" s="23" t="str">
        <f>IF(ISNUMBER(P383),IFERROR(LOOKUP(9.99E+307,X$5:X382),0)+P383,"")</f>
        <v/>
      </c>
      <c r="Y383" s="23" t="str">
        <f>IF(ISNUMBER(X383),MAX(IFERROR(LOOKUP(9.99E+307,Y$5:Y382),0),X383,0),"")</f>
        <v/>
      </c>
      <c r="Z383" s="23" t="str">
        <f t="shared" si="29"/>
        <v/>
      </c>
    </row>
    <row r="384" spans="1:26" x14ac:dyDescent="0.25">
      <c r="A384" s="28"/>
      <c r="B384" s="29"/>
      <c r="C384" s="30"/>
      <c r="D384" s="31"/>
      <c r="E384" s="31"/>
      <c r="F384" s="31"/>
      <c r="G384" s="16"/>
      <c r="H384" s="31"/>
      <c r="I384" s="32"/>
      <c r="J384" s="32"/>
      <c r="K384" s="32"/>
      <c r="L384" s="32"/>
      <c r="M384" s="32"/>
      <c r="N384" s="18"/>
      <c r="O384" s="23" t="str">
        <f t="shared" si="25"/>
        <v/>
      </c>
      <c r="P384" s="23" t="str">
        <f t="shared" si="26"/>
        <v/>
      </c>
      <c r="Q384" s="33" t="str">
        <f t="shared" si="27"/>
        <v/>
      </c>
      <c r="R384" s="26" t="str">
        <f t="shared" si="28"/>
        <v/>
      </c>
      <c r="S384" s="31"/>
      <c r="T384" s="31"/>
      <c r="U384" s="31"/>
      <c r="V384" s="31"/>
      <c r="W384" s="16"/>
      <c r="X384" s="23" t="str">
        <f>IF(ISNUMBER(P384),IFERROR(LOOKUP(9.99E+307,X$5:X383),0)+P384,"")</f>
        <v/>
      </c>
      <c r="Y384" s="23" t="str">
        <f>IF(ISNUMBER(X384),MAX(IFERROR(LOOKUP(9.99E+307,Y$5:Y383),0),X384,0),"")</f>
        <v/>
      </c>
      <c r="Z384" s="23" t="str">
        <f t="shared" si="29"/>
        <v/>
      </c>
    </row>
    <row r="385" spans="1:26" x14ac:dyDescent="0.25">
      <c r="A385" s="28"/>
      <c r="B385" s="29"/>
      <c r="C385" s="30"/>
      <c r="D385" s="31"/>
      <c r="E385" s="31"/>
      <c r="F385" s="31"/>
      <c r="G385" s="16"/>
      <c r="H385" s="31"/>
      <c r="I385" s="32"/>
      <c r="J385" s="32"/>
      <c r="K385" s="32"/>
      <c r="L385" s="32"/>
      <c r="M385" s="32"/>
      <c r="N385" s="18"/>
      <c r="O385" s="23" t="str">
        <f t="shared" si="25"/>
        <v/>
      </c>
      <c r="P385" s="23" t="str">
        <f t="shared" si="26"/>
        <v/>
      </c>
      <c r="Q385" s="33" t="str">
        <f t="shared" si="27"/>
        <v/>
      </c>
      <c r="R385" s="26" t="str">
        <f t="shared" si="28"/>
        <v/>
      </c>
      <c r="S385" s="31"/>
      <c r="T385" s="31"/>
      <c r="U385" s="31"/>
      <c r="V385" s="31"/>
      <c r="W385" s="16"/>
      <c r="X385" s="23" t="str">
        <f>IF(ISNUMBER(P385),IFERROR(LOOKUP(9.99E+307,X$5:X384),0)+P385,"")</f>
        <v/>
      </c>
      <c r="Y385" s="23" t="str">
        <f>IF(ISNUMBER(X385),MAX(IFERROR(LOOKUP(9.99E+307,Y$5:Y384),0),X385,0),"")</f>
        <v/>
      </c>
      <c r="Z385" s="23" t="str">
        <f t="shared" si="29"/>
        <v/>
      </c>
    </row>
    <row r="386" spans="1:26" x14ac:dyDescent="0.25">
      <c r="A386" s="28"/>
      <c r="B386" s="29"/>
      <c r="C386" s="30"/>
      <c r="D386" s="31"/>
      <c r="E386" s="31"/>
      <c r="F386" s="31"/>
      <c r="G386" s="16"/>
      <c r="H386" s="31"/>
      <c r="I386" s="32"/>
      <c r="J386" s="32"/>
      <c r="K386" s="32"/>
      <c r="L386" s="32"/>
      <c r="M386" s="32"/>
      <c r="N386" s="18"/>
      <c r="O386" s="23" t="str">
        <f t="shared" si="25"/>
        <v/>
      </c>
      <c r="P386" s="23" t="str">
        <f t="shared" si="26"/>
        <v/>
      </c>
      <c r="Q386" s="33" t="str">
        <f t="shared" si="27"/>
        <v/>
      </c>
      <c r="R386" s="26" t="str">
        <f t="shared" si="28"/>
        <v/>
      </c>
      <c r="S386" s="31"/>
      <c r="T386" s="31"/>
      <c r="U386" s="31"/>
      <c r="V386" s="31"/>
      <c r="W386" s="16"/>
      <c r="X386" s="23" t="str">
        <f>IF(ISNUMBER(P386),IFERROR(LOOKUP(9.99E+307,X$5:X385),0)+P386,"")</f>
        <v/>
      </c>
      <c r="Y386" s="23" t="str">
        <f>IF(ISNUMBER(X386),MAX(IFERROR(LOOKUP(9.99E+307,Y$5:Y385),0),X386,0),"")</f>
        <v/>
      </c>
      <c r="Z386" s="23" t="str">
        <f t="shared" si="29"/>
        <v/>
      </c>
    </row>
    <row r="387" spans="1:26" x14ac:dyDescent="0.25">
      <c r="A387" s="28"/>
      <c r="B387" s="29"/>
      <c r="C387" s="30"/>
      <c r="D387" s="31"/>
      <c r="E387" s="31"/>
      <c r="F387" s="31"/>
      <c r="G387" s="16"/>
      <c r="H387" s="31"/>
      <c r="I387" s="32"/>
      <c r="J387" s="32"/>
      <c r="K387" s="32"/>
      <c r="L387" s="32"/>
      <c r="M387" s="32"/>
      <c r="N387" s="18"/>
      <c r="O387" s="23" t="str">
        <f t="shared" si="25"/>
        <v/>
      </c>
      <c r="P387" s="23" t="str">
        <f t="shared" si="26"/>
        <v/>
      </c>
      <c r="Q387" s="33" t="str">
        <f t="shared" si="27"/>
        <v/>
      </c>
      <c r="R387" s="26" t="str">
        <f t="shared" si="28"/>
        <v/>
      </c>
      <c r="S387" s="31"/>
      <c r="T387" s="31"/>
      <c r="U387" s="31"/>
      <c r="V387" s="31"/>
      <c r="W387" s="16"/>
      <c r="X387" s="23" t="str">
        <f>IF(ISNUMBER(P387),IFERROR(LOOKUP(9.99E+307,X$5:X386),0)+P387,"")</f>
        <v/>
      </c>
      <c r="Y387" s="23" t="str">
        <f>IF(ISNUMBER(X387),MAX(IFERROR(LOOKUP(9.99E+307,Y$5:Y386),0),X387,0),"")</f>
        <v/>
      </c>
      <c r="Z387" s="23" t="str">
        <f t="shared" si="29"/>
        <v/>
      </c>
    </row>
    <row r="388" spans="1:26" x14ac:dyDescent="0.25">
      <c r="A388" s="28"/>
      <c r="B388" s="29"/>
      <c r="C388" s="30"/>
      <c r="D388" s="31"/>
      <c r="E388" s="31"/>
      <c r="F388" s="31"/>
      <c r="G388" s="16"/>
      <c r="H388" s="31"/>
      <c r="I388" s="32"/>
      <c r="J388" s="32"/>
      <c r="K388" s="32"/>
      <c r="L388" s="32"/>
      <c r="M388" s="32"/>
      <c r="N388" s="18"/>
      <c r="O388" s="23" t="str">
        <f t="shared" si="25"/>
        <v/>
      </c>
      <c r="P388" s="23" t="str">
        <f t="shared" si="26"/>
        <v/>
      </c>
      <c r="Q388" s="33" t="str">
        <f t="shared" si="27"/>
        <v/>
      </c>
      <c r="R388" s="26" t="str">
        <f t="shared" si="28"/>
        <v/>
      </c>
      <c r="S388" s="31"/>
      <c r="T388" s="31"/>
      <c r="U388" s="31"/>
      <c r="V388" s="31"/>
      <c r="W388" s="16"/>
      <c r="X388" s="23" t="str">
        <f>IF(ISNUMBER(P388),IFERROR(LOOKUP(9.99E+307,X$5:X387),0)+P388,"")</f>
        <v/>
      </c>
      <c r="Y388" s="23" t="str">
        <f>IF(ISNUMBER(X388),MAX(IFERROR(LOOKUP(9.99E+307,Y$5:Y387),0),X388,0),"")</f>
        <v/>
      </c>
      <c r="Z388" s="23" t="str">
        <f t="shared" si="29"/>
        <v/>
      </c>
    </row>
    <row r="389" spans="1:26" x14ac:dyDescent="0.25">
      <c r="A389" s="28"/>
      <c r="B389" s="29"/>
      <c r="C389" s="30"/>
      <c r="D389" s="31"/>
      <c r="E389" s="31"/>
      <c r="F389" s="31"/>
      <c r="G389" s="16"/>
      <c r="H389" s="31"/>
      <c r="I389" s="32"/>
      <c r="J389" s="32"/>
      <c r="K389" s="32"/>
      <c r="L389" s="32"/>
      <c r="M389" s="32"/>
      <c r="N389" s="18"/>
      <c r="O389" s="23" t="str">
        <f t="shared" ref="O389:O452" si="30">IF(AND(ISNUMBER(I389),ISNUMBER(J389),ISNUMBER(M389)),ABS(I389-J389)*M389,"")</f>
        <v/>
      </c>
      <c r="P389" s="23" t="str">
        <f t="shared" ref="P389:P452" si="31">IF(AND(ISNUMBER(I389),ISNUMBER(L389),ISNUMBER(M389)),IF(F389="Long",(L389-I389)*M389-N389,(I389-L389)*M389-N389),"")</f>
        <v/>
      </c>
      <c r="Q389" s="33" t="str">
        <f t="shared" ref="Q389:Q452" si="32">IFERROR(IF(AND(ISNUMBER(P389),ISNUMBER(O389),O389&gt;0),P389/O389,""),"")</f>
        <v/>
      </c>
      <c r="R389" s="26" t="str">
        <f t="shared" ref="R389:R452" si="33">IFERROR(IF(AND(ISNUMBER(P389),ISNUMBER(I389),ISNUMBER(M389),I389*M389&gt;0),P389/(I389*M389),""),"")</f>
        <v/>
      </c>
      <c r="S389" s="31"/>
      <c r="T389" s="31"/>
      <c r="U389" s="31"/>
      <c r="V389" s="31"/>
      <c r="W389" s="16"/>
      <c r="X389" s="23" t="str">
        <f>IF(ISNUMBER(P389),IFERROR(LOOKUP(9.99E+307,X$5:X388),0)+P389,"")</f>
        <v/>
      </c>
      <c r="Y389" s="23" t="str">
        <f>IF(ISNUMBER(X389),MAX(IFERROR(LOOKUP(9.99E+307,Y$5:Y388),0),X389,0),"")</f>
        <v/>
      </c>
      <c r="Z389" s="23" t="str">
        <f t="shared" ref="Z389:Z452" si="34">IF(ISNUMBER(X389),X389-Y389,"")</f>
        <v/>
      </c>
    </row>
    <row r="390" spans="1:26" x14ac:dyDescent="0.25">
      <c r="A390" s="28"/>
      <c r="B390" s="29"/>
      <c r="C390" s="30"/>
      <c r="D390" s="31"/>
      <c r="E390" s="31"/>
      <c r="F390" s="31"/>
      <c r="G390" s="16"/>
      <c r="H390" s="31"/>
      <c r="I390" s="32"/>
      <c r="J390" s="32"/>
      <c r="K390" s="32"/>
      <c r="L390" s="32"/>
      <c r="M390" s="32"/>
      <c r="N390" s="18"/>
      <c r="O390" s="23" t="str">
        <f t="shared" si="30"/>
        <v/>
      </c>
      <c r="P390" s="23" t="str">
        <f t="shared" si="31"/>
        <v/>
      </c>
      <c r="Q390" s="33" t="str">
        <f t="shared" si="32"/>
        <v/>
      </c>
      <c r="R390" s="26" t="str">
        <f t="shared" si="33"/>
        <v/>
      </c>
      <c r="S390" s="31"/>
      <c r="T390" s="31"/>
      <c r="U390" s="31"/>
      <c r="V390" s="31"/>
      <c r="W390" s="16"/>
      <c r="X390" s="23" t="str">
        <f>IF(ISNUMBER(P390),IFERROR(LOOKUP(9.99E+307,X$5:X389),0)+P390,"")</f>
        <v/>
      </c>
      <c r="Y390" s="23" t="str">
        <f>IF(ISNUMBER(X390),MAX(IFERROR(LOOKUP(9.99E+307,Y$5:Y389),0),X390,0),"")</f>
        <v/>
      </c>
      <c r="Z390" s="23" t="str">
        <f t="shared" si="34"/>
        <v/>
      </c>
    </row>
    <row r="391" spans="1:26" x14ac:dyDescent="0.25">
      <c r="A391" s="28"/>
      <c r="B391" s="29"/>
      <c r="C391" s="30"/>
      <c r="D391" s="31"/>
      <c r="E391" s="31"/>
      <c r="F391" s="31"/>
      <c r="G391" s="16"/>
      <c r="H391" s="31"/>
      <c r="I391" s="32"/>
      <c r="J391" s="32"/>
      <c r="K391" s="32"/>
      <c r="L391" s="32"/>
      <c r="M391" s="32"/>
      <c r="N391" s="18"/>
      <c r="O391" s="23" t="str">
        <f t="shared" si="30"/>
        <v/>
      </c>
      <c r="P391" s="23" t="str">
        <f t="shared" si="31"/>
        <v/>
      </c>
      <c r="Q391" s="33" t="str">
        <f t="shared" si="32"/>
        <v/>
      </c>
      <c r="R391" s="26" t="str">
        <f t="shared" si="33"/>
        <v/>
      </c>
      <c r="S391" s="31"/>
      <c r="T391" s="31"/>
      <c r="U391" s="31"/>
      <c r="V391" s="31"/>
      <c r="W391" s="16"/>
      <c r="X391" s="23" t="str">
        <f>IF(ISNUMBER(P391),IFERROR(LOOKUP(9.99E+307,X$5:X390),0)+P391,"")</f>
        <v/>
      </c>
      <c r="Y391" s="23" t="str">
        <f>IF(ISNUMBER(X391),MAX(IFERROR(LOOKUP(9.99E+307,Y$5:Y390),0),X391,0),"")</f>
        <v/>
      </c>
      <c r="Z391" s="23" t="str">
        <f t="shared" si="34"/>
        <v/>
      </c>
    </row>
    <row r="392" spans="1:26" x14ac:dyDescent="0.25">
      <c r="A392" s="28"/>
      <c r="B392" s="29"/>
      <c r="C392" s="30"/>
      <c r="D392" s="31"/>
      <c r="E392" s="31"/>
      <c r="F392" s="31"/>
      <c r="G392" s="16"/>
      <c r="H392" s="31"/>
      <c r="I392" s="32"/>
      <c r="J392" s="32"/>
      <c r="K392" s="32"/>
      <c r="L392" s="32"/>
      <c r="M392" s="32"/>
      <c r="N392" s="18"/>
      <c r="O392" s="23" t="str">
        <f t="shared" si="30"/>
        <v/>
      </c>
      <c r="P392" s="23" t="str">
        <f t="shared" si="31"/>
        <v/>
      </c>
      <c r="Q392" s="33" t="str">
        <f t="shared" si="32"/>
        <v/>
      </c>
      <c r="R392" s="26" t="str">
        <f t="shared" si="33"/>
        <v/>
      </c>
      <c r="S392" s="31"/>
      <c r="T392" s="31"/>
      <c r="U392" s="31"/>
      <c r="V392" s="31"/>
      <c r="W392" s="16"/>
      <c r="X392" s="23" t="str">
        <f>IF(ISNUMBER(P392),IFERROR(LOOKUP(9.99E+307,X$5:X391),0)+P392,"")</f>
        <v/>
      </c>
      <c r="Y392" s="23" t="str">
        <f>IF(ISNUMBER(X392),MAX(IFERROR(LOOKUP(9.99E+307,Y$5:Y391),0),X392,0),"")</f>
        <v/>
      </c>
      <c r="Z392" s="23" t="str">
        <f t="shared" si="34"/>
        <v/>
      </c>
    </row>
    <row r="393" spans="1:26" x14ac:dyDescent="0.25">
      <c r="A393" s="28"/>
      <c r="B393" s="29"/>
      <c r="C393" s="30"/>
      <c r="D393" s="31"/>
      <c r="E393" s="31"/>
      <c r="F393" s="31"/>
      <c r="G393" s="16"/>
      <c r="H393" s="31"/>
      <c r="I393" s="32"/>
      <c r="J393" s="32"/>
      <c r="K393" s="32"/>
      <c r="L393" s="32"/>
      <c r="M393" s="32"/>
      <c r="N393" s="18"/>
      <c r="O393" s="23" t="str">
        <f t="shared" si="30"/>
        <v/>
      </c>
      <c r="P393" s="23" t="str">
        <f t="shared" si="31"/>
        <v/>
      </c>
      <c r="Q393" s="33" t="str">
        <f t="shared" si="32"/>
        <v/>
      </c>
      <c r="R393" s="26" t="str">
        <f t="shared" si="33"/>
        <v/>
      </c>
      <c r="S393" s="31"/>
      <c r="T393" s="31"/>
      <c r="U393" s="31"/>
      <c r="V393" s="31"/>
      <c r="W393" s="16"/>
      <c r="X393" s="23" t="str">
        <f>IF(ISNUMBER(P393),IFERROR(LOOKUP(9.99E+307,X$5:X392),0)+P393,"")</f>
        <v/>
      </c>
      <c r="Y393" s="23" t="str">
        <f>IF(ISNUMBER(X393),MAX(IFERROR(LOOKUP(9.99E+307,Y$5:Y392),0),X393,0),"")</f>
        <v/>
      </c>
      <c r="Z393" s="23" t="str">
        <f t="shared" si="34"/>
        <v/>
      </c>
    </row>
    <row r="394" spans="1:26" x14ac:dyDescent="0.25">
      <c r="A394" s="28"/>
      <c r="B394" s="29"/>
      <c r="C394" s="30"/>
      <c r="D394" s="31"/>
      <c r="E394" s="31"/>
      <c r="F394" s="31"/>
      <c r="G394" s="16"/>
      <c r="H394" s="31"/>
      <c r="I394" s="32"/>
      <c r="J394" s="32"/>
      <c r="K394" s="32"/>
      <c r="L394" s="32"/>
      <c r="M394" s="32"/>
      <c r="N394" s="18"/>
      <c r="O394" s="23" t="str">
        <f t="shared" si="30"/>
        <v/>
      </c>
      <c r="P394" s="23" t="str">
        <f t="shared" si="31"/>
        <v/>
      </c>
      <c r="Q394" s="33" t="str">
        <f t="shared" si="32"/>
        <v/>
      </c>
      <c r="R394" s="26" t="str">
        <f t="shared" si="33"/>
        <v/>
      </c>
      <c r="S394" s="31"/>
      <c r="T394" s="31"/>
      <c r="U394" s="31"/>
      <c r="V394" s="31"/>
      <c r="W394" s="16"/>
      <c r="X394" s="23" t="str">
        <f>IF(ISNUMBER(P394),IFERROR(LOOKUP(9.99E+307,X$5:X393),0)+P394,"")</f>
        <v/>
      </c>
      <c r="Y394" s="23" t="str">
        <f>IF(ISNUMBER(X394),MAX(IFERROR(LOOKUP(9.99E+307,Y$5:Y393),0),X394,0),"")</f>
        <v/>
      </c>
      <c r="Z394" s="23" t="str">
        <f t="shared" si="34"/>
        <v/>
      </c>
    </row>
    <row r="395" spans="1:26" x14ac:dyDescent="0.25">
      <c r="A395" s="28"/>
      <c r="B395" s="29"/>
      <c r="C395" s="30"/>
      <c r="D395" s="31"/>
      <c r="E395" s="31"/>
      <c r="F395" s="31"/>
      <c r="G395" s="16"/>
      <c r="H395" s="31"/>
      <c r="I395" s="32"/>
      <c r="J395" s="32"/>
      <c r="K395" s="32"/>
      <c r="L395" s="32"/>
      <c r="M395" s="32"/>
      <c r="N395" s="18"/>
      <c r="O395" s="23" t="str">
        <f t="shared" si="30"/>
        <v/>
      </c>
      <c r="P395" s="23" t="str">
        <f t="shared" si="31"/>
        <v/>
      </c>
      <c r="Q395" s="33" t="str">
        <f t="shared" si="32"/>
        <v/>
      </c>
      <c r="R395" s="26" t="str">
        <f t="shared" si="33"/>
        <v/>
      </c>
      <c r="S395" s="31"/>
      <c r="T395" s="31"/>
      <c r="U395" s="31"/>
      <c r="V395" s="31"/>
      <c r="W395" s="16"/>
      <c r="X395" s="23" t="str">
        <f>IF(ISNUMBER(P395),IFERROR(LOOKUP(9.99E+307,X$5:X394),0)+P395,"")</f>
        <v/>
      </c>
      <c r="Y395" s="23" t="str">
        <f>IF(ISNUMBER(X395),MAX(IFERROR(LOOKUP(9.99E+307,Y$5:Y394),0),X395,0),"")</f>
        <v/>
      </c>
      <c r="Z395" s="23" t="str">
        <f t="shared" si="34"/>
        <v/>
      </c>
    </row>
    <row r="396" spans="1:26" x14ac:dyDescent="0.25">
      <c r="A396" s="28"/>
      <c r="B396" s="29"/>
      <c r="C396" s="30"/>
      <c r="D396" s="31"/>
      <c r="E396" s="31"/>
      <c r="F396" s="31"/>
      <c r="G396" s="16"/>
      <c r="H396" s="31"/>
      <c r="I396" s="32"/>
      <c r="J396" s="32"/>
      <c r="K396" s="32"/>
      <c r="L396" s="32"/>
      <c r="M396" s="32"/>
      <c r="N396" s="18"/>
      <c r="O396" s="23" t="str">
        <f t="shared" si="30"/>
        <v/>
      </c>
      <c r="P396" s="23" t="str">
        <f t="shared" si="31"/>
        <v/>
      </c>
      <c r="Q396" s="33" t="str">
        <f t="shared" si="32"/>
        <v/>
      </c>
      <c r="R396" s="26" t="str">
        <f t="shared" si="33"/>
        <v/>
      </c>
      <c r="S396" s="31"/>
      <c r="T396" s="31"/>
      <c r="U396" s="31"/>
      <c r="V396" s="31"/>
      <c r="W396" s="16"/>
      <c r="X396" s="23" t="str">
        <f>IF(ISNUMBER(P396),IFERROR(LOOKUP(9.99E+307,X$5:X395),0)+P396,"")</f>
        <v/>
      </c>
      <c r="Y396" s="23" t="str">
        <f>IF(ISNUMBER(X396),MAX(IFERROR(LOOKUP(9.99E+307,Y$5:Y395),0),X396,0),"")</f>
        <v/>
      </c>
      <c r="Z396" s="23" t="str">
        <f t="shared" si="34"/>
        <v/>
      </c>
    </row>
    <row r="397" spans="1:26" x14ac:dyDescent="0.25">
      <c r="A397" s="28"/>
      <c r="B397" s="29"/>
      <c r="C397" s="30"/>
      <c r="D397" s="31"/>
      <c r="E397" s="31"/>
      <c r="F397" s="31"/>
      <c r="G397" s="16"/>
      <c r="H397" s="31"/>
      <c r="I397" s="32"/>
      <c r="J397" s="32"/>
      <c r="K397" s="32"/>
      <c r="L397" s="32"/>
      <c r="M397" s="32"/>
      <c r="N397" s="18"/>
      <c r="O397" s="23" t="str">
        <f t="shared" si="30"/>
        <v/>
      </c>
      <c r="P397" s="23" t="str">
        <f t="shared" si="31"/>
        <v/>
      </c>
      <c r="Q397" s="33" t="str">
        <f t="shared" si="32"/>
        <v/>
      </c>
      <c r="R397" s="26" t="str">
        <f t="shared" si="33"/>
        <v/>
      </c>
      <c r="S397" s="31"/>
      <c r="T397" s="31"/>
      <c r="U397" s="31"/>
      <c r="V397" s="31"/>
      <c r="W397" s="16"/>
      <c r="X397" s="23" t="str">
        <f>IF(ISNUMBER(P397),IFERROR(LOOKUP(9.99E+307,X$5:X396),0)+P397,"")</f>
        <v/>
      </c>
      <c r="Y397" s="23" t="str">
        <f>IF(ISNUMBER(X397),MAX(IFERROR(LOOKUP(9.99E+307,Y$5:Y396),0),X397,0),"")</f>
        <v/>
      </c>
      <c r="Z397" s="23" t="str">
        <f t="shared" si="34"/>
        <v/>
      </c>
    </row>
    <row r="398" spans="1:26" x14ac:dyDescent="0.25">
      <c r="A398" s="28"/>
      <c r="B398" s="29"/>
      <c r="C398" s="30"/>
      <c r="D398" s="31"/>
      <c r="E398" s="31"/>
      <c r="F398" s="31"/>
      <c r="G398" s="16"/>
      <c r="H398" s="31"/>
      <c r="I398" s="32"/>
      <c r="J398" s="32"/>
      <c r="K398" s="32"/>
      <c r="L398" s="32"/>
      <c r="M398" s="32"/>
      <c r="N398" s="18"/>
      <c r="O398" s="23" t="str">
        <f t="shared" si="30"/>
        <v/>
      </c>
      <c r="P398" s="23" t="str">
        <f t="shared" si="31"/>
        <v/>
      </c>
      <c r="Q398" s="33" t="str">
        <f t="shared" si="32"/>
        <v/>
      </c>
      <c r="R398" s="26" t="str">
        <f t="shared" si="33"/>
        <v/>
      </c>
      <c r="S398" s="31"/>
      <c r="T398" s="31"/>
      <c r="U398" s="31"/>
      <c r="V398" s="31"/>
      <c r="W398" s="16"/>
      <c r="X398" s="23" t="str">
        <f>IF(ISNUMBER(P398),IFERROR(LOOKUP(9.99E+307,X$5:X397),0)+P398,"")</f>
        <v/>
      </c>
      <c r="Y398" s="23" t="str">
        <f>IF(ISNUMBER(X398),MAX(IFERROR(LOOKUP(9.99E+307,Y$5:Y397),0),X398,0),"")</f>
        <v/>
      </c>
      <c r="Z398" s="23" t="str">
        <f t="shared" si="34"/>
        <v/>
      </c>
    </row>
    <row r="399" spans="1:26" x14ac:dyDescent="0.25">
      <c r="A399" s="28"/>
      <c r="B399" s="29"/>
      <c r="C399" s="30"/>
      <c r="D399" s="31"/>
      <c r="E399" s="31"/>
      <c r="F399" s="31"/>
      <c r="G399" s="16"/>
      <c r="H399" s="31"/>
      <c r="I399" s="32"/>
      <c r="J399" s="32"/>
      <c r="K399" s="32"/>
      <c r="L399" s="32"/>
      <c r="M399" s="32"/>
      <c r="N399" s="18"/>
      <c r="O399" s="23" t="str">
        <f t="shared" si="30"/>
        <v/>
      </c>
      <c r="P399" s="23" t="str">
        <f t="shared" si="31"/>
        <v/>
      </c>
      <c r="Q399" s="33" t="str">
        <f t="shared" si="32"/>
        <v/>
      </c>
      <c r="R399" s="26" t="str">
        <f t="shared" si="33"/>
        <v/>
      </c>
      <c r="S399" s="31"/>
      <c r="T399" s="31"/>
      <c r="U399" s="31"/>
      <c r="V399" s="31"/>
      <c r="W399" s="16"/>
      <c r="X399" s="23" t="str">
        <f>IF(ISNUMBER(P399),IFERROR(LOOKUP(9.99E+307,X$5:X398),0)+P399,"")</f>
        <v/>
      </c>
      <c r="Y399" s="23" t="str">
        <f>IF(ISNUMBER(X399),MAX(IFERROR(LOOKUP(9.99E+307,Y$5:Y398),0),X399,0),"")</f>
        <v/>
      </c>
      <c r="Z399" s="23" t="str">
        <f t="shared" si="34"/>
        <v/>
      </c>
    </row>
    <row r="400" spans="1:26" x14ac:dyDescent="0.25">
      <c r="A400" s="28"/>
      <c r="B400" s="29"/>
      <c r="C400" s="30"/>
      <c r="D400" s="31"/>
      <c r="E400" s="31"/>
      <c r="F400" s="31"/>
      <c r="G400" s="16"/>
      <c r="H400" s="31"/>
      <c r="I400" s="32"/>
      <c r="J400" s="32"/>
      <c r="K400" s="32"/>
      <c r="L400" s="32"/>
      <c r="M400" s="32"/>
      <c r="N400" s="18"/>
      <c r="O400" s="23" t="str">
        <f t="shared" si="30"/>
        <v/>
      </c>
      <c r="P400" s="23" t="str">
        <f t="shared" si="31"/>
        <v/>
      </c>
      <c r="Q400" s="33" t="str">
        <f t="shared" si="32"/>
        <v/>
      </c>
      <c r="R400" s="26" t="str">
        <f t="shared" si="33"/>
        <v/>
      </c>
      <c r="S400" s="31"/>
      <c r="T400" s="31"/>
      <c r="U400" s="31"/>
      <c r="V400" s="31"/>
      <c r="W400" s="16"/>
      <c r="X400" s="23" t="str">
        <f>IF(ISNUMBER(P400),IFERROR(LOOKUP(9.99E+307,X$5:X399),0)+P400,"")</f>
        <v/>
      </c>
      <c r="Y400" s="23" t="str">
        <f>IF(ISNUMBER(X400),MAX(IFERROR(LOOKUP(9.99E+307,Y$5:Y399),0),X400,0),"")</f>
        <v/>
      </c>
      <c r="Z400" s="23" t="str">
        <f t="shared" si="34"/>
        <v/>
      </c>
    </row>
    <row r="401" spans="1:26" x14ac:dyDescent="0.25">
      <c r="A401" s="28"/>
      <c r="B401" s="29"/>
      <c r="C401" s="30"/>
      <c r="D401" s="31"/>
      <c r="E401" s="31"/>
      <c r="F401" s="31"/>
      <c r="G401" s="16"/>
      <c r="H401" s="31"/>
      <c r="I401" s="32"/>
      <c r="J401" s="32"/>
      <c r="K401" s="32"/>
      <c r="L401" s="32"/>
      <c r="M401" s="32"/>
      <c r="N401" s="18"/>
      <c r="O401" s="23" t="str">
        <f t="shared" si="30"/>
        <v/>
      </c>
      <c r="P401" s="23" t="str">
        <f t="shared" si="31"/>
        <v/>
      </c>
      <c r="Q401" s="33" t="str">
        <f t="shared" si="32"/>
        <v/>
      </c>
      <c r="R401" s="26" t="str">
        <f t="shared" si="33"/>
        <v/>
      </c>
      <c r="S401" s="31"/>
      <c r="T401" s="31"/>
      <c r="U401" s="31"/>
      <c r="V401" s="31"/>
      <c r="W401" s="16"/>
      <c r="X401" s="23" t="str">
        <f>IF(ISNUMBER(P401),IFERROR(LOOKUP(9.99E+307,X$5:X400),0)+P401,"")</f>
        <v/>
      </c>
      <c r="Y401" s="23" t="str">
        <f>IF(ISNUMBER(X401),MAX(IFERROR(LOOKUP(9.99E+307,Y$5:Y400),0),X401,0),"")</f>
        <v/>
      </c>
      <c r="Z401" s="23" t="str">
        <f t="shared" si="34"/>
        <v/>
      </c>
    </row>
    <row r="402" spans="1:26" x14ac:dyDescent="0.25">
      <c r="A402" s="28"/>
      <c r="B402" s="29"/>
      <c r="C402" s="30"/>
      <c r="D402" s="31"/>
      <c r="E402" s="31"/>
      <c r="F402" s="31"/>
      <c r="G402" s="16"/>
      <c r="H402" s="31"/>
      <c r="I402" s="32"/>
      <c r="J402" s="32"/>
      <c r="K402" s="32"/>
      <c r="L402" s="32"/>
      <c r="M402" s="32"/>
      <c r="N402" s="18"/>
      <c r="O402" s="23" t="str">
        <f t="shared" si="30"/>
        <v/>
      </c>
      <c r="P402" s="23" t="str">
        <f t="shared" si="31"/>
        <v/>
      </c>
      <c r="Q402" s="33" t="str">
        <f t="shared" si="32"/>
        <v/>
      </c>
      <c r="R402" s="26" t="str">
        <f t="shared" si="33"/>
        <v/>
      </c>
      <c r="S402" s="31"/>
      <c r="T402" s="31"/>
      <c r="U402" s="31"/>
      <c r="V402" s="31"/>
      <c r="W402" s="16"/>
      <c r="X402" s="23" t="str">
        <f>IF(ISNUMBER(P402),IFERROR(LOOKUP(9.99E+307,X$5:X401),0)+P402,"")</f>
        <v/>
      </c>
      <c r="Y402" s="23" t="str">
        <f>IF(ISNUMBER(X402),MAX(IFERROR(LOOKUP(9.99E+307,Y$5:Y401),0),X402,0),"")</f>
        <v/>
      </c>
      <c r="Z402" s="23" t="str">
        <f t="shared" si="34"/>
        <v/>
      </c>
    </row>
    <row r="403" spans="1:26" x14ac:dyDescent="0.25">
      <c r="A403" s="28"/>
      <c r="B403" s="29"/>
      <c r="C403" s="30"/>
      <c r="D403" s="31"/>
      <c r="E403" s="31"/>
      <c r="F403" s="31"/>
      <c r="G403" s="16"/>
      <c r="H403" s="31"/>
      <c r="I403" s="32"/>
      <c r="J403" s="32"/>
      <c r="K403" s="32"/>
      <c r="L403" s="32"/>
      <c r="M403" s="32"/>
      <c r="N403" s="18"/>
      <c r="O403" s="23" t="str">
        <f t="shared" si="30"/>
        <v/>
      </c>
      <c r="P403" s="23" t="str">
        <f t="shared" si="31"/>
        <v/>
      </c>
      <c r="Q403" s="33" t="str">
        <f t="shared" si="32"/>
        <v/>
      </c>
      <c r="R403" s="26" t="str">
        <f t="shared" si="33"/>
        <v/>
      </c>
      <c r="S403" s="31"/>
      <c r="T403" s="31"/>
      <c r="U403" s="31"/>
      <c r="V403" s="31"/>
      <c r="W403" s="16"/>
      <c r="X403" s="23" t="str">
        <f>IF(ISNUMBER(P403),IFERROR(LOOKUP(9.99E+307,X$5:X402),0)+P403,"")</f>
        <v/>
      </c>
      <c r="Y403" s="23" t="str">
        <f>IF(ISNUMBER(X403),MAX(IFERROR(LOOKUP(9.99E+307,Y$5:Y402),0),X403,0),"")</f>
        <v/>
      </c>
      <c r="Z403" s="23" t="str">
        <f t="shared" si="34"/>
        <v/>
      </c>
    </row>
    <row r="404" spans="1:26" x14ac:dyDescent="0.25">
      <c r="A404" s="28"/>
      <c r="B404" s="29"/>
      <c r="C404" s="30"/>
      <c r="D404" s="31"/>
      <c r="E404" s="31"/>
      <c r="F404" s="31"/>
      <c r="G404" s="16"/>
      <c r="H404" s="31"/>
      <c r="I404" s="32"/>
      <c r="J404" s="32"/>
      <c r="K404" s="32"/>
      <c r="L404" s="32"/>
      <c r="M404" s="32"/>
      <c r="N404" s="18"/>
      <c r="O404" s="23" t="str">
        <f t="shared" si="30"/>
        <v/>
      </c>
      <c r="P404" s="23" t="str">
        <f t="shared" si="31"/>
        <v/>
      </c>
      <c r="Q404" s="33" t="str">
        <f t="shared" si="32"/>
        <v/>
      </c>
      <c r="R404" s="26" t="str">
        <f t="shared" si="33"/>
        <v/>
      </c>
      <c r="S404" s="31"/>
      <c r="T404" s="31"/>
      <c r="U404" s="31"/>
      <c r="V404" s="31"/>
      <c r="W404" s="16"/>
      <c r="X404" s="23" t="str">
        <f>IF(ISNUMBER(P404),IFERROR(LOOKUP(9.99E+307,X$5:X403),0)+P404,"")</f>
        <v/>
      </c>
      <c r="Y404" s="23" t="str">
        <f>IF(ISNUMBER(X404),MAX(IFERROR(LOOKUP(9.99E+307,Y$5:Y403),0),X404,0),"")</f>
        <v/>
      </c>
      <c r="Z404" s="23" t="str">
        <f t="shared" si="34"/>
        <v/>
      </c>
    </row>
    <row r="405" spans="1:26" x14ac:dyDescent="0.25">
      <c r="A405" s="28"/>
      <c r="B405" s="29"/>
      <c r="C405" s="30"/>
      <c r="D405" s="31"/>
      <c r="E405" s="31"/>
      <c r="F405" s="31"/>
      <c r="G405" s="16"/>
      <c r="H405" s="31"/>
      <c r="I405" s="32"/>
      <c r="J405" s="32"/>
      <c r="K405" s="32"/>
      <c r="L405" s="32"/>
      <c r="M405" s="32"/>
      <c r="N405" s="18"/>
      <c r="O405" s="23" t="str">
        <f t="shared" si="30"/>
        <v/>
      </c>
      <c r="P405" s="23" t="str">
        <f t="shared" si="31"/>
        <v/>
      </c>
      <c r="Q405" s="33" t="str">
        <f t="shared" si="32"/>
        <v/>
      </c>
      <c r="R405" s="26" t="str">
        <f t="shared" si="33"/>
        <v/>
      </c>
      <c r="S405" s="31"/>
      <c r="T405" s="31"/>
      <c r="U405" s="31"/>
      <c r="V405" s="31"/>
      <c r="W405" s="16"/>
      <c r="X405" s="23" t="str">
        <f>IF(ISNUMBER(P405),IFERROR(LOOKUP(9.99E+307,X$5:X404),0)+P405,"")</f>
        <v/>
      </c>
      <c r="Y405" s="23" t="str">
        <f>IF(ISNUMBER(X405),MAX(IFERROR(LOOKUP(9.99E+307,Y$5:Y404),0),X405,0),"")</f>
        <v/>
      </c>
      <c r="Z405" s="23" t="str">
        <f t="shared" si="34"/>
        <v/>
      </c>
    </row>
    <row r="406" spans="1:26" x14ac:dyDescent="0.25">
      <c r="A406" s="28"/>
      <c r="B406" s="29"/>
      <c r="C406" s="30"/>
      <c r="D406" s="31"/>
      <c r="E406" s="31"/>
      <c r="F406" s="31"/>
      <c r="G406" s="16"/>
      <c r="H406" s="31"/>
      <c r="I406" s="32"/>
      <c r="J406" s="32"/>
      <c r="K406" s="32"/>
      <c r="L406" s="32"/>
      <c r="M406" s="32"/>
      <c r="N406" s="18"/>
      <c r="O406" s="23" t="str">
        <f t="shared" si="30"/>
        <v/>
      </c>
      <c r="P406" s="23" t="str">
        <f t="shared" si="31"/>
        <v/>
      </c>
      <c r="Q406" s="33" t="str">
        <f t="shared" si="32"/>
        <v/>
      </c>
      <c r="R406" s="26" t="str">
        <f t="shared" si="33"/>
        <v/>
      </c>
      <c r="S406" s="31"/>
      <c r="T406" s="31"/>
      <c r="U406" s="31"/>
      <c r="V406" s="31"/>
      <c r="W406" s="16"/>
      <c r="X406" s="23" t="str">
        <f>IF(ISNUMBER(P406),IFERROR(LOOKUP(9.99E+307,X$5:X405),0)+P406,"")</f>
        <v/>
      </c>
      <c r="Y406" s="23" t="str">
        <f>IF(ISNUMBER(X406),MAX(IFERROR(LOOKUP(9.99E+307,Y$5:Y405),0),X406,0),"")</f>
        <v/>
      </c>
      <c r="Z406" s="23" t="str">
        <f t="shared" si="34"/>
        <v/>
      </c>
    </row>
    <row r="407" spans="1:26" x14ac:dyDescent="0.25">
      <c r="A407" s="28"/>
      <c r="B407" s="29"/>
      <c r="C407" s="30"/>
      <c r="D407" s="31"/>
      <c r="E407" s="31"/>
      <c r="F407" s="31"/>
      <c r="G407" s="16"/>
      <c r="H407" s="31"/>
      <c r="I407" s="32"/>
      <c r="J407" s="32"/>
      <c r="K407" s="32"/>
      <c r="L407" s="32"/>
      <c r="M407" s="32"/>
      <c r="N407" s="18"/>
      <c r="O407" s="23" t="str">
        <f t="shared" si="30"/>
        <v/>
      </c>
      <c r="P407" s="23" t="str">
        <f t="shared" si="31"/>
        <v/>
      </c>
      <c r="Q407" s="33" t="str">
        <f t="shared" si="32"/>
        <v/>
      </c>
      <c r="R407" s="26" t="str">
        <f t="shared" si="33"/>
        <v/>
      </c>
      <c r="S407" s="31"/>
      <c r="T407" s="31"/>
      <c r="U407" s="31"/>
      <c r="V407" s="31"/>
      <c r="W407" s="16"/>
      <c r="X407" s="23" t="str">
        <f>IF(ISNUMBER(P407),IFERROR(LOOKUP(9.99E+307,X$5:X406),0)+P407,"")</f>
        <v/>
      </c>
      <c r="Y407" s="23" t="str">
        <f>IF(ISNUMBER(X407),MAX(IFERROR(LOOKUP(9.99E+307,Y$5:Y406),0),X407,0),"")</f>
        <v/>
      </c>
      <c r="Z407" s="23" t="str">
        <f t="shared" si="34"/>
        <v/>
      </c>
    </row>
    <row r="408" spans="1:26" x14ac:dyDescent="0.25">
      <c r="A408" s="28"/>
      <c r="B408" s="29"/>
      <c r="C408" s="30"/>
      <c r="D408" s="31"/>
      <c r="E408" s="31"/>
      <c r="F408" s="31"/>
      <c r="G408" s="16"/>
      <c r="H408" s="31"/>
      <c r="I408" s="32"/>
      <c r="J408" s="32"/>
      <c r="K408" s="32"/>
      <c r="L408" s="32"/>
      <c r="M408" s="32"/>
      <c r="N408" s="18"/>
      <c r="O408" s="23" t="str">
        <f t="shared" si="30"/>
        <v/>
      </c>
      <c r="P408" s="23" t="str">
        <f t="shared" si="31"/>
        <v/>
      </c>
      <c r="Q408" s="33" t="str">
        <f t="shared" si="32"/>
        <v/>
      </c>
      <c r="R408" s="26" t="str">
        <f t="shared" si="33"/>
        <v/>
      </c>
      <c r="S408" s="31"/>
      <c r="T408" s="31"/>
      <c r="U408" s="31"/>
      <c r="V408" s="31"/>
      <c r="W408" s="16"/>
      <c r="X408" s="23" t="str">
        <f>IF(ISNUMBER(P408),IFERROR(LOOKUP(9.99E+307,X$5:X407),0)+P408,"")</f>
        <v/>
      </c>
      <c r="Y408" s="23" t="str">
        <f>IF(ISNUMBER(X408),MAX(IFERROR(LOOKUP(9.99E+307,Y$5:Y407),0),X408,0),"")</f>
        <v/>
      </c>
      <c r="Z408" s="23" t="str">
        <f t="shared" si="34"/>
        <v/>
      </c>
    </row>
    <row r="409" spans="1:26" x14ac:dyDescent="0.25">
      <c r="A409" s="28"/>
      <c r="B409" s="29"/>
      <c r="C409" s="30"/>
      <c r="D409" s="31"/>
      <c r="E409" s="31"/>
      <c r="F409" s="31"/>
      <c r="G409" s="16"/>
      <c r="H409" s="31"/>
      <c r="I409" s="32"/>
      <c r="J409" s="32"/>
      <c r="K409" s="32"/>
      <c r="L409" s="32"/>
      <c r="M409" s="32"/>
      <c r="N409" s="18"/>
      <c r="O409" s="23" t="str">
        <f t="shared" si="30"/>
        <v/>
      </c>
      <c r="P409" s="23" t="str">
        <f t="shared" si="31"/>
        <v/>
      </c>
      <c r="Q409" s="33" t="str">
        <f t="shared" si="32"/>
        <v/>
      </c>
      <c r="R409" s="26" t="str">
        <f t="shared" si="33"/>
        <v/>
      </c>
      <c r="S409" s="31"/>
      <c r="T409" s="31"/>
      <c r="U409" s="31"/>
      <c r="V409" s="31"/>
      <c r="W409" s="16"/>
      <c r="X409" s="23" t="str">
        <f>IF(ISNUMBER(P409),IFERROR(LOOKUP(9.99E+307,X$5:X408),0)+P409,"")</f>
        <v/>
      </c>
      <c r="Y409" s="23" t="str">
        <f>IF(ISNUMBER(X409),MAX(IFERROR(LOOKUP(9.99E+307,Y$5:Y408),0),X409,0),"")</f>
        <v/>
      </c>
      <c r="Z409" s="23" t="str">
        <f t="shared" si="34"/>
        <v/>
      </c>
    </row>
    <row r="410" spans="1:26" x14ac:dyDescent="0.25">
      <c r="A410" s="28"/>
      <c r="B410" s="29"/>
      <c r="C410" s="30"/>
      <c r="D410" s="31"/>
      <c r="E410" s="31"/>
      <c r="F410" s="31"/>
      <c r="G410" s="16"/>
      <c r="H410" s="31"/>
      <c r="I410" s="32"/>
      <c r="J410" s="32"/>
      <c r="K410" s="32"/>
      <c r="L410" s="32"/>
      <c r="M410" s="32"/>
      <c r="N410" s="18"/>
      <c r="O410" s="23" t="str">
        <f t="shared" si="30"/>
        <v/>
      </c>
      <c r="P410" s="23" t="str">
        <f t="shared" si="31"/>
        <v/>
      </c>
      <c r="Q410" s="33" t="str">
        <f t="shared" si="32"/>
        <v/>
      </c>
      <c r="R410" s="26" t="str">
        <f t="shared" si="33"/>
        <v/>
      </c>
      <c r="S410" s="31"/>
      <c r="T410" s="31"/>
      <c r="U410" s="31"/>
      <c r="V410" s="31"/>
      <c r="W410" s="16"/>
      <c r="X410" s="23" t="str">
        <f>IF(ISNUMBER(P410),IFERROR(LOOKUP(9.99E+307,X$5:X409),0)+P410,"")</f>
        <v/>
      </c>
      <c r="Y410" s="23" t="str">
        <f>IF(ISNUMBER(X410),MAX(IFERROR(LOOKUP(9.99E+307,Y$5:Y409),0),X410,0),"")</f>
        <v/>
      </c>
      <c r="Z410" s="23" t="str">
        <f t="shared" si="34"/>
        <v/>
      </c>
    </row>
    <row r="411" spans="1:26" x14ac:dyDescent="0.25">
      <c r="A411" s="28"/>
      <c r="B411" s="29"/>
      <c r="C411" s="30"/>
      <c r="D411" s="31"/>
      <c r="E411" s="31"/>
      <c r="F411" s="31"/>
      <c r="G411" s="16"/>
      <c r="H411" s="31"/>
      <c r="I411" s="32"/>
      <c r="J411" s="32"/>
      <c r="K411" s="32"/>
      <c r="L411" s="32"/>
      <c r="M411" s="32"/>
      <c r="N411" s="18"/>
      <c r="O411" s="23" t="str">
        <f t="shared" si="30"/>
        <v/>
      </c>
      <c r="P411" s="23" t="str">
        <f t="shared" si="31"/>
        <v/>
      </c>
      <c r="Q411" s="33" t="str">
        <f t="shared" si="32"/>
        <v/>
      </c>
      <c r="R411" s="26" t="str">
        <f t="shared" si="33"/>
        <v/>
      </c>
      <c r="S411" s="31"/>
      <c r="T411" s="31"/>
      <c r="U411" s="31"/>
      <c r="V411" s="31"/>
      <c r="W411" s="16"/>
      <c r="X411" s="23" t="str">
        <f>IF(ISNUMBER(P411),IFERROR(LOOKUP(9.99E+307,X$5:X410),0)+P411,"")</f>
        <v/>
      </c>
      <c r="Y411" s="23" t="str">
        <f>IF(ISNUMBER(X411),MAX(IFERROR(LOOKUP(9.99E+307,Y$5:Y410),0),X411,0),"")</f>
        <v/>
      </c>
      <c r="Z411" s="23" t="str">
        <f t="shared" si="34"/>
        <v/>
      </c>
    </row>
    <row r="412" spans="1:26" x14ac:dyDescent="0.25">
      <c r="A412" s="28"/>
      <c r="B412" s="29"/>
      <c r="C412" s="30"/>
      <c r="D412" s="31"/>
      <c r="E412" s="31"/>
      <c r="F412" s="31"/>
      <c r="G412" s="16"/>
      <c r="H412" s="31"/>
      <c r="I412" s="32"/>
      <c r="J412" s="32"/>
      <c r="K412" s="32"/>
      <c r="L412" s="32"/>
      <c r="M412" s="32"/>
      <c r="N412" s="18"/>
      <c r="O412" s="23" t="str">
        <f t="shared" si="30"/>
        <v/>
      </c>
      <c r="P412" s="23" t="str">
        <f t="shared" si="31"/>
        <v/>
      </c>
      <c r="Q412" s="33" t="str">
        <f t="shared" si="32"/>
        <v/>
      </c>
      <c r="R412" s="26" t="str">
        <f t="shared" si="33"/>
        <v/>
      </c>
      <c r="S412" s="31"/>
      <c r="T412" s="31"/>
      <c r="U412" s="31"/>
      <c r="V412" s="31"/>
      <c r="W412" s="16"/>
      <c r="X412" s="23" t="str">
        <f>IF(ISNUMBER(P412),IFERROR(LOOKUP(9.99E+307,X$5:X411),0)+P412,"")</f>
        <v/>
      </c>
      <c r="Y412" s="23" t="str">
        <f>IF(ISNUMBER(X412),MAX(IFERROR(LOOKUP(9.99E+307,Y$5:Y411),0),X412,0),"")</f>
        <v/>
      </c>
      <c r="Z412" s="23" t="str">
        <f t="shared" si="34"/>
        <v/>
      </c>
    </row>
    <row r="413" spans="1:26" x14ac:dyDescent="0.25">
      <c r="A413" s="28"/>
      <c r="B413" s="29"/>
      <c r="C413" s="30"/>
      <c r="D413" s="31"/>
      <c r="E413" s="31"/>
      <c r="F413" s="31"/>
      <c r="G413" s="16"/>
      <c r="H413" s="31"/>
      <c r="I413" s="32"/>
      <c r="J413" s="32"/>
      <c r="K413" s="32"/>
      <c r="L413" s="32"/>
      <c r="M413" s="32"/>
      <c r="N413" s="18"/>
      <c r="O413" s="23" t="str">
        <f t="shared" si="30"/>
        <v/>
      </c>
      <c r="P413" s="23" t="str">
        <f t="shared" si="31"/>
        <v/>
      </c>
      <c r="Q413" s="33" t="str">
        <f t="shared" si="32"/>
        <v/>
      </c>
      <c r="R413" s="26" t="str">
        <f t="shared" si="33"/>
        <v/>
      </c>
      <c r="S413" s="31"/>
      <c r="T413" s="31"/>
      <c r="U413" s="31"/>
      <c r="V413" s="31"/>
      <c r="W413" s="16"/>
      <c r="X413" s="23" t="str">
        <f>IF(ISNUMBER(P413),IFERROR(LOOKUP(9.99E+307,X$5:X412),0)+P413,"")</f>
        <v/>
      </c>
      <c r="Y413" s="23" t="str">
        <f>IF(ISNUMBER(X413),MAX(IFERROR(LOOKUP(9.99E+307,Y$5:Y412),0),X413,0),"")</f>
        <v/>
      </c>
      <c r="Z413" s="23" t="str">
        <f t="shared" si="34"/>
        <v/>
      </c>
    </row>
    <row r="414" spans="1:26" x14ac:dyDescent="0.25">
      <c r="A414" s="28"/>
      <c r="B414" s="29"/>
      <c r="C414" s="30"/>
      <c r="D414" s="31"/>
      <c r="E414" s="31"/>
      <c r="F414" s="31"/>
      <c r="G414" s="16"/>
      <c r="H414" s="31"/>
      <c r="I414" s="32"/>
      <c r="J414" s="32"/>
      <c r="K414" s="32"/>
      <c r="L414" s="32"/>
      <c r="M414" s="32"/>
      <c r="N414" s="18"/>
      <c r="O414" s="23" t="str">
        <f t="shared" si="30"/>
        <v/>
      </c>
      <c r="P414" s="23" t="str">
        <f t="shared" si="31"/>
        <v/>
      </c>
      <c r="Q414" s="33" t="str">
        <f t="shared" si="32"/>
        <v/>
      </c>
      <c r="R414" s="26" t="str">
        <f t="shared" si="33"/>
        <v/>
      </c>
      <c r="S414" s="31"/>
      <c r="T414" s="31"/>
      <c r="U414" s="31"/>
      <c r="V414" s="31"/>
      <c r="W414" s="16"/>
      <c r="X414" s="23" t="str">
        <f>IF(ISNUMBER(P414),IFERROR(LOOKUP(9.99E+307,X$5:X413),0)+P414,"")</f>
        <v/>
      </c>
      <c r="Y414" s="23" t="str">
        <f>IF(ISNUMBER(X414),MAX(IFERROR(LOOKUP(9.99E+307,Y$5:Y413),0),X414,0),"")</f>
        <v/>
      </c>
      <c r="Z414" s="23" t="str">
        <f t="shared" si="34"/>
        <v/>
      </c>
    </row>
    <row r="415" spans="1:26" x14ac:dyDescent="0.25">
      <c r="A415" s="28"/>
      <c r="B415" s="29"/>
      <c r="C415" s="30"/>
      <c r="D415" s="31"/>
      <c r="E415" s="31"/>
      <c r="F415" s="31"/>
      <c r="G415" s="16"/>
      <c r="H415" s="31"/>
      <c r="I415" s="32"/>
      <c r="J415" s="32"/>
      <c r="K415" s="32"/>
      <c r="L415" s="32"/>
      <c r="M415" s="32"/>
      <c r="N415" s="18"/>
      <c r="O415" s="23" t="str">
        <f t="shared" si="30"/>
        <v/>
      </c>
      <c r="P415" s="23" t="str">
        <f t="shared" si="31"/>
        <v/>
      </c>
      <c r="Q415" s="33" t="str">
        <f t="shared" si="32"/>
        <v/>
      </c>
      <c r="R415" s="26" t="str">
        <f t="shared" si="33"/>
        <v/>
      </c>
      <c r="S415" s="31"/>
      <c r="T415" s="31"/>
      <c r="U415" s="31"/>
      <c r="V415" s="31"/>
      <c r="W415" s="16"/>
      <c r="X415" s="23" t="str">
        <f>IF(ISNUMBER(P415),IFERROR(LOOKUP(9.99E+307,X$5:X414),0)+P415,"")</f>
        <v/>
      </c>
      <c r="Y415" s="23" t="str">
        <f>IF(ISNUMBER(X415),MAX(IFERROR(LOOKUP(9.99E+307,Y$5:Y414),0),X415,0),"")</f>
        <v/>
      </c>
      <c r="Z415" s="23" t="str">
        <f t="shared" si="34"/>
        <v/>
      </c>
    </row>
    <row r="416" spans="1:26" x14ac:dyDescent="0.25">
      <c r="A416" s="28"/>
      <c r="B416" s="29"/>
      <c r="C416" s="30"/>
      <c r="D416" s="31"/>
      <c r="E416" s="31"/>
      <c r="F416" s="31"/>
      <c r="G416" s="16"/>
      <c r="H416" s="31"/>
      <c r="I416" s="32"/>
      <c r="J416" s="32"/>
      <c r="K416" s="32"/>
      <c r="L416" s="32"/>
      <c r="M416" s="32"/>
      <c r="N416" s="18"/>
      <c r="O416" s="23" t="str">
        <f t="shared" si="30"/>
        <v/>
      </c>
      <c r="P416" s="23" t="str">
        <f t="shared" si="31"/>
        <v/>
      </c>
      <c r="Q416" s="33" t="str">
        <f t="shared" si="32"/>
        <v/>
      </c>
      <c r="R416" s="26" t="str">
        <f t="shared" si="33"/>
        <v/>
      </c>
      <c r="S416" s="31"/>
      <c r="T416" s="31"/>
      <c r="U416" s="31"/>
      <c r="V416" s="31"/>
      <c r="W416" s="16"/>
      <c r="X416" s="23" t="str">
        <f>IF(ISNUMBER(P416),IFERROR(LOOKUP(9.99E+307,X$5:X415),0)+P416,"")</f>
        <v/>
      </c>
      <c r="Y416" s="23" t="str">
        <f>IF(ISNUMBER(X416),MAX(IFERROR(LOOKUP(9.99E+307,Y$5:Y415),0),X416,0),"")</f>
        <v/>
      </c>
      <c r="Z416" s="23" t="str">
        <f t="shared" si="34"/>
        <v/>
      </c>
    </row>
    <row r="417" spans="1:26" x14ac:dyDescent="0.25">
      <c r="A417" s="28"/>
      <c r="B417" s="29"/>
      <c r="C417" s="30"/>
      <c r="D417" s="31"/>
      <c r="E417" s="31"/>
      <c r="F417" s="31"/>
      <c r="G417" s="16"/>
      <c r="H417" s="31"/>
      <c r="I417" s="32"/>
      <c r="J417" s="32"/>
      <c r="K417" s="32"/>
      <c r="L417" s="32"/>
      <c r="M417" s="32"/>
      <c r="N417" s="18"/>
      <c r="O417" s="23" t="str">
        <f t="shared" si="30"/>
        <v/>
      </c>
      <c r="P417" s="23" t="str">
        <f t="shared" si="31"/>
        <v/>
      </c>
      <c r="Q417" s="33" t="str">
        <f t="shared" si="32"/>
        <v/>
      </c>
      <c r="R417" s="26" t="str">
        <f t="shared" si="33"/>
        <v/>
      </c>
      <c r="S417" s="31"/>
      <c r="T417" s="31"/>
      <c r="U417" s="31"/>
      <c r="V417" s="31"/>
      <c r="W417" s="16"/>
      <c r="X417" s="23" t="str">
        <f>IF(ISNUMBER(P417),IFERROR(LOOKUP(9.99E+307,X$5:X416),0)+P417,"")</f>
        <v/>
      </c>
      <c r="Y417" s="23" t="str">
        <f>IF(ISNUMBER(X417),MAX(IFERROR(LOOKUP(9.99E+307,Y$5:Y416),0),X417,0),"")</f>
        <v/>
      </c>
      <c r="Z417" s="23" t="str">
        <f t="shared" si="34"/>
        <v/>
      </c>
    </row>
    <row r="418" spans="1:26" x14ac:dyDescent="0.25">
      <c r="A418" s="28"/>
      <c r="B418" s="29"/>
      <c r="C418" s="30"/>
      <c r="D418" s="31"/>
      <c r="E418" s="31"/>
      <c r="F418" s="31"/>
      <c r="G418" s="16"/>
      <c r="H418" s="31"/>
      <c r="I418" s="32"/>
      <c r="J418" s="32"/>
      <c r="K418" s="32"/>
      <c r="L418" s="32"/>
      <c r="M418" s="32"/>
      <c r="N418" s="18"/>
      <c r="O418" s="23" t="str">
        <f t="shared" si="30"/>
        <v/>
      </c>
      <c r="P418" s="23" t="str">
        <f t="shared" si="31"/>
        <v/>
      </c>
      <c r="Q418" s="33" t="str">
        <f t="shared" si="32"/>
        <v/>
      </c>
      <c r="R418" s="26" t="str">
        <f t="shared" si="33"/>
        <v/>
      </c>
      <c r="S418" s="31"/>
      <c r="T418" s="31"/>
      <c r="U418" s="31"/>
      <c r="V418" s="31"/>
      <c r="W418" s="16"/>
      <c r="X418" s="23" t="str">
        <f>IF(ISNUMBER(P418),IFERROR(LOOKUP(9.99E+307,X$5:X417),0)+P418,"")</f>
        <v/>
      </c>
      <c r="Y418" s="23" t="str">
        <f>IF(ISNUMBER(X418),MAX(IFERROR(LOOKUP(9.99E+307,Y$5:Y417),0),X418,0),"")</f>
        <v/>
      </c>
      <c r="Z418" s="23" t="str">
        <f t="shared" si="34"/>
        <v/>
      </c>
    </row>
    <row r="419" spans="1:26" x14ac:dyDescent="0.25">
      <c r="A419" s="28"/>
      <c r="B419" s="29"/>
      <c r="C419" s="30"/>
      <c r="D419" s="31"/>
      <c r="E419" s="31"/>
      <c r="F419" s="31"/>
      <c r="G419" s="16"/>
      <c r="H419" s="31"/>
      <c r="I419" s="32"/>
      <c r="J419" s="32"/>
      <c r="K419" s="32"/>
      <c r="L419" s="32"/>
      <c r="M419" s="32"/>
      <c r="N419" s="18"/>
      <c r="O419" s="23" t="str">
        <f t="shared" si="30"/>
        <v/>
      </c>
      <c r="P419" s="23" t="str">
        <f t="shared" si="31"/>
        <v/>
      </c>
      <c r="Q419" s="33" t="str">
        <f t="shared" si="32"/>
        <v/>
      </c>
      <c r="R419" s="26" t="str">
        <f t="shared" si="33"/>
        <v/>
      </c>
      <c r="S419" s="31"/>
      <c r="T419" s="31"/>
      <c r="U419" s="31"/>
      <c r="V419" s="31"/>
      <c r="W419" s="16"/>
      <c r="X419" s="23" t="str">
        <f>IF(ISNUMBER(P419),IFERROR(LOOKUP(9.99E+307,X$5:X418),0)+P419,"")</f>
        <v/>
      </c>
      <c r="Y419" s="23" t="str">
        <f>IF(ISNUMBER(X419),MAX(IFERROR(LOOKUP(9.99E+307,Y$5:Y418),0),X419,0),"")</f>
        <v/>
      </c>
      <c r="Z419" s="23" t="str">
        <f t="shared" si="34"/>
        <v/>
      </c>
    </row>
    <row r="420" spans="1:26" x14ac:dyDescent="0.25">
      <c r="A420" s="28"/>
      <c r="B420" s="29"/>
      <c r="C420" s="30"/>
      <c r="D420" s="31"/>
      <c r="E420" s="31"/>
      <c r="F420" s="31"/>
      <c r="G420" s="16"/>
      <c r="H420" s="31"/>
      <c r="I420" s="32"/>
      <c r="J420" s="32"/>
      <c r="K420" s="32"/>
      <c r="L420" s="32"/>
      <c r="M420" s="32"/>
      <c r="N420" s="18"/>
      <c r="O420" s="23" t="str">
        <f t="shared" si="30"/>
        <v/>
      </c>
      <c r="P420" s="23" t="str">
        <f t="shared" si="31"/>
        <v/>
      </c>
      <c r="Q420" s="33" t="str">
        <f t="shared" si="32"/>
        <v/>
      </c>
      <c r="R420" s="26" t="str">
        <f t="shared" si="33"/>
        <v/>
      </c>
      <c r="S420" s="31"/>
      <c r="T420" s="31"/>
      <c r="U420" s="31"/>
      <c r="V420" s="31"/>
      <c r="W420" s="16"/>
      <c r="X420" s="23" t="str">
        <f>IF(ISNUMBER(P420),IFERROR(LOOKUP(9.99E+307,X$5:X419),0)+P420,"")</f>
        <v/>
      </c>
      <c r="Y420" s="23" t="str">
        <f>IF(ISNUMBER(X420),MAX(IFERROR(LOOKUP(9.99E+307,Y$5:Y419),0),X420,0),"")</f>
        <v/>
      </c>
      <c r="Z420" s="23" t="str">
        <f t="shared" si="34"/>
        <v/>
      </c>
    </row>
    <row r="421" spans="1:26" x14ac:dyDescent="0.25">
      <c r="A421" s="28"/>
      <c r="B421" s="29"/>
      <c r="C421" s="30"/>
      <c r="D421" s="31"/>
      <c r="E421" s="31"/>
      <c r="F421" s="31"/>
      <c r="G421" s="16"/>
      <c r="H421" s="31"/>
      <c r="I421" s="32"/>
      <c r="J421" s="32"/>
      <c r="K421" s="32"/>
      <c r="L421" s="32"/>
      <c r="M421" s="32"/>
      <c r="N421" s="18"/>
      <c r="O421" s="23" t="str">
        <f t="shared" si="30"/>
        <v/>
      </c>
      <c r="P421" s="23" t="str">
        <f t="shared" si="31"/>
        <v/>
      </c>
      <c r="Q421" s="33" t="str">
        <f t="shared" si="32"/>
        <v/>
      </c>
      <c r="R421" s="26" t="str">
        <f t="shared" si="33"/>
        <v/>
      </c>
      <c r="S421" s="31"/>
      <c r="T421" s="31"/>
      <c r="U421" s="31"/>
      <c r="V421" s="31"/>
      <c r="W421" s="16"/>
      <c r="X421" s="23" t="str">
        <f>IF(ISNUMBER(P421),IFERROR(LOOKUP(9.99E+307,X$5:X420),0)+P421,"")</f>
        <v/>
      </c>
      <c r="Y421" s="23" t="str">
        <f>IF(ISNUMBER(X421),MAX(IFERROR(LOOKUP(9.99E+307,Y$5:Y420),0),X421,0),"")</f>
        <v/>
      </c>
      <c r="Z421" s="23" t="str">
        <f t="shared" si="34"/>
        <v/>
      </c>
    </row>
    <row r="422" spans="1:26" x14ac:dyDescent="0.25">
      <c r="A422" s="28"/>
      <c r="B422" s="29"/>
      <c r="C422" s="30"/>
      <c r="D422" s="31"/>
      <c r="E422" s="31"/>
      <c r="F422" s="31"/>
      <c r="G422" s="16"/>
      <c r="H422" s="31"/>
      <c r="I422" s="32"/>
      <c r="J422" s="32"/>
      <c r="K422" s="32"/>
      <c r="L422" s="32"/>
      <c r="M422" s="32"/>
      <c r="N422" s="18"/>
      <c r="O422" s="23" t="str">
        <f t="shared" si="30"/>
        <v/>
      </c>
      <c r="P422" s="23" t="str">
        <f t="shared" si="31"/>
        <v/>
      </c>
      <c r="Q422" s="33" t="str">
        <f t="shared" si="32"/>
        <v/>
      </c>
      <c r="R422" s="26" t="str">
        <f t="shared" si="33"/>
        <v/>
      </c>
      <c r="S422" s="31"/>
      <c r="T422" s="31"/>
      <c r="U422" s="31"/>
      <c r="V422" s="31"/>
      <c r="W422" s="16"/>
      <c r="X422" s="23" t="str">
        <f>IF(ISNUMBER(P422),IFERROR(LOOKUP(9.99E+307,X$5:X421),0)+P422,"")</f>
        <v/>
      </c>
      <c r="Y422" s="23" t="str">
        <f>IF(ISNUMBER(X422),MAX(IFERROR(LOOKUP(9.99E+307,Y$5:Y421),0),X422,0),"")</f>
        <v/>
      </c>
      <c r="Z422" s="23" t="str">
        <f t="shared" si="34"/>
        <v/>
      </c>
    </row>
    <row r="423" spans="1:26" x14ac:dyDescent="0.25">
      <c r="A423" s="28"/>
      <c r="B423" s="29"/>
      <c r="C423" s="30"/>
      <c r="D423" s="31"/>
      <c r="E423" s="31"/>
      <c r="F423" s="31"/>
      <c r="G423" s="16"/>
      <c r="H423" s="31"/>
      <c r="I423" s="32"/>
      <c r="J423" s="32"/>
      <c r="K423" s="32"/>
      <c r="L423" s="32"/>
      <c r="M423" s="32"/>
      <c r="N423" s="18"/>
      <c r="O423" s="23" t="str">
        <f t="shared" si="30"/>
        <v/>
      </c>
      <c r="P423" s="23" t="str">
        <f t="shared" si="31"/>
        <v/>
      </c>
      <c r="Q423" s="33" t="str">
        <f t="shared" si="32"/>
        <v/>
      </c>
      <c r="R423" s="26" t="str">
        <f t="shared" si="33"/>
        <v/>
      </c>
      <c r="S423" s="31"/>
      <c r="T423" s="31"/>
      <c r="U423" s="31"/>
      <c r="V423" s="31"/>
      <c r="W423" s="16"/>
      <c r="X423" s="23" t="str">
        <f>IF(ISNUMBER(P423),IFERROR(LOOKUP(9.99E+307,X$5:X422),0)+P423,"")</f>
        <v/>
      </c>
      <c r="Y423" s="23" t="str">
        <f>IF(ISNUMBER(X423),MAX(IFERROR(LOOKUP(9.99E+307,Y$5:Y422),0),X423,0),"")</f>
        <v/>
      </c>
      <c r="Z423" s="23" t="str">
        <f t="shared" si="34"/>
        <v/>
      </c>
    </row>
    <row r="424" spans="1:26" x14ac:dyDescent="0.25">
      <c r="A424" s="28"/>
      <c r="B424" s="29"/>
      <c r="C424" s="30"/>
      <c r="D424" s="31"/>
      <c r="E424" s="31"/>
      <c r="F424" s="31"/>
      <c r="G424" s="16"/>
      <c r="H424" s="31"/>
      <c r="I424" s="32"/>
      <c r="J424" s="32"/>
      <c r="K424" s="32"/>
      <c r="L424" s="32"/>
      <c r="M424" s="32"/>
      <c r="N424" s="18"/>
      <c r="O424" s="23" t="str">
        <f t="shared" si="30"/>
        <v/>
      </c>
      <c r="P424" s="23" t="str">
        <f t="shared" si="31"/>
        <v/>
      </c>
      <c r="Q424" s="33" t="str">
        <f t="shared" si="32"/>
        <v/>
      </c>
      <c r="R424" s="26" t="str">
        <f t="shared" si="33"/>
        <v/>
      </c>
      <c r="S424" s="31"/>
      <c r="T424" s="31"/>
      <c r="U424" s="31"/>
      <c r="V424" s="31"/>
      <c r="W424" s="16"/>
      <c r="X424" s="23" t="str">
        <f>IF(ISNUMBER(P424),IFERROR(LOOKUP(9.99E+307,X$5:X423),0)+P424,"")</f>
        <v/>
      </c>
      <c r="Y424" s="23" t="str">
        <f>IF(ISNUMBER(X424),MAX(IFERROR(LOOKUP(9.99E+307,Y$5:Y423),0),X424,0),"")</f>
        <v/>
      </c>
      <c r="Z424" s="23" t="str">
        <f t="shared" si="34"/>
        <v/>
      </c>
    </row>
    <row r="425" spans="1:26" x14ac:dyDescent="0.25">
      <c r="A425" s="28"/>
      <c r="B425" s="29"/>
      <c r="C425" s="30"/>
      <c r="D425" s="31"/>
      <c r="E425" s="31"/>
      <c r="F425" s="31"/>
      <c r="G425" s="16"/>
      <c r="H425" s="31"/>
      <c r="I425" s="32"/>
      <c r="J425" s="32"/>
      <c r="K425" s="32"/>
      <c r="L425" s="32"/>
      <c r="M425" s="32"/>
      <c r="N425" s="18"/>
      <c r="O425" s="23" t="str">
        <f t="shared" si="30"/>
        <v/>
      </c>
      <c r="P425" s="23" t="str">
        <f t="shared" si="31"/>
        <v/>
      </c>
      <c r="Q425" s="33" t="str">
        <f t="shared" si="32"/>
        <v/>
      </c>
      <c r="R425" s="26" t="str">
        <f t="shared" si="33"/>
        <v/>
      </c>
      <c r="S425" s="31"/>
      <c r="T425" s="31"/>
      <c r="U425" s="31"/>
      <c r="V425" s="31"/>
      <c r="W425" s="16"/>
      <c r="X425" s="23" t="str">
        <f>IF(ISNUMBER(P425),IFERROR(LOOKUP(9.99E+307,X$5:X424),0)+P425,"")</f>
        <v/>
      </c>
      <c r="Y425" s="23" t="str">
        <f>IF(ISNUMBER(X425),MAX(IFERROR(LOOKUP(9.99E+307,Y$5:Y424),0),X425,0),"")</f>
        <v/>
      </c>
      <c r="Z425" s="23" t="str">
        <f t="shared" si="34"/>
        <v/>
      </c>
    </row>
    <row r="426" spans="1:26" x14ac:dyDescent="0.25">
      <c r="A426" s="28"/>
      <c r="B426" s="29"/>
      <c r="C426" s="30"/>
      <c r="D426" s="31"/>
      <c r="E426" s="31"/>
      <c r="F426" s="31"/>
      <c r="G426" s="16"/>
      <c r="H426" s="31"/>
      <c r="I426" s="32"/>
      <c r="J426" s="32"/>
      <c r="K426" s="32"/>
      <c r="L426" s="32"/>
      <c r="M426" s="32"/>
      <c r="N426" s="18"/>
      <c r="O426" s="23" t="str">
        <f t="shared" si="30"/>
        <v/>
      </c>
      <c r="P426" s="23" t="str">
        <f t="shared" si="31"/>
        <v/>
      </c>
      <c r="Q426" s="33" t="str">
        <f t="shared" si="32"/>
        <v/>
      </c>
      <c r="R426" s="26" t="str">
        <f t="shared" si="33"/>
        <v/>
      </c>
      <c r="S426" s="31"/>
      <c r="T426" s="31"/>
      <c r="U426" s="31"/>
      <c r="V426" s="31"/>
      <c r="W426" s="16"/>
      <c r="X426" s="23" t="str">
        <f>IF(ISNUMBER(P426),IFERROR(LOOKUP(9.99E+307,X$5:X425),0)+P426,"")</f>
        <v/>
      </c>
      <c r="Y426" s="23" t="str">
        <f>IF(ISNUMBER(X426),MAX(IFERROR(LOOKUP(9.99E+307,Y$5:Y425),0),X426,0),"")</f>
        <v/>
      </c>
      <c r="Z426" s="23" t="str">
        <f t="shared" si="34"/>
        <v/>
      </c>
    </row>
    <row r="427" spans="1:26" x14ac:dyDescent="0.25">
      <c r="A427" s="28"/>
      <c r="B427" s="29"/>
      <c r="C427" s="30"/>
      <c r="D427" s="31"/>
      <c r="E427" s="31"/>
      <c r="F427" s="31"/>
      <c r="G427" s="16"/>
      <c r="H427" s="31"/>
      <c r="I427" s="32"/>
      <c r="J427" s="32"/>
      <c r="K427" s="32"/>
      <c r="L427" s="32"/>
      <c r="M427" s="32"/>
      <c r="N427" s="18"/>
      <c r="O427" s="23" t="str">
        <f t="shared" si="30"/>
        <v/>
      </c>
      <c r="P427" s="23" t="str">
        <f t="shared" si="31"/>
        <v/>
      </c>
      <c r="Q427" s="33" t="str">
        <f t="shared" si="32"/>
        <v/>
      </c>
      <c r="R427" s="26" t="str">
        <f t="shared" si="33"/>
        <v/>
      </c>
      <c r="S427" s="31"/>
      <c r="T427" s="31"/>
      <c r="U427" s="31"/>
      <c r="V427" s="31"/>
      <c r="W427" s="16"/>
      <c r="X427" s="23" t="str">
        <f>IF(ISNUMBER(P427),IFERROR(LOOKUP(9.99E+307,X$5:X426),0)+P427,"")</f>
        <v/>
      </c>
      <c r="Y427" s="23" t="str">
        <f>IF(ISNUMBER(X427),MAX(IFERROR(LOOKUP(9.99E+307,Y$5:Y426),0),X427,0),"")</f>
        <v/>
      </c>
      <c r="Z427" s="23" t="str">
        <f t="shared" si="34"/>
        <v/>
      </c>
    </row>
    <row r="428" spans="1:26" x14ac:dyDescent="0.25">
      <c r="A428" s="28"/>
      <c r="B428" s="29"/>
      <c r="C428" s="30"/>
      <c r="D428" s="31"/>
      <c r="E428" s="31"/>
      <c r="F428" s="31"/>
      <c r="G428" s="16"/>
      <c r="H428" s="31"/>
      <c r="I428" s="32"/>
      <c r="J428" s="32"/>
      <c r="K428" s="32"/>
      <c r="L428" s="32"/>
      <c r="M428" s="32"/>
      <c r="N428" s="18"/>
      <c r="O428" s="23" t="str">
        <f t="shared" si="30"/>
        <v/>
      </c>
      <c r="P428" s="23" t="str">
        <f t="shared" si="31"/>
        <v/>
      </c>
      <c r="Q428" s="33" t="str">
        <f t="shared" si="32"/>
        <v/>
      </c>
      <c r="R428" s="26" t="str">
        <f t="shared" si="33"/>
        <v/>
      </c>
      <c r="S428" s="31"/>
      <c r="T428" s="31"/>
      <c r="U428" s="31"/>
      <c r="V428" s="31"/>
      <c r="W428" s="16"/>
      <c r="X428" s="23" t="str">
        <f>IF(ISNUMBER(P428),IFERROR(LOOKUP(9.99E+307,X$5:X427),0)+P428,"")</f>
        <v/>
      </c>
      <c r="Y428" s="23" t="str">
        <f>IF(ISNUMBER(X428),MAX(IFERROR(LOOKUP(9.99E+307,Y$5:Y427),0),X428,0),"")</f>
        <v/>
      </c>
      <c r="Z428" s="23" t="str">
        <f t="shared" si="34"/>
        <v/>
      </c>
    </row>
    <row r="429" spans="1:26" x14ac:dyDescent="0.25">
      <c r="A429" s="28"/>
      <c r="B429" s="29"/>
      <c r="C429" s="30"/>
      <c r="D429" s="31"/>
      <c r="E429" s="31"/>
      <c r="F429" s="31"/>
      <c r="G429" s="16"/>
      <c r="H429" s="31"/>
      <c r="I429" s="32"/>
      <c r="J429" s="32"/>
      <c r="K429" s="32"/>
      <c r="L429" s="32"/>
      <c r="M429" s="32"/>
      <c r="N429" s="18"/>
      <c r="O429" s="23" t="str">
        <f t="shared" si="30"/>
        <v/>
      </c>
      <c r="P429" s="23" t="str">
        <f t="shared" si="31"/>
        <v/>
      </c>
      <c r="Q429" s="33" t="str">
        <f t="shared" si="32"/>
        <v/>
      </c>
      <c r="R429" s="26" t="str">
        <f t="shared" si="33"/>
        <v/>
      </c>
      <c r="S429" s="31"/>
      <c r="T429" s="31"/>
      <c r="U429" s="31"/>
      <c r="V429" s="31"/>
      <c r="W429" s="16"/>
      <c r="X429" s="23" t="str">
        <f>IF(ISNUMBER(P429),IFERROR(LOOKUP(9.99E+307,X$5:X428),0)+P429,"")</f>
        <v/>
      </c>
      <c r="Y429" s="23" t="str">
        <f>IF(ISNUMBER(X429),MAX(IFERROR(LOOKUP(9.99E+307,Y$5:Y428),0),X429,0),"")</f>
        <v/>
      </c>
      <c r="Z429" s="23" t="str">
        <f t="shared" si="34"/>
        <v/>
      </c>
    </row>
    <row r="430" spans="1:26" x14ac:dyDescent="0.25">
      <c r="A430" s="28"/>
      <c r="B430" s="29"/>
      <c r="C430" s="30"/>
      <c r="D430" s="31"/>
      <c r="E430" s="31"/>
      <c r="F430" s="31"/>
      <c r="G430" s="16"/>
      <c r="H430" s="31"/>
      <c r="I430" s="32"/>
      <c r="J430" s="32"/>
      <c r="K430" s="32"/>
      <c r="L430" s="32"/>
      <c r="M430" s="32"/>
      <c r="N430" s="18"/>
      <c r="O430" s="23" t="str">
        <f t="shared" si="30"/>
        <v/>
      </c>
      <c r="P430" s="23" t="str">
        <f t="shared" si="31"/>
        <v/>
      </c>
      <c r="Q430" s="33" t="str">
        <f t="shared" si="32"/>
        <v/>
      </c>
      <c r="R430" s="26" t="str">
        <f t="shared" si="33"/>
        <v/>
      </c>
      <c r="S430" s="31"/>
      <c r="T430" s="31"/>
      <c r="U430" s="31"/>
      <c r="V430" s="31"/>
      <c r="W430" s="16"/>
      <c r="X430" s="23" t="str">
        <f>IF(ISNUMBER(P430),IFERROR(LOOKUP(9.99E+307,X$5:X429),0)+P430,"")</f>
        <v/>
      </c>
      <c r="Y430" s="23" t="str">
        <f>IF(ISNUMBER(X430),MAX(IFERROR(LOOKUP(9.99E+307,Y$5:Y429),0),X430,0),"")</f>
        <v/>
      </c>
      <c r="Z430" s="23" t="str">
        <f t="shared" si="34"/>
        <v/>
      </c>
    </row>
    <row r="431" spans="1:26" x14ac:dyDescent="0.25">
      <c r="A431" s="28"/>
      <c r="B431" s="29"/>
      <c r="C431" s="30"/>
      <c r="D431" s="31"/>
      <c r="E431" s="31"/>
      <c r="F431" s="31"/>
      <c r="G431" s="16"/>
      <c r="H431" s="31"/>
      <c r="I431" s="32"/>
      <c r="J431" s="32"/>
      <c r="K431" s="32"/>
      <c r="L431" s="32"/>
      <c r="M431" s="32"/>
      <c r="N431" s="18"/>
      <c r="O431" s="23" t="str">
        <f t="shared" si="30"/>
        <v/>
      </c>
      <c r="P431" s="23" t="str">
        <f t="shared" si="31"/>
        <v/>
      </c>
      <c r="Q431" s="33" t="str">
        <f t="shared" si="32"/>
        <v/>
      </c>
      <c r="R431" s="26" t="str">
        <f t="shared" si="33"/>
        <v/>
      </c>
      <c r="S431" s="31"/>
      <c r="T431" s="31"/>
      <c r="U431" s="31"/>
      <c r="V431" s="31"/>
      <c r="W431" s="16"/>
      <c r="X431" s="23" t="str">
        <f>IF(ISNUMBER(P431),IFERROR(LOOKUP(9.99E+307,X$5:X430),0)+P431,"")</f>
        <v/>
      </c>
      <c r="Y431" s="23" t="str">
        <f>IF(ISNUMBER(X431),MAX(IFERROR(LOOKUP(9.99E+307,Y$5:Y430),0),X431,0),"")</f>
        <v/>
      </c>
      <c r="Z431" s="23" t="str">
        <f t="shared" si="34"/>
        <v/>
      </c>
    </row>
    <row r="432" spans="1:26" x14ac:dyDescent="0.25">
      <c r="A432" s="28"/>
      <c r="B432" s="29"/>
      <c r="C432" s="30"/>
      <c r="D432" s="31"/>
      <c r="E432" s="31"/>
      <c r="F432" s="31"/>
      <c r="G432" s="16"/>
      <c r="H432" s="31"/>
      <c r="I432" s="32"/>
      <c r="J432" s="32"/>
      <c r="K432" s="32"/>
      <c r="L432" s="32"/>
      <c r="M432" s="32"/>
      <c r="N432" s="18"/>
      <c r="O432" s="23" t="str">
        <f t="shared" si="30"/>
        <v/>
      </c>
      <c r="P432" s="23" t="str">
        <f t="shared" si="31"/>
        <v/>
      </c>
      <c r="Q432" s="33" t="str">
        <f t="shared" si="32"/>
        <v/>
      </c>
      <c r="R432" s="26" t="str">
        <f t="shared" si="33"/>
        <v/>
      </c>
      <c r="S432" s="31"/>
      <c r="T432" s="31"/>
      <c r="U432" s="31"/>
      <c r="V432" s="31"/>
      <c r="W432" s="16"/>
      <c r="X432" s="23" t="str">
        <f>IF(ISNUMBER(P432),IFERROR(LOOKUP(9.99E+307,X$5:X431),0)+P432,"")</f>
        <v/>
      </c>
      <c r="Y432" s="23" t="str">
        <f>IF(ISNUMBER(X432),MAX(IFERROR(LOOKUP(9.99E+307,Y$5:Y431),0),X432,0),"")</f>
        <v/>
      </c>
      <c r="Z432" s="23" t="str">
        <f t="shared" si="34"/>
        <v/>
      </c>
    </row>
    <row r="433" spans="1:26" x14ac:dyDescent="0.25">
      <c r="A433" s="28"/>
      <c r="B433" s="29"/>
      <c r="C433" s="30"/>
      <c r="D433" s="31"/>
      <c r="E433" s="31"/>
      <c r="F433" s="31"/>
      <c r="G433" s="16"/>
      <c r="H433" s="31"/>
      <c r="I433" s="32"/>
      <c r="J433" s="32"/>
      <c r="K433" s="32"/>
      <c r="L433" s="32"/>
      <c r="M433" s="32"/>
      <c r="N433" s="18"/>
      <c r="O433" s="23" t="str">
        <f t="shared" si="30"/>
        <v/>
      </c>
      <c r="P433" s="23" t="str">
        <f t="shared" si="31"/>
        <v/>
      </c>
      <c r="Q433" s="33" t="str">
        <f t="shared" si="32"/>
        <v/>
      </c>
      <c r="R433" s="26" t="str">
        <f t="shared" si="33"/>
        <v/>
      </c>
      <c r="S433" s="31"/>
      <c r="T433" s="31"/>
      <c r="U433" s="31"/>
      <c r="V433" s="31"/>
      <c r="W433" s="16"/>
      <c r="X433" s="23" t="str">
        <f>IF(ISNUMBER(P433),IFERROR(LOOKUP(9.99E+307,X$5:X432),0)+P433,"")</f>
        <v/>
      </c>
      <c r="Y433" s="23" t="str">
        <f>IF(ISNUMBER(X433),MAX(IFERROR(LOOKUP(9.99E+307,Y$5:Y432),0),X433,0),"")</f>
        <v/>
      </c>
      <c r="Z433" s="23" t="str">
        <f t="shared" si="34"/>
        <v/>
      </c>
    </row>
    <row r="434" spans="1:26" x14ac:dyDescent="0.25">
      <c r="A434" s="28"/>
      <c r="B434" s="29"/>
      <c r="C434" s="30"/>
      <c r="D434" s="31"/>
      <c r="E434" s="31"/>
      <c r="F434" s="31"/>
      <c r="G434" s="16"/>
      <c r="H434" s="31"/>
      <c r="I434" s="32"/>
      <c r="J434" s="32"/>
      <c r="K434" s="32"/>
      <c r="L434" s="32"/>
      <c r="M434" s="32"/>
      <c r="N434" s="18"/>
      <c r="O434" s="23" t="str">
        <f t="shared" si="30"/>
        <v/>
      </c>
      <c r="P434" s="23" t="str">
        <f t="shared" si="31"/>
        <v/>
      </c>
      <c r="Q434" s="33" t="str">
        <f t="shared" si="32"/>
        <v/>
      </c>
      <c r="R434" s="26" t="str">
        <f t="shared" si="33"/>
        <v/>
      </c>
      <c r="S434" s="31"/>
      <c r="T434" s="31"/>
      <c r="U434" s="31"/>
      <c r="V434" s="31"/>
      <c r="W434" s="16"/>
      <c r="X434" s="23" t="str">
        <f>IF(ISNUMBER(P434),IFERROR(LOOKUP(9.99E+307,X$5:X433),0)+P434,"")</f>
        <v/>
      </c>
      <c r="Y434" s="23" t="str">
        <f>IF(ISNUMBER(X434),MAX(IFERROR(LOOKUP(9.99E+307,Y$5:Y433),0),X434,0),"")</f>
        <v/>
      </c>
      <c r="Z434" s="23" t="str">
        <f t="shared" si="34"/>
        <v/>
      </c>
    </row>
    <row r="435" spans="1:26" x14ac:dyDescent="0.25">
      <c r="A435" s="28"/>
      <c r="B435" s="29"/>
      <c r="C435" s="30"/>
      <c r="D435" s="31"/>
      <c r="E435" s="31"/>
      <c r="F435" s="31"/>
      <c r="G435" s="16"/>
      <c r="H435" s="31"/>
      <c r="I435" s="32"/>
      <c r="J435" s="32"/>
      <c r="K435" s="32"/>
      <c r="L435" s="32"/>
      <c r="M435" s="32"/>
      <c r="N435" s="18"/>
      <c r="O435" s="23" t="str">
        <f t="shared" si="30"/>
        <v/>
      </c>
      <c r="P435" s="23" t="str">
        <f t="shared" si="31"/>
        <v/>
      </c>
      <c r="Q435" s="33" t="str">
        <f t="shared" si="32"/>
        <v/>
      </c>
      <c r="R435" s="26" t="str">
        <f t="shared" si="33"/>
        <v/>
      </c>
      <c r="S435" s="31"/>
      <c r="T435" s="31"/>
      <c r="U435" s="31"/>
      <c r="V435" s="31"/>
      <c r="W435" s="16"/>
      <c r="X435" s="23" t="str">
        <f>IF(ISNUMBER(P435),IFERROR(LOOKUP(9.99E+307,X$5:X434),0)+P435,"")</f>
        <v/>
      </c>
      <c r="Y435" s="23" t="str">
        <f>IF(ISNUMBER(X435),MAX(IFERROR(LOOKUP(9.99E+307,Y$5:Y434),0),X435,0),"")</f>
        <v/>
      </c>
      <c r="Z435" s="23" t="str">
        <f t="shared" si="34"/>
        <v/>
      </c>
    </row>
    <row r="436" spans="1:26" x14ac:dyDescent="0.25">
      <c r="A436" s="28"/>
      <c r="B436" s="29"/>
      <c r="C436" s="30"/>
      <c r="D436" s="31"/>
      <c r="E436" s="31"/>
      <c r="F436" s="31"/>
      <c r="G436" s="16"/>
      <c r="H436" s="31"/>
      <c r="I436" s="32"/>
      <c r="J436" s="32"/>
      <c r="K436" s="32"/>
      <c r="L436" s="32"/>
      <c r="M436" s="32"/>
      <c r="N436" s="18"/>
      <c r="O436" s="23" t="str">
        <f t="shared" si="30"/>
        <v/>
      </c>
      <c r="P436" s="23" t="str">
        <f t="shared" si="31"/>
        <v/>
      </c>
      <c r="Q436" s="33" t="str">
        <f t="shared" si="32"/>
        <v/>
      </c>
      <c r="R436" s="26" t="str">
        <f t="shared" si="33"/>
        <v/>
      </c>
      <c r="S436" s="31"/>
      <c r="T436" s="31"/>
      <c r="U436" s="31"/>
      <c r="V436" s="31"/>
      <c r="W436" s="16"/>
      <c r="X436" s="23" t="str">
        <f>IF(ISNUMBER(P436),IFERROR(LOOKUP(9.99E+307,X$5:X435),0)+P436,"")</f>
        <v/>
      </c>
      <c r="Y436" s="23" t="str">
        <f>IF(ISNUMBER(X436),MAX(IFERROR(LOOKUP(9.99E+307,Y$5:Y435),0),X436,0),"")</f>
        <v/>
      </c>
      <c r="Z436" s="23" t="str">
        <f t="shared" si="34"/>
        <v/>
      </c>
    </row>
    <row r="437" spans="1:26" x14ac:dyDescent="0.25">
      <c r="A437" s="28"/>
      <c r="B437" s="29"/>
      <c r="C437" s="30"/>
      <c r="D437" s="31"/>
      <c r="E437" s="31"/>
      <c r="F437" s="31"/>
      <c r="G437" s="16"/>
      <c r="H437" s="31"/>
      <c r="I437" s="32"/>
      <c r="J437" s="32"/>
      <c r="K437" s="32"/>
      <c r="L437" s="32"/>
      <c r="M437" s="32"/>
      <c r="N437" s="18"/>
      <c r="O437" s="23" t="str">
        <f t="shared" si="30"/>
        <v/>
      </c>
      <c r="P437" s="23" t="str">
        <f t="shared" si="31"/>
        <v/>
      </c>
      <c r="Q437" s="33" t="str">
        <f t="shared" si="32"/>
        <v/>
      </c>
      <c r="R437" s="26" t="str">
        <f t="shared" si="33"/>
        <v/>
      </c>
      <c r="S437" s="31"/>
      <c r="T437" s="31"/>
      <c r="U437" s="31"/>
      <c r="V437" s="31"/>
      <c r="W437" s="16"/>
      <c r="X437" s="23" t="str">
        <f>IF(ISNUMBER(P437),IFERROR(LOOKUP(9.99E+307,X$5:X436),0)+P437,"")</f>
        <v/>
      </c>
      <c r="Y437" s="23" t="str">
        <f>IF(ISNUMBER(X437),MAX(IFERROR(LOOKUP(9.99E+307,Y$5:Y436),0),X437,0),"")</f>
        <v/>
      </c>
      <c r="Z437" s="23" t="str">
        <f t="shared" si="34"/>
        <v/>
      </c>
    </row>
    <row r="438" spans="1:26" x14ac:dyDescent="0.25">
      <c r="A438" s="28"/>
      <c r="B438" s="29"/>
      <c r="C438" s="30"/>
      <c r="D438" s="31"/>
      <c r="E438" s="31"/>
      <c r="F438" s="31"/>
      <c r="G438" s="16"/>
      <c r="H438" s="31"/>
      <c r="I438" s="32"/>
      <c r="J438" s="32"/>
      <c r="K438" s="32"/>
      <c r="L438" s="32"/>
      <c r="M438" s="32"/>
      <c r="N438" s="18"/>
      <c r="O438" s="23" t="str">
        <f t="shared" si="30"/>
        <v/>
      </c>
      <c r="P438" s="23" t="str">
        <f t="shared" si="31"/>
        <v/>
      </c>
      <c r="Q438" s="33" t="str">
        <f t="shared" si="32"/>
        <v/>
      </c>
      <c r="R438" s="26" t="str">
        <f t="shared" si="33"/>
        <v/>
      </c>
      <c r="S438" s="31"/>
      <c r="T438" s="31"/>
      <c r="U438" s="31"/>
      <c r="V438" s="31"/>
      <c r="W438" s="16"/>
      <c r="X438" s="23" t="str">
        <f>IF(ISNUMBER(P438),IFERROR(LOOKUP(9.99E+307,X$5:X437),0)+P438,"")</f>
        <v/>
      </c>
      <c r="Y438" s="23" t="str">
        <f>IF(ISNUMBER(X438),MAX(IFERROR(LOOKUP(9.99E+307,Y$5:Y437),0),X438,0),"")</f>
        <v/>
      </c>
      <c r="Z438" s="23" t="str">
        <f t="shared" si="34"/>
        <v/>
      </c>
    </row>
    <row r="439" spans="1:26" x14ac:dyDescent="0.25">
      <c r="A439" s="28"/>
      <c r="B439" s="29"/>
      <c r="C439" s="30"/>
      <c r="D439" s="31"/>
      <c r="E439" s="31"/>
      <c r="F439" s="31"/>
      <c r="G439" s="16"/>
      <c r="H439" s="31"/>
      <c r="I439" s="32"/>
      <c r="J439" s="32"/>
      <c r="K439" s="32"/>
      <c r="L439" s="32"/>
      <c r="M439" s="32"/>
      <c r="N439" s="18"/>
      <c r="O439" s="23" t="str">
        <f t="shared" si="30"/>
        <v/>
      </c>
      <c r="P439" s="23" t="str">
        <f t="shared" si="31"/>
        <v/>
      </c>
      <c r="Q439" s="33" t="str">
        <f t="shared" si="32"/>
        <v/>
      </c>
      <c r="R439" s="26" t="str">
        <f t="shared" si="33"/>
        <v/>
      </c>
      <c r="S439" s="31"/>
      <c r="T439" s="31"/>
      <c r="U439" s="31"/>
      <c r="V439" s="31"/>
      <c r="W439" s="16"/>
      <c r="X439" s="23" t="str">
        <f>IF(ISNUMBER(P439),IFERROR(LOOKUP(9.99E+307,X$5:X438),0)+P439,"")</f>
        <v/>
      </c>
      <c r="Y439" s="23" t="str">
        <f>IF(ISNUMBER(X439),MAX(IFERROR(LOOKUP(9.99E+307,Y$5:Y438),0),X439,0),"")</f>
        <v/>
      </c>
      <c r="Z439" s="23" t="str">
        <f t="shared" si="34"/>
        <v/>
      </c>
    </row>
    <row r="440" spans="1:26" x14ac:dyDescent="0.25">
      <c r="A440" s="28"/>
      <c r="B440" s="29"/>
      <c r="C440" s="30"/>
      <c r="D440" s="31"/>
      <c r="E440" s="31"/>
      <c r="F440" s="31"/>
      <c r="G440" s="16"/>
      <c r="H440" s="31"/>
      <c r="I440" s="32"/>
      <c r="J440" s="32"/>
      <c r="K440" s="32"/>
      <c r="L440" s="32"/>
      <c r="M440" s="32"/>
      <c r="N440" s="18"/>
      <c r="O440" s="23" t="str">
        <f t="shared" si="30"/>
        <v/>
      </c>
      <c r="P440" s="23" t="str">
        <f t="shared" si="31"/>
        <v/>
      </c>
      <c r="Q440" s="33" t="str">
        <f t="shared" si="32"/>
        <v/>
      </c>
      <c r="R440" s="26" t="str">
        <f t="shared" si="33"/>
        <v/>
      </c>
      <c r="S440" s="31"/>
      <c r="T440" s="31"/>
      <c r="U440" s="31"/>
      <c r="V440" s="31"/>
      <c r="W440" s="16"/>
      <c r="X440" s="23" t="str">
        <f>IF(ISNUMBER(P440),IFERROR(LOOKUP(9.99E+307,X$5:X439),0)+P440,"")</f>
        <v/>
      </c>
      <c r="Y440" s="23" t="str">
        <f>IF(ISNUMBER(X440),MAX(IFERROR(LOOKUP(9.99E+307,Y$5:Y439),0),X440,0),"")</f>
        <v/>
      </c>
      <c r="Z440" s="23" t="str">
        <f t="shared" si="34"/>
        <v/>
      </c>
    </row>
    <row r="441" spans="1:26" x14ac:dyDescent="0.25">
      <c r="A441" s="28"/>
      <c r="B441" s="29"/>
      <c r="C441" s="30"/>
      <c r="D441" s="31"/>
      <c r="E441" s="31"/>
      <c r="F441" s="31"/>
      <c r="G441" s="16"/>
      <c r="H441" s="31"/>
      <c r="I441" s="32"/>
      <c r="J441" s="32"/>
      <c r="K441" s="32"/>
      <c r="L441" s="32"/>
      <c r="M441" s="32"/>
      <c r="N441" s="18"/>
      <c r="O441" s="23" t="str">
        <f t="shared" si="30"/>
        <v/>
      </c>
      <c r="P441" s="23" t="str">
        <f t="shared" si="31"/>
        <v/>
      </c>
      <c r="Q441" s="33" t="str">
        <f t="shared" si="32"/>
        <v/>
      </c>
      <c r="R441" s="26" t="str">
        <f t="shared" si="33"/>
        <v/>
      </c>
      <c r="S441" s="31"/>
      <c r="T441" s="31"/>
      <c r="U441" s="31"/>
      <c r="V441" s="31"/>
      <c r="W441" s="16"/>
      <c r="X441" s="23" t="str">
        <f>IF(ISNUMBER(P441),IFERROR(LOOKUP(9.99E+307,X$5:X440),0)+P441,"")</f>
        <v/>
      </c>
      <c r="Y441" s="23" t="str">
        <f>IF(ISNUMBER(X441),MAX(IFERROR(LOOKUP(9.99E+307,Y$5:Y440),0),X441,0),"")</f>
        <v/>
      </c>
      <c r="Z441" s="23" t="str">
        <f t="shared" si="34"/>
        <v/>
      </c>
    </row>
    <row r="442" spans="1:26" x14ac:dyDescent="0.25">
      <c r="A442" s="28"/>
      <c r="B442" s="29"/>
      <c r="C442" s="30"/>
      <c r="D442" s="31"/>
      <c r="E442" s="31"/>
      <c r="F442" s="31"/>
      <c r="G442" s="16"/>
      <c r="H442" s="31"/>
      <c r="I442" s="32"/>
      <c r="J442" s="32"/>
      <c r="K442" s="32"/>
      <c r="L442" s="32"/>
      <c r="M442" s="32"/>
      <c r="N442" s="18"/>
      <c r="O442" s="23" t="str">
        <f t="shared" si="30"/>
        <v/>
      </c>
      <c r="P442" s="23" t="str">
        <f t="shared" si="31"/>
        <v/>
      </c>
      <c r="Q442" s="33" t="str">
        <f t="shared" si="32"/>
        <v/>
      </c>
      <c r="R442" s="26" t="str">
        <f t="shared" si="33"/>
        <v/>
      </c>
      <c r="S442" s="31"/>
      <c r="T442" s="31"/>
      <c r="U442" s="31"/>
      <c r="V442" s="31"/>
      <c r="W442" s="16"/>
      <c r="X442" s="23" t="str">
        <f>IF(ISNUMBER(P442),IFERROR(LOOKUP(9.99E+307,X$5:X441),0)+P442,"")</f>
        <v/>
      </c>
      <c r="Y442" s="23" t="str">
        <f>IF(ISNUMBER(X442),MAX(IFERROR(LOOKUP(9.99E+307,Y$5:Y441),0),X442,0),"")</f>
        <v/>
      </c>
      <c r="Z442" s="23" t="str">
        <f t="shared" si="34"/>
        <v/>
      </c>
    </row>
    <row r="443" spans="1:26" x14ac:dyDescent="0.25">
      <c r="A443" s="28"/>
      <c r="B443" s="29"/>
      <c r="C443" s="30"/>
      <c r="D443" s="31"/>
      <c r="E443" s="31"/>
      <c r="F443" s="31"/>
      <c r="G443" s="16"/>
      <c r="H443" s="31"/>
      <c r="I443" s="32"/>
      <c r="J443" s="32"/>
      <c r="K443" s="32"/>
      <c r="L443" s="32"/>
      <c r="M443" s="32"/>
      <c r="N443" s="18"/>
      <c r="O443" s="23" t="str">
        <f t="shared" si="30"/>
        <v/>
      </c>
      <c r="P443" s="23" t="str">
        <f t="shared" si="31"/>
        <v/>
      </c>
      <c r="Q443" s="33" t="str">
        <f t="shared" si="32"/>
        <v/>
      </c>
      <c r="R443" s="26" t="str">
        <f t="shared" si="33"/>
        <v/>
      </c>
      <c r="S443" s="31"/>
      <c r="T443" s="31"/>
      <c r="U443" s="31"/>
      <c r="V443" s="31"/>
      <c r="W443" s="16"/>
      <c r="X443" s="23" t="str">
        <f>IF(ISNUMBER(P443),IFERROR(LOOKUP(9.99E+307,X$5:X442),0)+P443,"")</f>
        <v/>
      </c>
      <c r="Y443" s="23" t="str">
        <f>IF(ISNUMBER(X443),MAX(IFERROR(LOOKUP(9.99E+307,Y$5:Y442),0),X443,0),"")</f>
        <v/>
      </c>
      <c r="Z443" s="23" t="str">
        <f t="shared" si="34"/>
        <v/>
      </c>
    </row>
    <row r="444" spans="1:26" x14ac:dyDescent="0.25">
      <c r="A444" s="28"/>
      <c r="B444" s="29"/>
      <c r="C444" s="30"/>
      <c r="D444" s="31"/>
      <c r="E444" s="31"/>
      <c r="F444" s="31"/>
      <c r="G444" s="16"/>
      <c r="H444" s="31"/>
      <c r="I444" s="32"/>
      <c r="J444" s="32"/>
      <c r="K444" s="32"/>
      <c r="L444" s="32"/>
      <c r="M444" s="32"/>
      <c r="N444" s="18"/>
      <c r="O444" s="23" t="str">
        <f t="shared" si="30"/>
        <v/>
      </c>
      <c r="P444" s="23" t="str">
        <f t="shared" si="31"/>
        <v/>
      </c>
      <c r="Q444" s="33" t="str">
        <f t="shared" si="32"/>
        <v/>
      </c>
      <c r="R444" s="26" t="str">
        <f t="shared" si="33"/>
        <v/>
      </c>
      <c r="S444" s="31"/>
      <c r="T444" s="31"/>
      <c r="U444" s="31"/>
      <c r="V444" s="31"/>
      <c r="W444" s="16"/>
      <c r="X444" s="23" t="str">
        <f>IF(ISNUMBER(P444),IFERROR(LOOKUP(9.99E+307,X$5:X443),0)+P444,"")</f>
        <v/>
      </c>
      <c r="Y444" s="23" t="str">
        <f>IF(ISNUMBER(X444),MAX(IFERROR(LOOKUP(9.99E+307,Y$5:Y443),0),X444,0),"")</f>
        <v/>
      </c>
      <c r="Z444" s="23" t="str">
        <f t="shared" si="34"/>
        <v/>
      </c>
    </row>
    <row r="445" spans="1:26" x14ac:dyDescent="0.25">
      <c r="A445" s="28"/>
      <c r="B445" s="29"/>
      <c r="C445" s="30"/>
      <c r="D445" s="31"/>
      <c r="E445" s="31"/>
      <c r="F445" s="31"/>
      <c r="G445" s="16"/>
      <c r="H445" s="31"/>
      <c r="I445" s="32"/>
      <c r="J445" s="32"/>
      <c r="K445" s="32"/>
      <c r="L445" s="32"/>
      <c r="M445" s="32"/>
      <c r="N445" s="18"/>
      <c r="O445" s="23" t="str">
        <f t="shared" si="30"/>
        <v/>
      </c>
      <c r="P445" s="23" t="str">
        <f t="shared" si="31"/>
        <v/>
      </c>
      <c r="Q445" s="33" t="str">
        <f t="shared" si="32"/>
        <v/>
      </c>
      <c r="R445" s="26" t="str">
        <f t="shared" si="33"/>
        <v/>
      </c>
      <c r="S445" s="31"/>
      <c r="T445" s="31"/>
      <c r="U445" s="31"/>
      <c r="V445" s="31"/>
      <c r="W445" s="16"/>
      <c r="X445" s="23" t="str">
        <f>IF(ISNUMBER(P445),IFERROR(LOOKUP(9.99E+307,X$5:X444),0)+P445,"")</f>
        <v/>
      </c>
      <c r="Y445" s="23" t="str">
        <f>IF(ISNUMBER(X445),MAX(IFERROR(LOOKUP(9.99E+307,Y$5:Y444),0),X445,0),"")</f>
        <v/>
      </c>
      <c r="Z445" s="23" t="str">
        <f t="shared" si="34"/>
        <v/>
      </c>
    </row>
    <row r="446" spans="1:26" x14ac:dyDescent="0.25">
      <c r="A446" s="28"/>
      <c r="B446" s="29"/>
      <c r="C446" s="30"/>
      <c r="D446" s="31"/>
      <c r="E446" s="31"/>
      <c r="F446" s="31"/>
      <c r="G446" s="16"/>
      <c r="H446" s="31"/>
      <c r="I446" s="32"/>
      <c r="J446" s="32"/>
      <c r="K446" s="32"/>
      <c r="L446" s="32"/>
      <c r="M446" s="32"/>
      <c r="N446" s="18"/>
      <c r="O446" s="23" t="str">
        <f t="shared" si="30"/>
        <v/>
      </c>
      <c r="P446" s="23" t="str">
        <f t="shared" si="31"/>
        <v/>
      </c>
      <c r="Q446" s="33" t="str">
        <f t="shared" si="32"/>
        <v/>
      </c>
      <c r="R446" s="26" t="str">
        <f t="shared" si="33"/>
        <v/>
      </c>
      <c r="S446" s="31"/>
      <c r="T446" s="31"/>
      <c r="U446" s="31"/>
      <c r="V446" s="31"/>
      <c r="W446" s="16"/>
      <c r="X446" s="23" t="str">
        <f>IF(ISNUMBER(P446),IFERROR(LOOKUP(9.99E+307,X$5:X445),0)+P446,"")</f>
        <v/>
      </c>
      <c r="Y446" s="23" t="str">
        <f>IF(ISNUMBER(X446),MAX(IFERROR(LOOKUP(9.99E+307,Y$5:Y445),0),X446,0),"")</f>
        <v/>
      </c>
      <c r="Z446" s="23" t="str">
        <f t="shared" si="34"/>
        <v/>
      </c>
    </row>
    <row r="447" spans="1:26" x14ac:dyDescent="0.25">
      <c r="A447" s="28"/>
      <c r="B447" s="29"/>
      <c r="C447" s="30"/>
      <c r="D447" s="31"/>
      <c r="E447" s="31"/>
      <c r="F447" s="31"/>
      <c r="G447" s="16"/>
      <c r="H447" s="31"/>
      <c r="I447" s="32"/>
      <c r="J447" s="32"/>
      <c r="K447" s="32"/>
      <c r="L447" s="32"/>
      <c r="M447" s="32"/>
      <c r="N447" s="18"/>
      <c r="O447" s="23" t="str">
        <f t="shared" si="30"/>
        <v/>
      </c>
      <c r="P447" s="23" t="str">
        <f t="shared" si="31"/>
        <v/>
      </c>
      <c r="Q447" s="33" t="str">
        <f t="shared" si="32"/>
        <v/>
      </c>
      <c r="R447" s="26" t="str">
        <f t="shared" si="33"/>
        <v/>
      </c>
      <c r="S447" s="31"/>
      <c r="T447" s="31"/>
      <c r="U447" s="31"/>
      <c r="V447" s="31"/>
      <c r="W447" s="16"/>
      <c r="X447" s="23" t="str">
        <f>IF(ISNUMBER(P447),IFERROR(LOOKUP(9.99E+307,X$5:X446),0)+P447,"")</f>
        <v/>
      </c>
      <c r="Y447" s="23" t="str">
        <f>IF(ISNUMBER(X447),MAX(IFERROR(LOOKUP(9.99E+307,Y$5:Y446),0),X447,0),"")</f>
        <v/>
      </c>
      <c r="Z447" s="23" t="str">
        <f t="shared" si="34"/>
        <v/>
      </c>
    </row>
    <row r="448" spans="1:26" x14ac:dyDescent="0.25">
      <c r="A448" s="28"/>
      <c r="B448" s="29"/>
      <c r="C448" s="30"/>
      <c r="D448" s="31"/>
      <c r="E448" s="31"/>
      <c r="F448" s="31"/>
      <c r="G448" s="16"/>
      <c r="H448" s="31"/>
      <c r="I448" s="32"/>
      <c r="J448" s="32"/>
      <c r="K448" s="32"/>
      <c r="L448" s="32"/>
      <c r="M448" s="32"/>
      <c r="N448" s="18"/>
      <c r="O448" s="23" t="str">
        <f t="shared" si="30"/>
        <v/>
      </c>
      <c r="P448" s="23" t="str">
        <f t="shared" si="31"/>
        <v/>
      </c>
      <c r="Q448" s="33" t="str">
        <f t="shared" si="32"/>
        <v/>
      </c>
      <c r="R448" s="26" t="str">
        <f t="shared" si="33"/>
        <v/>
      </c>
      <c r="S448" s="31"/>
      <c r="T448" s="31"/>
      <c r="U448" s="31"/>
      <c r="V448" s="31"/>
      <c r="W448" s="16"/>
      <c r="X448" s="23" t="str">
        <f>IF(ISNUMBER(P448),IFERROR(LOOKUP(9.99E+307,X$5:X447),0)+P448,"")</f>
        <v/>
      </c>
      <c r="Y448" s="23" t="str">
        <f>IF(ISNUMBER(X448),MAX(IFERROR(LOOKUP(9.99E+307,Y$5:Y447),0),X448,0),"")</f>
        <v/>
      </c>
      <c r="Z448" s="23" t="str">
        <f t="shared" si="34"/>
        <v/>
      </c>
    </row>
    <row r="449" spans="1:26" x14ac:dyDescent="0.25">
      <c r="A449" s="28"/>
      <c r="B449" s="29"/>
      <c r="C449" s="30"/>
      <c r="D449" s="31"/>
      <c r="E449" s="31"/>
      <c r="F449" s="31"/>
      <c r="G449" s="16"/>
      <c r="H449" s="31"/>
      <c r="I449" s="32"/>
      <c r="J449" s="32"/>
      <c r="K449" s="32"/>
      <c r="L449" s="32"/>
      <c r="M449" s="32"/>
      <c r="N449" s="18"/>
      <c r="O449" s="23" t="str">
        <f t="shared" si="30"/>
        <v/>
      </c>
      <c r="P449" s="23" t="str">
        <f t="shared" si="31"/>
        <v/>
      </c>
      <c r="Q449" s="33" t="str">
        <f t="shared" si="32"/>
        <v/>
      </c>
      <c r="R449" s="26" t="str">
        <f t="shared" si="33"/>
        <v/>
      </c>
      <c r="S449" s="31"/>
      <c r="T449" s="31"/>
      <c r="U449" s="31"/>
      <c r="V449" s="31"/>
      <c r="W449" s="16"/>
      <c r="X449" s="23" t="str">
        <f>IF(ISNUMBER(P449),IFERROR(LOOKUP(9.99E+307,X$5:X448),0)+P449,"")</f>
        <v/>
      </c>
      <c r="Y449" s="23" t="str">
        <f>IF(ISNUMBER(X449),MAX(IFERROR(LOOKUP(9.99E+307,Y$5:Y448),0),X449,0),"")</f>
        <v/>
      </c>
      <c r="Z449" s="23" t="str">
        <f t="shared" si="34"/>
        <v/>
      </c>
    </row>
    <row r="450" spans="1:26" x14ac:dyDescent="0.25">
      <c r="A450" s="28"/>
      <c r="B450" s="29"/>
      <c r="C450" s="30"/>
      <c r="D450" s="31"/>
      <c r="E450" s="31"/>
      <c r="F450" s="31"/>
      <c r="G450" s="16"/>
      <c r="H450" s="31"/>
      <c r="I450" s="32"/>
      <c r="J450" s="32"/>
      <c r="K450" s="32"/>
      <c r="L450" s="32"/>
      <c r="M450" s="32"/>
      <c r="N450" s="18"/>
      <c r="O450" s="23" t="str">
        <f t="shared" si="30"/>
        <v/>
      </c>
      <c r="P450" s="23" t="str">
        <f t="shared" si="31"/>
        <v/>
      </c>
      <c r="Q450" s="33" t="str">
        <f t="shared" si="32"/>
        <v/>
      </c>
      <c r="R450" s="26" t="str">
        <f t="shared" si="33"/>
        <v/>
      </c>
      <c r="S450" s="31"/>
      <c r="T450" s="31"/>
      <c r="U450" s="31"/>
      <c r="V450" s="31"/>
      <c r="W450" s="16"/>
      <c r="X450" s="23" t="str">
        <f>IF(ISNUMBER(P450),IFERROR(LOOKUP(9.99E+307,X$5:X449),0)+P450,"")</f>
        <v/>
      </c>
      <c r="Y450" s="23" t="str">
        <f>IF(ISNUMBER(X450),MAX(IFERROR(LOOKUP(9.99E+307,Y$5:Y449),0),X450,0),"")</f>
        <v/>
      </c>
      <c r="Z450" s="23" t="str">
        <f t="shared" si="34"/>
        <v/>
      </c>
    </row>
    <row r="451" spans="1:26" x14ac:dyDescent="0.25">
      <c r="A451" s="28"/>
      <c r="B451" s="29"/>
      <c r="C451" s="30"/>
      <c r="D451" s="31"/>
      <c r="E451" s="31"/>
      <c r="F451" s="31"/>
      <c r="G451" s="16"/>
      <c r="H451" s="31"/>
      <c r="I451" s="32"/>
      <c r="J451" s="32"/>
      <c r="K451" s="32"/>
      <c r="L451" s="32"/>
      <c r="M451" s="32"/>
      <c r="N451" s="18"/>
      <c r="O451" s="23" t="str">
        <f t="shared" si="30"/>
        <v/>
      </c>
      <c r="P451" s="23" t="str">
        <f t="shared" si="31"/>
        <v/>
      </c>
      <c r="Q451" s="33" t="str">
        <f t="shared" si="32"/>
        <v/>
      </c>
      <c r="R451" s="26" t="str">
        <f t="shared" si="33"/>
        <v/>
      </c>
      <c r="S451" s="31"/>
      <c r="T451" s="31"/>
      <c r="U451" s="31"/>
      <c r="V451" s="31"/>
      <c r="W451" s="16"/>
      <c r="X451" s="23" t="str">
        <f>IF(ISNUMBER(P451),IFERROR(LOOKUP(9.99E+307,X$5:X450),0)+P451,"")</f>
        <v/>
      </c>
      <c r="Y451" s="23" t="str">
        <f>IF(ISNUMBER(X451),MAX(IFERROR(LOOKUP(9.99E+307,Y$5:Y450),0),X451,0),"")</f>
        <v/>
      </c>
      <c r="Z451" s="23" t="str">
        <f t="shared" si="34"/>
        <v/>
      </c>
    </row>
    <row r="452" spans="1:26" x14ac:dyDescent="0.25">
      <c r="A452" s="28"/>
      <c r="B452" s="29"/>
      <c r="C452" s="30"/>
      <c r="D452" s="31"/>
      <c r="E452" s="31"/>
      <c r="F452" s="31"/>
      <c r="G452" s="16"/>
      <c r="H452" s="31"/>
      <c r="I452" s="32"/>
      <c r="J452" s="32"/>
      <c r="K452" s="32"/>
      <c r="L452" s="32"/>
      <c r="M452" s="32"/>
      <c r="N452" s="18"/>
      <c r="O452" s="23" t="str">
        <f t="shared" si="30"/>
        <v/>
      </c>
      <c r="P452" s="23" t="str">
        <f t="shared" si="31"/>
        <v/>
      </c>
      <c r="Q452" s="33" t="str">
        <f t="shared" si="32"/>
        <v/>
      </c>
      <c r="R452" s="26" t="str">
        <f t="shared" si="33"/>
        <v/>
      </c>
      <c r="S452" s="31"/>
      <c r="T452" s="31"/>
      <c r="U452" s="31"/>
      <c r="V452" s="31"/>
      <c r="W452" s="16"/>
      <c r="X452" s="23" t="str">
        <f>IF(ISNUMBER(P452),IFERROR(LOOKUP(9.99E+307,X$5:X451),0)+P452,"")</f>
        <v/>
      </c>
      <c r="Y452" s="23" t="str">
        <f>IF(ISNUMBER(X452),MAX(IFERROR(LOOKUP(9.99E+307,Y$5:Y451),0),X452,0),"")</f>
        <v/>
      </c>
      <c r="Z452" s="23" t="str">
        <f t="shared" si="34"/>
        <v/>
      </c>
    </row>
    <row r="453" spans="1:26" x14ac:dyDescent="0.25">
      <c r="A453" s="28"/>
      <c r="B453" s="29"/>
      <c r="C453" s="30"/>
      <c r="D453" s="31"/>
      <c r="E453" s="31"/>
      <c r="F453" s="31"/>
      <c r="G453" s="16"/>
      <c r="H453" s="31"/>
      <c r="I453" s="32"/>
      <c r="J453" s="32"/>
      <c r="K453" s="32"/>
      <c r="L453" s="32"/>
      <c r="M453" s="32"/>
      <c r="N453" s="18"/>
      <c r="O453" s="23" t="str">
        <f t="shared" ref="O453:O504" si="35">IF(AND(ISNUMBER(I453),ISNUMBER(J453),ISNUMBER(M453)),ABS(I453-J453)*M453,"")</f>
        <v/>
      </c>
      <c r="P453" s="23" t="str">
        <f t="shared" ref="P453:P504" si="36">IF(AND(ISNUMBER(I453),ISNUMBER(L453),ISNUMBER(M453)),IF(F453="Long",(L453-I453)*M453-N453,(I453-L453)*M453-N453),"")</f>
        <v/>
      </c>
      <c r="Q453" s="33" t="str">
        <f t="shared" ref="Q453:Q516" si="37">IFERROR(IF(AND(ISNUMBER(P453),ISNUMBER(O453),O453&gt;0),P453/O453,""),"")</f>
        <v/>
      </c>
      <c r="R453" s="26" t="str">
        <f t="shared" ref="R453:R504" si="38">IFERROR(IF(AND(ISNUMBER(P453),ISNUMBER(I453),ISNUMBER(M453),I453*M453&gt;0),P453/(I453*M453),""),"")</f>
        <v/>
      </c>
      <c r="S453" s="31"/>
      <c r="T453" s="31"/>
      <c r="U453" s="31"/>
      <c r="V453" s="31"/>
      <c r="W453" s="16"/>
      <c r="X453" s="23" t="str">
        <f>IF(ISNUMBER(P453),IFERROR(LOOKUP(9.99E+307,X$5:X452),0)+P453,"")</f>
        <v/>
      </c>
      <c r="Y453" s="23" t="str">
        <f>IF(ISNUMBER(X453),MAX(IFERROR(LOOKUP(9.99E+307,Y$5:Y452),0),X453,0),"")</f>
        <v/>
      </c>
      <c r="Z453" s="23" t="str">
        <f t="shared" ref="Z453:Z516" si="39">IF(ISNUMBER(X453),X453-Y453,"")</f>
        <v/>
      </c>
    </row>
    <row r="454" spans="1:26" x14ac:dyDescent="0.25">
      <c r="A454" s="28"/>
      <c r="B454" s="29"/>
      <c r="C454" s="30"/>
      <c r="D454" s="31"/>
      <c r="E454" s="31"/>
      <c r="F454" s="31"/>
      <c r="G454" s="16"/>
      <c r="H454" s="31"/>
      <c r="I454" s="32"/>
      <c r="J454" s="32"/>
      <c r="K454" s="32"/>
      <c r="L454" s="32"/>
      <c r="M454" s="32"/>
      <c r="N454" s="18"/>
      <c r="O454" s="23" t="str">
        <f t="shared" si="35"/>
        <v/>
      </c>
      <c r="P454" s="23" t="str">
        <f t="shared" si="36"/>
        <v/>
      </c>
      <c r="Q454" s="33" t="str">
        <f t="shared" si="37"/>
        <v/>
      </c>
      <c r="R454" s="26" t="str">
        <f t="shared" si="38"/>
        <v/>
      </c>
      <c r="S454" s="31"/>
      <c r="T454" s="31"/>
      <c r="U454" s="31"/>
      <c r="V454" s="31"/>
      <c r="W454" s="16"/>
      <c r="X454" s="23" t="str">
        <f>IF(ISNUMBER(P454),IFERROR(LOOKUP(9.99E+307,X$5:X453),0)+P454,"")</f>
        <v/>
      </c>
      <c r="Y454" s="23" t="str">
        <f>IF(ISNUMBER(X454),MAX(IFERROR(LOOKUP(9.99E+307,Y$5:Y453),0),X454,0),"")</f>
        <v/>
      </c>
      <c r="Z454" s="23" t="str">
        <f t="shared" si="39"/>
        <v/>
      </c>
    </row>
    <row r="455" spans="1:26" x14ac:dyDescent="0.25">
      <c r="A455" s="28"/>
      <c r="B455" s="29"/>
      <c r="C455" s="30"/>
      <c r="D455" s="31"/>
      <c r="E455" s="31"/>
      <c r="F455" s="31"/>
      <c r="G455" s="16"/>
      <c r="H455" s="31"/>
      <c r="I455" s="32"/>
      <c r="J455" s="32"/>
      <c r="K455" s="32"/>
      <c r="L455" s="32"/>
      <c r="M455" s="32"/>
      <c r="N455" s="18"/>
      <c r="O455" s="23" t="str">
        <f t="shared" si="35"/>
        <v/>
      </c>
      <c r="P455" s="23" t="str">
        <f t="shared" si="36"/>
        <v/>
      </c>
      <c r="Q455" s="33" t="str">
        <f t="shared" si="37"/>
        <v/>
      </c>
      <c r="R455" s="26" t="str">
        <f t="shared" si="38"/>
        <v/>
      </c>
      <c r="S455" s="31"/>
      <c r="T455" s="31"/>
      <c r="U455" s="31"/>
      <c r="V455" s="31"/>
      <c r="W455" s="16"/>
      <c r="X455" s="23" t="str">
        <f>IF(ISNUMBER(P455),IFERROR(LOOKUP(9.99E+307,X$5:X454),0)+P455,"")</f>
        <v/>
      </c>
      <c r="Y455" s="23" t="str">
        <f>IF(ISNUMBER(X455),MAX(IFERROR(LOOKUP(9.99E+307,Y$5:Y454),0),X455,0),"")</f>
        <v/>
      </c>
      <c r="Z455" s="23" t="str">
        <f t="shared" si="39"/>
        <v/>
      </c>
    </row>
    <row r="456" spans="1:26" x14ac:dyDescent="0.25">
      <c r="A456" s="28"/>
      <c r="B456" s="29"/>
      <c r="C456" s="30"/>
      <c r="D456" s="31"/>
      <c r="E456" s="31"/>
      <c r="F456" s="31"/>
      <c r="G456" s="16"/>
      <c r="H456" s="31"/>
      <c r="I456" s="32"/>
      <c r="J456" s="32"/>
      <c r="K456" s="32"/>
      <c r="L456" s="32"/>
      <c r="M456" s="32"/>
      <c r="N456" s="18"/>
      <c r="O456" s="23" t="str">
        <f t="shared" si="35"/>
        <v/>
      </c>
      <c r="P456" s="23" t="str">
        <f t="shared" si="36"/>
        <v/>
      </c>
      <c r="Q456" s="33" t="str">
        <f t="shared" si="37"/>
        <v/>
      </c>
      <c r="R456" s="26" t="str">
        <f t="shared" si="38"/>
        <v/>
      </c>
      <c r="S456" s="31"/>
      <c r="T456" s="31"/>
      <c r="U456" s="31"/>
      <c r="V456" s="31"/>
      <c r="W456" s="16"/>
      <c r="X456" s="23" t="str">
        <f>IF(ISNUMBER(P456),IFERROR(LOOKUP(9.99E+307,X$5:X455),0)+P456,"")</f>
        <v/>
      </c>
      <c r="Y456" s="23" t="str">
        <f>IF(ISNUMBER(X456),MAX(IFERROR(LOOKUP(9.99E+307,Y$5:Y455),0),X456,0),"")</f>
        <v/>
      </c>
      <c r="Z456" s="23" t="str">
        <f t="shared" si="39"/>
        <v/>
      </c>
    </row>
    <row r="457" spans="1:26" x14ac:dyDescent="0.25">
      <c r="A457" s="28"/>
      <c r="B457" s="29"/>
      <c r="C457" s="30"/>
      <c r="D457" s="31"/>
      <c r="E457" s="31"/>
      <c r="F457" s="31"/>
      <c r="G457" s="16"/>
      <c r="H457" s="31"/>
      <c r="I457" s="32"/>
      <c r="J457" s="32"/>
      <c r="K457" s="32"/>
      <c r="L457" s="32"/>
      <c r="M457" s="32"/>
      <c r="N457" s="18"/>
      <c r="O457" s="23" t="str">
        <f t="shared" si="35"/>
        <v/>
      </c>
      <c r="P457" s="23" t="str">
        <f t="shared" si="36"/>
        <v/>
      </c>
      <c r="Q457" s="33" t="str">
        <f t="shared" si="37"/>
        <v/>
      </c>
      <c r="R457" s="26" t="str">
        <f t="shared" si="38"/>
        <v/>
      </c>
      <c r="S457" s="31"/>
      <c r="T457" s="31"/>
      <c r="U457" s="31"/>
      <c r="V457" s="31"/>
      <c r="W457" s="16"/>
      <c r="X457" s="23" t="str">
        <f>IF(ISNUMBER(P457),IFERROR(LOOKUP(9.99E+307,X$5:X456),0)+P457,"")</f>
        <v/>
      </c>
      <c r="Y457" s="23" t="str">
        <f>IF(ISNUMBER(X457),MAX(IFERROR(LOOKUP(9.99E+307,Y$5:Y456),0),X457,0),"")</f>
        <v/>
      </c>
      <c r="Z457" s="23" t="str">
        <f t="shared" si="39"/>
        <v/>
      </c>
    </row>
    <row r="458" spans="1:26" x14ac:dyDescent="0.25">
      <c r="A458" s="28"/>
      <c r="B458" s="29"/>
      <c r="C458" s="30"/>
      <c r="D458" s="31"/>
      <c r="E458" s="31"/>
      <c r="F458" s="31"/>
      <c r="G458" s="16"/>
      <c r="H458" s="31"/>
      <c r="I458" s="32"/>
      <c r="J458" s="32"/>
      <c r="K458" s="32"/>
      <c r="L458" s="32"/>
      <c r="M458" s="32"/>
      <c r="N458" s="18"/>
      <c r="O458" s="23" t="str">
        <f t="shared" si="35"/>
        <v/>
      </c>
      <c r="P458" s="23" t="str">
        <f t="shared" si="36"/>
        <v/>
      </c>
      <c r="Q458" s="33" t="str">
        <f t="shared" si="37"/>
        <v/>
      </c>
      <c r="R458" s="26" t="str">
        <f t="shared" si="38"/>
        <v/>
      </c>
      <c r="S458" s="31"/>
      <c r="T458" s="31"/>
      <c r="U458" s="31"/>
      <c r="V458" s="31"/>
      <c r="W458" s="16"/>
      <c r="X458" s="23" t="str">
        <f>IF(ISNUMBER(P458),IFERROR(LOOKUP(9.99E+307,X$5:X457),0)+P458,"")</f>
        <v/>
      </c>
      <c r="Y458" s="23" t="str">
        <f>IF(ISNUMBER(X458),MAX(IFERROR(LOOKUP(9.99E+307,Y$5:Y457),0),X458,0),"")</f>
        <v/>
      </c>
      <c r="Z458" s="23" t="str">
        <f t="shared" si="39"/>
        <v/>
      </c>
    </row>
    <row r="459" spans="1:26" x14ac:dyDescent="0.25">
      <c r="A459" s="28"/>
      <c r="B459" s="29"/>
      <c r="C459" s="30"/>
      <c r="D459" s="31"/>
      <c r="E459" s="31"/>
      <c r="F459" s="31"/>
      <c r="G459" s="16"/>
      <c r="H459" s="31"/>
      <c r="I459" s="32"/>
      <c r="J459" s="32"/>
      <c r="K459" s="32"/>
      <c r="L459" s="32"/>
      <c r="M459" s="32"/>
      <c r="N459" s="18"/>
      <c r="O459" s="23" t="str">
        <f t="shared" si="35"/>
        <v/>
      </c>
      <c r="P459" s="23" t="str">
        <f t="shared" si="36"/>
        <v/>
      </c>
      <c r="Q459" s="33" t="str">
        <f t="shared" si="37"/>
        <v/>
      </c>
      <c r="R459" s="26" t="str">
        <f t="shared" si="38"/>
        <v/>
      </c>
      <c r="S459" s="31"/>
      <c r="T459" s="31"/>
      <c r="U459" s="31"/>
      <c r="V459" s="31"/>
      <c r="W459" s="16"/>
      <c r="X459" s="23" t="str">
        <f>IF(ISNUMBER(P459),IFERROR(LOOKUP(9.99E+307,X$5:X458),0)+P459,"")</f>
        <v/>
      </c>
      <c r="Y459" s="23" t="str">
        <f>IF(ISNUMBER(X459),MAX(IFERROR(LOOKUP(9.99E+307,Y$5:Y458),0),X459,0),"")</f>
        <v/>
      </c>
      <c r="Z459" s="23" t="str">
        <f t="shared" si="39"/>
        <v/>
      </c>
    </row>
    <row r="460" spans="1:26" x14ac:dyDescent="0.25">
      <c r="A460" s="28"/>
      <c r="B460" s="29"/>
      <c r="C460" s="30"/>
      <c r="D460" s="31"/>
      <c r="E460" s="31"/>
      <c r="F460" s="31"/>
      <c r="G460" s="16"/>
      <c r="H460" s="31"/>
      <c r="I460" s="32"/>
      <c r="J460" s="32"/>
      <c r="K460" s="32"/>
      <c r="L460" s="32"/>
      <c r="M460" s="32"/>
      <c r="N460" s="18"/>
      <c r="O460" s="23" t="str">
        <f t="shared" si="35"/>
        <v/>
      </c>
      <c r="P460" s="23" t="str">
        <f t="shared" si="36"/>
        <v/>
      </c>
      <c r="Q460" s="33" t="str">
        <f t="shared" si="37"/>
        <v/>
      </c>
      <c r="R460" s="26" t="str">
        <f t="shared" si="38"/>
        <v/>
      </c>
      <c r="S460" s="31"/>
      <c r="T460" s="31"/>
      <c r="U460" s="31"/>
      <c r="V460" s="31"/>
      <c r="W460" s="16"/>
      <c r="X460" s="23" t="str">
        <f>IF(ISNUMBER(P460),IFERROR(LOOKUP(9.99E+307,X$5:X459),0)+P460,"")</f>
        <v/>
      </c>
      <c r="Y460" s="23" t="str">
        <f>IF(ISNUMBER(X460),MAX(IFERROR(LOOKUP(9.99E+307,Y$5:Y459),0),X460,0),"")</f>
        <v/>
      </c>
      <c r="Z460" s="23" t="str">
        <f t="shared" si="39"/>
        <v/>
      </c>
    </row>
    <row r="461" spans="1:26" x14ac:dyDescent="0.25">
      <c r="A461" s="28"/>
      <c r="B461" s="29"/>
      <c r="C461" s="30"/>
      <c r="D461" s="31"/>
      <c r="E461" s="31"/>
      <c r="F461" s="31"/>
      <c r="G461" s="16"/>
      <c r="H461" s="31"/>
      <c r="I461" s="32"/>
      <c r="J461" s="32"/>
      <c r="K461" s="32"/>
      <c r="L461" s="32"/>
      <c r="M461" s="32"/>
      <c r="N461" s="18"/>
      <c r="O461" s="23" t="str">
        <f t="shared" si="35"/>
        <v/>
      </c>
      <c r="P461" s="23" t="str">
        <f t="shared" si="36"/>
        <v/>
      </c>
      <c r="Q461" s="33" t="str">
        <f t="shared" si="37"/>
        <v/>
      </c>
      <c r="R461" s="26" t="str">
        <f t="shared" si="38"/>
        <v/>
      </c>
      <c r="S461" s="31"/>
      <c r="T461" s="31"/>
      <c r="U461" s="31"/>
      <c r="V461" s="31"/>
      <c r="W461" s="16"/>
      <c r="X461" s="23" t="str">
        <f>IF(ISNUMBER(P461),IFERROR(LOOKUP(9.99E+307,X$5:X460),0)+P461,"")</f>
        <v/>
      </c>
      <c r="Y461" s="23" t="str">
        <f>IF(ISNUMBER(X461),MAX(IFERROR(LOOKUP(9.99E+307,Y$5:Y460),0),X461,0),"")</f>
        <v/>
      </c>
      <c r="Z461" s="23" t="str">
        <f t="shared" si="39"/>
        <v/>
      </c>
    </row>
    <row r="462" spans="1:26" x14ac:dyDescent="0.25">
      <c r="A462" s="28"/>
      <c r="B462" s="29"/>
      <c r="C462" s="30"/>
      <c r="D462" s="31"/>
      <c r="E462" s="31"/>
      <c r="F462" s="31"/>
      <c r="G462" s="16"/>
      <c r="H462" s="31"/>
      <c r="I462" s="32"/>
      <c r="J462" s="32"/>
      <c r="K462" s="32"/>
      <c r="L462" s="32"/>
      <c r="M462" s="32"/>
      <c r="N462" s="18"/>
      <c r="O462" s="23" t="str">
        <f t="shared" si="35"/>
        <v/>
      </c>
      <c r="P462" s="23" t="str">
        <f t="shared" si="36"/>
        <v/>
      </c>
      <c r="Q462" s="33" t="str">
        <f t="shared" si="37"/>
        <v/>
      </c>
      <c r="R462" s="26" t="str">
        <f t="shared" si="38"/>
        <v/>
      </c>
      <c r="S462" s="31"/>
      <c r="T462" s="31"/>
      <c r="U462" s="31"/>
      <c r="V462" s="31"/>
      <c r="W462" s="16"/>
      <c r="X462" s="23" t="str">
        <f>IF(ISNUMBER(P462),IFERROR(LOOKUP(9.99E+307,X$5:X461),0)+P462,"")</f>
        <v/>
      </c>
      <c r="Y462" s="23" t="str">
        <f>IF(ISNUMBER(X462),MAX(IFERROR(LOOKUP(9.99E+307,Y$5:Y461),0),X462,0),"")</f>
        <v/>
      </c>
      <c r="Z462" s="23" t="str">
        <f t="shared" si="39"/>
        <v/>
      </c>
    </row>
    <row r="463" spans="1:26" x14ac:dyDescent="0.25">
      <c r="A463" s="28"/>
      <c r="B463" s="29"/>
      <c r="C463" s="30"/>
      <c r="D463" s="31"/>
      <c r="E463" s="31"/>
      <c r="F463" s="31"/>
      <c r="G463" s="16"/>
      <c r="H463" s="31"/>
      <c r="I463" s="32"/>
      <c r="J463" s="32"/>
      <c r="K463" s="32"/>
      <c r="L463" s="32"/>
      <c r="M463" s="32"/>
      <c r="N463" s="18"/>
      <c r="O463" s="23" t="str">
        <f t="shared" si="35"/>
        <v/>
      </c>
      <c r="P463" s="23" t="str">
        <f t="shared" si="36"/>
        <v/>
      </c>
      <c r="Q463" s="33" t="str">
        <f t="shared" si="37"/>
        <v/>
      </c>
      <c r="R463" s="26" t="str">
        <f t="shared" si="38"/>
        <v/>
      </c>
      <c r="S463" s="31"/>
      <c r="T463" s="31"/>
      <c r="U463" s="31"/>
      <c r="V463" s="31"/>
      <c r="W463" s="16"/>
      <c r="X463" s="23" t="str">
        <f>IF(ISNUMBER(P463),IFERROR(LOOKUP(9.99E+307,X$5:X462),0)+P463,"")</f>
        <v/>
      </c>
      <c r="Y463" s="23" t="str">
        <f>IF(ISNUMBER(X463),MAX(IFERROR(LOOKUP(9.99E+307,Y$5:Y462),0),X463,0),"")</f>
        <v/>
      </c>
      <c r="Z463" s="23" t="str">
        <f t="shared" si="39"/>
        <v/>
      </c>
    </row>
    <row r="464" spans="1:26" x14ac:dyDescent="0.25">
      <c r="A464" s="28"/>
      <c r="B464" s="29"/>
      <c r="C464" s="30"/>
      <c r="D464" s="31"/>
      <c r="E464" s="31"/>
      <c r="F464" s="31"/>
      <c r="G464" s="16"/>
      <c r="H464" s="31"/>
      <c r="I464" s="32"/>
      <c r="J464" s="32"/>
      <c r="K464" s="32"/>
      <c r="L464" s="32"/>
      <c r="M464" s="32"/>
      <c r="N464" s="18"/>
      <c r="O464" s="23" t="str">
        <f t="shared" si="35"/>
        <v/>
      </c>
      <c r="P464" s="23" t="str">
        <f t="shared" si="36"/>
        <v/>
      </c>
      <c r="Q464" s="33" t="str">
        <f t="shared" si="37"/>
        <v/>
      </c>
      <c r="R464" s="26" t="str">
        <f t="shared" si="38"/>
        <v/>
      </c>
      <c r="S464" s="31"/>
      <c r="T464" s="31"/>
      <c r="U464" s="31"/>
      <c r="V464" s="31"/>
      <c r="W464" s="16"/>
      <c r="X464" s="23" t="str">
        <f>IF(ISNUMBER(P464),IFERROR(LOOKUP(9.99E+307,X$5:X463),0)+P464,"")</f>
        <v/>
      </c>
      <c r="Y464" s="23" t="str">
        <f>IF(ISNUMBER(X464),MAX(IFERROR(LOOKUP(9.99E+307,Y$5:Y463),0),X464,0),"")</f>
        <v/>
      </c>
      <c r="Z464" s="23" t="str">
        <f t="shared" si="39"/>
        <v/>
      </c>
    </row>
    <row r="465" spans="1:26" x14ac:dyDescent="0.25">
      <c r="A465" s="28"/>
      <c r="B465" s="29"/>
      <c r="C465" s="30"/>
      <c r="D465" s="31"/>
      <c r="E465" s="31"/>
      <c r="F465" s="31"/>
      <c r="G465" s="16"/>
      <c r="H465" s="31"/>
      <c r="I465" s="32"/>
      <c r="J465" s="32"/>
      <c r="K465" s="32"/>
      <c r="L465" s="32"/>
      <c r="M465" s="32"/>
      <c r="N465" s="18"/>
      <c r="O465" s="23" t="str">
        <f t="shared" si="35"/>
        <v/>
      </c>
      <c r="P465" s="23" t="str">
        <f t="shared" si="36"/>
        <v/>
      </c>
      <c r="Q465" s="33" t="str">
        <f t="shared" si="37"/>
        <v/>
      </c>
      <c r="R465" s="26" t="str">
        <f t="shared" si="38"/>
        <v/>
      </c>
      <c r="S465" s="31"/>
      <c r="T465" s="31"/>
      <c r="U465" s="31"/>
      <c r="V465" s="31"/>
      <c r="W465" s="16"/>
      <c r="X465" s="23" t="str">
        <f>IF(ISNUMBER(P465),IFERROR(LOOKUP(9.99E+307,X$5:X464),0)+P465,"")</f>
        <v/>
      </c>
      <c r="Y465" s="23" t="str">
        <f>IF(ISNUMBER(X465),MAX(IFERROR(LOOKUP(9.99E+307,Y$5:Y464),0),X465,0),"")</f>
        <v/>
      </c>
      <c r="Z465" s="23" t="str">
        <f t="shared" si="39"/>
        <v/>
      </c>
    </row>
    <row r="466" spans="1:26" x14ac:dyDescent="0.25">
      <c r="A466" s="28"/>
      <c r="B466" s="29"/>
      <c r="C466" s="30"/>
      <c r="D466" s="31"/>
      <c r="E466" s="31"/>
      <c r="F466" s="31"/>
      <c r="G466" s="16"/>
      <c r="H466" s="31"/>
      <c r="I466" s="32"/>
      <c r="J466" s="32"/>
      <c r="K466" s="32"/>
      <c r="L466" s="32"/>
      <c r="M466" s="32"/>
      <c r="N466" s="18"/>
      <c r="O466" s="23" t="str">
        <f t="shared" si="35"/>
        <v/>
      </c>
      <c r="P466" s="23" t="str">
        <f t="shared" si="36"/>
        <v/>
      </c>
      <c r="Q466" s="33" t="str">
        <f t="shared" si="37"/>
        <v/>
      </c>
      <c r="R466" s="26" t="str">
        <f t="shared" si="38"/>
        <v/>
      </c>
      <c r="S466" s="31"/>
      <c r="T466" s="31"/>
      <c r="U466" s="31"/>
      <c r="V466" s="31"/>
      <c r="W466" s="16"/>
      <c r="X466" s="23" t="str">
        <f>IF(ISNUMBER(P466),IFERROR(LOOKUP(9.99E+307,X$5:X465),0)+P466,"")</f>
        <v/>
      </c>
      <c r="Y466" s="23" t="str">
        <f>IF(ISNUMBER(X466),MAX(IFERROR(LOOKUP(9.99E+307,Y$5:Y465),0),X466,0),"")</f>
        <v/>
      </c>
      <c r="Z466" s="23" t="str">
        <f t="shared" si="39"/>
        <v/>
      </c>
    </row>
    <row r="467" spans="1:26" x14ac:dyDescent="0.25">
      <c r="A467" s="28"/>
      <c r="B467" s="29"/>
      <c r="C467" s="30"/>
      <c r="D467" s="31"/>
      <c r="E467" s="31"/>
      <c r="F467" s="31"/>
      <c r="G467" s="16"/>
      <c r="H467" s="31"/>
      <c r="I467" s="32"/>
      <c r="J467" s="32"/>
      <c r="K467" s="32"/>
      <c r="L467" s="32"/>
      <c r="M467" s="32"/>
      <c r="N467" s="18"/>
      <c r="O467" s="23" t="str">
        <f t="shared" si="35"/>
        <v/>
      </c>
      <c r="P467" s="23" t="str">
        <f t="shared" si="36"/>
        <v/>
      </c>
      <c r="Q467" s="33" t="str">
        <f t="shared" si="37"/>
        <v/>
      </c>
      <c r="R467" s="26" t="str">
        <f t="shared" si="38"/>
        <v/>
      </c>
      <c r="S467" s="31"/>
      <c r="T467" s="31"/>
      <c r="U467" s="31"/>
      <c r="V467" s="31"/>
      <c r="W467" s="16"/>
      <c r="X467" s="23" t="str">
        <f>IF(ISNUMBER(P467),IFERROR(LOOKUP(9.99E+307,X$5:X466),0)+P467,"")</f>
        <v/>
      </c>
      <c r="Y467" s="23" t="str">
        <f>IF(ISNUMBER(X467),MAX(IFERROR(LOOKUP(9.99E+307,Y$5:Y466),0),X467,0),"")</f>
        <v/>
      </c>
      <c r="Z467" s="23" t="str">
        <f t="shared" si="39"/>
        <v/>
      </c>
    </row>
    <row r="468" spans="1:26" x14ac:dyDescent="0.25">
      <c r="A468" s="28"/>
      <c r="B468" s="29"/>
      <c r="C468" s="30"/>
      <c r="D468" s="31"/>
      <c r="E468" s="31"/>
      <c r="F468" s="31"/>
      <c r="G468" s="16"/>
      <c r="H468" s="31"/>
      <c r="I468" s="32"/>
      <c r="J468" s="32"/>
      <c r="K468" s="32"/>
      <c r="L468" s="32"/>
      <c r="M468" s="32"/>
      <c r="N468" s="18"/>
      <c r="O468" s="23" t="str">
        <f t="shared" si="35"/>
        <v/>
      </c>
      <c r="P468" s="23" t="str">
        <f t="shared" si="36"/>
        <v/>
      </c>
      <c r="Q468" s="33" t="str">
        <f t="shared" si="37"/>
        <v/>
      </c>
      <c r="R468" s="26" t="str">
        <f t="shared" si="38"/>
        <v/>
      </c>
      <c r="S468" s="31"/>
      <c r="T468" s="31"/>
      <c r="U468" s="31"/>
      <c r="V468" s="31"/>
      <c r="W468" s="16"/>
      <c r="X468" s="23" t="str">
        <f>IF(ISNUMBER(P468),IFERROR(LOOKUP(9.99E+307,X$5:X467),0)+P468,"")</f>
        <v/>
      </c>
      <c r="Y468" s="23" t="str">
        <f>IF(ISNUMBER(X468),MAX(IFERROR(LOOKUP(9.99E+307,Y$5:Y467),0),X468,0),"")</f>
        <v/>
      </c>
      <c r="Z468" s="23" t="str">
        <f t="shared" si="39"/>
        <v/>
      </c>
    </row>
    <row r="469" spans="1:26" x14ac:dyDescent="0.25">
      <c r="A469" s="28"/>
      <c r="B469" s="29"/>
      <c r="C469" s="30"/>
      <c r="D469" s="31"/>
      <c r="E469" s="31"/>
      <c r="F469" s="31"/>
      <c r="G469" s="16"/>
      <c r="H469" s="31"/>
      <c r="I469" s="32"/>
      <c r="J469" s="32"/>
      <c r="K469" s="32"/>
      <c r="L469" s="32"/>
      <c r="M469" s="32"/>
      <c r="N469" s="18"/>
      <c r="O469" s="23" t="str">
        <f t="shared" si="35"/>
        <v/>
      </c>
      <c r="P469" s="23" t="str">
        <f t="shared" si="36"/>
        <v/>
      </c>
      <c r="Q469" s="33" t="str">
        <f t="shared" si="37"/>
        <v/>
      </c>
      <c r="R469" s="26" t="str">
        <f t="shared" si="38"/>
        <v/>
      </c>
      <c r="S469" s="31"/>
      <c r="T469" s="31"/>
      <c r="U469" s="31"/>
      <c r="V469" s="31"/>
      <c r="W469" s="16"/>
      <c r="X469" s="23" t="str">
        <f>IF(ISNUMBER(P469),IFERROR(LOOKUP(9.99E+307,X$5:X468),0)+P469,"")</f>
        <v/>
      </c>
      <c r="Y469" s="23" t="str">
        <f>IF(ISNUMBER(X469),MAX(IFERROR(LOOKUP(9.99E+307,Y$5:Y468),0),X469,0),"")</f>
        <v/>
      </c>
      <c r="Z469" s="23" t="str">
        <f t="shared" si="39"/>
        <v/>
      </c>
    </row>
    <row r="470" spans="1:26" x14ac:dyDescent="0.25">
      <c r="A470" s="28"/>
      <c r="B470" s="29"/>
      <c r="C470" s="30"/>
      <c r="D470" s="31"/>
      <c r="E470" s="31"/>
      <c r="F470" s="31"/>
      <c r="G470" s="16"/>
      <c r="H470" s="31"/>
      <c r="I470" s="32"/>
      <c r="J470" s="32"/>
      <c r="K470" s="32"/>
      <c r="L470" s="32"/>
      <c r="M470" s="32"/>
      <c r="N470" s="18"/>
      <c r="O470" s="23" t="str">
        <f t="shared" si="35"/>
        <v/>
      </c>
      <c r="P470" s="23" t="str">
        <f t="shared" si="36"/>
        <v/>
      </c>
      <c r="Q470" s="33" t="str">
        <f t="shared" si="37"/>
        <v/>
      </c>
      <c r="R470" s="26" t="str">
        <f t="shared" si="38"/>
        <v/>
      </c>
      <c r="S470" s="31"/>
      <c r="T470" s="31"/>
      <c r="U470" s="31"/>
      <c r="V470" s="31"/>
      <c r="W470" s="16"/>
      <c r="X470" s="23" t="str">
        <f>IF(ISNUMBER(P470),IFERROR(LOOKUP(9.99E+307,X$5:X469),0)+P470,"")</f>
        <v/>
      </c>
      <c r="Y470" s="23" t="str">
        <f>IF(ISNUMBER(X470),MAX(IFERROR(LOOKUP(9.99E+307,Y$5:Y469),0),X470,0),"")</f>
        <v/>
      </c>
      <c r="Z470" s="23" t="str">
        <f t="shared" si="39"/>
        <v/>
      </c>
    </row>
    <row r="471" spans="1:26" x14ac:dyDescent="0.25">
      <c r="A471" s="28"/>
      <c r="B471" s="29"/>
      <c r="C471" s="30"/>
      <c r="D471" s="31"/>
      <c r="E471" s="31"/>
      <c r="F471" s="31"/>
      <c r="G471" s="16"/>
      <c r="H471" s="31"/>
      <c r="I471" s="32"/>
      <c r="J471" s="32"/>
      <c r="K471" s="32"/>
      <c r="L471" s="32"/>
      <c r="M471" s="32"/>
      <c r="N471" s="18"/>
      <c r="O471" s="23" t="str">
        <f t="shared" si="35"/>
        <v/>
      </c>
      <c r="P471" s="23" t="str">
        <f t="shared" si="36"/>
        <v/>
      </c>
      <c r="Q471" s="33" t="str">
        <f t="shared" si="37"/>
        <v/>
      </c>
      <c r="R471" s="26" t="str">
        <f t="shared" si="38"/>
        <v/>
      </c>
      <c r="S471" s="31"/>
      <c r="T471" s="31"/>
      <c r="U471" s="31"/>
      <c r="V471" s="31"/>
      <c r="W471" s="16"/>
      <c r="X471" s="23" t="str">
        <f>IF(ISNUMBER(P471),IFERROR(LOOKUP(9.99E+307,X$5:X470),0)+P471,"")</f>
        <v/>
      </c>
      <c r="Y471" s="23" t="str">
        <f>IF(ISNUMBER(X471),MAX(IFERROR(LOOKUP(9.99E+307,Y$5:Y470),0),X471,0),"")</f>
        <v/>
      </c>
      <c r="Z471" s="23" t="str">
        <f t="shared" si="39"/>
        <v/>
      </c>
    </row>
    <row r="472" spans="1:26" x14ac:dyDescent="0.25">
      <c r="A472" s="28"/>
      <c r="B472" s="29"/>
      <c r="C472" s="30"/>
      <c r="D472" s="31"/>
      <c r="E472" s="31"/>
      <c r="F472" s="31"/>
      <c r="G472" s="16"/>
      <c r="H472" s="31"/>
      <c r="I472" s="32"/>
      <c r="J472" s="32"/>
      <c r="K472" s="32"/>
      <c r="L472" s="32"/>
      <c r="M472" s="32"/>
      <c r="N472" s="18"/>
      <c r="O472" s="23" t="str">
        <f t="shared" si="35"/>
        <v/>
      </c>
      <c r="P472" s="23" t="str">
        <f t="shared" si="36"/>
        <v/>
      </c>
      <c r="Q472" s="33" t="str">
        <f t="shared" si="37"/>
        <v/>
      </c>
      <c r="R472" s="26" t="str">
        <f t="shared" si="38"/>
        <v/>
      </c>
      <c r="S472" s="31"/>
      <c r="T472" s="31"/>
      <c r="U472" s="31"/>
      <c r="V472" s="31"/>
      <c r="W472" s="16"/>
      <c r="X472" s="23" t="str">
        <f>IF(ISNUMBER(P472),IFERROR(LOOKUP(9.99E+307,X$5:X471),0)+P472,"")</f>
        <v/>
      </c>
      <c r="Y472" s="23" t="str">
        <f>IF(ISNUMBER(X472),MAX(IFERROR(LOOKUP(9.99E+307,Y$5:Y471),0),X472,0),"")</f>
        <v/>
      </c>
      <c r="Z472" s="23" t="str">
        <f t="shared" si="39"/>
        <v/>
      </c>
    </row>
    <row r="473" spans="1:26" x14ac:dyDescent="0.25">
      <c r="A473" s="28"/>
      <c r="B473" s="29"/>
      <c r="C473" s="30"/>
      <c r="D473" s="31"/>
      <c r="E473" s="31"/>
      <c r="F473" s="31"/>
      <c r="G473" s="16"/>
      <c r="H473" s="31"/>
      <c r="I473" s="32"/>
      <c r="J473" s="32"/>
      <c r="K473" s="32"/>
      <c r="L473" s="32"/>
      <c r="M473" s="32"/>
      <c r="N473" s="18"/>
      <c r="O473" s="23" t="str">
        <f t="shared" si="35"/>
        <v/>
      </c>
      <c r="P473" s="23" t="str">
        <f t="shared" si="36"/>
        <v/>
      </c>
      <c r="Q473" s="33" t="str">
        <f t="shared" si="37"/>
        <v/>
      </c>
      <c r="R473" s="26" t="str">
        <f t="shared" si="38"/>
        <v/>
      </c>
      <c r="S473" s="31"/>
      <c r="T473" s="31"/>
      <c r="U473" s="31"/>
      <c r="V473" s="31"/>
      <c r="W473" s="16"/>
      <c r="X473" s="23" t="str">
        <f>IF(ISNUMBER(P473),IFERROR(LOOKUP(9.99E+307,X$5:X472),0)+P473,"")</f>
        <v/>
      </c>
      <c r="Y473" s="23" t="str">
        <f>IF(ISNUMBER(X473),MAX(IFERROR(LOOKUP(9.99E+307,Y$5:Y472),0),X473,0),"")</f>
        <v/>
      </c>
      <c r="Z473" s="23" t="str">
        <f t="shared" si="39"/>
        <v/>
      </c>
    </row>
    <row r="474" spans="1:26" x14ac:dyDescent="0.25">
      <c r="A474" s="28"/>
      <c r="B474" s="29"/>
      <c r="C474" s="30"/>
      <c r="D474" s="31"/>
      <c r="E474" s="31"/>
      <c r="F474" s="31"/>
      <c r="G474" s="16"/>
      <c r="H474" s="31"/>
      <c r="I474" s="32"/>
      <c r="J474" s="32"/>
      <c r="K474" s="32"/>
      <c r="L474" s="32"/>
      <c r="M474" s="32"/>
      <c r="N474" s="18"/>
      <c r="O474" s="23" t="str">
        <f t="shared" si="35"/>
        <v/>
      </c>
      <c r="P474" s="23" t="str">
        <f t="shared" si="36"/>
        <v/>
      </c>
      <c r="Q474" s="33" t="str">
        <f t="shared" si="37"/>
        <v/>
      </c>
      <c r="R474" s="26" t="str">
        <f t="shared" si="38"/>
        <v/>
      </c>
      <c r="S474" s="31"/>
      <c r="T474" s="31"/>
      <c r="U474" s="31"/>
      <c r="V474" s="31"/>
      <c r="W474" s="16"/>
      <c r="X474" s="23" t="str">
        <f>IF(ISNUMBER(P474),IFERROR(LOOKUP(9.99E+307,X$5:X473),0)+P474,"")</f>
        <v/>
      </c>
      <c r="Y474" s="23" t="str">
        <f>IF(ISNUMBER(X474),MAX(IFERROR(LOOKUP(9.99E+307,Y$5:Y473),0),X474,0),"")</f>
        <v/>
      </c>
      <c r="Z474" s="23" t="str">
        <f t="shared" si="39"/>
        <v/>
      </c>
    </row>
    <row r="475" spans="1:26" x14ac:dyDescent="0.25">
      <c r="A475" s="28"/>
      <c r="B475" s="29"/>
      <c r="C475" s="30"/>
      <c r="D475" s="31"/>
      <c r="E475" s="31"/>
      <c r="F475" s="31"/>
      <c r="G475" s="16"/>
      <c r="H475" s="31"/>
      <c r="I475" s="32"/>
      <c r="J475" s="32"/>
      <c r="K475" s="32"/>
      <c r="L475" s="32"/>
      <c r="M475" s="32"/>
      <c r="N475" s="18"/>
      <c r="O475" s="23" t="str">
        <f t="shared" si="35"/>
        <v/>
      </c>
      <c r="P475" s="23" t="str">
        <f t="shared" si="36"/>
        <v/>
      </c>
      <c r="Q475" s="33" t="str">
        <f t="shared" si="37"/>
        <v/>
      </c>
      <c r="R475" s="26" t="str">
        <f t="shared" si="38"/>
        <v/>
      </c>
      <c r="S475" s="31"/>
      <c r="T475" s="31"/>
      <c r="U475" s="31"/>
      <c r="V475" s="31"/>
      <c r="W475" s="16"/>
      <c r="X475" s="23" t="str">
        <f>IF(ISNUMBER(P475),IFERROR(LOOKUP(9.99E+307,X$5:X474),0)+P475,"")</f>
        <v/>
      </c>
      <c r="Y475" s="23" t="str">
        <f>IF(ISNUMBER(X475),MAX(IFERROR(LOOKUP(9.99E+307,Y$5:Y474),0),X475,0),"")</f>
        <v/>
      </c>
      <c r="Z475" s="23" t="str">
        <f t="shared" si="39"/>
        <v/>
      </c>
    </row>
    <row r="476" spans="1:26" x14ac:dyDescent="0.25">
      <c r="A476" s="28"/>
      <c r="B476" s="29"/>
      <c r="C476" s="30"/>
      <c r="D476" s="31"/>
      <c r="E476" s="31"/>
      <c r="F476" s="31"/>
      <c r="G476" s="16"/>
      <c r="H476" s="31"/>
      <c r="I476" s="32"/>
      <c r="J476" s="32"/>
      <c r="K476" s="32"/>
      <c r="L476" s="32"/>
      <c r="M476" s="32"/>
      <c r="N476" s="18"/>
      <c r="O476" s="23" t="str">
        <f t="shared" si="35"/>
        <v/>
      </c>
      <c r="P476" s="23" t="str">
        <f t="shared" si="36"/>
        <v/>
      </c>
      <c r="Q476" s="33" t="str">
        <f t="shared" si="37"/>
        <v/>
      </c>
      <c r="R476" s="26" t="str">
        <f t="shared" si="38"/>
        <v/>
      </c>
      <c r="S476" s="31"/>
      <c r="T476" s="31"/>
      <c r="U476" s="31"/>
      <c r="V476" s="31"/>
      <c r="W476" s="16"/>
      <c r="X476" s="23" t="str">
        <f>IF(ISNUMBER(P476),IFERROR(LOOKUP(9.99E+307,X$5:X475),0)+P476,"")</f>
        <v/>
      </c>
      <c r="Y476" s="23" t="str">
        <f>IF(ISNUMBER(X476),MAX(IFERROR(LOOKUP(9.99E+307,Y$5:Y475),0),X476,0),"")</f>
        <v/>
      </c>
      <c r="Z476" s="23" t="str">
        <f t="shared" si="39"/>
        <v/>
      </c>
    </row>
    <row r="477" spans="1:26" x14ac:dyDescent="0.25">
      <c r="A477" s="28"/>
      <c r="B477" s="29"/>
      <c r="C477" s="30"/>
      <c r="D477" s="31"/>
      <c r="E477" s="31"/>
      <c r="F477" s="31"/>
      <c r="G477" s="16"/>
      <c r="H477" s="31"/>
      <c r="I477" s="32"/>
      <c r="J477" s="32"/>
      <c r="K477" s="32"/>
      <c r="L477" s="32"/>
      <c r="M477" s="32"/>
      <c r="N477" s="18"/>
      <c r="O477" s="23" t="str">
        <f t="shared" si="35"/>
        <v/>
      </c>
      <c r="P477" s="23" t="str">
        <f t="shared" si="36"/>
        <v/>
      </c>
      <c r="Q477" s="33" t="str">
        <f t="shared" si="37"/>
        <v/>
      </c>
      <c r="R477" s="26" t="str">
        <f t="shared" si="38"/>
        <v/>
      </c>
      <c r="S477" s="31"/>
      <c r="T477" s="31"/>
      <c r="U477" s="31"/>
      <c r="V477" s="31"/>
      <c r="W477" s="16"/>
      <c r="X477" s="23" t="str">
        <f>IF(ISNUMBER(P477),IFERROR(LOOKUP(9.99E+307,X$5:X476),0)+P477,"")</f>
        <v/>
      </c>
      <c r="Y477" s="23" t="str">
        <f>IF(ISNUMBER(X477),MAX(IFERROR(LOOKUP(9.99E+307,Y$5:Y476),0),X477,0),"")</f>
        <v/>
      </c>
      <c r="Z477" s="23" t="str">
        <f t="shared" si="39"/>
        <v/>
      </c>
    </row>
    <row r="478" spans="1:26" x14ac:dyDescent="0.25">
      <c r="A478" s="28"/>
      <c r="B478" s="29"/>
      <c r="C478" s="30"/>
      <c r="D478" s="31"/>
      <c r="E478" s="31"/>
      <c r="F478" s="31"/>
      <c r="G478" s="16"/>
      <c r="H478" s="31"/>
      <c r="I478" s="32"/>
      <c r="J478" s="32"/>
      <c r="K478" s="32"/>
      <c r="L478" s="32"/>
      <c r="M478" s="32"/>
      <c r="N478" s="18"/>
      <c r="O478" s="23" t="str">
        <f t="shared" si="35"/>
        <v/>
      </c>
      <c r="P478" s="23" t="str">
        <f t="shared" si="36"/>
        <v/>
      </c>
      <c r="Q478" s="33" t="str">
        <f t="shared" si="37"/>
        <v/>
      </c>
      <c r="R478" s="26" t="str">
        <f t="shared" si="38"/>
        <v/>
      </c>
      <c r="S478" s="31"/>
      <c r="T478" s="31"/>
      <c r="U478" s="31"/>
      <c r="V478" s="31"/>
      <c r="W478" s="16"/>
      <c r="X478" s="23" t="str">
        <f>IF(ISNUMBER(P478),IFERROR(LOOKUP(9.99E+307,X$5:X477),0)+P478,"")</f>
        <v/>
      </c>
      <c r="Y478" s="23" t="str">
        <f>IF(ISNUMBER(X478),MAX(IFERROR(LOOKUP(9.99E+307,Y$5:Y477),0),X478,0),"")</f>
        <v/>
      </c>
      <c r="Z478" s="23" t="str">
        <f t="shared" si="39"/>
        <v/>
      </c>
    </row>
    <row r="479" spans="1:26" x14ac:dyDescent="0.25">
      <c r="A479" s="28"/>
      <c r="B479" s="29"/>
      <c r="C479" s="30"/>
      <c r="D479" s="31"/>
      <c r="E479" s="31"/>
      <c r="F479" s="31"/>
      <c r="G479" s="16"/>
      <c r="H479" s="31"/>
      <c r="I479" s="32"/>
      <c r="J479" s="32"/>
      <c r="K479" s="32"/>
      <c r="L479" s="32"/>
      <c r="M479" s="32"/>
      <c r="N479" s="18"/>
      <c r="O479" s="23" t="str">
        <f t="shared" si="35"/>
        <v/>
      </c>
      <c r="P479" s="23" t="str">
        <f t="shared" si="36"/>
        <v/>
      </c>
      <c r="Q479" s="33" t="str">
        <f t="shared" si="37"/>
        <v/>
      </c>
      <c r="R479" s="26" t="str">
        <f t="shared" si="38"/>
        <v/>
      </c>
      <c r="S479" s="31"/>
      <c r="T479" s="31"/>
      <c r="U479" s="31"/>
      <c r="V479" s="31"/>
      <c r="W479" s="16"/>
      <c r="X479" s="23" t="str">
        <f>IF(ISNUMBER(P479),IFERROR(LOOKUP(9.99E+307,X$5:X478),0)+P479,"")</f>
        <v/>
      </c>
      <c r="Y479" s="23" t="str">
        <f>IF(ISNUMBER(X479),MAX(IFERROR(LOOKUP(9.99E+307,Y$5:Y478),0),X479,0),"")</f>
        <v/>
      </c>
      <c r="Z479" s="23" t="str">
        <f t="shared" si="39"/>
        <v/>
      </c>
    </row>
    <row r="480" spans="1:26" x14ac:dyDescent="0.25">
      <c r="A480" s="28"/>
      <c r="B480" s="29"/>
      <c r="C480" s="30"/>
      <c r="D480" s="31"/>
      <c r="E480" s="31"/>
      <c r="F480" s="31"/>
      <c r="G480" s="16"/>
      <c r="H480" s="31"/>
      <c r="I480" s="32"/>
      <c r="J480" s="32"/>
      <c r="K480" s="32"/>
      <c r="L480" s="32"/>
      <c r="M480" s="32"/>
      <c r="N480" s="18"/>
      <c r="O480" s="23" t="str">
        <f t="shared" si="35"/>
        <v/>
      </c>
      <c r="P480" s="23" t="str">
        <f t="shared" si="36"/>
        <v/>
      </c>
      <c r="Q480" s="33" t="str">
        <f t="shared" si="37"/>
        <v/>
      </c>
      <c r="R480" s="26" t="str">
        <f t="shared" si="38"/>
        <v/>
      </c>
      <c r="S480" s="31"/>
      <c r="T480" s="31"/>
      <c r="U480" s="31"/>
      <c r="V480" s="31"/>
      <c r="W480" s="16"/>
      <c r="X480" s="23" t="str">
        <f>IF(ISNUMBER(P480),IFERROR(LOOKUP(9.99E+307,X$5:X479),0)+P480,"")</f>
        <v/>
      </c>
      <c r="Y480" s="23" t="str">
        <f>IF(ISNUMBER(X480),MAX(IFERROR(LOOKUP(9.99E+307,Y$5:Y479),0),X480,0),"")</f>
        <v/>
      </c>
      <c r="Z480" s="23" t="str">
        <f t="shared" si="39"/>
        <v/>
      </c>
    </row>
    <row r="481" spans="1:26" x14ac:dyDescent="0.25">
      <c r="A481" s="28"/>
      <c r="B481" s="29"/>
      <c r="C481" s="30"/>
      <c r="D481" s="31"/>
      <c r="E481" s="31"/>
      <c r="F481" s="31"/>
      <c r="G481" s="16"/>
      <c r="H481" s="31"/>
      <c r="I481" s="32"/>
      <c r="J481" s="32"/>
      <c r="K481" s="32"/>
      <c r="L481" s="32"/>
      <c r="M481" s="32"/>
      <c r="N481" s="18"/>
      <c r="O481" s="23" t="str">
        <f t="shared" si="35"/>
        <v/>
      </c>
      <c r="P481" s="23" t="str">
        <f t="shared" si="36"/>
        <v/>
      </c>
      <c r="Q481" s="33" t="str">
        <f t="shared" si="37"/>
        <v/>
      </c>
      <c r="R481" s="26" t="str">
        <f t="shared" si="38"/>
        <v/>
      </c>
      <c r="S481" s="31"/>
      <c r="T481" s="31"/>
      <c r="U481" s="31"/>
      <c r="V481" s="31"/>
      <c r="W481" s="16"/>
      <c r="X481" s="23" t="str">
        <f>IF(ISNUMBER(P481),IFERROR(LOOKUP(9.99E+307,X$5:X480),0)+P481,"")</f>
        <v/>
      </c>
      <c r="Y481" s="23" t="str">
        <f>IF(ISNUMBER(X481),MAX(IFERROR(LOOKUP(9.99E+307,Y$5:Y480),0),X481,0),"")</f>
        <v/>
      </c>
      <c r="Z481" s="23" t="str">
        <f t="shared" si="39"/>
        <v/>
      </c>
    </row>
    <row r="482" spans="1:26" x14ac:dyDescent="0.25">
      <c r="A482" s="28"/>
      <c r="B482" s="29"/>
      <c r="C482" s="30"/>
      <c r="D482" s="31"/>
      <c r="E482" s="31"/>
      <c r="F482" s="31"/>
      <c r="G482" s="16"/>
      <c r="H482" s="31"/>
      <c r="I482" s="32"/>
      <c r="J482" s="32"/>
      <c r="K482" s="32"/>
      <c r="L482" s="32"/>
      <c r="M482" s="32"/>
      <c r="N482" s="18"/>
      <c r="O482" s="23" t="str">
        <f t="shared" si="35"/>
        <v/>
      </c>
      <c r="P482" s="23" t="str">
        <f t="shared" si="36"/>
        <v/>
      </c>
      <c r="Q482" s="33" t="str">
        <f t="shared" si="37"/>
        <v/>
      </c>
      <c r="R482" s="26" t="str">
        <f t="shared" si="38"/>
        <v/>
      </c>
      <c r="S482" s="31"/>
      <c r="T482" s="31"/>
      <c r="U482" s="31"/>
      <c r="V482" s="31"/>
      <c r="W482" s="16"/>
      <c r="X482" s="23" t="str">
        <f>IF(ISNUMBER(P482),IFERROR(LOOKUP(9.99E+307,X$5:X481),0)+P482,"")</f>
        <v/>
      </c>
      <c r="Y482" s="23" t="str">
        <f>IF(ISNUMBER(X482),MAX(IFERROR(LOOKUP(9.99E+307,Y$5:Y481),0),X482,0),"")</f>
        <v/>
      </c>
      <c r="Z482" s="23" t="str">
        <f t="shared" si="39"/>
        <v/>
      </c>
    </row>
    <row r="483" spans="1:26" x14ac:dyDescent="0.25">
      <c r="A483" s="28"/>
      <c r="B483" s="29"/>
      <c r="C483" s="30"/>
      <c r="D483" s="31"/>
      <c r="E483" s="31"/>
      <c r="F483" s="31"/>
      <c r="G483" s="16"/>
      <c r="H483" s="31"/>
      <c r="I483" s="32"/>
      <c r="J483" s="32"/>
      <c r="K483" s="32"/>
      <c r="L483" s="32"/>
      <c r="M483" s="32"/>
      <c r="N483" s="18"/>
      <c r="O483" s="23" t="str">
        <f t="shared" si="35"/>
        <v/>
      </c>
      <c r="P483" s="23" t="str">
        <f t="shared" si="36"/>
        <v/>
      </c>
      <c r="Q483" s="33" t="str">
        <f t="shared" si="37"/>
        <v/>
      </c>
      <c r="R483" s="26" t="str">
        <f t="shared" si="38"/>
        <v/>
      </c>
      <c r="S483" s="31"/>
      <c r="T483" s="31"/>
      <c r="U483" s="31"/>
      <c r="V483" s="31"/>
      <c r="W483" s="16"/>
      <c r="X483" s="23" t="str">
        <f>IF(ISNUMBER(P483),IFERROR(LOOKUP(9.99E+307,X$5:X482),0)+P483,"")</f>
        <v/>
      </c>
      <c r="Y483" s="23" t="str">
        <f>IF(ISNUMBER(X483),MAX(IFERROR(LOOKUP(9.99E+307,Y$5:Y482),0),X483,0),"")</f>
        <v/>
      </c>
      <c r="Z483" s="23" t="str">
        <f t="shared" si="39"/>
        <v/>
      </c>
    </row>
    <row r="484" spans="1:26" x14ac:dyDescent="0.25">
      <c r="A484" s="28"/>
      <c r="B484" s="29"/>
      <c r="C484" s="30"/>
      <c r="D484" s="31"/>
      <c r="E484" s="31"/>
      <c r="F484" s="31"/>
      <c r="G484" s="16"/>
      <c r="H484" s="31"/>
      <c r="I484" s="32"/>
      <c r="J484" s="32"/>
      <c r="K484" s="32"/>
      <c r="L484" s="32"/>
      <c r="M484" s="32"/>
      <c r="N484" s="18"/>
      <c r="O484" s="23" t="str">
        <f t="shared" si="35"/>
        <v/>
      </c>
      <c r="P484" s="23" t="str">
        <f t="shared" si="36"/>
        <v/>
      </c>
      <c r="Q484" s="33" t="str">
        <f t="shared" si="37"/>
        <v/>
      </c>
      <c r="R484" s="26" t="str">
        <f t="shared" si="38"/>
        <v/>
      </c>
      <c r="S484" s="31"/>
      <c r="T484" s="31"/>
      <c r="U484" s="31"/>
      <c r="V484" s="31"/>
      <c r="W484" s="16"/>
      <c r="X484" s="23" t="str">
        <f>IF(ISNUMBER(P484),IFERROR(LOOKUP(9.99E+307,X$5:X483),0)+P484,"")</f>
        <v/>
      </c>
      <c r="Y484" s="23" t="str">
        <f>IF(ISNUMBER(X484),MAX(IFERROR(LOOKUP(9.99E+307,Y$5:Y483),0),X484,0),"")</f>
        <v/>
      </c>
      <c r="Z484" s="23" t="str">
        <f t="shared" si="39"/>
        <v/>
      </c>
    </row>
    <row r="485" spans="1:26" x14ac:dyDescent="0.25">
      <c r="A485" s="28"/>
      <c r="B485" s="29"/>
      <c r="C485" s="30"/>
      <c r="D485" s="31"/>
      <c r="E485" s="31"/>
      <c r="F485" s="31"/>
      <c r="G485" s="16"/>
      <c r="H485" s="31"/>
      <c r="I485" s="32"/>
      <c r="J485" s="32"/>
      <c r="K485" s="32"/>
      <c r="L485" s="32"/>
      <c r="M485" s="32"/>
      <c r="N485" s="18"/>
      <c r="O485" s="23" t="str">
        <f t="shared" si="35"/>
        <v/>
      </c>
      <c r="P485" s="23" t="str">
        <f t="shared" si="36"/>
        <v/>
      </c>
      <c r="Q485" s="33" t="str">
        <f t="shared" si="37"/>
        <v/>
      </c>
      <c r="R485" s="26" t="str">
        <f t="shared" si="38"/>
        <v/>
      </c>
      <c r="S485" s="31"/>
      <c r="T485" s="31"/>
      <c r="U485" s="31"/>
      <c r="V485" s="31"/>
      <c r="W485" s="16"/>
      <c r="X485" s="23" t="str">
        <f>IF(ISNUMBER(P485),IFERROR(LOOKUP(9.99E+307,X$5:X484),0)+P485,"")</f>
        <v/>
      </c>
      <c r="Y485" s="23" t="str">
        <f>IF(ISNUMBER(X485),MAX(IFERROR(LOOKUP(9.99E+307,Y$5:Y484),0),X485,0),"")</f>
        <v/>
      </c>
      <c r="Z485" s="23" t="str">
        <f t="shared" si="39"/>
        <v/>
      </c>
    </row>
    <row r="486" spans="1:26" x14ac:dyDescent="0.25">
      <c r="A486" s="28"/>
      <c r="B486" s="29"/>
      <c r="C486" s="30"/>
      <c r="D486" s="31"/>
      <c r="E486" s="31"/>
      <c r="F486" s="31"/>
      <c r="G486" s="16"/>
      <c r="H486" s="31"/>
      <c r="I486" s="32"/>
      <c r="J486" s="32"/>
      <c r="K486" s="32"/>
      <c r="L486" s="32"/>
      <c r="M486" s="32"/>
      <c r="N486" s="18"/>
      <c r="O486" s="23" t="str">
        <f t="shared" si="35"/>
        <v/>
      </c>
      <c r="P486" s="23" t="str">
        <f t="shared" si="36"/>
        <v/>
      </c>
      <c r="Q486" s="33" t="str">
        <f t="shared" si="37"/>
        <v/>
      </c>
      <c r="R486" s="26" t="str">
        <f t="shared" si="38"/>
        <v/>
      </c>
      <c r="S486" s="31"/>
      <c r="T486" s="31"/>
      <c r="U486" s="31"/>
      <c r="V486" s="31"/>
      <c r="W486" s="16"/>
      <c r="X486" s="23" t="str">
        <f>IF(ISNUMBER(P486),IFERROR(LOOKUP(9.99E+307,X$5:X485),0)+P486,"")</f>
        <v/>
      </c>
      <c r="Y486" s="23" t="str">
        <f>IF(ISNUMBER(X486),MAX(IFERROR(LOOKUP(9.99E+307,Y$5:Y485),0),X486,0),"")</f>
        <v/>
      </c>
      <c r="Z486" s="23" t="str">
        <f t="shared" si="39"/>
        <v/>
      </c>
    </row>
    <row r="487" spans="1:26" x14ac:dyDescent="0.25">
      <c r="A487" s="28"/>
      <c r="B487" s="29"/>
      <c r="C487" s="30"/>
      <c r="D487" s="31"/>
      <c r="E487" s="31"/>
      <c r="F487" s="31"/>
      <c r="G487" s="16"/>
      <c r="H487" s="31"/>
      <c r="I487" s="32"/>
      <c r="J487" s="32"/>
      <c r="K487" s="32"/>
      <c r="L487" s="32"/>
      <c r="M487" s="32"/>
      <c r="N487" s="18"/>
      <c r="O487" s="23" t="str">
        <f t="shared" si="35"/>
        <v/>
      </c>
      <c r="P487" s="23" t="str">
        <f t="shared" si="36"/>
        <v/>
      </c>
      <c r="Q487" s="33" t="str">
        <f t="shared" si="37"/>
        <v/>
      </c>
      <c r="R487" s="26" t="str">
        <f t="shared" si="38"/>
        <v/>
      </c>
      <c r="S487" s="31"/>
      <c r="T487" s="31"/>
      <c r="U487" s="31"/>
      <c r="V487" s="31"/>
      <c r="W487" s="16"/>
      <c r="X487" s="23" t="str">
        <f>IF(ISNUMBER(P487),IFERROR(LOOKUP(9.99E+307,X$5:X486),0)+P487,"")</f>
        <v/>
      </c>
      <c r="Y487" s="23" t="str">
        <f>IF(ISNUMBER(X487),MAX(IFERROR(LOOKUP(9.99E+307,Y$5:Y486),0),X487,0),"")</f>
        <v/>
      </c>
      <c r="Z487" s="23" t="str">
        <f t="shared" si="39"/>
        <v/>
      </c>
    </row>
    <row r="488" spans="1:26" x14ac:dyDescent="0.25">
      <c r="A488" s="28"/>
      <c r="B488" s="29"/>
      <c r="C488" s="30"/>
      <c r="D488" s="31"/>
      <c r="E488" s="31"/>
      <c r="F488" s="31"/>
      <c r="G488" s="16"/>
      <c r="H488" s="31"/>
      <c r="I488" s="32"/>
      <c r="J488" s="32"/>
      <c r="K488" s="32"/>
      <c r="L488" s="32"/>
      <c r="M488" s="32"/>
      <c r="N488" s="18"/>
      <c r="O488" s="23" t="str">
        <f t="shared" si="35"/>
        <v/>
      </c>
      <c r="P488" s="23" t="str">
        <f t="shared" si="36"/>
        <v/>
      </c>
      <c r="Q488" s="33" t="str">
        <f t="shared" si="37"/>
        <v/>
      </c>
      <c r="R488" s="26" t="str">
        <f t="shared" si="38"/>
        <v/>
      </c>
      <c r="S488" s="31"/>
      <c r="T488" s="31"/>
      <c r="U488" s="31"/>
      <c r="V488" s="31"/>
      <c r="W488" s="16"/>
      <c r="X488" s="23" t="str">
        <f>IF(ISNUMBER(P488),IFERROR(LOOKUP(9.99E+307,X$5:X487),0)+P488,"")</f>
        <v/>
      </c>
      <c r="Y488" s="23" t="str">
        <f>IF(ISNUMBER(X488),MAX(IFERROR(LOOKUP(9.99E+307,Y$5:Y487),0),X488,0),"")</f>
        <v/>
      </c>
      <c r="Z488" s="23" t="str">
        <f t="shared" si="39"/>
        <v/>
      </c>
    </row>
    <row r="489" spans="1:26" x14ac:dyDescent="0.25">
      <c r="A489" s="28"/>
      <c r="B489" s="29"/>
      <c r="C489" s="30"/>
      <c r="D489" s="31"/>
      <c r="E489" s="31"/>
      <c r="F489" s="31"/>
      <c r="G489" s="16"/>
      <c r="H489" s="31"/>
      <c r="I489" s="32"/>
      <c r="J489" s="32"/>
      <c r="K489" s="32"/>
      <c r="L489" s="32"/>
      <c r="M489" s="32"/>
      <c r="N489" s="18"/>
      <c r="O489" s="23" t="str">
        <f t="shared" si="35"/>
        <v/>
      </c>
      <c r="P489" s="23" t="str">
        <f t="shared" si="36"/>
        <v/>
      </c>
      <c r="Q489" s="33" t="str">
        <f t="shared" si="37"/>
        <v/>
      </c>
      <c r="R489" s="26" t="str">
        <f t="shared" si="38"/>
        <v/>
      </c>
      <c r="S489" s="31"/>
      <c r="T489" s="31"/>
      <c r="U489" s="31"/>
      <c r="V489" s="31"/>
      <c r="W489" s="16"/>
      <c r="X489" s="23" t="str">
        <f>IF(ISNUMBER(P489),IFERROR(LOOKUP(9.99E+307,X$5:X488),0)+P489,"")</f>
        <v/>
      </c>
      <c r="Y489" s="23" t="str">
        <f>IF(ISNUMBER(X489),MAX(IFERROR(LOOKUP(9.99E+307,Y$5:Y488),0),X489,0),"")</f>
        <v/>
      </c>
      <c r="Z489" s="23" t="str">
        <f t="shared" si="39"/>
        <v/>
      </c>
    </row>
    <row r="490" spans="1:26" x14ac:dyDescent="0.25">
      <c r="A490" s="28"/>
      <c r="B490" s="29"/>
      <c r="C490" s="30"/>
      <c r="D490" s="31"/>
      <c r="E490" s="31"/>
      <c r="F490" s="31"/>
      <c r="G490" s="16"/>
      <c r="H490" s="31"/>
      <c r="I490" s="32"/>
      <c r="J490" s="32"/>
      <c r="K490" s="32"/>
      <c r="L490" s="32"/>
      <c r="M490" s="32"/>
      <c r="N490" s="18"/>
      <c r="O490" s="23" t="str">
        <f t="shared" si="35"/>
        <v/>
      </c>
      <c r="P490" s="23" t="str">
        <f t="shared" si="36"/>
        <v/>
      </c>
      <c r="Q490" s="33" t="str">
        <f t="shared" si="37"/>
        <v/>
      </c>
      <c r="R490" s="26" t="str">
        <f t="shared" si="38"/>
        <v/>
      </c>
      <c r="S490" s="31"/>
      <c r="T490" s="31"/>
      <c r="U490" s="31"/>
      <c r="V490" s="31"/>
      <c r="W490" s="16"/>
      <c r="X490" s="23" t="str">
        <f>IF(ISNUMBER(P490),IFERROR(LOOKUP(9.99E+307,X$5:X489),0)+P490,"")</f>
        <v/>
      </c>
      <c r="Y490" s="23" t="str">
        <f>IF(ISNUMBER(X490),MAX(IFERROR(LOOKUP(9.99E+307,Y$5:Y489),0),X490,0),"")</f>
        <v/>
      </c>
      <c r="Z490" s="23" t="str">
        <f t="shared" si="39"/>
        <v/>
      </c>
    </row>
    <row r="491" spans="1:26" x14ac:dyDescent="0.25">
      <c r="A491" s="28"/>
      <c r="B491" s="29"/>
      <c r="C491" s="30"/>
      <c r="D491" s="31"/>
      <c r="E491" s="31"/>
      <c r="F491" s="31"/>
      <c r="G491" s="16"/>
      <c r="H491" s="31"/>
      <c r="I491" s="32"/>
      <c r="J491" s="32"/>
      <c r="K491" s="32"/>
      <c r="L491" s="32"/>
      <c r="M491" s="32"/>
      <c r="N491" s="18"/>
      <c r="O491" s="23" t="str">
        <f t="shared" si="35"/>
        <v/>
      </c>
      <c r="P491" s="23" t="str">
        <f t="shared" si="36"/>
        <v/>
      </c>
      <c r="Q491" s="33" t="str">
        <f t="shared" si="37"/>
        <v/>
      </c>
      <c r="R491" s="26" t="str">
        <f t="shared" si="38"/>
        <v/>
      </c>
      <c r="S491" s="31"/>
      <c r="T491" s="31"/>
      <c r="U491" s="31"/>
      <c r="V491" s="31"/>
      <c r="W491" s="16"/>
      <c r="X491" s="23" t="str">
        <f>IF(ISNUMBER(P491),IFERROR(LOOKUP(9.99E+307,X$5:X490),0)+P491,"")</f>
        <v/>
      </c>
      <c r="Y491" s="23" t="str">
        <f>IF(ISNUMBER(X491),MAX(IFERROR(LOOKUP(9.99E+307,Y$5:Y490),0),X491,0),"")</f>
        <v/>
      </c>
      <c r="Z491" s="23" t="str">
        <f t="shared" si="39"/>
        <v/>
      </c>
    </row>
    <row r="492" spans="1:26" x14ac:dyDescent="0.25">
      <c r="A492" s="28"/>
      <c r="B492" s="29"/>
      <c r="C492" s="30"/>
      <c r="D492" s="31"/>
      <c r="E492" s="31"/>
      <c r="F492" s="31"/>
      <c r="G492" s="16"/>
      <c r="H492" s="31"/>
      <c r="I492" s="32"/>
      <c r="J492" s="32"/>
      <c r="K492" s="32"/>
      <c r="L492" s="32"/>
      <c r="M492" s="32"/>
      <c r="N492" s="18"/>
      <c r="O492" s="23" t="str">
        <f t="shared" si="35"/>
        <v/>
      </c>
      <c r="P492" s="23" t="str">
        <f t="shared" si="36"/>
        <v/>
      </c>
      <c r="Q492" s="33" t="str">
        <f t="shared" si="37"/>
        <v/>
      </c>
      <c r="R492" s="26" t="str">
        <f t="shared" si="38"/>
        <v/>
      </c>
      <c r="S492" s="31"/>
      <c r="T492" s="31"/>
      <c r="U492" s="31"/>
      <c r="V492" s="31"/>
      <c r="W492" s="16"/>
      <c r="X492" s="23" t="str">
        <f>IF(ISNUMBER(P492),IFERROR(LOOKUP(9.99E+307,X$5:X491),0)+P492,"")</f>
        <v/>
      </c>
      <c r="Y492" s="23" t="str">
        <f>IF(ISNUMBER(X492),MAX(IFERROR(LOOKUP(9.99E+307,Y$5:Y491),0),X492,0),"")</f>
        <v/>
      </c>
      <c r="Z492" s="23" t="str">
        <f t="shared" si="39"/>
        <v/>
      </c>
    </row>
    <row r="493" spans="1:26" x14ac:dyDescent="0.25">
      <c r="A493" s="28"/>
      <c r="B493" s="29"/>
      <c r="C493" s="30"/>
      <c r="D493" s="31"/>
      <c r="E493" s="31"/>
      <c r="F493" s="31"/>
      <c r="G493" s="16"/>
      <c r="H493" s="31"/>
      <c r="I493" s="32"/>
      <c r="J493" s="32"/>
      <c r="K493" s="32"/>
      <c r="L493" s="32"/>
      <c r="M493" s="32"/>
      <c r="N493" s="18"/>
      <c r="O493" s="23" t="str">
        <f t="shared" si="35"/>
        <v/>
      </c>
      <c r="P493" s="23" t="str">
        <f t="shared" si="36"/>
        <v/>
      </c>
      <c r="Q493" s="33" t="str">
        <f t="shared" si="37"/>
        <v/>
      </c>
      <c r="R493" s="26" t="str">
        <f t="shared" si="38"/>
        <v/>
      </c>
      <c r="S493" s="31"/>
      <c r="T493" s="31"/>
      <c r="U493" s="31"/>
      <c r="V493" s="31"/>
      <c r="W493" s="16"/>
      <c r="X493" s="23" t="str">
        <f>IF(ISNUMBER(P493),IFERROR(LOOKUP(9.99E+307,X$5:X492),0)+P493,"")</f>
        <v/>
      </c>
      <c r="Y493" s="23" t="str">
        <f>IF(ISNUMBER(X493),MAX(IFERROR(LOOKUP(9.99E+307,Y$5:Y492),0),X493,0),"")</f>
        <v/>
      </c>
      <c r="Z493" s="23" t="str">
        <f t="shared" si="39"/>
        <v/>
      </c>
    </row>
    <row r="494" spans="1:26" x14ac:dyDescent="0.25">
      <c r="A494" s="28"/>
      <c r="B494" s="29"/>
      <c r="C494" s="30"/>
      <c r="D494" s="31"/>
      <c r="E494" s="31"/>
      <c r="F494" s="31"/>
      <c r="G494" s="16"/>
      <c r="H494" s="31"/>
      <c r="I494" s="32"/>
      <c r="J494" s="32"/>
      <c r="K494" s="32"/>
      <c r="L494" s="32"/>
      <c r="M494" s="32"/>
      <c r="N494" s="18"/>
      <c r="O494" s="23" t="str">
        <f t="shared" si="35"/>
        <v/>
      </c>
      <c r="P494" s="23" t="str">
        <f t="shared" si="36"/>
        <v/>
      </c>
      <c r="Q494" s="33" t="str">
        <f t="shared" si="37"/>
        <v/>
      </c>
      <c r="R494" s="26" t="str">
        <f t="shared" si="38"/>
        <v/>
      </c>
      <c r="S494" s="31"/>
      <c r="T494" s="31"/>
      <c r="U494" s="31"/>
      <c r="V494" s="31"/>
      <c r="W494" s="16"/>
      <c r="X494" s="23" t="str">
        <f>IF(ISNUMBER(P494),IFERROR(LOOKUP(9.99E+307,X$5:X493),0)+P494,"")</f>
        <v/>
      </c>
      <c r="Y494" s="23" t="str">
        <f>IF(ISNUMBER(X494),MAX(IFERROR(LOOKUP(9.99E+307,Y$5:Y493),0),X494,0),"")</f>
        <v/>
      </c>
      <c r="Z494" s="23" t="str">
        <f t="shared" si="39"/>
        <v/>
      </c>
    </row>
    <row r="495" spans="1:26" x14ac:dyDescent="0.25">
      <c r="A495" s="28"/>
      <c r="B495" s="29"/>
      <c r="C495" s="30"/>
      <c r="D495" s="31"/>
      <c r="E495" s="31"/>
      <c r="F495" s="31"/>
      <c r="G495" s="16"/>
      <c r="H495" s="31"/>
      <c r="I495" s="32"/>
      <c r="J495" s="32"/>
      <c r="K495" s="32"/>
      <c r="L495" s="32"/>
      <c r="M495" s="32"/>
      <c r="N495" s="18"/>
      <c r="O495" s="23" t="str">
        <f t="shared" si="35"/>
        <v/>
      </c>
      <c r="P495" s="23" t="str">
        <f t="shared" si="36"/>
        <v/>
      </c>
      <c r="Q495" s="33" t="str">
        <f t="shared" si="37"/>
        <v/>
      </c>
      <c r="R495" s="26" t="str">
        <f t="shared" si="38"/>
        <v/>
      </c>
      <c r="S495" s="31"/>
      <c r="T495" s="31"/>
      <c r="U495" s="31"/>
      <c r="V495" s="31"/>
      <c r="W495" s="16"/>
      <c r="X495" s="23" t="str">
        <f>IF(ISNUMBER(P495),IFERROR(LOOKUP(9.99E+307,X$5:X494),0)+P495,"")</f>
        <v/>
      </c>
      <c r="Y495" s="23" t="str">
        <f>IF(ISNUMBER(X495),MAX(IFERROR(LOOKUP(9.99E+307,Y$5:Y494),0),X495,0),"")</f>
        <v/>
      </c>
      <c r="Z495" s="23" t="str">
        <f t="shared" si="39"/>
        <v/>
      </c>
    </row>
    <row r="496" spans="1:26" x14ac:dyDescent="0.25">
      <c r="A496" s="28"/>
      <c r="B496" s="29"/>
      <c r="C496" s="30"/>
      <c r="D496" s="31"/>
      <c r="E496" s="31"/>
      <c r="F496" s="31"/>
      <c r="G496" s="16"/>
      <c r="H496" s="31"/>
      <c r="I496" s="32"/>
      <c r="J496" s="32"/>
      <c r="K496" s="32"/>
      <c r="L496" s="32"/>
      <c r="M496" s="32"/>
      <c r="N496" s="18"/>
      <c r="O496" s="23" t="str">
        <f t="shared" si="35"/>
        <v/>
      </c>
      <c r="P496" s="23" t="str">
        <f t="shared" si="36"/>
        <v/>
      </c>
      <c r="Q496" s="33" t="str">
        <f t="shared" si="37"/>
        <v/>
      </c>
      <c r="R496" s="26" t="str">
        <f t="shared" si="38"/>
        <v/>
      </c>
      <c r="S496" s="31"/>
      <c r="T496" s="31"/>
      <c r="U496" s="31"/>
      <c r="V496" s="31"/>
      <c r="W496" s="16"/>
      <c r="X496" s="23" t="str">
        <f>IF(ISNUMBER(P496),IFERROR(LOOKUP(9.99E+307,X$5:X495),0)+P496,"")</f>
        <v/>
      </c>
      <c r="Y496" s="23" t="str">
        <f>IF(ISNUMBER(X496),MAX(IFERROR(LOOKUP(9.99E+307,Y$5:Y495),0),X496,0),"")</f>
        <v/>
      </c>
      <c r="Z496" s="23" t="str">
        <f t="shared" si="39"/>
        <v/>
      </c>
    </row>
    <row r="497" spans="1:26" x14ac:dyDescent="0.25">
      <c r="A497" s="28"/>
      <c r="B497" s="29"/>
      <c r="C497" s="30"/>
      <c r="D497" s="31"/>
      <c r="E497" s="31"/>
      <c r="F497" s="31"/>
      <c r="G497" s="16"/>
      <c r="H497" s="31"/>
      <c r="I497" s="32"/>
      <c r="J497" s="32"/>
      <c r="K497" s="32"/>
      <c r="L497" s="32"/>
      <c r="M497" s="32"/>
      <c r="N497" s="18"/>
      <c r="O497" s="23" t="str">
        <f t="shared" si="35"/>
        <v/>
      </c>
      <c r="P497" s="23" t="str">
        <f t="shared" si="36"/>
        <v/>
      </c>
      <c r="Q497" s="33" t="str">
        <f t="shared" si="37"/>
        <v/>
      </c>
      <c r="R497" s="26" t="str">
        <f t="shared" si="38"/>
        <v/>
      </c>
      <c r="S497" s="31"/>
      <c r="T497" s="31"/>
      <c r="U497" s="31"/>
      <c r="V497" s="31"/>
      <c r="W497" s="16"/>
      <c r="X497" s="23" t="str">
        <f>IF(ISNUMBER(P497),IFERROR(LOOKUP(9.99E+307,X$5:X496),0)+P497,"")</f>
        <v/>
      </c>
      <c r="Y497" s="23" t="str">
        <f>IF(ISNUMBER(X497),MAX(IFERROR(LOOKUP(9.99E+307,Y$5:Y496),0),X497,0),"")</f>
        <v/>
      </c>
      <c r="Z497" s="23" t="str">
        <f t="shared" si="39"/>
        <v/>
      </c>
    </row>
    <row r="498" spans="1:26" x14ac:dyDescent="0.25">
      <c r="A498" s="28"/>
      <c r="B498" s="29"/>
      <c r="C498" s="30"/>
      <c r="D498" s="31"/>
      <c r="E498" s="31"/>
      <c r="F498" s="31"/>
      <c r="G498" s="16"/>
      <c r="H498" s="31"/>
      <c r="I498" s="32"/>
      <c r="J498" s="32"/>
      <c r="K498" s="32"/>
      <c r="L498" s="32"/>
      <c r="M498" s="32"/>
      <c r="N498" s="18"/>
      <c r="O498" s="23" t="str">
        <f t="shared" si="35"/>
        <v/>
      </c>
      <c r="P498" s="23" t="str">
        <f t="shared" si="36"/>
        <v/>
      </c>
      <c r="Q498" s="33" t="str">
        <f t="shared" si="37"/>
        <v/>
      </c>
      <c r="R498" s="26" t="str">
        <f t="shared" si="38"/>
        <v/>
      </c>
      <c r="S498" s="31"/>
      <c r="T498" s="31"/>
      <c r="U498" s="31"/>
      <c r="V498" s="31"/>
      <c r="W498" s="16"/>
      <c r="X498" s="23" t="str">
        <f>IF(ISNUMBER(P498),IFERROR(LOOKUP(9.99E+307,X$5:X497),0)+P498,"")</f>
        <v/>
      </c>
      <c r="Y498" s="23" t="str">
        <f>IF(ISNUMBER(X498),MAX(IFERROR(LOOKUP(9.99E+307,Y$5:Y497),0),X498,0),"")</f>
        <v/>
      </c>
      <c r="Z498" s="23" t="str">
        <f t="shared" si="39"/>
        <v/>
      </c>
    </row>
    <row r="499" spans="1:26" x14ac:dyDescent="0.25">
      <c r="A499" s="28"/>
      <c r="B499" s="29"/>
      <c r="C499" s="30"/>
      <c r="D499" s="31"/>
      <c r="E499" s="31"/>
      <c r="F499" s="31"/>
      <c r="G499" s="16"/>
      <c r="H499" s="31"/>
      <c r="I499" s="32"/>
      <c r="J499" s="32"/>
      <c r="K499" s="32"/>
      <c r="L499" s="32"/>
      <c r="M499" s="32"/>
      <c r="N499" s="18"/>
      <c r="O499" s="23" t="str">
        <f t="shared" si="35"/>
        <v/>
      </c>
      <c r="P499" s="23" t="str">
        <f t="shared" si="36"/>
        <v/>
      </c>
      <c r="Q499" s="33" t="str">
        <f t="shared" si="37"/>
        <v/>
      </c>
      <c r="R499" s="26" t="str">
        <f t="shared" si="38"/>
        <v/>
      </c>
      <c r="S499" s="31"/>
      <c r="T499" s="31"/>
      <c r="U499" s="31"/>
      <c r="V499" s="31"/>
      <c r="W499" s="16"/>
      <c r="X499" s="23" t="str">
        <f>IF(ISNUMBER(P499),IFERROR(LOOKUP(9.99E+307,X$5:X498),0)+P499,"")</f>
        <v/>
      </c>
      <c r="Y499" s="23" t="str">
        <f>IF(ISNUMBER(X499),MAX(IFERROR(LOOKUP(9.99E+307,Y$5:Y498),0),X499,0),"")</f>
        <v/>
      </c>
      <c r="Z499" s="23" t="str">
        <f t="shared" si="39"/>
        <v/>
      </c>
    </row>
    <row r="500" spans="1:26" x14ac:dyDescent="0.25">
      <c r="A500" s="28"/>
      <c r="B500" s="29"/>
      <c r="C500" s="30"/>
      <c r="D500" s="31"/>
      <c r="E500" s="31"/>
      <c r="F500" s="31"/>
      <c r="G500" s="16"/>
      <c r="H500" s="31"/>
      <c r="I500" s="32"/>
      <c r="J500" s="32"/>
      <c r="K500" s="32"/>
      <c r="L500" s="32"/>
      <c r="M500" s="32"/>
      <c r="N500" s="18"/>
      <c r="O500" s="23" t="str">
        <f t="shared" si="35"/>
        <v/>
      </c>
      <c r="P500" s="23" t="str">
        <f t="shared" si="36"/>
        <v/>
      </c>
      <c r="Q500" s="33" t="str">
        <f t="shared" si="37"/>
        <v/>
      </c>
      <c r="R500" s="26" t="str">
        <f t="shared" si="38"/>
        <v/>
      </c>
      <c r="S500" s="31"/>
      <c r="T500" s="31"/>
      <c r="U500" s="31"/>
      <c r="V500" s="31"/>
      <c r="W500" s="16"/>
      <c r="X500" s="23" t="str">
        <f>IF(ISNUMBER(P500),IFERROR(LOOKUP(9.99E+307,X$5:X499),0)+P500,"")</f>
        <v/>
      </c>
      <c r="Y500" s="23" t="str">
        <f>IF(ISNUMBER(X500),MAX(IFERROR(LOOKUP(9.99E+307,Y$5:Y499),0),X500,0),"")</f>
        <v/>
      </c>
      <c r="Z500" s="23" t="str">
        <f t="shared" si="39"/>
        <v/>
      </c>
    </row>
    <row r="501" spans="1:26" x14ac:dyDescent="0.25">
      <c r="A501" s="28"/>
      <c r="B501" s="29"/>
      <c r="C501" s="30"/>
      <c r="D501" s="31"/>
      <c r="E501" s="31"/>
      <c r="F501" s="31"/>
      <c r="G501" s="16"/>
      <c r="H501" s="31"/>
      <c r="I501" s="32"/>
      <c r="J501" s="32"/>
      <c r="K501" s="32"/>
      <c r="L501" s="32"/>
      <c r="M501" s="32"/>
      <c r="N501" s="18"/>
      <c r="O501" s="23" t="str">
        <f t="shared" si="35"/>
        <v/>
      </c>
      <c r="P501" s="23" t="str">
        <f t="shared" si="36"/>
        <v/>
      </c>
      <c r="Q501" s="33" t="str">
        <f t="shared" si="37"/>
        <v/>
      </c>
      <c r="R501" s="26" t="str">
        <f t="shared" si="38"/>
        <v/>
      </c>
      <c r="S501" s="31"/>
      <c r="T501" s="31"/>
      <c r="U501" s="31"/>
      <c r="V501" s="31"/>
      <c r="W501" s="16"/>
      <c r="X501" s="23" t="str">
        <f>IF(ISNUMBER(P501),IFERROR(LOOKUP(9.99E+307,X$5:X500),0)+P501,"")</f>
        <v/>
      </c>
      <c r="Y501" s="23" t="str">
        <f>IF(ISNUMBER(X501),MAX(IFERROR(LOOKUP(9.99E+307,Y$5:Y500),0),X501,0),"")</f>
        <v/>
      </c>
      <c r="Z501" s="23" t="str">
        <f t="shared" si="39"/>
        <v/>
      </c>
    </row>
    <row r="502" spans="1:26" x14ac:dyDescent="0.25">
      <c r="A502" s="28"/>
      <c r="B502" s="29"/>
      <c r="C502" s="30"/>
      <c r="D502" s="31"/>
      <c r="E502" s="31"/>
      <c r="F502" s="31"/>
      <c r="G502" s="16"/>
      <c r="H502" s="31"/>
      <c r="I502" s="32"/>
      <c r="J502" s="32"/>
      <c r="K502" s="32"/>
      <c r="L502" s="32"/>
      <c r="M502" s="32"/>
      <c r="N502" s="18"/>
      <c r="O502" s="23" t="str">
        <f t="shared" si="35"/>
        <v/>
      </c>
      <c r="P502" s="23" t="str">
        <f t="shared" si="36"/>
        <v/>
      </c>
      <c r="Q502" s="33" t="str">
        <f t="shared" si="37"/>
        <v/>
      </c>
      <c r="R502" s="26" t="str">
        <f t="shared" si="38"/>
        <v/>
      </c>
      <c r="S502" s="31"/>
      <c r="T502" s="31"/>
      <c r="U502" s="31"/>
      <c r="V502" s="31"/>
      <c r="W502" s="16"/>
      <c r="X502" s="23" t="str">
        <f>IF(ISNUMBER(P502),IFERROR(LOOKUP(9.99E+307,X$5:X501),0)+P502,"")</f>
        <v/>
      </c>
      <c r="Y502" s="23" t="str">
        <f>IF(ISNUMBER(X502),MAX(IFERROR(LOOKUP(9.99E+307,Y$5:Y501),0),X502,0),"")</f>
        <v/>
      </c>
      <c r="Z502" s="23" t="str">
        <f t="shared" si="39"/>
        <v/>
      </c>
    </row>
    <row r="503" spans="1:26" x14ac:dyDescent="0.25">
      <c r="A503" s="28"/>
      <c r="B503" s="29"/>
      <c r="C503" s="30"/>
      <c r="D503" s="31"/>
      <c r="E503" s="31"/>
      <c r="F503" s="31"/>
      <c r="G503" s="16"/>
      <c r="H503" s="31"/>
      <c r="I503" s="32"/>
      <c r="J503" s="32"/>
      <c r="K503" s="32"/>
      <c r="L503" s="32"/>
      <c r="M503" s="32"/>
      <c r="N503" s="18"/>
      <c r="O503" s="23" t="str">
        <f t="shared" si="35"/>
        <v/>
      </c>
      <c r="P503" s="23" t="str">
        <f t="shared" si="36"/>
        <v/>
      </c>
      <c r="Q503" s="33" t="str">
        <f t="shared" si="37"/>
        <v/>
      </c>
      <c r="R503" s="26" t="str">
        <f t="shared" si="38"/>
        <v/>
      </c>
      <c r="S503" s="31"/>
      <c r="T503" s="31"/>
      <c r="U503" s="31"/>
      <c r="V503" s="31"/>
      <c r="W503" s="16"/>
      <c r="X503" s="23" t="str">
        <f>IF(ISNUMBER(P503),IFERROR(LOOKUP(9.99E+307,X$5:X502),0)+P503,"")</f>
        <v/>
      </c>
      <c r="Y503" s="23" t="str">
        <f>IF(ISNUMBER(X503),MAX(IFERROR(LOOKUP(9.99E+307,Y$5:Y502),0),X503,0),"")</f>
        <v/>
      </c>
      <c r="Z503" s="23" t="str">
        <f t="shared" si="39"/>
        <v/>
      </c>
    </row>
    <row r="504" spans="1:26" x14ac:dyDescent="0.25">
      <c r="A504" s="28"/>
      <c r="B504" s="29"/>
      <c r="C504" s="30"/>
      <c r="D504" s="31"/>
      <c r="E504" s="31"/>
      <c r="F504" s="31"/>
      <c r="G504" s="16"/>
      <c r="H504" s="31"/>
      <c r="I504" s="32"/>
      <c r="J504" s="32"/>
      <c r="K504" s="32"/>
      <c r="L504" s="32"/>
      <c r="M504" s="32"/>
      <c r="N504" s="18"/>
      <c r="O504" s="23" t="str">
        <f t="shared" si="35"/>
        <v/>
      </c>
      <c r="P504" s="23" t="str">
        <f t="shared" si="36"/>
        <v/>
      </c>
      <c r="Q504" s="33" t="str">
        <f t="shared" si="37"/>
        <v/>
      </c>
      <c r="R504" s="26" t="str">
        <f t="shared" si="38"/>
        <v/>
      </c>
      <c r="S504" s="31"/>
      <c r="T504" s="31"/>
      <c r="U504" s="31"/>
      <c r="V504" s="31"/>
      <c r="W504" s="16"/>
      <c r="X504" s="23" t="str">
        <f>IF(ISNUMBER(P504),IFERROR(LOOKUP(9.99E+307,X$5:X503),0)+P504,"")</f>
        <v/>
      </c>
      <c r="Y504" s="23" t="str">
        <f>IF(ISNUMBER(X504),MAX(IFERROR(LOOKUP(9.99E+307,Y$5:Y503),0),X504,0),"")</f>
        <v/>
      </c>
      <c r="Z504" s="23" t="str">
        <f t="shared" si="39"/>
        <v/>
      </c>
    </row>
  </sheetData>
  <mergeCells count="6">
    <mergeCell ref="A1:Z1"/>
    <mergeCell ref="A3:H3"/>
    <mergeCell ref="I3:N3"/>
    <mergeCell ref="O3:R3"/>
    <mergeCell ref="S3:W3"/>
    <mergeCell ref="X3:Z3"/>
  </mergeCells>
  <conditionalFormatting sqref="A5:Z504">
    <cfRule type="expression" dxfId="16" priority="11">
      <formula>$T5="Nein"</formula>
    </cfRule>
  </conditionalFormatting>
  <conditionalFormatting sqref="P5:R504">
    <cfRule type="cellIs" dxfId="15" priority="2" operator="greaterThan">
      <formula>0</formula>
    </cfRule>
    <cfRule type="cellIs" dxfId="14" priority="3" operator="lessThan">
      <formula>0</formula>
    </cfRule>
  </conditionalFormatting>
  <conditionalFormatting sqref="X5:X504">
    <cfRule type="cellIs" dxfId="13" priority="8" operator="greaterThan">
      <formula>0</formula>
    </cfRule>
    <cfRule type="cellIs" dxfId="12" priority="9" operator="lessThan">
      <formula>0</formula>
    </cfRule>
  </conditionalFormatting>
  <conditionalFormatting sqref="Z5:Z504">
    <cfRule type="cellIs" dxfId="11" priority="10" operator="lessThan">
      <formula>0</formula>
    </cfRule>
  </conditionalFormatting>
  <dataValidations count="8">
    <dataValidation type="list" allowBlank="1" sqref="E5:E504" xr:uid="{00000000-0002-0000-0100-000000000000}">
      <formula1>L_Markt</formula1>
      <formula2>0</formula2>
    </dataValidation>
    <dataValidation type="list" allowBlank="1" sqref="F5:F504" xr:uid="{00000000-0002-0000-0100-000001000000}">
      <formula1>L_Richtung</formula1>
      <formula2>0</formula2>
    </dataValidation>
    <dataValidation type="list" allowBlank="1" sqref="G5:G504" xr:uid="{00000000-0002-0000-0100-000002000000}">
      <formula1>L_Setup</formula1>
      <formula2>0</formula2>
    </dataValidation>
    <dataValidation type="list" allowBlank="1" sqref="H5:H504" xr:uid="{00000000-0002-0000-0100-000003000000}">
      <formula1>L_Zeitrahmen</formula1>
      <formula2>0</formula2>
    </dataValidation>
    <dataValidation type="list" allowBlank="1" sqref="S5:S504" xr:uid="{00000000-0002-0000-0100-000004000000}">
      <formula1>L_Marktphase</formula1>
      <formula2>0</formula2>
    </dataValidation>
    <dataValidation type="list" allowBlank="1" sqref="T5:T504" xr:uid="{00000000-0002-0000-0100-000005000000}">
      <formula1>L_Regel</formula1>
      <formula2>0</formula2>
    </dataValidation>
    <dataValidation type="list" allowBlank="1" sqref="U5:U504" xr:uid="{00000000-0002-0000-0100-000006000000}">
      <formula1>L_Fehlercode</formula1>
      <formula2>0</formula2>
    </dataValidation>
    <dataValidation type="list" allowBlank="1" sqref="V5:V504" xr:uid="{00000000-0002-0000-0100-000007000000}">
      <formula1>L_Emotion</formula1>
      <formula2>0</formula2>
    </dataValidation>
  </dataValidations>
  <pageMargins left="0.75" right="0.75" top="1" bottom="1" header="0.511811023622047" footer="0.511811023622047"/>
  <pageSetup paperSize="8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50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4" customWidth="1"/>
    <col min="3" max="8" width="13" customWidth="1"/>
  </cols>
  <sheetData>
    <row r="2" spans="2:8" ht="21.75" customHeight="1" x14ac:dyDescent="0.25">
      <c r="B2" s="14" t="s">
        <v>176</v>
      </c>
      <c r="C2" s="14"/>
      <c r="D2" s="14"/>
      <c r="E2" s="14"/>
      <c r="F2" s="14"/>
      <c r="G2" s="14"/>
      <c r="H2" s="14"/>
    </row>
    <row r="3" spans="2:8" ht="21.75" customHeight="1" x14ac:dyDescent="0.25">
      <c r="B3" s="14"/>
      <c r="C3" s="14"/>
      <c r="D3" s="14"/>
      <c r="E3" s="14"/>
      <c r="F3" s="14"/>
      <c r="G3" s="14"/>
      <c r="H3" s="14"/>
    </row>
    <row r="5" spans="2:8" ht="21.75" customHeight="1" x14ac:dyDescent="0.25">
      <c r="B5" s="12" t="s">
        <v>177</v>
      </c>
      <c r="C5" s="12"/>
      <c r="D5" s="12"/>
      <c r="E5" s="12"/>
      <c r="F5" s="12"/>
      <c r="G5" s="12"/>
      <c r="H5" s="12"/>
    </row>
    <row r="6" spans="2:8" ht="24" customHeight="1" x14ac:dyDescent="0.25">
      <c r="B6" s="21" t="s">
        <v>53</v>
      </c>
      <c r="C6" s="21" t="s">
        <v>178</v>
      </c>
      <c r="D6" s="21" t="s">
        <v>179</v>
      </c>
      <c r="E6" s="21" t="s">
        <v>180</v>
      </c>
      <c r="F6" s="21" t="s">
        <v>181</v>
      </c>
      <c r="G6" s="21" t="s">
        <v>182</v>
      </c>
      <c r="H6" s="21" t="s">
        <v>183</v>
      </c>
    </row>
    <row r="7" spans="2:8" x14ac:dyDescent="0.25">
      <c r="B7" s="34" t="s">
        <v>76</v>
      </c>
      <c r="C7" s="22">
        <f>COUNTIF(Trades!G5:G504,B7)</f>
        <v>9</v>
      </c>
      <c r="D7" s="22">
        <f>COUNTIFS(Trades!G5:G504,B7,Trades!P5:P504,"&gt;0")</f>
        <v>8</v>
      </c>
      <c r="E7" s="22">
        <f>COUNTIFS(Trades!G5:G504,B7,Trades!P5:P504,"&lt;0")</f>
        <v>1</v>
      </c>
      <c r="F7" s="26">
        <f t="shared" ref="F7:F17" si="0">IFERROR(D7/C7,0)</f>
        <v>0.88888888888888884</v>
      </c>
      <c r="G7" s="23">
        <f>IFERROR(SUMIF(Trades!G5:G504,B7,Trades!P5:P504),0)</f>
        <v>8997.5000000002274</v>
      </c>
      <c r="H7" s="33">
        <f>IFERROR(AVERAGEIF(Trades!G5:G504,B7,Trades!Q5:Q504),0)</f>
        <v>1.5733240740740924</v>
      </c>
    </row>
    <row r="8" spans="2:8" x14ac:dyDescent="0.25">
      <c r="B8" s="34" t="s">
        <v>93</v>
      </c>
      <c r="C8" s="22">
        <f>COUNTIF(Trades!G5:G504,B8)</f>
        <v>8</v>
      </c>
      <c r="D8" s="22">
        <f>COUNTIFS(Trades!G5:G504,B8,Trades!P5:P504,"&gt;0")</f>
        <v>7</v>
      </c>
      <c r="E8" s="22">
        <f>COUNTIFS(Trades!G5:G504,B8,Trades!P5:P504,"&lt;0")</f>
        <v>1</v>
      </c>
      <c r="F8" s="26">
        <f t="shared" si="0"/>
        <v>0.875</v>
      </c>
      <c r="G8" s="23">
        <f>IFERROR(SUMIF(Trades!G5:G504,B8,Trades!P5:P504),0)</f>
        <v>627.8999999999985</v>
      </c>
      <c r="H8" s="33">
        <f>IFERROR(AVERAGEIF(Trades!G5:G504,B8,Trades!Q5:Q504),0)</f>
        <v>1.3642319775132266</v>
      </c>
    </row>
    <row r="9" spans="2:8" x14ac:dyDescent="0.25">
      <c r="B9" s="34" t="s">
        <v>112</v>
      </c>
      <c r="C9" s="22">
        <f>COUNTIF(Trades!G5:G504,B9)</f>
        <v>7</v>
      </c>
      <c r="D9" s="22">
        <f>COUNTIFS(Trades!G5:G504,B9,Trades!P5:P504,"&gt;0")</f>
        <v>5</v>
      </c>
      <c r="E9" s="22">
        <f>COUNTIFS(Trades!G5:G504,B9,Trades!P5:P504,"&lt;0")</f>
        <v>2</v>
      </c>
      <c r="F9" s="26">
        <f t="shared" si="0"/>
        <v>0.7142857142857143</v>
      </c>
      <c r="G9" s="23">
        <f>IFERROR(SUMIF(Trades!G5:G504,B9,Trades!P5:P504),0)</f>
        <v>10908.900000000114</v>
      </c>
      <c r="H9" s="33">
        <f>IFERROR(AVERAGEIF(Trades!G5:G504,B9,Trades!Q5:Q504),0)</f>
        <v>1.1927319727891237</v>
      </c>
    </row>
    <row r="10" spans="2:8" x14ac:dyDescent="0.25">
      <c r="B10" s="34" t="s">
        <v>104</v>
      </c>
      <c r="C10" s="22">
        <f>COUNTIF(Trades!G5:G504,B10)</f>
        <v>8</v>
      </c>
      <c r="D10" s="22">
        <f>COUNTIFS(Trades!G5:G504,B10,Trades!P5:P504,"&gt;0")</f>
        <v>3</v>
      </c>
      <c r="E10" s="22">
        <f>COUNTIFS(Trades!G5:G504,B10,Trades!P5:P504,"&lt;0")</f>
        <v>5</v>
      </c>
      <c r="F10" s="26">
        <f t="shared" si="0"/>
        <v>0.375</v>
      </c>
      <c r="G10" s="23">
        <f>IFERROR(SUMIF(Trades!G5:G504,B10,Trades!P5:P504),0)</f>
        <v>-3944.5000000000568</v>
      </c>
      <c r="H10" s="33">
        <f>IFERROR(AVERAGEIF(Trades!G5:G504,B10,Trades!Q5:Q504),0)</f>
        <v>4.1095833333331916E-2</v>
      </c>
    </row>
    <row r="11" spans="2:8" x14ac:dyDescent="0.25">
      <c r="B11" s="34" t="s">
        <v>102</v>
      </c>
      <c r="C11" s="22">
        <f>COUNTIF(Trades!G5:G504,B11)</f>
        <v>5</v>
      </c>
      <c r="D11" s="22">
        <f>COUNTIFS(Trades!G5:G504,B11,Trades!P5:P504,"&gt;0")</f>
        <v>3</v>
      </c>
      <c r="E11" s="22">
        <f>COUNTIFS(Trades!G5:G504,B11,Trades!P5:P504,"&lt;0")</f>
        <v>2</v>
      </c>
      <c r="F11" s="26">
        <f t="shared" si="0"/>
        <v>0.6</v>
      </c>
      <c r="G11" s="23">
        <f>IFERROR(SUMIF(Trades!G5:G504,B11,Trades!P5:P504),0)</f>
        <v>138.50000000000131</v>
      </c>
      <c r="H11" s="33">
        <f>IFERROR(AVERAGEIF(Trades!G5:G504,B11,Trades!Q5:Q504),0)</f>
        <v>0.60844444444445789</v>
      </c>
    </row>
    <row r="12" spans="2:8" x14ac:dyDescent="0.25">
      <c r="B12" s="34" t="s">
        <v>86</v>
      </c>
      <c r="C12" s="22">
        <f>COUNTIF(Trades!G5:G504,B12)</f>
        <v>7</v>
      </c>
      <c r="D12" s="22">
        <f>COUNTIFS(Trades!G5:G504,B12,Trades!P5:P504,"&gt;0")</f>
        <v>6</v>
      </c>
      <c r="E12" s="22">
        <f>COUNTIFS(Trades!G5:G504,B12,Trades!P5:P504,"&lt;0")</f>
        <v>1</v>
      </c>
      <c r="F12" s="26">
        <f t="shared" si="0"/>
        <v>0.8571428571428571</v>
      </c>
      <c r="G12" s="23">
        <f>IFERROR(SUMIF(Trades!G5:G504,B12,Trades!P5:P504),0)</f>
        <v>419.99999999999955</v>
      </c>
      <c r="H12" s="33">
        <f>IFERROR(AVERAGEIF(Trades!G5:G504,B12,Trades!Q5:Q504),0)</f>
        <v>1.0977125850340161</v>
      </c>
    </row>
    <row r="13" spans="2:8" x14ac:dyDescent="0.25">
      <c r="B13" s="34" t="s">
        <v>139</v>
      </c>
      <c r="C13" s="22">
        <f>COUNTIF(Trades!G5:G504,B13)</f>
        <v>2</v>
      </c>
      <c r="D13" s="22">
        <f>COUNTIFS(Trades!G5:G504,B13,Trades!P5:P504,"&gt;0")</f>
        <v>2</v>
      </c>
      <c r="E13" s="22">
        <f>COUNTIFS(Trades!G5:G504,B13,Trades!P5:P504,"&lt;0")</f>
        <v>0</v>
      </c>
      <c r="F13" s="26">
        <f t="shared" si="0"/>
        <v>1</v>
      </c>
      <c r="G13" s="23">
        <f>IFERROR(SUMIF(Trades!G5:G504,B13,Trades!P5:P504),0)</f>
        <v>61.999999999997172</v>
      </c>
      <c r="H13" s="33">
        <f>IFERROR(AVERAGEIF(Trades!G5:G504,B13,Trades!Q5:Q504),0)</f>
        <v>1.5499999999999279</v>
      </c>
    </row>
    <row r="14" spans="2:8" x14ac:dyDescent="0.25">
      <c r="B14" s="34" t="s">
        <v>184</v>
      </c>
      <c r="C14" s="22">
        <f>COUNTIF(Trades!G5:G504,B14)</f>
        <v>0</v>
      </c>
      <c r="D14" s="22">
        <f>COUNTIFS(Trades!G5:G504,B14,Trades!P5:P504,"&gt;0")</f>
        <v>0</v>
      </c>
      <c r="E14" s="22">
        <f>COUNTIFS(Trades!G5:G504,B14,Trades!P5:P504,"&lt;0")</f>
        <v>0</v>
      </c>
      <c r="F14" s="26">
        <f t="shared" si="0"/>
        <v>0</v>
      </c>
      <c r="G14" s="23">
        <f>IFERROR(SUMIF(Trades!G5:G504,B14,Trades!P5:P504),0)</f>
        <v>0</v>
      </c>
      <c r="H14" s="33">
        <f>IFERROR(AVERAGEIF(Trades!G5:G504,B14,Trades!Q5:Q504),0)</f>
        <v>0</v>
      </c>
    </row>
    <row r="15" spans="2:8" x14ac:dyDescent="0.25">
      <c r="B15" s="34" t="s">
        <v>108</v>
      </c>
      <c r="C15" s="22">
        <f>COUNTIF(Trades!G5:G504,B15)</f>
        <v>3</v>
      </c>
      <c r="D15" s="22">
        <f>COUNTIFS(Trades!G5:G504,B15,Trades!P5:P504,"&gt;0")</f>
        <v>3</v>
      </c>
      <c r="E15" s="22">
        <f>COUNTIFS(Trades!G5:G504,B15,Trades!P5:P504,"&lt;0")</f>
        <v>0</v>
      </c>
      <c r="F15" s="26">
        <f t="shared" si="0"/>
        <v>1</v>
      </c>
      <c r="G15" s="23">
        <f>IFERROR(SUMIF(Trades!G5:G504,B15,Trades!P5:P504),0)</f>
        <v>320.00000000000051</v>
      </c>
      <c r="H15" s="33">
        <f>IFERROR(AVERAGEIF(Trades!G5:G504,B15,Trades!Q5:Q504),0)</f>
        <v>1.5040564373897756</v>
      </c>
    </row>
    <row r="16" spans="2:8" x14ac:dyDescent="0.25">
      <c r="B16" s="34" t="s">
        <v>185</v>
      </c>
      <c r="C16" s="22">
        <f>COUNTIF(Trades!G5:G504,B16)</f>
        <v>0</v>
      </c>
      <c r="D16" s="22">
        <f>COUNTIFS(Trades!G5:G504,B16,Trades!P5:P504,"&gt;0")</f>
        <v>0</v>
      </c>
      <c r="E16" s="22">
        <f>COUNTIFS(Trades!G5:G504,B16,Trades!P5:P504,"&lt;0")</f>
        <v>0</v>
      </c>
      <c r="F16" s="26">
        <f t="shared" si="0"/>
        <v>0</v>
      </c>
      <c r="G16" s="23">
        <f>IFERROR(SUMIF(Trades!G5:G504,B16,Trades!P5:P504),0)</f>
        <v>0</v>
      </c>
      <c r="H16" s="33">
        <f>IFERROR(AVERAGEIF(Trades!G5:G504,B16,Trades!Q5:Q504),0)</f>
        <v>0</v>
      </c>
    </row>
    <row r="17" spans="2:8" x14ac:dyDescent="0.25">
      <c r="B17" s="34" t="s">
        <v>141</v>
      </c>
      <c r="C17" s="22">
        <f>COUNTIF(Trades!G5:G504,B17)</f>
        <v>1</v>
      </c>
      <c r="D17" s="22">
        <f>COUNTIFS(Trades!G5:G504,B17,Trades!P5:P504,"&gt;0")</f>
        <v>1</v>
      </c>
      <c r="E17" s="22">
        <f>COUNTIFS(Trades!G5:G504,B17,Trades!P5:P504,"&lt;0")</f>
        <v>0</v>
      </c>
      <c r="F17" s="26">
        <f t="shared" si="0"/>
        <v>1</v>
      </c>
      <c r="G17" s="23">
        <f>IFERROR(SUMIF(Trades!G5:G504,B17,Trades!P5:P504),0)</f>
        <v>58.999999999999773</v>
      </c>
      <c r="H17" s="33">
        <f>IFERROR(AVERAGEIF(Trades!G5:G504,B17,Trades!Q5:Q504),0)</f>
        <v>1.1799999999999955</v>
      </c>
    </row>
    <row r="20" spans="2:8" ht="21.75" customHeight="1" x14ac:dyDescent="0.25">
      <c r="B20" s="12" t="s">
        <v>186</v>
      </c>
      <c r="C20" s="12"/>
      <c r="D20" s="12"/>
      <c r="E20" s="12"/>
      <c r="F20" s="12"/>
      <c r="G20" s="12"/>
      <c r="H20" s="12"/>
    </row>
    <row r="21" spans="2:8" x14ac:dyDescent="0.25">
      <c r="B21" s="21" t="s">
        <v>51</v>
      </c>
      <c r="C21" s="21" t="s">
        <v>178</v>
      </c>
      <c r="D21" s="21" t="s">
        <v>179</v>
      </c>
      <c r="E21" s="21" t="s">
        <v>180</v>
      </c>
      <c r="F21" s="21" t="s">
        <v>181</v>
      </c>
      <c r="G21" s="21" t="s">
        <v>182</v>
      </c>
      <c r="H21" s="21" t="s">
        <v>183</v>
      </c>
    </row>
    <row r="22" spans="2:8" x14ac:dyDescent="0.25">
      <c r="B22" s="34" t="s">
        <v>92</v>
      </c>
      <c r="C22" s="22">
        <f>COUNTIF(Trades!E5:E504,B22)</f>
        <v>15</v>
      </c>
      <c r="D22" s="22">
        <f>COUNTIFS(Trades!E5:E504,B22,Trades!P5:P504,"&gt;0")</f>
        <v>14</v>
      </c>
      <c r="E22" s="22">
        <f>COUNTIFS(Trades!E5:E504,B22,Trades!P5:P504,"&lt;0")</f>
        <v>1</v>
      </c>
      <c r="F22" s="26">
        <f t="shared" ref="F22:F29" si="1">IFERROR(D22/C22,0)</f>
        <v>0.93333333333333335</v>
      </c>
      <c r="G22" s="23">
        <f>IFERROR(SUMIF(Trades!E5:E504,B22,Trades!P5:P504),0)</f>
        <v>1247.3999999999996</v>
      </c>
      <c r="H22" s="33">
        <f>IFERROR(AVERAGEIF(Trades!E5:E504,B22,Trades!Q5:Q504),0)</f>
        <v>1.3239836860670191</v>
      </c>
    </row>
    <row r="23" spans="2:8" x14ac:dyDescent="0.25">
      <c r="B23" s="34" t="s">
        <v>74</v>
      </c>
      <c r="C23" s="22">
        <f>COUNTIF(Trades!E5:E504,B23)</f>
        <v>13</v>
      </c>
      <c r="D23" s="22">
        <f>COUNTIFS(Trades!E5:E504,B23,Trades!P5:P504,"&gt;0")</f>
        <v>8</v>
      </c>
      <c r="E23" s="22">
        <f>COUNTIFS(Trades!E5:E504,B23,Trades!P5:P504,"&lt;0")</f>
        <v>5</v>
      </c>
      <c r="F23" s="26">
        <f t="shared" si="1"/>
        <v>0.61538461538461542</v>
      </c>
      <c r="G23" s="23">
        <f>IFERROR(SUMIF(Trades!E5:E504,B23,Trades!P5:P504),0)</f>
        <v>574</v>
      </c>
      <c r="H23" s="33">
        <f>IFERROR(AVERAGEIF(Trades!E5:E504,B23,Trades!Q5:Q504),0)</f>
        <v>0.67811355311355304</v>
      </c>
    </row>
    <row r="24" spans="2:8" x14ac:dyDescent="0.25">
      <c r="B24" s="34" t="s">
        <v>84</v>
      </c>
      <c r="C24" s="22">
        <f>COUNTIF(Trades!E5:E504,B24)</f>
        <v>10</v>
      </c>
      <c r="D24" s="22">
        <f>COUNTIFS(Trades!E5:E504,B24,Trades!P5:P504,"&gt;0")</f>
        <v>7</v>
      </c>
      <c r="E24" s="22">
        <f>COUNTIFS(Trades!E5:E504,B24,Trades!P5:P504,"&lt;0")</f>
        <v>3</v>
      </c>
      <c r="F24" s="26">
        <f t="shared" si="1"/>
        <v>0.7</v>
      </c>
      <c r="G24" s="23">
        <f>IFERROR(SUMIF(Trades!E5:E504,B24,Trades!P5:P504),0)</f>
        <v>15163.40000000028</v>
      </c>
      <c r="H24" s="33">
        <f>IFERROR(AVERAGEIF(Trades!E5:E504,B24,Trades!Q5:Q504),0)</f>
        <v>1.0913700000000159</v>
      </c>
    </row>
    <row r="25" spans="2:8" x14ac:dyDescent="0.25">
      <c r="B25" s="34" t="s">
        <v>101</v>
      </c>
      <c r="C25" s="22">
        <f>COUNTIF(Trades!E5:E504,B25)</f>
        <v>8</v>
      </c>
      <c r="D25" s="22">
        <f>COUNTIFS(Trades!E5:E504,B25,Trades!P5:P504,"&gt;0")</f>
        <v>6</v>
      </c>
      <c r="E25" s="22">
        <f>COUNTIFS(Trades!E5:E504,B25,Trades!P5:P504,"&lt;0")</f>
        <v>2</v>
      </c>
      <c r="F25" s="26">
        <f t="shared" si="1"/>
        <v>0.75</v>
      </c>
      <c r="G25" s="23">
        <f>IFERROR(SUMIF(Trades!E5:E504,B25,Trades!P5:P504),0)</f>
        <v>401.5</v>
      </c>
      <c r="H25" s="33">
        <f>IFERROR(AVERAGEIF(Trades!E5:E504,B25,Trades!Q5:Q504),0)</f>
        <v>1.1310763888888888</v>
      </c>
    </row>
    <row r="26" spans="2:8" x14ac:dyDescent="0.25">
      <c r="B26" s="34" t="s">
        <v>127</v>
      </c>
      <c r="C26" s="22">
        <f>COUNTIF(Trades!E5:E504,B26)</f>
        <v>4</v>
      </c>
      <c r="D26" s="22">
        <f>COUNTIFS(Trades!E5:E504,B26,Trades!P5:P504,"&gt;0")</f>
        <v>3</v>
      </c>
      <c r="E26" s="22">
        <f>COUNTIFS(Trades!E5:E504,B26,Trades!P5:P504,"&lt;0")</f>
        <v>1</v>
      </c>
      <c r="F26" s="26">
        <f t="shared" si="1"/>
        <v>0.75</v>
      </c>
      <c r="G26" s="23">
        <f>IFERROR(SUMIF(Trades!E5:E504,B26,Trades!P5:P504),0)</f>
        <v>203</v>
      </c>
      <c r="H26" s="33">
        <f>IFERROR(AVERAGEIF(Trades!E5:E504,B26,Trades!Q5:Q504),0)</f>
        <v>1.1581250000000001</v>
      </c>
    </row>
    <row r="27" spans="2:8" x14ac:dyDescent="0.25">
      <c r="B27" s="34" t="s">
        <v>187</v>
      </c>
      <c r="C27" s="22">
        <f>COUNTIF(Trades!E5:E504,B27)</f>
        <v>0</v>
      </c>
      <c r="D27" s="22">
        <f>COUNTIFS(Trades!E5:E504,B27,Trades!P5:P504,"&gt;0")</f>
        <v>0</v>
      </c>
      <c r="E27" s="22">
        <f>COUNTIFS(Trades!E5:E504,B27,Trades!P5:P504,"&lt;0")</f>
        <v>0</v>
      </c>
      <c r="F27" s="26">
        <f t="shared" si="1"/>
        <v>0</v>
      </c>
      <c r="G27" s="23">
        <f>IFERROR(SUMIF(Trades!E5:E504,B27,Trades!P5:P504),0)</f>
        <v>0</v>
      </c>
      <c r="H27" s="33">
        <f>IFERROR(AVERAGEIF(Trades!E5:E504,B27,Trades!Q5:Q504),0)</f>
        <v>0</v>
      </c>
    </row>
    <row r="28" spans="2:8" x14ac:dyDescent="0.25">
      <c r="B28" s="34" t="s">
        <v>188</v>
      </c>
      <c r="C28" s="22">
        <f>COUNTIF(Trades!E5:E504,B28)</f>
        <v>0</v>
      </c>
      <c r="D28" s="22">
        <f>COUNTIFS(Trades!E5:E504,B28,Trades!P5:P504,"&gt;0")</f>
        <v>0</v>
      </c>
      <c r="E28" s="22">
        <f>COUNTIFS(Trades!E5:E504,B28,Trades!P5:P504,"&lt;0")</f>
        <v>0</v>
      </c>
      <c r="F28" s="26">
        <f t="shared" si="1"/>
        <v>0</v>
      </c>
      <c r="G28" s="23">
        <f>IFERROR(SUMIF(Trades!E5:E504,B28,Trades!P5:P504),0)</f>
        <v>0</v>
      </c>
      <c r="H28" s="33">
        <f>IFERROR(AVERAGEIF(Trades!E5:E504,B28,Trades!Q5:Q504),0)</f>
        <v>0</v>
      </c>
    </row>
    <row r="29" spans="2:8" x14ac:dyDescent="0.25">
      <c r="B29" s="34" t="s">
        <v>189</v>
      </c>
      <c r="C29" s="22">
        <f>COUNTIF(Trades!E5:E504,B29)</f>
        <v>0</v>
      </c>
      <c r="D29" s="22">
        <f>COUNTIFS(Trades!E5:E504,B29,Trades!P5:P504,"&gt;0")</f>
        <v>0</v>
      </c>
      <c r="E29" s="22">
        <f>COUNTIFS(Trades!E5:E504,B29,Trades!P5:P504,"&lt;0")</f>
        <v>0</v>
      </c>
      <c r="F29" s="26">
        <f t="shared" si="1"/>
        <v>0</v>
      </c>
      <c r="G29" s="23">
        <f>IFERROR(SUMIF(Trades!E5:E504,B29,Trades!P5:P504),0)</f>
        <v>0</v>
      </c>
      <c r="H29" s="33">
        <f>IFERROR(AVERAGEIF(Trades!E5:E504,B29,Trades!Q5:Q504),0)</f>
        <v>0</v>
      </c>
    </row>
    <row r="32" spans="2:8" ht="21.75" customHeight="1" x14ac:dyDescent="0.25">
      <c r="B32" s="12" t="s">
        <v>190</v>
      </c>
      <c r="C32" s="12"/>
      <c r="D32" s="12"/>
      <c r="E32" s="12"/>
      <c r="F32" s="12"/>
      <c r="G32" s="12"/>
      <c r="H32" s="12"/>
    </row>
    <row r="33" spans="2:8" x14ac:dyDescent="0.25">
      <c r="B33" s="21" t="s">
        <v>52</v>
      </c>
      <c r="C33" s="21" t="s">
        <v>178</v>
      </c>
      <c r="D33" s="21" t="s">
        <v>179</v>
      </c>
      <c r="E33" s="21" t="s">
        <v>180</v>
      </c>
      <c r="F33" s="21" t="s">
        <v>181</v>
      </c>
      <c r="G33" s="21" t="s">
        <v>182</v>
      </c>
      <c r="H33" s="21" t="s">
        <v>183</v>
      </c>
    </row>
    <row r="34" spans="2:8" x14ac:dyDescent="0.25">
      <c r="B34" s="35" t="s">
        <v>75</v>
      </c>
      <c r="C34" s="22">
        <f>COUNTIF(Trades!F5:F504,B34)</f>
        <v>33</v>
      </c>
      <c r="D34" s="22">
        <f>COUNTIFS(Trades!F5:F504,B34,Trades!P5:P504,"&gt;0")</f>
        <v>27</v>
      </c>
      <c r="E34" s="22">
        <f>COUNTIFS(Trades!F5:F504,B34,Trades!P5:P504,"&lt;0")</f>
        <v>6</v>
      </c>
      <c r="F34" s="26">
        <f>IFERROR(D34/C34,0)</f>
        <v>0.81818181818181823</v>
      </c>
      <c r="G34" s="23">
        <f>IFERROR(SUMIF(Trades!F5:F504,B34,Trades!P5:P504),0)</f>
        <v>21025.800000000338</v>
      </c>
      <c r="H34" s="33">
        <f>IFERROR(AVERAGEIF(Trades!F5:F504,B34,Trades!Q5:Q504),0)</f>
        <v>1.291735994869335</v>
      </c>
    </row>
    <row r="35" spans="2:8" x14ac:dyDescent="0.25">
      <c r="B35" s="35" t="s">
        <v>85</v>
      </c>
      <c r="C35" s="22">
        <f>COUNTIF(Trades!F5:F504,B35)</f>
        <v>17</v>
      </c>
      <c r="D35" s="22">
        <f>COUNTIFS(Trades!F5:F504,B35,Trades!P5:P504,"&gt;0")</f>
        <v>11</v>
      </c>
      <c r="E35" s="22">
        <f>COUNTIFS(Trades!F5:F504,B35,Trades!P5:P504,"&lt;0")</f>
        <v>6</v>
      </c>
      <c r="F35" s="26">
        <f>IFERROR(D35/C35,0)</f>
        <v>0.6470588235294118</v>
      </c>
      <c r="G35" s="23">
        <f>IFERROR(SUMIF(Trades!F5:F504,B35,Trades!P5:P504),0)</f>
        <v>-3436.5000000000587</v>
      </c>
      <c r="H35" s="33">
        <f>IFERROR(AVERAGEIF(Trades!F5:F504,B35,Trades!Q5:Q504),0)</f>
        <v>0.62604439775910026</v>
      </c>
    </row>
    <row r="38" spans="2:8" ht="21.75" customHeight="1" x14ac:dyDescent="0.25">
      <c r="B38" s="12" t="s">
        <v>191</v>
      </c>
      <c r="C38" s="12"/>
      <c r="D38" s="12"/>
      <c r="E38" s="12"/>
      <c r="F38" s="12"/>
      <c r="G38" s="12"/>
      <c r="H38" s="12"/>
    </row>
    <row r="39" spans="2:8" ht="15" customHeight="1" x14ac:dyDescent="0.25">
      <c r="B39" s="21" t="s">
        <v>192</v>
      </c>
      <c r="C39" s="21" t="s">
        <v>193</v>
      </c>
      <c r="D39" s="21" t="s">
        <v>182</v>
      </c>
      <c r="E39" s="21" t="s">
        <v>194</v>
      </c>
      <c r="F39" s="6" t="s">
        <v>195</v>
      </c>
      <c r="G39" s="6"/>
    </row>
    <row r="40" spans="2:8" x14ac:dyDescent="0.25">
      <c r="B40" s="34" t="s">
        <v>196</v>
      </c>
      <c r="C40" s="22">
        <f>COUNTIF(Trades!U5:U504,B40)</f>
        <v>0</v>
      </c>
      <c r="D40" s="23">
        <f>IFERROR(SUMIF(Trades!U5:U504,B40,Trades!P5:P504),0)</f>
        <v>0</v>
      </c>
      <c r="E40" s="23">
        <f>IFERROR(AVERAGEIF(Trades!U5:U504,B40,Trades!P5:P504),0)</f>
        <v>0</v>
      </c>
      <c r="F40" s="49">
        <f t="shared" ref="F40:F50" si="2">IFERROR(C40/SUM($C$40:$C$50),0)</f>
        <v>0</v>
      </c>
      <c r="G40" s="49"/>
    </row>
    <row r="41" spans="2:8" x14ac:dyDescent="0.25">
      <c r="B41" s="34" t="s">
        <v>97</v>
      </c>
      <c r="C41" s="22">
        <f>COUNTIF(Trades!U5:U504,B41)</f>
        <v>2</v>
      </c>
      <c r="D41" s="23">
        <f>IFERROR(SUMIF(Trades!U5:U504,B41,Trades!P5:P504),0)</f>
        <v>-203.00000000000028</v>
      </c>
      <c r="E41" s="23">
        <f>IFERROR(AVERAGEIF(Trades!U5:U504,B41,Trades!P5:P504),0)</f>
        <v>-101.50000000000014</v>
      </c>
      <c r="F41" s="49">
        <f t="shared" si="2"/>
        <v>0.16666666666666666</v>
      </c>
      <c r="G41" s="49"/>
    </row>
    <row r="42" spans="2:8" x14ac:dyDescent="0.25">
      <c r="B42" s="34" t="s">
        <v>197</v>
      </c>
      <c r="C42" s="22">
        <f>COUNTIF(Trades!U5:U504,B42)</f>
        <v>0</v>
      </c>
      <c r="D42" s="23">
        <f>IFERROR(SUMIF(Trades!U5:U504,B42,Trades!P5:P504),0)</f>
        <v>0</v>
      </c>
      <c r="E42" s="23">
        <f>IFERROR(AVERAGEIF(Trades!U5:U504,B42,Trades!P5:P504),0)</f>
        <v>0</v>
      </c>
      <c r="F42" s="49">
        <f t="shared" si="2"/>
        <v>0</v>
      </c>
      <c r="G42" s="49"/>
    </row>
    <row r="43" spans="2:8" x14ac:dyDescent="0.25">
      <c r="B43" s="34" t="s">
        <v>198</v>
      </c>
      <c r="C43" s="22">
        <f>COUNTIF(Trades!U5:U504,B43)</f>
        <v>0</v>
      </c>
      <c r="D43" s="23">
        <f>IFERROR(SUMIF(Trades!U5:U504,B43,Trades!P5:P504),0)</f>
        <v>0</v>
      </c>
      <c r="E43" s="23">
        <f>IFERROR(AVERAGEIF(Trades!U5:U504,B43,Trades!P5:P504),0)</f>
        <v>0</v>
      </c>
      <c r="F43" s="49">
        <f t="shared" si="2"/>
        <v>0</v>
      </c>
      <c r="G43" s="49"/>
    </row>
    <row r="44" spans="2:8" x14ac:dyDescent="0.25">
      <c r="B44" s="34" t="s">
        <v>152</v>
      </c>
      <c r="C44" s="22">
        <f>COUNTIF(Trades!U5:U504,B44)</f>
        <v>1</v>
      </c>
      <c r="D44" s="23">
        <f>IFERROR(SUMIF(Trades!U5:U504,B44,Trades!P5:P504),0)</f>
        <v>-24</v>
      </c>
      <c r="E44" s="23">
        <f>IFERROR(AVERAGEIF(Trades!U5:U504,B44,Trades!P5:P504),0)</f>
        <v>-24</v>
      </c>
      <c r="F44" s="49">
        <f t="shared" si="2"/>
        <v>8.3333333333333329E-2</v>
      </c>
      <c r="G44" s="49"/>
    </row>
    <row r="45" spans="2:8" x14ac:dyDescent="0.25">
      <c r="B45" s="34" t="s">
        <v>155</v>
      </c>
      <c r="C45" s="22">
        <f>COUNTIF(Trades!U5:U504,B45)</f>
        <v>2</v>
      </c>
      <c r="D45" s="23">
        <f>IFERROR(SUMIF(Trades!U5:U504,B45,Trades!P5:P504),0)</f>
        <v>-4037.5000000000568</v>
      </c>
      <c r="E45" s="23">
        <f>IFERROR(AVERAGEIF(Trades!U5:U504,B45,Trades!P5:P504),0)</f>
        <v>-2018.7500000000284</v>
      </c>
      <c r="F45" s="49">
        <f t="shared" si="2"/>
        <v>0.16666666666666666</v>
      </c>
      <c r="G45" s="49"/>
    </row>
    <row r="46" spans="2:8" x14ac:dyDescent="0.25">
      <c r="B46" s="34" t="s">
        <v>113</v>
      </c>
      <c r="C46" s="22">
        <f>COUNTIF(Trades!U5:U504,B46)</f>
        <v>3</v>
      </c>
      <c r="D46" s="23">
        <f>IFERROR(SUMIF(Trades!U5:U504,B46,Trades!P5:P504),0)</f>
        <v>-134.09999999999764</v>
      </c>
      <c r="E46" s="23">
        <f>IFERROR(AVERAGEIF(Trades!U5:U504,B46,Trades!P5:P504),0)</f>
        <v>-44.699999999999214</v>
      </c>
      <c r="F46" s="49">
        <f t="shared" si="2"/>
        <v>0.25</v>
      </c>
      <c r="G46" s="49"/>
    </row>
    <row r="47" spans="2:8" x14ac:dyDescent="0.25">
      <c r="B47" s="34" t="s">
        <v>199</v>
      </c>
      <c r="C47" s="22">
        <f>COUNTIF(Trades!U5:U504,B47)</f>
        <v>0</v>
      </c>
      <c r="D47" s="23">
        <f>IFERROR(SUMIF(Trades!U5:U504,B47,Trades!P5:P504),0)</f>
        <v>0</v>
      </c>
      <c r="E47" s="23">
        <f>IFERROR(AVERAGEIF(Trades!U5:U504,B47,Trades!P5:P504),0)</f>
        <v>0</v>
      </c>
      <c r="F47" s="49">
        <f t="shared" si="2"/>
        <v>0</v>
      </c>
      <c r="G47" s="49"/>
    </row>
    <row r="48" spans="2:8" x14ac:dyDescent="0.25">
      <c r="B48" s="34" t="s">
        <v>200</v>
      </c>
      <c r="C48" s="22">
        <f>COUNTIF(Trades!U5:U504,B48)</f>
        <v>0</v>
      </c>
      <c r="D48" s="23">
        <f>IFERROR(SUMIF(Trades!U5:U504,B48,Trades!P5:P504),0)</f>
        <v>0</v>
      </c>
      <c r="E48" s="23">
        <f>IFERROR(AVERAGEIF(Trades!U5:U504,B48,Trades!P5:P504),0)</f>
        <v>0</v>
      </c>
      <c r="F48" s="49">
        <f t="shared" si="2"/>
        <v>0</v>
      </c>
      <c r="G48" s="49"/>
    </row>
    <row r="49" spans="2:7" x14ac:dyDescent="0.25">
      <c r="B49" s="34" t="s">
        <v>120</v>
      </c>
      <c r="C49" s="22">
        <f>COUNTIF(Trades!U5:U504,B49)</f>
        <v>2</v>
      </c>
      <c r="D49" s="23">
        <f>IFERROR(SUMIF(Trades!U5:U504,B49,Trades!P5:P504),0)</f>
        <v>-98.5</v>
      </c>
      <c r="E49" s="23">
        <f>IFERROR(AVERAGEIF(Trades!U5:U504,B49,Trades!P5:P504),0)</f>
        <v>-49.25</v>
      </c>
      <c r="F49" s="49">
        <f t="shared" si="2"/>
        <v>0.16666666666666666</v>
      </c>
      <c r="G49" s="49"/>
    </row>
    <row r="50" spans="2:7" x14ac:dyDescent="0.25">
      <c r="B50" s="34" t="s">
        <v>132</v>
      </c>
      <c r="C50" s="22">
        <f>COUNTIF(Trades!U5:U504,B50)</f>
        <v>2</v>
      </c>
      <c r="D50" s="23">
        <f>IFERROR(SUMIF(Trades!U5:U504,B50,Trades!P5:P504),0)</f>
        <v>-33</v>
      </c>
      <c r="E50" s="23">
        <f>IFERROR(AVERAGEIF(Trades!U5:U504,B50,Trades!P5:P504),0)</f>
        <v>-16.5</v>
      </c>
      <c r="F50" s="49">
        <f t="shared" si="2"/>
        <v>0.16666666666666666</v>
      </c>
      <c r="G50" s="49"/>
    </row>
  </sheetData>
  <mergeCells count="17">
    <mergeCell ref="F49:G49"/>
    <mergeCell ref="F50:G50"/>
    <mergeCell ref="F44:G44"/>
    <mergeCell ref="F45:G45"/>
    <mergeCell ref="F46:G46"/>
    <mergeCell ref="F47:G47"/>
    <mergeCell ref="F48:G48"/>
    <mergeCell ref="F39:G39"/>
    <mergeCell ref="F40:G40"/>
    <mergeCell ref="F41:G41"/>
    <mergeCell ref="F42:G42"/>
    <mergeCell ref="F43:G43"/>
    <mergeCell ref="B2:H3"/>
    <mergeCell ref="B5:H5"/>
    <mergeCell ref="B20:H20"/>
    <mergeCell ref="B32:H32"/>
    <mergeCell ref="B38:H38"/>
  </mergeCells>
  <conditionalFormatting sqref="C40:C50">
    <cfRule type="dataBar" priority="13">
      <dataBar>
        <cfvo type="min"/>
        <cfvo type="max"/>
        <color rgb="FFC62828"/>
      </dataBar>
      <extLst>
        <ext xmlns:x14="http://schemas.microsoft.com/office/spreadsheetml/2009/9/main" uri="{B025F937-C7B1-47D3-B67F-A62EFF666E3E}">
          <x14:id>{8FCFF6F2-5E43-45F6-AEE6-C6D2AEE1B685}</x14:id>
        </ext>
      </extLst>
    </cfRule>
  </conditionalFormatting>
  <conditionalFormatting sqref="D40:D50">
    <cfRule type="cellIs" dxfId="10" priority="12" operator="lessThan">
      <formula>0</formula>
    </cfRule>
  </conditionalFormatting>
  <conditionalFormatting sqref="F7:F17">
    <cfRule type="colorScale" priority="6">
      <colorScale>
        <cfvo type="num" val="0"/>
        <cfvo type="num" val="0.5"/>
        <cfvo type="num" val="1"/>
        <color rgb="FFF8CBAD"/>
        <color rgb="FFFFE699"/>
        <color rgb="FFC6E0B4"/>
      </colorScale>
    </cfRule>
  </conditionalFormatting>
  <conditionalFormatting sqref="F22:F29">
    <cfRule type="colorScale" priority="9">
      <colorScale>
        <cfvo type="num" val="0"/>
        <cfvo type="num" val="0.5"/>
        <cfvo type="num" val="1"/>
        <color rgb="FFF8CBAD"/>
        <color rgb="FFFFE699"/>
        <color rgb="FFC6E0B4"/>
      </colorScale>
    </cfRule>
  </conditionalFormatting>
  <conditionalFormatting sqref="G22:G29">
    <cfRule type="cellIs" dxfId="9" priority="7" operator="greaterThan">
      <formula>0</formula>
    </cfRule>
    <cfRule type="cellIs" dxfId="8" priority="8" operator="lessThan">
      <formula>0</formula>
    </cfRule>
  </conditionalFormatting>
  <conditionalFormatting sqref="G34:G35">
    <cfRule type="cellIs" dxfId="7" priority="10" operator="greaterThan">
      <formula>0</formula>
    </cfRule>
    <cfRule type="cellIs" dxfId="6" priority="11" operator="lessThan">
      <formula>0</formula>
    </cfRule>
  </conditionalFormatting>
  <conditionalFormatting sqref="G7:H17">
    <cfRule type="cellIs" dxfId="5" priority="2" operator="greaterThan">
      <formula>0</formula>
    </cfRule>
    <cfRule type="cellIs" dxfId="4" priority="3" operator="lessThan">
      <formula>0</formula>
    </cfRule>
  </conditionalFormatting>
  <printOptions horizontalCentered="1"/>
  <pageMargins left="0.75" right="0.75" top="1" bottom="1" header="0.511811023622047" footer="0.511811023622047"/>
  <pageSetup paperSize="9" fitToHeight="0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CFF6F2-5E43-45F6-AEE6-C6D2AEE1B685}">
            <x14:dataBar axisPosition="none">
              <x14:cfvo type="min"/>
              <x14:cfvo type="max"/>
              <x14:negativeFillColor rgb="FFC62828"/>
            </x14:dataBar>
          </x14:cfRule>
          <xm:sqref>C40:C50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32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12" customWidth="1"/>
    <col min="3" max="3" width="18" customWidth="1"/>
    <col min="4" max="7" width="14" customWidth="1"/>
    <col min="8" max="8" width="28" customWidth="1"/>
  </cols>
  <sheetData>
    <row r="2" spans="2:8" ht="21.75" customHeight="1" x14ac:dyDescent="0.25">
      <c r="B2" s="14" t="s">
        <v>201</v>
      </c>
      <c r="C2" s="14"/>
      <c r="D2" s="14"/>
      <c r="E2" s="14"/>
      <c r="F2" s="14"/>
      <c r="G2" s="14"/>
      <c r="H2" s="14"/>
    </row>
    <row r="3" spans="2:8" ht="21.75" customHeight="1" x14ac:dyDescent="0.25">
      <c r="B3" s="14"/>
      <c r="C3" s="14"/>
      <c r="D3" s="14"/>
      <c r="E3" s="14"/>
      <c r="F3" s="14"/>
      <c r="G3" s="14"/>
      <c r="H3" s="14"/>
    </row>
    <row r="5" spans="2:8" x14ac:dyDescent="0.25">
      <c r="B5" s="54" t="s">
        <v>202</v>
      </c>
      <c r="C5" s="54"/>
      <c r="D5" s="23">
        <f>Dashboard!F5</f>
        <v>10000</v>
      </c>
    </row>
    <row r="7" spans="2:8" ht="21.75" customHeight="1" x14ac:dyDescent="0.25">
      <c r="B7" s="12" t="s">
        <v>203</v>
      </c>
      <c r="C7" s="12"/>
      <c r="D7" s="12"/>
      <c r="E7" s="12"/>
      <c r="F7" s="12"/>
      <c r="G7" s="12"/>
      <c r="H7" s="12"/>
    </row>
    <row r="8" spans="2:8" ht="24" customHeight="1" x14ac:dyDescent="0.25">
      <c r="B8" s="21" t="s">
        <v>48</v>
      </c>
      <c r="C8" s="21" t="s">
        <v>204</v>
      </c>
      <c r="D8" s="21" t="s">
        <v>205</v>
      </c>
      <c r="E8" s="21" t="s">
        <v>206</v>
      </c>
      <c r="F8" s="21" t="s">
        <v>207</v>
      </c>
      <c r="G8" s="21" t="s">
        <v>208</v>
      </c>
      <c r="H8" s="21" t="s">
        <v>209</v>
      </c>
    </row>
    <row r="9" spans="2:8" x14ac:dyDescent="0.25">
      <c r="B9" s="29">
        <v>46023</v>
      </c>
      <c r="C9" s="31" t="s">
        <v>205</v>
      </c>
      <c r="D9" s="18">
        <v>10000</v>
      </c>
      <c r="E9" s="23"/>
      <c r="F9" s="23">
        <f>IFERROR(D9,0)+IFERROR(E9,0)</f>
        <v>10000</v>
      </c>
      <c r="G9" s="26">
        <f>IFERROR((F9-$D$5)/$D$5,0)</f>
        <v>0</v>
      </c>
      <c r="H9" s="16" t="s">
        <v>210</v>
      </c>
    </row>
    <row r="10" spans="2:8" x14ac:dyDescent="0.25">
      <c r="B10" s="29">
        <v>46053</v>
      </c>
      <c r="C10" s="31" t="s">
        <v>211</v>
      </c>
      <c r="D10" s="18"/>
      <c r="E10" s="23">
        <f>SUMIFS(Trades!P5:P504,Trades!B5:B504,"&gt;="&amp;DATE(2026,1,1),Trades!B5:B504,"&lt;="&amp;DATE(2026,1,31))</f>
        <v>9359.900000000227</v>
      </c>
      <c r="F10" s="23">
        <f>F9+IFERROR(D10,0)+IFERROR(E10,0)</f>
        <v>19359.900000000227</v>
      </c>
      <c r="G10" s="26">
        <f>IFERROR((F10-$D$5)/$D$5,0)</f>
        <v>0.93599000000002275</v>
      </c>
      <c r="H10" s="16" t="s">
        <v>212</v>
      </c>
    </row>
    <row r="11" spans="2:8" x14ac:dyDescent="0.25">
      <c r="B11" s="29">
        <v>46068</v>
      </c>
      <c r="C11" s="31" t="s">
        <v>205</v>
      </c>
      <c r="D11" s="18">
        <v>2000</v>
      </c>
      <c r="E11" s="23"/>
      <c r="F11" s="23">
        <f>F10+IFERROR(D11,0)+IFERROR(E11,0)</f>
        <v>21359.900000000227</v>
      </c>
      <c r="G11" s="26">
        <f>IFERROR((F11-$D$5)/$D$5,0)</f>
        <v>1.1359900000000227</v>
      </c>
      <c r="H11" s="16" t="s">
        <v>213</v>
      </c>
    </row>
    <row r="12" spans="2:8" x14ac:dyDescent="0.25">
      <c r="B12" s="29">
        <v>46081</v>
      </c>
      <c r="C12" s="31" t="s">
        <v>211</v>
      </c>
      <c r="D12" s="18"/>
      <c r="E12" s="23">
        <f>SUMIFS(Trades!P5:P504,Trades!B5:B504,"&gt;="&amp;DATE(2026,2,1),Trades!B5:B504,"&lt;="&amp;DATE(2026,2,28))</f>
        <v>11332.400000000109</v>
      </c>
      <c r="F12" s="23">
        <f>F11+IFERROR(D12,0)+IFERROR(E12,0)</f>
        <v>32692.300000000338</v>
      </c>
      <c r="G12" s="26">
        <f>IFERROR((F12-$D$5)/$D$5,0)</f>
        <v>2.2692300000000336</v>
      </c>
      <c r="H12" s="16" t="s">
        <v>214</v>
      </c>
    </row>
    <row r="13" spans="2:8" x14ac:dyDescent="0.25">
      <c r="B13" s="29">
        <v>46112</v>
      </c>
      <c r="C13" s="31" t="s">
        <v>211</v>
      </c>
      <c r="D13" s="18"/>
      <c r="E13" s="23">
        <f>SUMIFS(Trades!P5:P504,Trades!B5:B504,"&gt;="&amp;DATE(2026,3,1),Trades!B5:B504,"&lt;="&amp;DATE(2026,3,31))</f>
        <v>-3103.000000000055</v>
      </c>
      <c r="F13" s="23">
        <f>F12+IFERROR(D13,0)+IFERROR(E13,0)</f>
        <v>29589.300000000283</v>
      </c>
      <c r="G13" s="26">
        <f>IFERROR((F13-$D$5)/$D$5,0)</f>
        <v>1.9589300000000283</v>
      </c>
      <c r="H13" s="16" t="s">
        <v>215</v>
      </c>
    </row>
    <row r="14" spans="2:8" x14ac:dyDescent="0.25">
      <c r="B14" s="29"/>
      <c r="C14" s="16"/>
      <c r="D14" s="18"/>
      <c r="E14" s="18"/>
      <c r="F14" s="18"/>
      <c r="G14" s="36"/>
      <c r="H14" s="16"/>
    </row>
    <row r="15" spans="2:8" x14ac:dyDescent="0.25">
      <c r="B15" s="29"/>
      <c r="C15" s="16"/>
      <c r="D15" s="18"/>
      <c r="E15" s="18"/>
      <c r="F15" s="18"/>
      <c r="G15" s="36"/>
      <c r="H15" s="16"/>
    </row>
    <row r="16" spans="2:8" x14ac:dyDescent="0.25">
      <c r="B16" s="29"/>
      <c r="C16" s="16"/>
      <c r="D16" s="18"/>
      <c r="E16" s="18"/>
      <c r="F16" s="18"/>
      <c r="G16" s="36"/>
      <c r="H16" s="16"/>
    </row>
    <row r="17" spans="2:8" x14ac:dyDescent="0.25">
      <c r="B17" s="29"/>
      <c r="C17" s="16"/>
      <c r="D17" s="18"/>
      <c r="E17" s="18"/>
      <c r="F17" s="18"/>
      <c r="G17" s="36"/>
      <c r="H17" s="16"/>
    </row>
    <row r="18" spans="2:8" x14ac:dyDescent="0.25">
      <c r="B18" s="29"/>
      <c r="C18" s="16"/>
      <c r="D18" s="18"/>
      <c r="E18" s="18"/>
      <c r="F18" s="18"/>
      <c r="G18" s="36"/>
      <c r="H18" s="16"/>
    </row>
    <row r="19" spans="2:8" x14ac:dyDescent="0.25">
      <c r="B19" s="29"/>
      <c r="C19" s="16"/>
      <c r="D19" s="18"/>
      <c r="E19" s="18"/>
      <c r="F19" s="18"/>
      <c r="G19" s="36"/>
      <c r="H19" s="16"/>
    </row>
    <row r="20" spans="2:8" x14ac:dyDescent="0.25">
      <c r="B20" s="29"/>
      <c r="C20" s="16"/>
      <c r="D20" s="18"/>
      <c r="E20" s="18"/>
      <c r="F20" s="18"/>
      <c r="G20" s="36"/>
      <c r="H20" s="16"/>
    </row>
    <row r="21" spans="2:8" x14ac:dyDescent="0.25">
      <c r="B21" s="29"/>
      <c r="C21" s="16"/>
      <c r="D21" s="18"/>
      <c r="E21" s="18"/>
      <c r="F21" s="18"/>
      <c r="G21" s="36"/>
      <c r="H21" s="16"/>
    </row>
    <row r="22" spans="2:8" x14ac:dyDescent="0.25">
      <c r="B22" s="29"/>
      <c r="C22" s="16"/>
      <c r="D22" s="18"/>
      <c r="E22" s="18"/>
      <c r="F22" s="18"/>
      <c r="G22" s="36"/>
      <c r="H22" s="16"/>
    </row>
    <row r="23" spans="2:8" x14ac:dyDescent="0.25">
      <c r="B23" s="29"/>
      <c r="C23" s="16"/>
      <c r="D23" s="18"/>
      <c r="E23" s="18"/>
      <c r="F23" s="18"/>
      <c r="G23" s="36"/>
      <c r="H23" s="16"/>
    </row>
    <row r="24" spans="2:8" x14ac:dyDescent="0.25">
      <c r="B24" s="29"/>
      <c r="C24" s="16"/>
      <c r="D24" s="18"/>
      <c r="E24" s="18"/>
      <c r="F24" s="18"/>
      <c r="G24" s="36"/>
      <c r="H24" s="16"/>
    </row>
    <row r="25" spans="2:8" x14ac:dyDescent="0.25">
      <c r="B25" s="29"/>
      <c r="C25" s="16"/>
      <c r="D25" s="18"/>
      <c r="E25" s="18"/>
      <c r="F25" s="18"/>
      <c r="G25" s="36"/>
      <c r="H25" s="16"/>
    </row>
    <row r="26" spans="2:8" x14ac:dyDescent="0.25">
      <c r="B26" s="29"/>
      <c r="C26" s="16"/>
      <c r="D26" s="18"/>
      <c r="E26" s="18"/>
      <c r="F26" s="18"/>
      <c r="G26" s="36"/>
      <c r="H26" s="16"/>
    </row>
    <row r="27" spans="2:8" x14ac:dyDescent="0.25">
      <c r="B27" s="29"/>
      <c r="C27" s="16"/>
      <c r="D27" s="18"/>
      <c r="E27" s="18"/>
      <c r="F27" s="18"/>
      <c r="G27" s="36"/>
      <c r="H27" s="16"/>
    </row>
    <row r="28" spans="2:8" x14ac:dyDescent="0.25">
      <c r="B28" s="29"/>
      <c r="C28" s="16"/>
      <c r="D28" s="18"/>
      <c r="E28" s="18"/>
      <c r="F28" s="18"/>
      <c r="G28" s="36"/>
      <c r="H28" s="16"/>
    </row>
    <row r="29" spans="2:8" x14ac:dyDescent="0.25">
      <c r="B29" s="29"/>
      <c r="C29" s="16"/>
      <c r="D29" s="18"/>
      <c r="E29" s="18"/>
      <c r="F29" s="18"/>
      <c r="G29" s="36"/>
      <c r="H29" s="16"/>
    </row>
    <row r="30" spans="2:8" x14ac:dyDescent="0.25">
      <c r="B30" s="29"/>
      <c r="C30" s="16"/>
      <c r="D30" s="18"/>
      <c r="E30" s="18"/>
      <c r="F30" s="18"/>
      <c r="G30" s="36"/>
      <c r="H30" s="16"/>
    </row>
    <row r="32" spans="2:8" ht="25.5" customHeight="1" x14ac:dyDescent="0.25">
      <c r="B32" s="55" t="s">
        <v>216</v>
      </c>
      <c r="C32" s="55"/>
      <c r="D32" s="37">
        <f>SUMIF(C9:C30,"Einzahlung",D9:D30)</f>
        <v>12000</v>
      </c>
      <c r="E32" s="37">
        <f>SUM(Trades!P5:P504)</f>
        <v>17589.300000000279</v>
      </c>
      <c r="F32" s="37">
        <f>D32+E32</f>
        <v>29589.300000000279</v>
      </c>
      <c r="G32" s="38">
        <f>IFERROR(E32/D32,0)</f>
        <v>1.4657750000000234</v>
      </c>
      <c r="H32" s="39" t="s">
        <v>217</v>
      </c>
    </row>
  </sheetData>
  <mergeCells count="4">
    <mergeCell ref="B2:H3"/>
    <mergeCell ref="B5:C5"/>
    <mergeCell ref="B7:H7"/>
    <mergeCell ref="B32:C32"/>
  </mergeCells>
  <conditionalFormatting sqref="E9:E13">
    <cfRule type="cellIs" dxfId="3" priority="2" operator="greaterThan">
      <formula>0</formula>
    </cfRule>
    <cfRule type="cellIs" dxfId="2" priority="3" operator="lessThan">
      <formula>0</formula>
    </cfRule>
  </conditionalFormatting>
  <conditionalFormatting sqref="G9:G13">
    <cfRule type="cellIs" dxfId="1" priority="4" operator="greaterThan">
      <formula>0</formula>
    </cfRule>
    <cfRule type="cellIs" dxfId="0" priority="5" operator="lessThan">
      <formula>0</formula>
    </cfRule>
  </conditionalFormatting>
  <printOptions horizontalCentered="1"/>
  <pageMargins left="0.75" right="0.75" top="1" bottom="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22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9" width="22" customWidth="1"/>
  </cols>
  <sheetData>
    <row r="2" spans="2:9" ht="21.75" customHeight="1" x14ac:dyDescent="0.25">
      <c r="B2" s="56" t="s">
        <v>218</v>
      </c>
      <c r="C2" s="56"/>
      <c r="D2" s="56"/>
      <c r="E2" s="56"/>
      <c r="F2" s="56"/>
      <c r="G2" s="56"/>
      <c r="H2" s="56"/>
      <c r="I2" s="56"/>
    </row>
    <row r="3" spans="2:9" ht="21.75" customHeight="1" x14ac:dyDescent="0.25">
      <c r="B3" s="56"/>
      <c r="C3" s="56"/>
      <c r="D3" s="56"/>
      <c r="E3" s="56"/>
      <c r="F3" s="56"/>
      <c r="G3" s="56"/>
      <c r="H3" s="56"/>
      <c r="I3" s="56"/>
    </row>
    <row r="5" spans="2:9" ht="24" customHeight="1" x14ac:dyDescent="0.25">
      <c r="B5" s="21" t="s">
        <v>51</v>
      </c>
      <c r="C5" s="21" t="s">
        <v>52</v>
      </c>
      <c r="D5" s="21" t="s">
        <v>53</v>
      </c>
      <c r="E5" s="21" t="s">
        <v>65</v>
      </c>
      <c r="F5" s="21" t="s">
        <v>219</v>
      </c>
      <c r="G5" s="21" t="s">
        <v>220</v>
      </c>
      <c r="H5" s="21" t="s">
        <v>67</v>
      </c>
      <c r="I5" s="21" t="s">
        <v>68</v>
      </c>
    </row>
    <row r="6" spans="2:9" x14ac:dyDescent="0.25">
      <c r="B6" s="34" t="s">
        <v>92</v>
      </c>
      <c r="C6" s="34" t="s">
        <v>75</v>
      </c>
      <c r="D6" s="34" t="s">
        <v>76</v>
      </c>
      <c r="E6" s="34" t="s">
        <v>95</v>
      </c>
      <c r="F6" s="34" t="s">
        <v>221</v>
      </c>
      <c r="G6" s="34" t="s">
        <v>79</v>
      </c>
      <c r="H6" s="34" t="s">
        <v>80</v>
      </c>
      <c r="I6" s="34" t="s">
        <v>89</v>
      </c>
    </row>
    <row r="7" spans="2:9" x14ac:dyDescent="0.25">
      <c r="B7" s="40" t="s">
        <v>74</v>
      </c>
      <c r="C7" s="40" t="s">
        <v>85</v>
      </c>
      <c r="D7" s="40" t="s">
        <v>93</v>
      </c>
      <c r="E7" s="40" t="s">
        <v>222</v>
      </c>
      <c r="F7" s="40" t="s">
        <v>77</v>
      </c>
      <c r="G7" s="40" t="s">
        <v>96</v>
      </c>
      <c r="H7" s="40" t="s">
        <v>196</v>
      </c>
      <c r="I7" s="40" t="s">
        <v>81</v>
      </c>
    </row>
    <row r="8" spans="2:9" x14ac:dyDescent="0.25">
      <c r="B8" s="34" t="s">
        <v>84</v>
      </c>
      <c r="D8" s="34" t="s">
        <v>112</v>
      </c>
      <c r="E8" s="34" t="s">
        <v>88</v>
      </c>
      <c r="F8" s="34" t="s">
        <v>87</v>
      </c>
      <c r="H8" s="34" t="s">
        <v>97</v>
      </c>
      <c r="I8" s="34" t="s">
        <v>133</v>
      </c>
    </row>
    <row r="9" spans="2:9" x14ac:dyDescent="0.25">
      <c r="B9" s="40" t="s">
        <v>101</v>
      </c>
      <c r="D9" s="40" t="s">
        <v>104</v>
      </c>
      <c r="E9" s="40" t="s">
        <v>109</v>
      </c>
      <c r="F9" s="40" t="s">
        <v>119</v>
      </c>
      <c r="H9" s="40" t="s">
        <v>197</v>
      </c>
      <c r="I9" s="40" t="s">
        <v>223</v>
      </c>
    </row>
    <row r="10" spans="2:9" x14ac:dyDescent="0.25">
      <c r="B10" s="34" t="s">
        <v>127</v>
      </c>
      <c r="D10" s="34" t="s">
        <v>102</v>
      </c>
      <c r="E10" s="34" t="s">
        <v>89</v>
      </c>
      <c r="F10" s="34" t="s">
        <v>94</v>
      </c>
      <c r="H10" s="34" t="s">
        <v>198</v>
      </c>
      <c r="I10" s="34" t="s">
        <v>114</v>
      </c>
    </row>
    <row r="11" spans="2:9" x14ac:dyDescent="0.25">
      <c r="B11" s="40" t="s">
        <v>187</v>
      </c>
      <c r="D11" s="40" t="s">
        <v>86</v>
      </c>
      <c r="E11" s="40" t="s">
        <v>78</v>
      </c>
      <c r="F11" s="40" t="s">
        <v>135</v>
      </c>
      <c r="H11" s="40" t="s">
        <v>152</v>
      </c>
      <c r="I11" s="40" t="s">
        <v>98</v>
      </c>
    </row>
    <row r="12" spans="2:9" x14ac:dyDescent="0.25">
      <c r="B12" s="34" t="s">
        <v>188</v>
      </c>
      <c r="D12" s="34" t="s">
        <v>139</v>
      </c>
      <c r="E12" s="34" t="s">
        <v>105</v>
      </c>
      <c r="F12" s="34" t="s">
        <v>224</v>
      </c>
      <c r="H12" s="34" t="s">
        <v>155</v>
      </c>
      <c r="I12" s="34" t="s">
        <v>225</v>
      </c>
    </row>
    <row r="13" spans="2:9" x14ac:dyDescent="0.25">
      <c r="B13" s="40" t="s">
        <v>189</v>
      </c>
      <c r="D13" s="40" t="s">
        <v>184</v>
      </c>
      <c r="F13" s="40" t="s">
        <v>226</v>
      </c>
      <c r="H13" s="40" t="s">
        <v>113</v>
      </c>
      <c r="I13" s="40" t="s">
        <v>121</v>
      </c>
    </row>
    <row r="14" spans="2:9" x14ac:dyDescent="0.25">
      <c r="D14" s="34" t="s">
        <v>108</v>
      </c>
      <c r="H14" s="34" t="s">
        <v>199</v>
      </c>
    </row>
    <row r="15" spans="2:9" x14ac:dyDescent="0.25">
      <c r="D15" s="40" t="s">
        <v>185</v>
      </c>
      <c r="H15" s="40" t="s">
        <v>200</v>
      </c>
    </row>
    <row r="16" spans="2:9" ht="25.5" x14ac:dyDescent="0.25">
      <c r="D16" s="34" t="s">
        <v>141</v>
      </c>
      <c r="H16" s="34" t="s">
        <v>120</v>
      </c>
    </row>
    <row r="17" spans="2:9" x14ac:dyDescent="0.25">
      <c r="H17" s="40" t="s">
        <v>132</v>
      </c>
    </row>
    <row r="20" spans="2:9" ht="15" customHeight="1" x14ac:dyDescent="0.25">
      <c r="B20" s="57" t="s">
        <v>227</v>
      </c>
      <c r="C20" s="57"/>
      <c r="D20" s="57"/>
      <c r="E20" s="57"/>
      <c r="F20" s="57"/>
      <c r="G20" s="57"/>
      <c r="H20" s="57"/>
      <c r="I20" s="57"/>
    </row>
    <row r="21" spans="2:9" x14ac:dyDescent="0.25">
      <c r="B21" s="57"/>
      <c r="C21" s="57"/>
      <c r="D21" s="57"/>
      <c r="E21" s="57"/>
      <c r="F21" s="57"/>
      <c r="G21" s="57"/>
      <c r="H21" s="57"/>
      <c r="I21" s="57"/>
    </row>
    <row r="22" spans="2:9" x14ac:dyDescent="0.25">
      <c r="B22" s="57"/>
      <c r="C22" s="57"/>
      <c r="D22" s="57"/>
      <c r="E22" s="57"/>
      <c r="F22" s="57"/>
      <c r="G22" s="57"/>
      <c r="H22" s="57"/>
      <c r="I22" s="57"/>
    </row>
  </sheetData>
  <mergeCells count="2">
    <mergeCell ref="B2:I3"/>
    <mergeCell ref="B20:I22"/>
  </mergeCells>
  <pageMargins left="0.75" right="0.75" top="1" bottom="1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C49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8" customWidth="1"/>
    <col min="3" max="3" width="80" customWidth="1"/>
  </cols>
  <sheetData>
    <row r="2" spans="2:3" ht="21.75" customHeight="1" x14ac:dyDescent="0.25">
      <c r="B2" s="14" t="s">
        <v>228</v>
      </c>
      <c r="C2" s="14"/>
    </row>
    <row r="3" spans="2:3" ht="21.75" customHeight="1" x14ac:dyDescent="0.25">
      <c r="B3" s="14"/>
      <c r="C3" s="14"/>
    </row>
    <row r="5" spans="2:3" ht="15.75" x14ac:dyDescent="0.25">
      <c r="B5" s="58" t="s">
        <v>229</v>
      </c>
      <c r="C5" s="58"/>
    </row>
    <row r="6" spans="2:3" ht="60" customHeight="1" x14ac:dyDescent="0.25">
      <c r="B6" s="59" t="s">
        <v>230</v>
      </c>
      <c r="C6" s="59"/>
    </row>
    <row r="8" spans="2:3" ht="15.75" x14ac:dyDescent="0.25">
      <c r="B8" s="12" t="s">
        <v>231</v>
      </c>
      <c r="C8" s="12"/>
    </row>
    <row r="9" spans="2:3" ht="33.75" customHeight="1" x14ac:dyDescent="0.25">
      <c r="B9" s="41" t="s">
        <v>232</v>
      </c>
      <c r="C9" s="42" t="s">
        <v>233</v>
      </c>
    </row>
    <row r="10" spans="2:3" ht="33.75" customHeight="1" x14ac:dyDescent="0.25">
      <c r="B10" s="41" t="s">
        <v>234</v>
      </c>
      <c r="C10" s="42" t="s">
        <v>235</v>
      </c>
    </row>
    <row r="11" spans="2:3" ht="33.75" customHeight="1" x14ac:dyDescent="0.25">
      <c r="B11" s="41" t="s">
        <v>236</v>
      </c>
      <c r="C11" s="42" t="s">
        <v>237</v>
      </c>
    </row>
    <row r="12" spans="2:3" ht="33.75" customHeight="1" x14ac:dyDescent="0.25">
      <c r="B12" s="41" t="s">
        <v>238</v>
      </c>
      <c r="C12" s="42" t="s">
        <v>239</v>
      </c>
    </row>
    <row r="13" spans="2:3" ht="33.75" customHeight="1" x14ac:dyDescent="0.25">
      <c r="B13" s="41" t="s">
        <v>240</v>
      </c>
      <c r="C13" s="42" t="s">
        <v>241</v>
      </c>
    </row>
    <row r="14" spans="2:3" ht="33.75" customHeight="1" x14ac:dyDescent="0.25">
      <c r="B14" s="41" t="s">
        <v>242</v>
      </c>
      <c r="C14" s="42" t="s">
        <v>243</v>
      </c>
    </row>
    <row r="16" spans="2:3" ht="15.75" x14ac:dyDescent="0.25">
      <c r="B16" s="12" t="s">
        <v>244</v>
      </c>
      <c r="C16" s="12"/>
    </row>
    <row r="17" spans="2:3" ht="33.75" customHeight="1" x14ac:dyDescent="0.25">
      <c r="B17" s="41" t="s">
        <v>245</v>
      </c>
      <c r="C17" s="42" t="s">
        <v>246</v>
      </c>
    </row>
    <row r="18" spans="2:3" ht="33.75" customHeight="1" x14ac:dyDescent="0.25">
      <c r="B18" s="41" t="s">
        <v>247</v>
      </c>
      <c r="C18" s="42" t="s">
        <v>248</v>
      </c>
    </row>
    <row r="19" spans="2:3" ht="33.75" customHeight="1" x14ac:dyDescent="0.25">
      <c r="B19" s="41" t="s">
        <v>249</v>
      </c>
      <c r="C19" s="42" t="s">
        <v>250</v>
      </c>
    </row>
    <row r="20" spans="2:3" ht="33.75" customHeight="1" x14ac:dyDescent="0.25">
      <c r="B20" s="41" t="s">
        <v>251</v>
      </c>
      <c r="C20" s="42" t="s">
        <v>252</v>
      </c>
    </row>
    <row r="21" spans="2:3" ht="33.75" customHeight="1" x14ac:dyDescent="0.25">
      <c r="B21" s="41" t="s">
        <v>253</v>
      </c>
      <c r="C21" s="42" t="s">
        <v>254</v>
      </c>
    </row>
    <row r="23" spans="2:3" ht="15.75" x14ac:dyDescent="0.25">
      <c r="B23" s="12" t="s">
        <v>255</v>
      </c>
      <c r="C23" s="12"/>
    </row>
    <row r="24" spans="2:3" ht="36" customHeight="1" x14ac:dyDescent="0.25">
      <c r="B24" s="41" t="s">
        <v>256</v>
      </c>
      <c r="C24" s="42" t="s">
        <v>257</v>
      </c>
    </row>
    <row r="25" spans="2:3" ht="36" customHeight="1" x14ac:dyDescent="0.25">
      <c r="B25" s="41" t="s">
        <v>258</v>
      </c>
      <c r="C25" s="42" t="s">
        <v>259</v>
      </c>
    </row>
    <row r="26" spans="2:3" ht="36" customHeight="1" x14ac:dyDescent="0.25">
      <c r="B26" s="41" t="s">
        <v>260</v>
      </c>
      <c r="C26" s="42" t="s">
        <v>261</v>
      </c>
    </row>
    <row r="27" spans="2:3" ht="36" customHeight="1" x14ac:dyDescent="0.25">
      <c r="B27" s="41" t="s">
        <v>181</v>
      </c>
      <c r="C27" s="42" t="s">
        <v>262</v>
      </c>
    </row>
    <row r="28" spans="2:3" ht="36" customHeight="1" x14ac:dyDescent="0.25">
      <c r="B28" s="41" t="s">
        <v>263</v>
      </c>
      <c r="C28" s="42" t="s">
        <v>264</v>
      </c>
    </row>
    <row r="29" spans="2:3" ht="36" customHeight="1" x14ac:dyDescent="0.25">
      <c r="B29" s="41" t="s">
        <v>29</v>
      </c>
      <c r="C29" s="42" t="s">
        <v>265</v>
      </c>
    </row>
    <row r="30" spans="2:3" ht="36" customHeight="1" x14ac:dyDescent="0.25">
      <c r="B30" s="41" t="s">
        <v>72</v>
      </c>
      <c r="C30" s="42" t="s">
        <v>266</v>
      </c>
    </row>
    <row r="31" spans="2:3" ht="36" customHeight="1" x14ac:dyDescent="0.25">
      <c r="B31" s="41" t="s">
        <v>267</v>
      </c>
      <c r="C31" s="42" t="s">
        <v>268</v>
      </c>
    </row>
    <row r="33" spans="2:3" ht="15.75" x14ac:dyDescent="0.25">
      <c r="B33" s="12" t="s">
        <v>269</v>
      </c>
      <c r="C33" s="12"/>
    </row>
    <row r="34" spans="2:3" ht="24" customHeight="1" x14ac:dyDescent="0.25">
      <c r="B34" s="43" t="s">
        <v>270</v>
      </c>
      <c r="C34" s="42" t="s">
        <v>271</v>
      </c>
    </row>
    <row r="35" spans="2:3" ht="24" customHeight="1" x14ac:dyDescent="0.25">
      <c r="B35" s="44" t="s">
        <v>272</v>
      </c>
      <c r="C35" s="42" t="s">
        <v>273</v>
      </c>
    </row>
    <row r="36" spans="2:3" ht="24" customHeight="1" x14ac:dyDescent="0.25">
      <c r="B36" s="45" t="s">
        <v>274</v>
      </c>
      <c r="C36" s="42" t="s">
        <v>275</v>
      </c>
    </row>
    <row r="37" spans="2:3" ht="24" customHeight="1" x14ac:dyDescent="0.25">
      <c r="B37" s="46" t="s">
        <v>276</v>
      </c>
      <c r="C37" s="42" t="s">
        <v>277</v>
      </c>
    </row>
    <row r="38" spans="2:3" ht="24" customHeight="1" x14ac:dyDescent="0.25">
      <c r="B38" s="47" t="s">
        <v>278</v>
      </c>
      <c r="C38" s="42" t="s">
        <v>279</v>
      </c>
    </row>
    <row r="39" spans="2:3" ht="24" customHeight="1" x14ac:dyDescent="0.25">
      <c r="B39" s="48" t="s">
        <v>280</v>
      </c>
      <c r="C39" s="42" t="s">
        <v>281</v>
      </c>
    </row>
    <row r="41" spans="2:3" ht="15.75" x14ac:dyDescent="0.25">
      <c r="B41" s="12" t="s">
        <v>282</v>
      </c>
      <c r="C41" s="12"/>
    </row>
    <row r="42" spans="2:3" ht="31.5" customHeight="1" x14ac:dyDescent="0.25">
      <c r="B42" s="41" t="s">
        <v>283</v>
      </c>
      <c r="C42" s="42" t="s">
        <v>284</v>
      </c>
    </row>
    <row r="43" spans="2:3" ht="31.5" customHeight="1" x14ac:dyDescent="0.25">
      <c r="B43" s="41" t="s">
        <v>285</v>
      </c>
      <c r="C43" s="42" t="s">
        <v>286</v>
      </c>
    </row>
    <row r="44" spans="2:3" ht="31.5" customHeight="1" x14ac:dyDescent="0.25">
      <c r="B44" s="41" t="s">
        <v>287</v>
      </c>
      <c r="C44" s="42" t="s">
        <v>288</v>
      </c>
    </row>
    <row r="45" spans="2:3" ht="31.5" customHeight="1" x14ac:dyDescent="0.25">
      <c r="B45" s="41" t="s">
        <v>289</v>
      </c>
      <c r="C45" s="42" t="s">
        <v>290</v>
      </c>
    </row>
    <row r="46" spans="2:3" ht="31.5" customHeight="1" x14ac:dyDescent="0.25">
      <c r="B46" s="41" t="s">
        <v>291</v>
      </c>
      <c r="C46" s="42" t="s">
        <v>292</v>
      </c>
    </row>
    <row r="47" spans="2:3" ht="31.5" customHeight="1" x14ac:dyDescent="0.25">
      <c r="B47" s="41" t="s">
        <v>293</v>
      </c>
      <c r="C47" s="42" t="s">
        <v>294</v>
      </c>
    </row>
    <row r="48" spans="2:3" ht="31.5" customHeight="1" x14ac:dyDescent="0.25">
      <c r="B48" s="41" t="s">
        <v>295</v>
      </c>
      <c r="C48" s="42" t="s">
        <v>296</v>
      </c>
    </row>
    <row r="49" spans="2:3" ht="31.5" customHeight="1" x14ac:dyDescent="0.25">
      <c r="B49" s="41" t="s">
        <v>297</v>
      </c>
      <c r="C49" s="42" t="s">
        <v>298</v>
      </c>
    </row>
  </sheetData>
  <mergeCells count="8">
    <mergeCell ref="B23:C23"/>
    <mergeCell ref="B33:C33"/>
    <mergeCell ref="B41:C41"/>
    <mergeCell ref="B2:C3"/>
    <mergeCell ref="B5:C5"/>
    <mergeCell ref="B6:C6"/>
    <mergeCell ref="B8:C8"/>
    <mergeCell ref="B16:C16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Dashboard</vt:lpstr>
      <vt:lpstr>Trades</vt:lpstr>
      <vt:lpstr>Statistik</vt:lpstr>
      <vt:lpstr>Konto</vt:lpstr>
      <vt:lpstr>Listen</vt:lpstr>
      <vt:lpstr>Anleitung</vt:lpstr>
      <vt:lpstr>Trades!Druckbereich</vt:lpstr>
      <vt:lpstr>Trades!Drucktitel</vt:lpstr>
      <vt:lpstr>L_Emotion</vt:lpstr>
      <vt:lpstr>L_Fehlercode</vt:lpstr>
      <vt:lpstr>L_Markt</vt:lpstr>
      <vt:lpstr>L_Marktphase</vt:lpstr>
      <vt:lpstr>L_Regel</vt:lpstr>
      <vt:lpstr>L_Richtung</vt:lpstr>
      <vt:lpstr>L_Setup</vt:lpstr>
      <vt:lpstr>L_Zeitrahmen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2026-06-10T07:04:27Z</dcterms:created>
  <dcterms:modified xsi:type="dcterms:W3CDTF">2026-06-10T10:50:00Z</dcterms:modified>
  <dc:language>en-US</dc:language>
</cp:coreProperties>
</file>