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8_{515B11D6-DB85-4C72-8D79-03E11150BAA3}" xr6:coauthVersionLast="47" xr6:coauthVersionMax="47" xr10:uidLastSave="{00000000-0000-0000-0000-000000000000}"/>
  <bookViews>
    <workbookView xWindow="1380" yWindow="1380" windowWidth="25500" windowHeight="13500" xr2:uid="{00000000-000D-0000-FFFF-FFFF00000000}"/>
  </bookViews>
  <sheets>
    <sheet name="Skill-Matrix" sheetId="1" r:id="rId1"/>
    <sheet name="Entwicklungsplan" sheetId="2" r:id="rId2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2" l="1"/>
  <c r="D25" i="2"/>
  <c r="F25" i="2" s="1"/>
  <c r="E24" i="2"/>
  <c r="D24" i="2"/>
  <c r="F24" i="2" s="1"/>
  <c r="E23" i="2"/>
  <c r="D23" i="2"/>
  <c r="F23" i="2" s="1"/>
  <c r="E22" i="2"/>
  <c r="F22" i="2" s="1"/>
  <c r="D22" i="2"/>
  <c r="E21" i="2"/>
  <c r="D21" i="2"/>
  <c r="F21" i="2" s="1"/>
  <c r="F20" i="2"/>
  <c r="E20" i="2"/>
  <c r="D20" i="2"/>
  <c r="F19" i="2"/>
  <c r="E19" i="2"/>
  <c r="D19" i="2"/>
  <c r="E18" i="2"/>
  <c r="F18" i="2" s="1"/>
  <c r="D18" i="2"/>
  <c r="E17" i="2"/>
  <c r="D17" i="2"/>
  <c r="F17" i="2" s="1"/>
  <c r="E16" i="2"/>
  <c r="D16" i="2"/>
  <c r="F16" i="2" s="1"/>
  <c r="F15" i="2"/>
  <c r="E15" i="2"/>
  <c r="D15" i="2"/>
  <c r="E14" i="2"/>
  <c r="D14" i="2"/>
  <c r="F14" i="2" s="1"/>
  <c r="E13" i="2"/>
  <c r="D13" i="2"/>
  <c r="F13" i="2" s="1"/>
  <c r="F12" i="2"/>
  <c r="E12" i="2"/>
  <c r="D12" i="2"/>
  <c r="E11" i="2"/>
  <c r="D11" i="2"/>
  <c r="F11" i="2" s="1"/>
  <c r="E10" i="2"/>
  <c r="D10" i="2"/>
  <c r="F10" i="2" s="1"/>
  <c r="J6" i="2"/>
  <c r="G6" i="2"/>
  <c r="D6" i="2"/>
  <c r="A6" i="2"/>
  <c r="B33" i="1"/>
  <c r="L27" i="1"/>
  <c r="K27" i="1"/>
  <c r="J27" i="1"/>
  <c r="I27" i="1"/>
  <c r="H27" i="1"/>
  <c r="G27" i="1"/>
  <c r="F27" i="1"/>
  <c r="E27" i="1"/>
  <c r="L26" i="1"/>
  <c r="K26" i="1"/>
  <c r="J26" i="1"/>
  <c r="I26" i="1"/>
  <c r="H26" i="1"/>
  <c r="G26" i="1"/>
  <c r="F26" i="1"/>
  <c r="E26" i="1"/>
  <c r="O24" i="1"/>
  <c r="P24" i="1" s="1"/>
  <c r="Q24" i="1" s="1"/>
  <c r="N24" i="1"/>
  <c r="M24" i="1"/>
  <c r="O23" i="1"/>
  <c r="P23" i="1" s="1"/>
  <c r="Q23" i="1" s="1"/>
  <c r="N23" i="1"/>
  <c r="M23" i="1"/>
  <c r="O22" i="1"/>
  <c r="P22" i="1" s="1"/>
  <c r="Q22" i="1" s="1"/>
  <c r="N22" i="1"/>
  <c r="B34" i="1" s="1"/>
  <c r="M22" i="1"/>
  <c r="C34" i="1" s="1"/>
  <c r="O21" i="1"/>
  <c r="P21" i="1" s="1"/>
  <c r="Q21" i="1" s="1"/>
  <c r="N21" i="1"/>
  <c r="M21" i="1"/>
  <c r="C33" i="1" s="1"/>
  <c r="O20" i="1"/>
  <c r="P20" i="1" s="1"/>
  <c r="Q20" i="1" s="1"/>
  <c r="N20" i="1"/>
  <c r="M20" i="1"/>
  <c r="O19" i="1"/>
  <c r="P19" i="1" s="1"/>
  <c r="Q19" i="1" s="1"/>
  <c r="N19" i="1"/>
  <c r="M19" i="1"/>
  <c r="O18" i="1"/>
  <c r="P18" i="1" s="1"/>
  <c r="Q18" i="1" s="1"/>
  <c r="N18" i="1"/>
  <c r="M18" i="1"/>
  <c r="O17" i="1"/>
  <c r="P17" i="1" s="1"/>
  <c r="Q17" i="1" s="1"/>
  <c r="N17" i="1"/>
  <c r="M17" i="1"/>
  <c r="C32" i="1" s="1"/>
  <c r="O16" i="1"/>
  <c r="P16" i="1" s="1"/>
  <c r="Q16" i="1" s="1"/>
  <c r="N16" i="1"/>
  <c r="B32" i="1" s="1"/>
  <c r="M16" i="1"/>
  <c r="O15" i="1"/>
  <c r="P15" i="1" s="1"/>
  <c r="Q15" i="1" s="1"/>
  <c r="N15" i="1"/>
  <c r="M15" i="1"/>
  <c r="O14" i="1"/>
  <c r="P14" i="1" s="1"/>
  <c r="Q14" i="1" s="1"/>
  <c r="N14" i="1"/>
  <c r="M14" i="1"/>
  <c r="O13" i="1"/>
  <c r="P13" i="1" s="1"/>
  <c r="N13" i="1"/>
  <c r="E7" i="1" s="1"/>
  <c r="M13" i="1"/>
  <c r="C31" i="1" s="1"/>
  <c r="A7" i="1"/>
  <c r="L4" i="1"/>
  <c r="M7" i="1" l="1"/>
  <c r="Q13" i="1"/>
  <c r="I7" i="1" s="1"/>
  <c r="B31" i="1"/>
</calcChain>
</file>

<file path=xl/sharedStrings.xml><?xml version="1.0" encoding="utf-8"?>
<sst xmlns="http://schemas.openxmlformats.org/spreadsheetml/2006/main" count="156" uniqueCount="108">
  <si>
    <t>SKILL MATRIX 2026</t>
  </si>
  <si>
    <t>Kompetenzübersicht, Abdeckungsanalyse und Entwicklungssteuerung · Beispieldaten können direkt überschrieben werden</t>
  </si>
  <si>
    <t>Team / Bereich</t>
  </si>
  <si>
    <t>Beispielteam</t>
  </si>
  <si>
    <t>Bewertungsstand</t>
  </si>
  <si>
    <t>24.06.2026</t>
  </si>
  <si>
    <t>Nächste Prüfung</t>
  </si>
  <si>
    <t>30.09.2026</t>
  </si>
  <si>
    <t>Mitarbeitende</t>
  </si>
  <si>
    <t>Skala</t>
  </si>
  <si>
    <t>0–4</t>
  </si>
  <si>
    <t>Ø Kompetenzniveau</t>
  </si>
  <si>
    <t>Zielerfüllung</t>
  </si>
  <si>
    <t>Kritische Kompetenzen</t>
  </si>
  <si>
    <t>Fehlende Abdeckung</t>
  </si>
  <si>
    <t>Kategorie</t>
  </si>
  <si>
    <t>Kompetenz</t>
  </si>
  <si>
    <t>Zielniveau</t>
  </si>
  <si>
    <t>Mindestanzahl</t>
  </si>
  <si>
    <t>Anna Keller</t>
  </si>
  <si>
    <t>Jonas Weber</t>
  </si>
  <si>
    <t>Mira Hoffmann</t>
  </si>
  <si>
    <t>Leon Richter</t>
  </si>
  <si>
    <t>Emilia Braun</t>
  </si>
  <si>
    <t>David Krüger</t>
  </si>
  <si>
    <t>Sofia Wagner</t>
  </si>
  <si>
    <t>Paul Neumann</t>
  </si>
  <si>
    <t>Ø Niveau</t>
  </si>
  <si>
    <t>Zielquote</t>
  </si>
  <si>
    <t>Qualifiziert</t>
  </si>
  <si>
    <t>Fehlen</t>
  </si>
  <si>
    <t>Status</t>
  </si>
  <si>
    <t>Kompetenzfeld</t>
  </si>
  <si>
    <t>frei anpassbar</t>
  </si>
  <si>
    <t>1–4</t>
  </si>
  <si>
    <t>Personen</t>
  </si>
  <si>
    <t>Teamleitung</t>
  </si>
  <si>
    <t>Projektkoordination</t>
  </si>
  <si>
    <t>Fachspezialistin</t>
  </si>
  <si>
    <t>Analyse</t>
  </si>
  <si>
    <t>Sachbearbeitung</t>
  </si>
  <si>
    <t>Operations</t>
  </si>
  <si>
    <t>Kundenservice</t>
  </si>
  <si>
    <t>Trainee</t>
  </si>
  <si>
    <t>Team</t>
  </si>
  <si>
    <t>≥ Ziel</t>
  </si>
  <si>
    <t>Abdeckung</t>
  </si>
  <si>
    <t>Fachkompetenz</t>
  </si>
  <si>
    <t>Prozessverständnis</t>
  </si>
  <si>
    <t>Qualitätsbewusstsein</t>
  </si>
  <si>
    <t>Datenanalyse</t>
  </si>
  <si>
    <t>Methodenkompetenz</t>
  </si>
  <si>
    <t>Projektplanung</t>
  </si>
  <si>
    <t>Problemlösung</t>
  </si>
  <si>
    <t>Dokumentation</t>
  </si>
  <si>
    <t>Digitalkompetenz</t>
  </si>
  <si>
    <t>Tabellenkalkulation</t>
  </si>
  <si>
    <t>Kollaborationstools</t>
  </si>
  <si>
    <t>Datensicherheit</t>
  </si>
  <si>
    <t>Zusammenarbeit</t>
  </si>
  <si>
    <t>Kommunikation</t>
  </si>
  <si>
    <t>Teamarbeit</t>
  </si>
  <si>
    <t>Kundenorientierung</t>
  </si>
  <si>
    <t>Ø Niveau je Mitarbeitender</t>
  </si>
  <si>
    <t>Kompetenzen unter Zielniveau</t>
  </si>
  <si>
    <t>Bewertungsskala</t>
  </si>
  <si>
    <t>Nicht bewertet</t>
  </si>
  <si>
    <t>Noch keine belastbare Einschätzung</t>
  </si>
  <si>
    <t>Grundkenntnisse</t>
  </si>
  <si>
    <t>Benötigt Anleitung und Übung</t>
  </si>
  <si>
    <t>Anwendbar</t>
  </si>
  <si>
    <t>Bearbeitet Standardaufgaben mit Unterstützung</t>
  </si>
  <si>
    <t>Sicher</t>
  </si>
  <si>
    <t>Arbeitet selbstständig und zuverlässig</t>
  </si>
  <si>
    <t>Expertenniveau</t>
  </si>
  <si>
    <t>Löst komplexe Fälle und kann Wissen vermitteln</t>
  </si>
  <si>
    <t>ENTWICKLUNGSPLAN 2026</t>
  </si>
  <si>
    <t>Maßnahmen aus der Skill Matrix planen, Verantwortlichkeiten festlegen und Fortschritt nachvollziehen</t>
  </si>
  <si>
    <t>Offene Maßnahmen</t>
  </si>
  <si>
    <t>Fällig in 30 Tagen</t>
  </si>
  <si>
    <t>Überfällig</t>
  </si>
  <si>
    <t>Abschlussquote</t>
  </si>
  <si>
    <t>Nr.</t>
  </si>
  <si>
    <t>Ist</t>
  </si>
  <si>
    <t>Ziel</t>
  </si>
  <si>
    <t>Lücke</t>
  </si>
  <si>
    <t>Entwicklungsmaßnahme</t>
  </si>
  <si>
    <t>Verantwortlich</t>
  </si>
  <si>
    <t>Start</t>
  </si>
  <si>
    <t>Zieltermin</t>
  </si>
  <si>
    <t>Fortschritt</t>
  </si>
  <si>
    <t>Notiz</t>
  </si>
  <si>
    <t>Praxisbegleitung mit erfahrenem Teammitglied</t>
  </si>
  <si>
    <t>In Arbeit</t>
  </si>
  <si>
    <t>Zwischenprüfung im Juli</t>
  </si>
  <si>
    <t>Grundlagentraining und Übungsaufgaben</t>
  </si>
  <si>
    <t>Geplant</t>
  </si>
  <si>
    <t>Kurzschulung mit Praxisfall</t>
  </si>
  <si>
    <t>Abschlusstest offen</t>
  </si>
  <si>
    <t>Teilaufgabe in laufendem Projekt übernehmen</t>
  </si>
  <si>
    <t>Aufbaukurs und Monatsreport automatisieren</t>
  </si>
  <si>
    <t>Moderation eines Teamtermins vorbereiten</t>
  </si>
  <si>
    <t>Abgeschlossen</t>
  </si>
  <si>
    <t>Ergebnis im Team reflektiert</t>
  </si>
  <si>
    <t>Strukturierte Fallanalyse mit Leitfaden</t>
  </si>
  <si>
    <t>Prozessmapping und Review mit Operations</t>
  </si>
  <si>
    <t>Zurückgestellt</t>
  </si>
  <si>
    <t>Priorität wird neu bewertet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</si>
</sst>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15" x14ac:knownFonts="1">
    <font>
      <sz val="11"/>
      <name val="Carlito"/>
    </font>
    <font>
      <b/>
      <sz val="22"/>
      <color rgb="FFFFFFFF"/>
      <name val="Calibri"/>
    </font>
    <font>
      <sz val="10"/>
      <color rgb="FFFFFFFF"/>
      <name val="Calibri"/>
    </font>
    <font>
      <sz val="9"/>
      <color rgb="FF24313B"/>
      <name val="Calibri"/>
    </font>
    <font>
      <b/>
      <sz val="9"/>
      <color rgb="FF17324D"/>
      <name val="Calibri"/>
    </font>
    <font>
      <b/>
      <sz val="9"/>
      <color rgb="FF4B7FA8"/>
      <name val="Calibri"/>
    </font>
    <font>
      <b/>
      <sz val="20"/>
      <color rgb="FF17324D"/>
      <name val="Calibri"/>
    </font>
    <font>
      <b/>
      <sz val="9"/>
      <color rgb="FF2F7F7A"/>
      <name val="Calibri"/>
    </font>
    <font>
      <b/>
      <sz val="9"/>
      <color rgb="FFC85D5D"/>
      <name val="Calibri"/>
    </font>
    <font>
      <b/>
      <sz val="9"/>
      <color rgb="FFC89B3C"/>
      <name val="Calibri"/>
    </font>
    <font>
      <b/>
      <sz val="9"/>
      <color rgb="FFFFFFFF"/>
      <name val="Calibri"/>
    </font>
    <font>
      <sz val="8"/>
      <color rgb="FFEAF0F4"/>
      <name val="Calibri"/>
    </font>
    <font>
      <b/>
      <sz val="9"/>
      <color rgb="FF24313B"/>
      <name val="Calibri"/>
    </font>
    <font>
      <sz val="11"/>
      <name val="Calibri"/>
    </font>
    <font>
      <sz val="11"/>
      <name val="Carlito"/>
    </font>
  </fonts>
  <fills count="16">
    <fill>
      <patternFill patternType="none"/>
    </fill>
    <fill>
      <patternFill patternType="gray125"/>
    </fill>
    <fill>
      <patternFill patternType="solid">
        <fgColor rgb="FF17324D"/>
      </patternFill>
    </fill>
    <fill>
      <patternFill patternType="solid">
        <fgColor rgb="FF244A68"/>
      </patternFill>
    </fill>
    <fill>
      <patternFill patternType="solid">
        <fgColor rgb="FFF5F7F9"/>
      </patternFill>
    </fill>
    <fill>
      <patternFill patternType="solid">
        <fgColor rgb="FFDBE8F2"/>
      </patternFill>
    </fill>
    <fill>
      <patternFill patternType="solid">
        <fgColor rgb="FFDDEFEA"/>
      </patternFill>
    </fill>
    <fill>
      <patternFill patternType="solid">
        <fgColor rgb="FFF6DCDC"/>
      </patternFill>
    </fill>
    <fill>
      <patternFill patternType="solid">
        <fgColor rgb="FFF5ECD8"/>
      </patternFill>
    </fill>
    <fill>
      <patternFill patternType="solid">
        <fgColor rgb="FFE9E3F3"/>
      </patternFill>
    </fill>
    <fill>
      <patternFill patternType="solid">
        <fgColor rgb="FFF3E9D8"/>
      </patternFill>
    </fill>
    <fill>
      <patternFill patternType="solid">
        <fgColor rgb="FFE9EDF0"/>
      </patternFill>
    </fill>
    <fill>
      <patternFill patternType="solid">
        <fgColor rgb="FFF8E8C8"/>
      </patternFill>
    </fill>
    <fill>
      <patternFill patternType="solid">
        <fgColor rgb="FFDDEBDD"/>
      </patternFill>
    </fill>
    <fill>
      <patternFill patternType="solid">
        <fgColor rgb="FFF7FAFC"/>
      </patternFill>
    </fill>
    <fill>
      <patternFill patternType="solid">
        <fgColor rgb="FFFFFF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4" fillId="0" borderId="0"/>
  </cellStyleXfs>
  <cellXfs count="54">
    <xf numFmtId="0" fontId="0" fillId="0" borderId="0" xfId="0"/>
    <xf numFmtId="0" fontId="4" fillId="4" borderId="0" xfId="1" applyFont="1" applyFill="1" applyAlignment="1">
      <alignment vertical="center"/>
    </xf>
    <xf numFmtId="0" fontId="10" fillId="2" borderId="0" xfId="1" applyFont="1" applyFill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left" vertical="center" wrapText="1"/>
    </xf>
    <xf numFmtId="0" fontId="11" fillId="3" borderId="0" xfId="1" applyFont="1" applyFill="1" applyAlignment="1">
      <alignment horizontal="left" vertical="center" wrapText="1"/>
    </xf>
    <xf numFmtId="0" fontId="3" fillId="0" borderId="0" xfId="1" applyFont="1" applyAlignment="1">
      <alignment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/>
    </xf>
    <xf numFmtId="9" fontId="3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0" fontId="3" fillId="9" borderId="0" xfId="1" applyFont="1" applyFill="1" applyAlignment="1">
      <alignment vertical="center"/>
    </xf>
    <xf numFmtId="0" fontId="4" fillId="9" borderId="0" xfId="1" applyFont="1" applyFill="1" applyAlignment="1">
      <alignment vertical="center"/>
    </xf>
    <xf numFmtId="0" fontId="3" fillId="5" borderId="0" xfId="1" applyFont="1" applyFill="1" applyAlignment="1">
      <alignment vertical="center"/>
    </xf>
    <xf numFmtId="0" fontId="4" fillId="5" borderId="0" xfId="1" applyFont="1" applyFill="1" applyAlignment="1">
      <alignment vertical="center"/>
    </xf>
    <xf numFmtId="0" fontId="3" fillId="6" borderId="0" xfId="1" applyFont="1" applyFill="1" applyAlignment="1">
      <alignment vertical="center"/>
    </xf>
    <xf numFmtId="0" fontId="4" fillId="6" borderId="0" xfId="1" applyFont="1" applyFill="1" applyAlignment="1">
      <alignment vertical="center"/>
    </xf>
    <xf numFmtId="0" fontId="3" fillId="10" borderId="0" xfId="1" applyFont="1" applyFill="1" applyAlignment="1">
      <alignment vertical="center"/>
    </xf>
    <xf numFmtId="0" fontId="4" fillId="10" borderId="0" xfId="1" applyFont="1" applyFill="1" applyAlignment="1">
      <alignment vertical="center"/>
    </xf>
    <xf numFmtId="0" fontId="12" fillId="4" borderId="0" xfId="1" applyFont="1" applyFill="1" applyAlignment="1">
      <alignment horizontal="center" vertical="center"/>
    </xf>
    <xf numFmtId="165" fontId="12" fillId="4" borderId="0" xfId="1" applyNumberFormat="1" applyFont="1" applyFill="1" applyAlignment="1">
      <alignment horizontal="center" vertical="center"/>
    </xf>
    <xf numFmtId="0" fontId="10" fillId="2" borderId="0" xfId="1" applyFont="1" applyFill="1" applyAlignment="1">
      <alignment horizontal="center"/>
    </xf>
    <xf numFmtId="0" fontId="12" fillId="11" borderId="0" xfId="1" applyFont="1" applyFill="1" applyAlignment="1">
      <alignment horizontal="center"/>
    </xf>
    <xf numFmtId="0" fontId="12" fillId="7" borderId="0" xfId="1" applyFont="1" applyFill="1" applyAlignment="1">
      <alignment horizontal="center"/>
    </xf>
    <xf numFmtId="0" fontId="12" fillId="12" borderId="0" xfId="1" applyFont="1" applyFill="1" applyAlignment="1">
      <alignment horizontal="center"/>
    </xf>
    <xf numFmtId="0" fontId="12" fillId="5" borderId="0" xfId="1" applyFont="1" applyFill="1" applyAlignment="1">
      <alignment horizontal="center"/>
    </xf>
    <xf numFmtId="0" fontId="12" fillId="13" borderId="0" xfId="1" applyFont="1" applyFill="1" applyAlignment="1">
      <alignment horizontal="center"/>
    </xf>
    <xf numFmtId="0" fontId="3" fillId="0" borderId="0" xfId="1" applyFont="1" applyAlignment="1">
      <alignment wrapText="1"/>
    </xf>
    <xf numFmtId="0" fontId="13" fillId="0" borderId="0" xfId="1" applyFont="1"/>
    <xf numFmtId="0" fontId="3" fillId="14" borderId="0" xfId="1" applyFont="1" applyFill="1" applyAlignment="1">
      <alignment horizontal="center" vertical="center"/>
    </xf>
    <xf numFmtId="0" fontId="3" fillId="14" borderId="0" xfId="1" applyFont="1" applyFill="1" applyAlignment="1">
      <alignment vertical="center" wrapText="1"/>
    </xf>
    <xf numFmtId="164" fontId="3" fillId="14" borderId="0" xfId="1" applyNumberFormat="1" applyFont="1" applyFill="1" applyAlignment="1">
      <alignment vertical="center" wrapText="1"/>
    </xf>
    <xf numFmtId="9" fontId="3" fillId="14" borderId="0" xfId="1" applyNumberFormat="1" applyFont="1" applyFill="1" applyAlignment="1">
      <alignment vertical="center" wrapText="1"/>
    </xf>
    <xf numFmtId="0" fontId="3" fillId="15" borderId="0" xfId="1" applyFont="1" applyFill="1" applyAlignment="1">
      <alignment horizontal="center" vertical="center"/>
    </xf>
    <xf numFmtId="0" fontId="3" fillId="15" borderId="0" xfId="1" applyFont="1" applyFill="1" applyAlignment="1">
      <alignment vertical="center" wrapText="1"/>
    </xf>
    <xf numFmtId="164" fontId="3" fillId="15" borderId="0" xfId="1" applyNumberFormat="1" applyFont="1" applyFill="1" applyAlignment="1">
      <alignment vertical="center" wrapText="1"/>
    </xf>
    <xf numFmtId="9" fontId="3" fillId="15" borderId="0" xfId="1" applyNumberFormat="1" applyFont="1" applyFill="1" applyAlignment="1">
      <alignment vertical="center" wrapText="1"/>
    </xf>
    <xf numFmtId="0" fontId="1" fillId="2" borderId="0" xfId="1" applyFont="1" applyFill="1" applyAlignment="1">
      <alignment horizontal="left" vertical="center"/>
    </xf>
    <xf numFmtId="0" fontId="2" fillId="3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64" fontId="3" fillId="4" borderId="0" xfId="1" applyNumberFormat="1" applyFont="1" applyFill="1" applyAlignment="1">
      <alignment vertical="center"/>
    </xf>
    <xf numFmtId="0" fontId="5" fillId="5" borderId="0" xfId="1" applyFont="1" applyFill="1" applyAlignment="1">
      <alignment horizontal="center" vertical="center"/>
    </xf>
    <xf numFmtId="165" fontId="6" fillId="5" borderId="0" xfId="1" applyNumberFormat="1" applyFont="1" applyFill="1" applyAlignment="1">
      <alignment horizontal="center" vertical="center"/>
    </xf>
    <xf numFmtId="0" fontId="7" fillId="6" borderId="0" xfId="1" applyFont="1" applyFill="1" applyAlignment="1">
      <alignment horizontal="center" vertical="center"/>
    </xf>
    <xf numFmtId="9" fontId="6" fillId="6" borderId="0" xfId="1" applyNumberFormat="1" applyFont="1" applyFill="1" applyAlignment="1">
      <alignment horizontal="center" vertical="center"/>
    </xf>
    <xf numFmtId="0" fontId="8" fillId="7" borderId="0" xfId="1" applyFont="1" applyFill="1" applyAlignment="1">
      <alignment horizontal="center" vertical="center"/>
    </xf>
    <xf numFmtId="1" fontId="6" fillId="7" borderId="0" xfId="1" applyNumberFormat="1" applyFont="1" applyFill="1" applyAlignment="1">
      <alignment horizontal="center" vertical="center"/>
    </xf>
    <xf numFmtId="0" fontId="9" fillId="8" borderId="0" xfId="1" applyFont="1" applyFill="1" applyAlignment="1">
      <alignment horizontal="center" vertical="center"/>
    </xf>
    <xf numFmtId="1" fontId="6" fillId="8" borderId="0" xfId="1" applyNumberFormat="1" applyFont="1" applyFill="1" applyAlignment="1">
      <alignment horizontal="center" vertical="center"/>
    </xf>
    <xf numFmtId="0" fontId="4" fillId="4" borderId="0" xfId="1" applyFont="1" applyFill="1" applyAlignment="1">
      <alignment vertical="center"/>
    </xf>
    <xf numFmtId="0" fontId="10" fillId="3" borderId="0" xfId="1" applyFont="1" applyFill="1" applyAlignment="1">
      <alignment horizontal="left"/>
    </xf>
    <xf numFmtId="0" fontId="3" fillId="0" borderId="0" xfId="1" applyFont="1" applyAlignment="1">
      <alignment wrapText="1"/>
    </xf>
    <xf numFmtId="0" fontId="13" fillId="0" borderId="0" xfId="1" applyFont="1" applyAlignment="1">
      <alignment wrapText="1"/>
    </xf>
    <xf numFmtId="1" fontId="6" fillId="5" borderId="0" xfId="1" applyNumberFormat="1" applyFont="1" applyFill="1" applyAlignment="1">
      <alignment horizontal="center" vertical="center"/>
    </xf>
  </cellXfs>
  <cellStyles count="2">
    <cellStyle name="Normal" xfId="1" xr:uid="{00000000-0005-0000-0000-000000000000}"/>
    <cellStyle name="Standard" xfId="0" builtinId="0"/>
  </cellStyles>
  <dxfs count="8">
    <dxf>
      <font>
        <b/>
        <color rgb="FF5D6B78"/>
      </font>
      <fill>
        <patternFill patternType="solid">
          <bgColor rgb="FFE9EDF0"/>
        </patternFill>
      </fill>
    </dxf>
    <dxf>
      <font>
        <b/>
        <color rgb="FF28583B"/>
      </font>
      <fill>
        <patternFill patternType="solid">
          <bgColor rgb="FFDDEBDD"/>
        </patternFill>
      </fill>
    </dxf>
    <dxf>
      <font>
        <b/>
        <color rgb="FF7B5415"/>
      </font>
      <fill>
        <patternFill patternType="solid">
          <bgColor rgb="FFF8E8C8"/>
        </patternFill>
      </fill>
    </dxf>
    <dxf>
      <font>
        <b/>
        <color rgb="FF28506F"/>
      </font>
      <fill>
        <patternFill patternType="solid">
          <bgColor rgb="FFDBE8F2"/>
        </patternFill>
      </fill>
    </dxf>
    <dxf>
      <font>
        <b/>
        <color rgb="FF7F2D2D"/>
      </font>
      <fill>
        <patternFill patternType="solid">
          <bgColor rgb="FFF6DCDC"/>
        </patternFill>
      </fill>
    </dxf>
    <dxf>
      <font>
        <b/>
        <color rgb="FF28583B"/>
      </font>
      <fill>
        <patternFill patternType="solid">
          <bgColor rgb="FFDDEBDD"/>
        </patternFill>
      </fill>
    </dxf>
    <dxf>
      <font>
        <b/>
        <color rgb="FF7B5415"/>
      </font>
      <fill>
        <patternFill patternType="solid">
          <bgColor rgb="FFF8E8C8"/>
        </patternFill>
      </fill>
    </dxf>
    <dxf>
      <font>
        <b/>
        <color rgb="FF7F2D2D"/>
      </font>
      <fill>
        <patternFill patternType="solid">
          <bgColor rgb="FFF6DCD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rPr lang="de-DE"/>
              <a:t>Zielerfüllung nach Kategorie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Zielerfüllung</c:v>
          </c:tx>
          <c:invertIfNegative val="1"/>
          <c:cat>
            <c:strRef>
              <c:f>'Skill-Matrix'!$A$31:$A$34</c:f>
              <c:strCache>
                <c:ptCount val="4"/>
                <c:pt idx="0">
                  <c:v>Fachkompetenz</c:v>
                </c:pt>
                <c:pt idx="1">
                  <c:v>Methodenkompetenz</c:v>
                </c:pt>
                <c:pt idx="2">
                  <c:v>Digitalkompetenz</c:v>
                </c:pt>
                <c:pt idx="3">
                  <c:v>Zusammenarbeit</c:v>
                </c:pt>
              </c:strCache>
            </c:strRef>
          </c:cat>
          <c:val>
            <c:numRef>
              <c:f>'Skill-Matrix'!$B$31:$B$34</c:f>
              <c:numCache>
                <c:formatCode>0%</c:formatCode>
                <c:ptCount val="4"/>
                <c:pt idx="0">
                  <c:v>0.83333333333333337</c:v>
                </c:pt>
                <c:pt idx="1">
                  <c:v>0.75</c:v>
                </c:pt>
                <c:pt idx="2">
                  <c:v>0.79166666666666663</c:v>
                </c:pt>
                <c:pt idx="3">
                  <c:v>0.95833333333333337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8E-4887-AFB8-63B11D244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%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solidFill>
      <a:schemeClr val="accent6">
        <a:lumMod val="20000"/>
        <a:lumOff val="80000"/>
      </a:schemeClr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29</xdr:row>
      <xdr:rowOff>0</xdr:rowOff>
    </xdr:from>
    <xdr:to>
      <xdr:col>17</xdr:col>
      <xdr:colOff>0</xdr:colOff>
      <xdr:row>43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ntwicklungsplanTabelle" displayName="EntwicklungsplanTabelle" ref="A9:M25">
  <tableColumns count="13">
    <tableColumn id="1" xr3:uid="{00000000-0010-0000-0000-000001000000}" name="Nr."/>
    <tableColumn id="2" xr3:uid="{00000000-0010-0000-0000-000002000000}" name="Mitarbeitende"/>
    <tableColumn id="3" xr3:uid="{00000000-0010-0000-0000-000003000000}" name="Kompetenz"/>
    <tableColumn id="4" xr3:uid="{00000000-0010-0000-0000-000004000000}" name="Ist"/>
    <tableColumn id="5" xr3:uid="{00000000-0010-0000-0000-000005000000}" name="Ziel"/>
    <tableColumn id="6" xr3:uid="{00000000-0010-0000-0000-000006000000}" name="Lücke"/>
    <tableColumn id="7" xr3:uid="{00000000-0010-0000-0000-000007000000}" name="Entwicklungsmaßnahme"/>
    <tableColumn id="8" xr3:uid="{00000000-0010-0000-0000-000008000000}" name="Verantwortlich"/>
    <tableColumn id="9" xr3:uid="{00000000-0010-0000-0000-000009000000}" name="Start"/>
    <tableColumn id="10" xr3:uid="{00000000-0010-0000-0000-00000A000000}" name="Zieltermin"/>
    <tableColumn id="11" xr3:uid="{00000000-0010-0000-0000-00000B000000}" name="Status"/>
    <tableColumn id="12" xr3:uid="{00000000-0010-0000-0000-00000C000000}" name="Fortschritt"/>
    <tableColumn id="13" xr3:uid="{00000000-0010-0000-0000-00000D000000}" name="Notiz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tabSelected="1" workbookViewId="0">
      <selection activeCell="S16" sqref="S16"/>
    </sheetView>
  </sheetViews>
  <sheetFormatPr baseColWidth="10" defaultColWidth="9" defaultRowHeight="15" x14ac:dyDescent="0.25"/>
  <cols>
    <col min="1" max="1" width="15.375" bestFit="1" customWidth="1"/>
    <col min="2" max="2" width="16.125" bestFit="1" customWidth="1"/>
    <col min="3" max="3" width="7.25" bestFit="1" customWidth="1"/>
    <col min="4" max="4" width="9.875" bestFit="1" customWidth="1"/>
    <col min="5" max="5" width="11.625" bestFit="1" customWidth="1"/>
    <col min="6" max="6" width="12.75" bestFit="1" customWidth="1"/>
    <col min="7" max="7" width="10.375" bestFit="1" customWidth="1"/>
    <col min="8" max="8" width="11" bestFit="1" customWidth="1"/>
    <col min="9" max="9" width="10.875" bestFit="1" customWidth="1"/>
    <col min="10" max="10" width="9" bestFit="1" customWidth="1"/>
    <col min="11" max="11" width="9.625" bestFit="1" customWidth="1"/>
    <col min="12" max="12" width="9.875" bestFit="1" customWidth="1"/>
    <col min="13" max="14" width="6.625" bestFit="1" customWidth="1"/>
    <col min="15" max="15" width="7.75" bestFit="1" customWidth="1"/>
    <col min="16" max="16" width="6.5" bestFit="1" customWidth="1"/>
    <col min="17" max="17" width="7.375" bestFit="1" customWidth="1"/>
  </cols>
  <sheetData>
    <row r="1" spans="1:17" ht="27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27" customHeigh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21.95" customHeight="1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17" ht="21" customHeight="1" x14ac:dyDescent="0.25">
      <c r="A4" s="1" t="s">
        <v>2</v>
      </c>
      <c r="B4" s="39" t="s">
        <v>3</v>
      </c>
      <c r="C4" s="39"/>
      <c r="D4" s="39"/>
      <c r="E4" s="1" t="s">
        <v>4</v>
      </c>
      <c r="F4" s="40" t="s">
        <v>5</v>
      </c>
      <c r="G4" s="39"/>
      <c r="H4" s="1" t="s">
        <v>6</v>
      </c>
      <c r="I4" s="40" t="s">
        <v>7</v>
      </c>
      <c r="J4" s="39"/>
      <c r="K4" s="1" t="s">
        <v>8</v>
      </c>
      <c r="L4" s="39">
        <f>COUNTA(E11:L11)</f>
        <v>8</v>
      </c>
      <c r="M4" s="39"/>
      <c r="N4" s="1" t="s">
        <v>9</v>
      </c>
      <c r="O4" s="39" t="s">
        <v>10</v>
      </c>
      <c r="P4" s="39"/>
      <c r="Q4" s="39"/>
    </row>
    <row r="5" spans="1:17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6" spans="1:17" ht="20.100000000000001" customHeight="1" x14ac:dyDescent="0.25">
      <c r="A6" s="41" t="s">
        <v>11</v>
      </c>
      <c r="B6" s="41"/>
      <c r="C6" s="41"/>
      <c r="D6" s="41"/>
      <c r="E6" s="43" t="s">
        <v>12</v>
      </c>
      <c r="F6" s="43"/>
      <c r="G6" s="43"/>
      <c r="H6" s="43"/>
      <c r="I6" s="45" t="s">
        <v>13</v>
      </c>
      <c r="J6" s="45"/>
      <c r="K6" s="45"/>
      <c r="L6" s="45"/>
      <c r="M6" s="47" t="s">
        <v>14</v>
      </c>
      <c r="N6" s="47"/>
      <c r="O6" s="47"/>
      <c r="P6" s="47"/>
      <c r="Q6" s="47"/>
    </row>
    <row r="7" spans="1:17" ht="20.100000000000001" customHeight="1" x14ac:dyDescent="0.25">
      <c r="A7" s="42">
        <f>ROUND(AVERAGE(E13:L24),1)</f>
        <v>2.9</v>
      </c>
      <c r="B7" s="42"/>
      <c r="C7" s="42"/>
      <c r="D7" s="42"/>
      <c r="E7" s="44">
        <f>AVERAGE(N13:N24)</f>
        <v>0.83333333333333337</v>
      </c>
      <c r="F7" s="44"/>
      <c r="G7" s="44"/>
      <c r="H7" s="44"/>
      <c r="I7" s="46">
        <f>COUNTIF(Q13:Q24,"Kritisch")</f>
        <v>4</v>
      </c>
      <c r="J7" s="46"/>
      <c r="K7" s="46"/>
      <c r="L7" s="46"/>
      <c r="M7" s="48">
        <f>SUM(P13:P24)</f>
        <v>4</v>
      </c>
      <c r="N7" s="48"/>
      <c r="O7" s="48"/>
      <c r="P7" s="48"/>
      <c r="Q7" s="48"/>
    </row>
    <row r="8" spans="1:17" ht="20.100000000000001" customHeight="1" x14ac:dyDescent="0.25">
      <c r="A8" s="42"/>
      <c r="B8" s="42"/>
      <c r="C8" s="42"/>
      <c r="D8" s="42"/>
      <c r="E8" s="44"/>
      <c r="F8" s="44"/>
      <c r="G8" s="44"/>
      <c r="H8" s="44"/>
      <c r="I8" s="46"/>
      <c r="J8" s="46"/>
      <c r="K8" s="46"/>
      <c r="L8" s="46"/>
      <c r="M8" s="48"/>
      <c r="N8" s="48"/>
      <c r="O8" s="48"/>
      <c r="P8" s="48"/>
      <c r="Q8" s="48"/>
    </row>
    <row r="9" spans="1:17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spans="1:17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</row>
    <row r="11" spans="1:17" ht="27.95" customHeight="1" x14ac:dyDescent="0.25">
      <c r="A11" s="4" t="s">
        <v>15</v>
      </c>
      <c r="B11" s="4" t="s">
        <v>16</v>
      </c>
      <c r="C11" s="2" t="s">
        <v>17</v>
      </c>
      <c r="D11" s="2" t="s">
        <v>18</v>
      </c>
      <c r="E11" s="2" t="s">
        <v>19</v>
      </c>
      <c r="F11" s="2" t="s">
        <v>20</v>
      </c>
      <c r="G11" s="2" t="s">
        <v>21</v>
      </c>
      <c r="H11" s="2" t="s">
        <v>22</v>
      </c>
      <c r="I11" s="2" t="s">
        <v>23</v>
      </c>
      <c r="J11" s="2" t="s">
        <v>24</v>
      </c>
      <c r="K11" s="2" t="s">
        <v>25</v>
      </c>
      <c r="L11" s="2" t="s">
        <v>26</v>
      </c>
      <c r="M11" s="2" t="s">
        <v>27</v>
      </c>
      <c r="N11" s="2" t="s">
        <v>28</v>
      </c>
      <c r="O11" s="2" t="s">
        <v>29</v>
      </c>
      <c r="P11" s="2" t="s">
        <v>30</v>
      </c>
      <c r="Q11" s="2" t="s">
        <v>31</v>
      </c>
    </row>
    <row r="12" spans="1:17" ht="24.95" customHeight="1" x14ac:dyDescent="0.25">
      <c r="A12" s="5" t="s">
        <v>32</v>
      </c>
      <c r="B12" s="5" t="s">
        <v>33</v>
      </c>
      <c r="C12" s="3" t="s">
        <v>34</v>
      </c>
      <c r="D12" s="3" t="s">
        <v>35</v>
      </c>
      <c r="E12" s="3" t="s">
        <v>36</v>
      </c>
      <c r="F12" s="3" t="s">
        <v>37</v>
      </c>
      <c r="G12" s="3" t="s">
        <v>38</v>
      </c>
      <c r="H12" s="3" t="s">
        <v>39</v>
      </c>
      <c r="I12" s="3" t="s">
        <v>40</v>
      </c>
      <c r="J12" s="3" t="s">
        <v>41</v>
      </c>
      <c r="K12" s="3" t="s">
        <v>42</v>
      </c>
      <c r="L12" s="3" t="s">
        <v>43</v>
      </c>
      <c r="M12" s="3" t="s">
        <v>44</v>
      </c>
      <c r="N12" s="3" t="s">
        <v>45</v>
      </c>
      <c r="O12" s="3" t="s">
        <v>35</v>
      </c>
      <c r="P12" s="3" t="s">
        <v>35</v>
      </c>
      <c r="Q12" s="3" t="s">
        <v>46</v>
      </c>
    </row>
    <row r="13" spans="1:17" ht="23.1" customHeight="1" x14ac:dyDescent="0.25">
      <c r="A13" s="12" t="s">
        <v>47</v>
      </c>
      <c r="B13" s="7" t="s">
        <v>48</v>
      </c>
      <c r="C13" s="8">
        <v>3</v>
      </c>
      <c r="D13" s="8">
        <v>4</v>
      </c>
      <c r="E13" s="8">
        <v>4</v>
      </c>
      <c r="F13" s="8">
        <v>3</v>
      </c>
      <c r="G13" s="8">
        <v>4</v>
      </c>
      <c r="H13" s="8">
        <v>3</v>
      </c>
      <c r="I13" s="8">
        <v>2</v>
      </c>
      <c r="J13" s="8">
        <v>4</v>
      </c>
      <c r="K13" s="8">
        <v>3</v>
      </c>
      <c r="L13" s="8">
        <v>1</v>
      </c>
      <c r="M13" s="10">
        <f t="shared" ref="M13:M24" si="0">ROUND(AVERAGE(E13:L13),1)</f>
        <v>3</v>
      </c>
      <c r="N13" s="9">
        <f t="shared" ref="N13:N24" si="1">COUNTIF(E13:L13,"&gt;="&amp;C13)/COUNTA(E13:L13)</f>
        <v>0.75</v>
      </c>
      <c r="O13" s="8">
        <f t="shared" ref="O13:O24" si="2">COUNTIF(E13:L13,"&gt;="&amp;C13)</f>
        <v>6</v>
      </c>
      <c r="P13" s="8">
        <f t="shared" ref="P13:P24" si="3">MAX(0,D13-O13)</f>
        <v>0</v>
      </c>
      <c r="Q13" s="6" t="str">
        <f t="shared" ref="Q13:Q24" si="4">IF(P13&gt;0,"Kritisch",IF(N13&lt;0.75,"Beobachten","Abgedeckt"))</f>
        <v>Abgedeckt</v>
      </c>
    </row>
    <row r="14" spans="1:17" ht="23.1" customHeight="1" x14ac:dyDescent="0.25">
      <c r="A14" s="12" t="s">
        <v>47</v>
      </c>
      <c r="B14" s="7" t="s">
        <v>49</v>
      </c>
      <c r="C14" s="8">
        <v>3</v>
      </c>
      <c r="D14" s="8">
        <v>5</v>
      </c>
      <c r="E14" s="8">
        <v>4</v>
      </c>
      <c r="F14" s="8">
        <v>3</v>
      </c>
      <c r="G14" s="8">
        <v>4</v>
      </c>
      <c r="H14" s="8">
        <v>3</v>
      </c>
      <c r="I14" s="8">
        <v>3</v>
      </c>
      <c r="J14" s="8">
        <v>3</v>
      </c>
      <c r="K14" s="8">
        <v>3</v>
      </c>
      <c r="L14" s="8">
        <v>2</v>
      </c>
      <c r="M14" s="10">
        <f t="shared" si="0"/>
        <v>3.1</v>
      </c>
      <c r="N14" s="9">
        <f t="shared" si="1"/>
        <v>0.875</v>
      </c>
      <c r="O14" s="8">
        <f t="shared" si="2"/>
        <v>7</v>
      </c>
      <c r="P14" s="8">
        <f t="shared" si="3"/>
        <v>0</v>
      </c>
      <c r="Q14" s="6" t="str">
        <f t="shared" si="4"/>
        <v>Abgedeckt</v>
      </c>
    </row>
    <row r="15" spans="1:17" ht="23.1" customHeight="1" x14ac:dyDescent="0.25">
      <c r="A15" s="12" t="s">
        <v>47</v>
      </c>
      <c r="B15" s="7" t="s">
        <v>50</v>
      </c>
      <c r="C15" s="8">
        <v>2</v>
      </c>
      <c r="D15" s="8">
        <v>4</v>
      </c>
      <c r="E15" s="8">
        <v>3</v>
      </c>
      <c r="F15" s="8">
        <v>3</v>
      </c>
      <c r="G15" s="8">
        <v>3</v>
      </c>
      <c r="H15" s="8">
        <v>4</v>
      </c>
      <c r="I15" s="8">
        <v>2</v>
      </c>
      <c r="J15" s="8">
        <v>2</v>
      </c>
      <c r="K15" s="8">
        <v>2</v>
      </c>
      <c r="L15" s="8">
        <v>1</v>
      </c>
      <c r="M15" s="10">
        <f t="shared" si="0"/>
        <v>2.5</v>
      </c>
      <c r="N15" s="9">
        <f t="shared" si="1"/>
        <v>0.875</v>
      </c>
      <c r="O15" s="8">
        <f t="shared" si="2"/>
        <v>7</v>
      </c>
      <c r="P15" s="8">
        <f t="shared" si="3"/>
        <v>0</v>
      </c>
      <c r="Q15" s="6" t="str">
        <f t="shared" si="4"/>
        <v>Abgedeckt</v>
      </c>
    </row>
    <row r="16" spans="1:17" ht="23.1" customHeight="1" x14ac:dyDescent="0.25">
      <c r="A16" s="14" t="s">
        <v>51</v>
      </c>
      <c r="B16" s="7" t="s">
        <v>52</v>
      </c>
      <c r="C16" s="8">
        <v>3</v>
      </c>
      <c r="D16" s="8">
        <v>5</v>
      </c>
      <c r="E16" s="8">
        <v>4</v>
      </c>
      <c r="F16" s="8">
        <v>4</v>
      </c>
      <c r="G16" s="8">
        <v>3</v>
      </c>
      <c r="H16" s="8">
        <v>3</v>
      </c>
      <c r="I16" s="8">
        <v>2</v>
      </c>
      <c r="J16" s="8">
        <v>2</v>
      </c>
      <c r="K16" s="8">
        <v>2</v>
      </c>
      <c r="L16" s="8">
        <v>1</v>
      </c>
      <c r="M16" s="10">
        <f t="shared" si="0"/>
        <v>2.6</v>
      </c>
      <c r="N16" s="9">
        <f t="shared" si="1"/>
        <v>0.5</v>
      </c>
      <c r="O16" s="8">
        <f t="shared" si="2"/>
        <v>4</v>
      </c>
      <c r="P16" s="8">
        <f t="shared" si="3"/>
        <v>1</v>
      </c>
      <c r="Q16" s="6" t="str">
        <f t="shared" si="4"/>
        <v>Kritisch</v>
      </c>
    </row>
    <row r="17" spans="1:17" ht="23.1" customHeight="1" x14ac:dyDescent="0.25">
      <c r="A17" s="14" t="s">
        <v>51</v>
      </c>
      <c r="B17" s="7" t="s">
        <v>53</v>
      </c>
      <c r="C17" s="8">
        <v>3</v>
      </c>
      <c r="D17" s="8">
        <v>4</v>
      </c>
      <c r="E17" s="8">
        <v>4</v>
      </c>
      <c r="F17" s="8">
        <v>3</v>
      </c>
      <c r="G17" s="8">
        <v>4</v>
      </c>
      <c r="H17" s="8">
        <v>4</v>
      </c>
      <c r="I17" s="8">
        <v>2</v>
      </c>
      <c r="J17" s="8">
        <v>3</v>
      </c>
      <c r="K17" s="8">
        <v>3</v>
      </c>
      <c r="L17" s="8">
        <v>2</v>
      </c>
      <c r="M17" s="10">
        <f t="shared" si="0"/>
        <v>3.1</v>
      </c>
      <c r="N17" s="9">
        <f t="shared" si="1"/>
        <v>0.75</v>
      </c>
      <c r="O17" s="8">
        <f t="shared" si="2"/>
        <v>6</v>
      </c>
      <c r="P17" s="8">
        <f t="shared" si="3"/>
        <v>0</v>
      </c>
      <c r="Q17" s="6" t="str">
        <f t="shared" si="4"/>
        <v>Abgedeckt</v>
      </c>
    </row>
    <row r="18" spans="1:17" ht="23.1" customHeight="1" x14ac:dyDescent="0.25">
      <c r="A18" s="14" t="s">
        <v>51</v>
      </c>
      <c r="B18" s="7" t="s">
        <v>54</v>
      </c>
      <c r="C18" s="8">
        <v>2</v>
      </c>
      <c r="D18" s="8">
        <v>6</v>
      </c>
      <c r="E18" s="8">
        <v>3</v>
      </c>
      <c r="F18" s="8">
        <v>3</v>
      </c>
      <c r="G18" s="8">
        <v>3</v>
      </c>
      <c r="H18" s="8">
        <v>3</v>
      </c>
      <c r="I18" s="8">
        <v>4</v>
      </c>
      <c r="J18" s="8">
        <v>2</v>
      </c>
      <c r="K18" s="8">
        <v>3</v>
      </c>
      <c r="L18" s="8">
        <v>2</v>
      </c>
      <c r="M18" s="10">
        <f t="shared" si="0"/>
        <v>2.9</v>
      </c>
      <c r="N18" s="9">
        <f t="shared" si="1"/>
        <v>1</v>
      </c>
      <c r="O18" s="8">
        <f t="shared" si="2"/>
        <v>8</v>
      </c>
      <c r="P18" s="8">
        <f t="shared" si="3"/>
        <v>0</v>
      </c>
      <c r="Q18" s="6" t="str">
        <f t="shared" si="4"/>
        <v>Abgedeckt</v>
      </c>
    </row>
    <row r="19" spans="1:17" ht="23.1" customHeight="1" x14ac:dyDescent="0.25">
      <c r="A19" s="16" t="s">
        <v>55</v>
      </c>
      <c r="B19" s="7" t="s">
        <v>56</v>
      </c>
      <c r="C19" s="8">
        <v>3</v>
      </c>
      <c r="D19" s="8">
        <v>6</v>
      </c>
      <c r="E19" s="8">
        <v>3</v>
      </c>
      <c r="F19" s="8">
        <v>4</v>
      </c>
      <c r="G19" s="8">
        <v>3</v>
      </c>
      <c r="H19" s="8">
        <v>4</v>
      </c>
      <c r="I19" s="8">
        <v>3</v>
      </c>
      <c r="J19" s="8">
        <v>2</v>
      </c>
      <c r="K19" s="8">
        <v>2</v>
      </c>
      <c r="L19" s="8">
        <v>1</v>
      </c>
      <c r="M19" s="10">
        <f t="shared" si="0"/>
        <v>2.8</v>
      </c>
      <c r="N19" s="9">
        <f t="shared" si="1"/>
        <v>0.625</v>
      </c>
      <c r="O19" s="8">
        <f t="shared" si="2"/>
        <v>5</v>
      </c>
      <c r="P19" s="8">
        <f t="shared" si="3"/>
        <v>1</v>
      </c>
      <c r="Q19" s="6" t="str">
        <f t="shared" si="4"/>
        <v>Kritisch</v>
      </c>
    </row>
    <row r="20" spans="1:17" ht="23.1" customHeight="1" x14ac:dyDescent="0.25">
      <c r="A20" s="16" t="s">
        <v>55</v>
      </c>
      <c r="B20" s="7" t="s">
        <v>57</v>
      </c>
      <c r="C20" s="8">
        <v>2</v>
      </c>
      <c r="D20" s="8">
        <v>6</v>
      </c>
      <c r="E20" s="8">
        <v>3</v>
      </c>
      <c r="F20" s="8">
        <v>4</v>
      </c>
      <c r="G20" s="8">
        <v>3</v>
      </c>
      <c r="H20" s="8">
        <v>3</v>
      </c>
      <c r="I20" s="8">
        <v>3</v>
      </c>
      <c r="J20" s="8">
        <v>3</v>
      </c>
      <c r="K20" s="8">
        <v>3</v>
      </c>
      <c r="L20" s="8">
        <v>2</v>
      </c>
      <c r="M20" s="10">
        <f t="shared" si="0"/>
        <v>3</v>
      </c>
      <c r="N20" s="9">
        <f t="shared" si="1"/>
        <v>1</v>
      </c>
      <c r="O20" s="8">
        <f t="shared" si="2"/>
        <v>8</v>
      </c>
      <c r="P20" s="8">
        <f t="shared" si="3"/>
        <v>0</v>
      </c>
      <c r="Q20" s="6" t="str">
        <f t="shared" si="4"/>
        <v>Abgedeckt</v>
      </c>
    </row>
    <row r="21" spans="1:17" ht="23.1" customHeight="1" x14ac:dyDescent="0.25">
      <c r="A21" s="16" t="s">
        <v>55</v>
      </c>
      <c r="B21" s="7" t="s">
        <v>58</v>
      </c>
      <c r="C21" s="8">
        <v>3</v>
      </c>
      <c r="D21" s="8">
        <v>7</v>
      </c>
      <c r="E21" s="8">
        <v>3</v>
      </c>
      <c r="F21" s="8">
        <v>3</v>
      </c>
      <c r="G21" s="8">
        <v>4</v>
      </c>
      <c r="H21" s="8">
        <v>3</v>
      </c>
      <c r="I21" s="8">
        <v>3</v>
      </c>
      <c r="J21" s="8">
        <v>3</v>
      </c>
      <c r="K21" s="8">
        <v>2</v>
      </c>
      <c r="L21" s="8">
        <v>2</v>
      </c>
      <c r="M21" s="10">
        <f t="shared" si="0"/>
        <v>2.9</v>
      </c>
      <c r="N21" s="9">
        <f t="shared" si="1"/>
        <v>0.75</v>
      </c>
      <c r="O21" s="8">
        <f t="shared" si="2"/>
        <v>6</v>
      </c>
      <c r="P21" s="8">
        <f t="shared" si="3"/>
        <v>1</v>
      </c>
      <c r="Q21" s="6" t="str">
        <f t="shared" si="4"/>
        <v>Kritisch</v>
      </c>
    </row>
    <row r="22" spans="1:17" ht="23.1" customHeight="1" x14ac:dyDescent="0.25">
      <c r="A22" s="18" t="s">
        <v>59</v>
      </c>
      <c r="B22" s="7" t="s">
        <v>60</v>
      </c>
      <c r="C22" s="8">
        <v>3</v>
      </c>
      <c r="D22" s="8">
        <v>8</v>
      </c>
      <c r="E22" s="8">
        <v>4</v>
      </c>
      <c r="F22" s="8">
        <v>3</v>
      </c>
      <c r="G22" s="8">
        <v>3</v>
      </c>
      <c r="H22" s="8">
        <v>3</v>
      </c>
      <c r="I22" s="8">
        <v>3</v>
      </c>
      <c r="J22" s="8">
        <v>3</v>
      </c>
      <c r="K22" s="8">
        <v>4</v>
      </c>
      <c r="L22" s="8">
        <v>2</v>
      </c>
      <c r="M22" s="10">
        <f t="shared" si="0"/>
        <v>3.1</v>
      </c>
      <c r="N22" s="9">
        <f t="shared" si="1"/>
        <v>0.875</v>
      </c>
      <c r="O22" s="8">
        <f t="shared" si="2"/>
        <v>7</v>
      </c>
      <c r="P22" s="8">
        <f t="shared" si="3"/>
        <v>1</v>
      </c>
      <c r="Q22" s="6" t="str">
        <f t="shared" si="4"/>
        <v>Kritisch</v>
      </c>
    </row>
    <row r="23" spans="1:17" ht="23.1" customHeight="1" x14ac:dyDescent="0.25">
      <c r="A23" s="18" t="s">
        <v>59</v>
      </c>
      <c r="B23" s="7" t="s">
        <v>61</v>
      </c>
      <c r="C23" s="8">
        <v>3</v>
      </c>
      <c r="D23" s="8">
        <v>6</v>
      </c>
      <c r="E23" s="8">
        <v>4</v>
      </c>
      <c r="F23" s="8">
        <v>4</v>
      </c>
      <c r="G23" s="8">
        <v>4</v>
      </c>
      <c r="H23" s="8">
        <v>3</v>
      </c>
      <c r="I23" s="8">
        <v>3</v>
      </c>
      <c r="J23" s="8">
        <v>4</v>
      </c>
      <c r="K23" s="8">
        <v>4</v>
      </c>
      <c r="L23" s="8">
        <v>3</v>
      </c>
      <c r="M23" s="10">
        <f t="shared" si="0"/>
        <v>3.6</v>
      </c>
      <c r="N23" s="9">
        <f t="shared" si="1"/>
        <v>1</v>
      </c>
      <c r="O23" s="8">
        <f t="shared" si="2"/>
        <v>8</v>
      </c>
      <c r="P23" s="8">
        <f t="shared" si="3"/>
        <v>0</v>
      </c>
      <c r="Q23" s="6" t="str">
        <f t="shared" si="4"/>
        <v>Abgedeckt</v>
      </c>
    </row>
    <row r="24" spans="1:17" ht="23.1" customHeight="1" x14ac:dyDescent="0.25">
      <c r="A24" s="18" t="s">
        <v>59</v>
      </c>
      <c r="B24" s="7" t="s">
        <v>62</v>
      </c>
      <c r="C24" s="8">
        <v>2</v>
      </c>
      <c r="D24" s="8">
        <v>5</v>
      </c>
      <c r="E24" s="8">
        <v>3</v>
      </c>
      <c r="F24" s="8">
        <v>3</v>
      </c>
      <c r="G24" s="8">
        <v>3</v>
      </c>
      <c r="H24" s="8">
        <v>2</v>
      </c>
      <c r="I24" s="8">
        <v>3</v>
      </c>
      <c r="J24" s="8">
        <v>2</v>
      </c>
      <c r="K24" s="8">
        <v>4</v>
      </c>
      <c r="L24" s="8">
        <v>2</v>
      </c>
      <c r="M24" s="10">
        <f t="shared" si="0"/>
        <v>2.8</v>
      </c>
      <c r="N24" s="9">
        <f t="shared" si="1"/>
        <v>1</v>
      </c>
      <c r="O24" s="8">
        <f t="shared" si="2"/>
        <v>8</v>
      </c>
      <c r="P24" s="8">
        <f t="shared" si="3"/>
        <v>0</v>
      </c>
      <c r="Q24" s="6" t="str">
        <f t="shared" si="4"/>
        <v>Abgedeckt</v>
      </c>
    </row>
    <row r="25" spans="1:17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x14ac:dyDescent="0.25">
      <c r="A26" s="49" t="s">
        <v>63</v>
      </c>
      <c r="B26" s="49"/>
      <c r="C26" s="49"/>
      <c r="D26" s="49"/>
      <c r="E26" s="20">
        <f t="shared" ref="E26:L26" si="5">ROUND(AVERAGE(E13:E24),1)</f>
        <v>3.5</v>
      </c>
      <c r="F26" s="20">
        <f t="shared" si="5"/>
        <v>3.3</v>
      </c>
      <c r="G26" s="20">
        <f t="shared" si="5"/>
        <v>3.4</v>
      </c>
      <c r="H26" s="20">
        <f t="shared" si="5"/>
        <v>3.2</v>
      </c>
      <c r="I26" s="20">
        <f t="shared" si="5"/>
        <v>2.8</v>
      </c>
      <c r="J26" s="20">
        <f t="shared" si="5"/>
        <v>2.8</v>
      </c>
      <c r="K26" s="20">
        <f t="shared" si="5"/>
        <v>2.9</v>
      </c>
      <c r="L26" s="20">
        <f t="shared" si="5"/>
        <v>1.8</v>
      </c>
      <c r="M26" s="28"/>
      <c r="N26" s="28"/>
      <c r="O26" s="28"/>
      <c r="P26" s="28"/>
      <c r="Q26" s="28"/>
    </row>
    <row r="27" spans="1:17" x14ac:dyDescent="0.25">
      <c r="A27" s="49" t="s">
        <v>64</v>
      </c>
      <c r="B27" s="49"/>
      <c r="C27" s="49"/>
      <c r="D27" s="49"/>
      <c r="E27" s="19">
        <f t="shared" ref="E27:L27" si="6">SUMPRODUCT(--(E13:E24&lt;$C$13:$C$24))</f>
        <v>0</v>
      </c>
      <c r="F27" s="19">
        <f t="shared" si="6"/>
        <v>0</v>
      </c>
      <c r="G27" s="19">
        <f t="shared" si="6"/>
        <v>0</v>
      </c>
      <c r="H27" s="19">
        <f t="shared" si="6"/>
        <v>0</v>
      </c>
      <c r="I27" s="19">
        <f t="shared" si="6"/>
        <v>3</v>
      </c>
      <c r="J27" s="19">
        <f t="shared" si="6"/>
        <v>2</v>
      </c>
      <c r="K27" s="19">
        <f t="shared" si="6"/>
        <v>3</v>
      </c>
      <c r="L27" s="19">
        <f t="shared" si="6"/>
        <v>8</v>
      </c>
      <c r="M27" s="28"/>
      <c r="N27" s="28"/>
      <c r="O27" s="28"/>
      <c r="P27" s="28"/>
      <c r="Q27" s="28"/>
    </row>
    <row r="28" spans="1:17" x14ac:dyDescent="0.2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x14ac:dyDescent="0.2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x14ac:dyDescent="0.25">
      <c r="A30" s="21" t="s">
        <v>15</v>
      </c>
      <c r="B30" s="21" t="s">
        <v>12</v>
      </c>
      <c r="C30" s="21" t="s">
        <v>27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x14ac:dyDescent="0.25">
      <c r="A31" s="11" t="s">
        <v>47</v>
      </c>
      <c r="B31" s="9">
        <f>AVERAGE(N13:N15)</f>
        <v>0.83333333333333337</v>
      </c>
      <c r="C31" s="10">
        <f>ROUND(AVERAGE(M13:M15),1)</f>
        <v>2.9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x14ac:dyDescent="0.25">
      <c r="A32" s="13" t="s">
        <v>51</v>
      </c>
      <c r="B32" s="9">
        <f>AVERAGE(N16:N18)</f>
        <v>0.75</v>
      </c>
      <c r="C32" s="10">
        <f>ROUND(AVERAGE(M16:M18),1)</f>
        <v>2.9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x14ac:dyDescent="0.25">
      <c r="A33" s="15" t="s">
        <v>55</v>
      </c>
      <c r="B33" s="9">
        <f>AVERAGE(N19:N21)</f>
        <v>0.79166666666666663</v>
      </c>
      <c r="C33" s="10">
        <f>ROUND(AVERAGE(M19:M21),1)</f>
        <v>2.9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x14ac:dyDescent="0.25">
      <c r="A34" s="17" t="s">
        <v>59</v>
      </c>
      <c r="B34" s="9">
        <f>AVERAGE(N22:N24)</f>
        <v>0.95833333333333337</v>
      </c>
      <c r="C34" s="10">
        <f>ROUND(AVERAGE(M22:M24),1)</f>
        <v>3.2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x14ac:dyDescent="0.25">
      <c r="A37" s="50" t="s">
        <v>65</v>
      </c>
      <c r="B37" s="50"/>
      <c r="C37" s="50"/>
      <c r="D37" s="50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x14ac:dyDescent="0.25">
      <c r="A38" s="22">
        <v>0</v>
      </c>
      <c r="B38" s="27" t="s">
        <v>66</v>
      </c>
      <c r="C38" s="51" t="s">
        <v>67</v>
      </c>
      <c r="D38" s="52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x14ac:dyDescent="0.25">
      <c r="A39" s="23">
        <v>1</v>
      </c>
      <c r="B39" s="27" t="s">
        <v>68</v>
      </c>
      <c r="C39" s="51" t="s">
        <v>69</v>
      </c>
      <c r="D39" s="52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x14ac:dyDescent="0.25">
      <c r="A40" s="24">
        <v>2</v>
      </c>
      <c r="B40" s="27" t="s">
        <v>70</v>
      </c>
      <c r="C40" s="51" t="s">
        <v>71</v>
      </c>
      <c r="D40" s="52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x14ac:dyDescent="0.25">
      <c r="A41" s="25">
        <v>3</v>
      </c>
      <c r="B41" s="27" t="s">
        <v>72</v>
      </c>
      <c r="C41" s="51" t="s">
        <v>73</v>
      </c>
      <c r="D41" s="52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x14ac:dyDescent="0.25">
      <c r="A42" s="26">
        <v>4</v>
      </c>
      <c r="B42" s="27" t="s">
        <v>74</v>
      </c>
      <c r="C42" s="51" t="s">
        <v>75</v>
      </c>
      <c r="D42" s="52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</sheetData>
  <mergeCells count="23">
    <mergeCell ref="C38:D38"/>
    <mergeCell ref="C39:D39"/>
    <mergeCell ref="C40:D40"/>
    <mergeCell ref="C41:D41"/>
    <mergeCell ref="C42:D42"/>
    <mergeCell ref="M6:Q6"/>
    <mergeCell ref="M7:Q8"/>
    <mergeCell ref="A26:D26"/>
    <mergeCell ref="A27:D27"/>
    <mergeCell ref="A37:D37"/>
    <mergeCell ref="A6:D6"/>
    <mergeCell ref="A7:D8"/>
    <mergeCell ref="E6:H6"/>
    <mergeCell ref="E7:H8"/>
    <mergeCell ref="I6:L6"/>
    <mergeCell ref="I7:L8"/>
    <mergeCell ref="A1:Q2"/>
    <mergeCell ref="A3:Q3"/>
    <mergeCell ref="B4:D4"/>
    <mergeCell ref="F4:G4"/>
    <mergeCell ref="I4:J4"/>
    <mergeCell ref="L4:M4"/>
    <mergeCell ref="O4:Q4"/>
  </mergeCells>
  <conditionalFormatting sqref="E27:L27">
    <cfRule type="dataBar" priority="10">
      <dataBar>
        <cfvo type="min"/>
        <cfvo type="max"/>
        <color rgb="FFD69A3A"/>
      </dataBar>
    </cfRule>
    <cfRule type="dataBar" priority="12">
      <dataBar>
        <cfvo type="min"/>
        <cfvo type="max"/>
        <color rgb="FFD69A3A"/>
      </dataBar>
      <extLst>
        <ext xmlns:x14="http://schemas.microsoft.com/office/spreadsheetml/2009/9/main" uri="{B025F937-C7B1-47D3-B67F-A62EFF666E3E}">
          <x14:id>{04360A60-A7CC-6FCA-6395-C3478B1E06BE}</x14:id>
        </ext>
      </extLst>
    </cfRule>
  </conditionalFormatting>
  <conditionalFormatting sqref="P13:P24">
    <cfRule type="dataBar" priority="6">
      <dataBar>
        <cfvo type="min"/>
        <cfvo type="max"/>
        <color rgb="FFC85D5D"/>
      </dataBar>
    </cfRule>
    <cfRule type="dataBar" priority="11">
      <dataBar>
        <cfvo type="min"/>
        <cfvo type="max"/>
        <color rgb="FFC85D5D"/>
      </dataBar>
      <extLst>
        <ext xmlns:x14="http://schemas.microsoft.com/office/spreadsheetml/2009/9/main" uri="{B025F937-C7B1-47D3-B67F-A62EFF666E3E}">
          <x14:id>{93C9FDD3-86AB-1796-9631-55775E4D7210}</x14:id>
        </ext>
      </extLst>
    </cfRule>
  </conditionalFormatting>
  <conditionalFormatting sqref="Q13:Q24">
    <cfRule type="expression" dxfId="7" priority="7">
      <formula>Q13="Kritisch"</formula>
    </cfRule>
    <cfRule type="expression" dxfId="6" priority="8">
      <formula>Q13="Beobachten"</formula>
    </cfRule>
    <cfRule type="expression" dxfId="5" priority="9">
      <formula>Q13="Abgedeckt"</formula>
    </cfRule>
  </conditionalFormatting>
  <dataValidations count="3">
    <dataValidation type="list" sqref="C13:C24" xr:uid="{00000000-0002-0000-0000-000000000000}">
      <formula1>"1,2,3,4"</formula1>
    </dataValidation>
    <dataValidation type="list" sqref="D13:D24" xr:uid="{00000000-0002-0000-0000-000001000000}">
      <formula1>"1,2,3,4,5,6,7,8"</formula1>
    </dataValidation>
    <dataValidation type="list" sqref="E13:L24" xr:uid="{00000000-0002-0000-0000-000002000000}">
      <formula1>"0,1,2,3,4"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4360A60-A7CC-6FCA-6395-C3478B1E06BE}">
            <x14:dataBar>
              <x14:cfvo type="min"/>
              <x14:cfvo type="max"/>
              <x14:negativeFillColor auto="1"/>
              <x14:axisColor auto="1"/>
            </x14:dataBar>
          </x14:cfRule>
          <xm:sqref>E27:L27</xm:sqref>
        </x14:conditionalFormatting>
        <x14:conditionalFormatting xmlns:xm="http://schemas.microsoft.com/office/excel/2006/main">
          <x14:cfRule type="dataBar" id="{93C9FDD3-86AB-1796-9631-55775E4D7210}">
            <x14:dataBar>
              <x14:cfvo type="min"/>
              <x14:cfvo type="max"/>
              <x14:negativeFillColor auto="1"/>
              <x14:axisColor auto="1"/>
            </x14:dataBar>
          </x14:cfRule>
          <xm:sqref>P13:P24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workbookViewId="0">
      <selection sqref="A1:M2"/>
    </sheetView>
  </sheetViews>
  <sheetFormatPr baseColWidth="10" defaultColWidth="9" defaultRowHeight="15" x14ac:dyDescent="0.25"/>
  <cols>
    <col min="1" max="1" width="6" customWidth="1"/>
    <col min="2" max="2" width="18" customWidth="1"/>
    <col min="3" max="3" width="22" customWidth="1"/>
    <col min="4" max="6" width="8" customWidth="1"/>
    <col min="7" max="7" width="34" customWidth="1"/>
    <col min="8" max="8" width="18" customWidth="1"/>
    <col min="9" max="10" width="12" customWidth="1"/>
    <col min="11" max="11" width="15" customWidth="1"/>
    <col min="12" max="12" width="12" customWidth="1"/>
    <col min="13" max="13" width="28" customWidth="1"/>
  </cols>
  <sheetData>
    <row r="1" spans="1:13" x14ac:dyDescent="0.25">
      <c r="A1" s="37" t="s">
        <v>76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x14ac:dyDescent="0.25">
      <c r="A3" s="38" t="s">
        <v>77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x14ac:dyDescent="0.25">
      <c r="A5" s="41" t="s">
        <v>78</v>
      </c>
      <c r="B5" s="41"/>
      <c r="C5" s="41"/>
      <c r="D5" s="47" t="s">
        <v>79</v>
      </c>
      <c r="E5" s="47"/>
      <c r="F5" s="47"/>
      <c r="G5" s="45" t="s">
        <v>80</v>
      </c>
      <c r="H5" s="45"/>
      <c r="I5" s="45"/>
      <c r="J5" s="43" t="s">
        <v>81</v>
      </c>
      <c r="K5" s="43"/>
      <c r="L5" s="43"/>
      <c r="M5" s="43"/>
    </row>
    <row r="6" spans="1:13" x14ac:dyDescent="0.25">
      <c r="A6" s="53">
        <f>COUNTIF(K10:K25,"Geplant")+COUNTIF(K10:K25,"In Arbeit")+COUNTIF(K10:K25,"Zurückgestellt")</f>
        <v>7</v>
      </c>
      <c r="B6" s="53"/>
      <c r="C6" s="53"/>
      <c r="D6" s="48">
        <f ca="1">COUNTIFS(J10:J25,"&gt;="&amp;TODAY(),J10:J25,"&lt;="&amp;TODAY()+30,K10:K25,"&lt;&gt;Abgeschlossen")</f>
        <v>2</v>
      </c>
      <c r="E6" s="48"/>
      <c r="F6" s="48"/>
      <c r="G6" s="46">
        <f ca="1">COUNTIFS(J10:J25,"&lt;"&amp;TODAY(),J10:J25,"&gt;0",K10:K25,"&lt;&gt;Abgeschlossen")</f>
        <v>1</v>
      </c>
      <c r="H6" s="46"/>
      <c r="I6" s="46"/>
      <c r="J6" s="44">
        <f>IFERROR(COUNTIF(K10:K25,"Abgeschlossen")/(COUNTIF(K10:K25,"Geplant")+COUNTIF(K10:K25,"In Arbeit")+COUNTIF(K10:K25,"Abgeschlossen")+COUNTIF(K10:K25,"Zurückgestellt")),0)</f>
        <v>0.125</v>
      </c>
      <c r="K6" s="44"/>
      <c r="L6" s="44"/>
      <c r="M6" s="44"/>
    </row>
    <row r="7" spans="1:13" x14ac:dyDescent="0.25">
      <c r="A7" s="53"/>
      <c r="B7" s="53"/>
      <c r="C7" s="53"/>
      <c r="D7" s="48"/>
      <c r="E7" s="48"/>
      <c r="F7" s="48"/>
      <c r="G7" s="46"/>
      <c r="H7" s="46"/>
      <c r="I7" s="46"/>
      <c r="J7" s="44"/>
      <c r="K7" s="44"/>
      <c r="L7" s="44"/>
      <c r="M7" s="44"/>
    </row>
    <row r="8" spans="1:13" x14ac:dyDescent="0.2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ht="27.95" customHeight="1" x14ac:dyDescent="0.25">
      <c r="A9" s="2" t="s">
        <v>82</v>
      </c>
      <c r="B9" s="2" t="s">
        <v>8</v>
      </c>
      <c r="C9" s="2" t="s">
        <v>16</v>
      </c>
      <c r="D9" s="2" t="s">
        <v>83</v>
      </c>
      <c r="E9" s="2" t="s">
        <v>84</v>
      </c>
      <c r="F9" s="2" t="s">
        <v>85</v>
      </c>
      <c r="G9" s="2" t="s">
        <v>86</v>
      </c>
      <c r="H9" s="2" t="s">
        <v>87</v>
      </c>
      <c r="I9" s="2" t="s">
        <v>88</v>
      </c>
      <c r="J9" s="2" t="s">
        <v>89</v>
      </c>
      <c r="K9" s="2" t="s">
        <v>31</v>
      </c>
      <c r="L9" s="2" t="s">
        <v>90</v>
      </c>
      <c r="M9" s="2" t="s">
        <v>91</v>
      </c>
    </row>
    <row r="10" spans="1:13" ht="27.95" customHeight="1" x14ac:dyDescent="0.25">
      <c r="A10" s="29">
        <v>1</v>
      </c>
      <c r="B10" s="29" t="s">
        <v>26</v>
      </c>
      <c r="C10" s="29" t="s">
        <v>48</v>
      </c>
      <c r="D10" s="29">
        <f>IF(OR(B10="",C10=""),"",INDEX('Skill-Matrix'!$E$13:$L$24,MATCH(C10,'Skill-Matrix'!$B$13:$B$24,0),MATCH(B10,'Skill-Matrix'!$E$11:$L$11,0)))</f>
        <v>1</v>
      </c>
      <c r="E10" s="29">
        <f>IF(C10="","",INDEX('Skill-Matrix'!$C$13:$C$24,MATCH(C10,'Skill-Matrix'!$B$13:$B$24,0)))</f>
        <v>3</v>
      </c>
      <c r="F10" s="29">
        <f t="shared" ref="F10:F25" si="0">IF(OR(D10="",E10=""),"",MAX(0,E10-D10))</f>
        <v>2</v>
      </c>
      <c r="G10" s="30" t="s">
        <v>92</v>
      </c>
      <c r="H10" s="30" t="s">
        <v>19</v>
      </c>
      <c r="I10" s="31">
        <v>46203</v>
      </c>
      <c r="J10" s="31">
        <v>46249</v>
      </c>
      <c r="K10" s="30" t="s">
        <v>93</v>
      </c>
      <c r="L10" s="32">
        <v>0.5</v>
      </c>
      <c r="M10" s="30" t="s">
        <v>94</v>
      </c>
    </row>
    <row r="11" spans="1:13" ht="27.95" customHeight="1" x14ac:dyDescent="0.25">
      <c r="A11" s="33">
        <v>2</v>
      </c>
      <c r="B11" s="33" t="s">
        <v>26</v>
      </c>
      <c r="C11" s="33" t="s">
        <v>56</v>
      </c>
      <c r="D11" s="33">
        <f>IF(OR(B11="",C11=""),"",INDEX('Skill-Matrix'!$E$13:$L$24,MATCH(C11,'Skill-Matrix'!$B$13:$B$24,0),MATCH(B11,'Skill-Matrix'!$E$11:$L$11,0)))</f>
        <v>1</v>
      </c>
      <c r="E11" s="33">
        <f>IF(C11="","",INDEX('Skill-Matrix'!$C$13:$C$24,MATCH(C11,'Skill-Matrix'!$B$13:$B$24,0)))</f>
        <v>3</v>
      </c>
      <c r="F11" s="33">
        <f t="shared" si="0"/>
        <v>2</v>
      </c>
      <c r="G11" s="34" t="s">
        <v>95</v>
      </c>
      <c r="H11" s="34" t="s">
        <v>20</v>
      </c>
      <c r="I11" s="35">
        <v>46209</v>
      </c>
      <c r="J11" s="35">
        <v>46265</v>
      </c>
      <c r="K11" s="34" t="s">
        <v>96</v>
      </c>
      <c r="L11" s="36">
        <v>0</v>
      </c>
      <c r="M11" s="34"/>
    </row>
    <row r="12" spans="1:13" ht="27.95" customHeight="1" x14ac:dyDescent="0.25">
      <c r="A12" s="29">
        <v>3</v>
      </c>
      <c r="B12" s="29" t="s">
        <v>25</v>
      </c>
      <c r="C12" s="29" t="s">
        <v>58</v>
      </c>
      <c r="D12" s="29">
        <f>IF(OR(B12="",C12=""),"",INDEX('Skill-Matrix'!$E$13:$L$24,MATCH(C12,'Skill-Matrix'!$B$13:$B$24,0),MATCH(B12,'Skill-Matrix'!$E$11:$L$11,0)))</f>
        <v>2</v>
      </c>
      <c r="E12" s="29">
        <f>IF(C12="","",INDEX('Skill-Matrix'!$C$13:$C$24,MATCH(C12,'Skill-Matrix'!$B$13:$B$24,0)))</f>
        <v>3</v>
      </c>
      <c r="F12" s="29">
        <f t="shared" si="0"/>
        <v>1</v>
      </c>
      <c r="G12" s="30" t="s">
        <v>97</v>
      </c>
      <c r="H12" s="30" t="s">
        <v>24</v>
      </c>
      <c r="I12" s="31">
        <v>46188</v>
      </c>
      <c r="J12" s="31">
        <v>46218</v>
      </c>
      <c r="K12" s="30" t="s">
        <v>93</v>
      </c>
      <c r="L12" s="32">
        <v>0.75</v>
      </c>
      <c r="M12" s="30" t="s">
        <v>98</v>
      </c>
    </row>
    <row r="13" spans="1:13" ht="27.95" customHeight="1" x14ac:dyDescent="0.25">
      <c r="A13" s="33">
        <v>4</v>
      </c>
      <c r="B13" s="33" t="s">
        <v>23</v>
      </c>
      <c r="C13" s="33" t="s">
        <v>52</v>
      </c>
      <c r="D13" s="33">
        <f>IF(OR(B13="",C13=""),"",INDEX('Skill-Matrix'!$E$13:$L$24,MATCH(C13,'Skill-Matrix'!$B$13:$B$24,0),MATCH(B13,'Skill-Matrix'!$E$11:$L$11,0)))</f>
        <v>2</v>
      </c>
      <c r="E13" s="33">
        <f>IF(C13="","",INDEX('Skill-Matrix'!$C$13:$C$24,MATCH(C13,'Skill-Matrix'!$B$13:$B$24,0)))</f>
        <v>3</v>
      </c>
      <c r="F13" s="33">
        <f t="shared" si="0"/>
        <v>1</v>
      </c>
      <c r="G13" s="34" t="s">
        <v>99</v>
      </c>
      <c r="H13" s="34" t="s">
        <v>20</v>
      </c>
      <c r="I13" s="35">
        <v>46162</v>
      </c>
      <c r="J13" s="35">
        <v>46213</v>
      </c>
      <c r="K13" s="34" t="s">
        <v>93</v>
      </c>
      <c r="L13" s="36">
        <v>0.5</v>
      </c>
      <c r="M13" s="34"/>
    </row>
    <row r="14" spans="1:13" ht="27.95" customHeight="1" x14ac:dyDescent="0.25">
      <c r="A14" s="29">
        <v>5</v>
      </c>
      <c r="B14" s="29" t="s">
        <v>24</v>
      </c>
      <c r="C14" s="29" t="s">
        <v>56</v>
      </c>
      <c r="D14" s="29">
        <f>IF(OR(B14="",C14=""),"",INDEX('Skill-Matrix'!$E$13:$L$24,MATCH(C14,'Skill-Matrix'!$B$13:$B$24,0),MATCH(B14,'Skill-Matrix'!$E$11:$L$11,0)))</f>
        <v>2</v>
      </c>
      <c r="E14" s="29">
        <f>IF(C14="","",INDEX('Skill-Matrix'!$C$13:$C$24,MATCH(C14,'Skill-Matrix'!$B$13:$B$24,0)))</f>
        <v>3</v>
      </c>
      <c r="F14" s="29">
        <f t="shared" si="0"/>
        <v>1</v>
      </c>
      <c r="G14" s="30" t="s">
        <v>100</v>
      </c>
      <c r="H14" s="30" t="s">
        <v>22</v>
      </c>
      <c r="I14" s="31">
        <v>46204</v>
      </c>
      <c r="J14" s="31">
        <v>46280</v>
      </c>
      <c r="K14" s="30" t="s">
        <v>96</v>
      </c>
      <c r="L14" s="32">
        <v>0</v>
      </c>
      <c r="M14" s="30"/>
    </row>
    <row r="15" spans="1:13" ht="27.95" customHeight="1" x14ac:dyDescent="0.25">
      <c r="A15" s="33">
        <v>6</v>
      </c>
      <c r="B15" s="33" t="s">
        <v>25</v>
      </c>
      <c r="C15" s="33" t="s">
        <v>60</v>
      </c>
      <c r="D15" s="33">
        <f>IF(OR(B15="",C15=""),"",INDEX('Skill-Matrix'!$E$13:$L$24,MATCH(C15,'Skill-Matrix'!$B$13:$B$24,0),MATCH(B15,'Skill-Matrix'!$E$11:$L$11,0)))</f>
        <v>4</v>
      </c>
      <c r="E15" s="33">
        <f>IF(C15="","",INDEX('Skill-Matrix'!$C$13:$C$24,MATCH(C15,'Skill-Matrix'!$B$13:$B$24,0)))</f>
        <v>3</v>
      </c>
      <c r="F15" s="33">
        <f t="shared" si="0"/>
        <v>0</v>
      </c>
      <c r="G15" s="34" t="s">
        <v>101</v>
      </c>
      <c r="H15" s="34" t="s">
        <v>19</v>
      </c>
      <c r="I15" s="35">
        <v>46147</v>
      </c>
      <c r="J15" s="35">
        <v>46183</v>
      </c>
      <c r="K15" s="34" t="s">
        <v>102</v>
      </c>
      <c r="L15" s="36">
        <v>1</v>
      </c>
      <c r="M15" s="34" t="s">
        <v>103</v>
      </c>
    </row>
    <row r="16" spans="1:13" ht="27.95" customHeight="1" x14ac:dyDescent="0.25">
      <c r="A16" s="29">
        <v>7</v>
      </c>
      <c r="B16" s="29" t="s">
        <v>26</v>
      </c>
      <c r="C16" s="29" t="s">
        <v>53</v>
      </c>
      <c r="D16" s="29">
        <f>IF(OR(B16="",C16=""),"",INDEX('Skill-Matrix'!$E$13:$L$24,MATCH(C16,'Skill-Matrix'!$B$13:$B$24,0),MATCH(B16,'Skill-Matrix'!$E$11:$L$11,0)))</f>
        <v>2</v>
      </c>
      <c r="E16" s="29">
        <f>IF(C16="","",INDEX('Skill-Matrix'!$C$13:$C$24,MATCH(C16,'Skill-Matrix'!$B$13:$B$24,0)))</f>
        <v>3</v>
      </c>
      <c r="F16" s="29">
        <f t="shared" si="0"/>
        <v>1</v>
      </c>
      <c r="G16" s="30" t="s">
        <v>104</v>
      </c>
      <c r="H16" s="30" t="s">
        <v>21</v>
      </c>
      <c r="I16" s="31">
        <v>46183</v>
      </c>
      <c r="J16" s="31">
        <v>46234</v>
      </c>
      <c r="K16" s="30" t="s">
        <v>93</v>
      </c>
      <c r="L16" s="32">
        <v>0.25</v>
      </c>
      <c r="M16" s="30"/>
    </row>
    <row r="17" spans="1:13" ht="27.95" customHeight="1" x14ac:dyDescent="0.25">
      <c r="A17" s="33">
        <v>8</v>
      </c>
      <c r="B17" s="33" t="s">
        <v>23</v>
      </c>
      <c r="C17" s="33" t="s">
        <v>48</v>
      </c>
      <c r="D17" s="33">
        <f>IF(OR(B17="",C17=""),"",INDEX('Skill-Matrix'!$E$13:$L$24,MATCH(C17,'Skill-Matrix'!$B$13:$B$24,0),MATCH(B17,'Skill-Matrix'!$E$11:$L$11,0)))</f>
        <v>2</v>
      </c>
      <c r="E17" s="33">
        <f>IF(C17="","",INDEX('Skill-Matrix'!$C$13:$C$24,MATCH(C17,'Skill-Matrix'!$B$13:$B$24,0)))</f>
        <v>3</v>
      </c>
      <c r="F17" s="33">
        <f t="shared" si="0"/>
        <v>1</v>
      </c>
      <c r="G17" s="34" t="s">
        <v>105</v>
      </c>
      <c r="H17" s="34" t="s">
        <v>24</v>
      </c>
      <c r="I17" s="35">
        <v>46127</v>
      </c>
      <c r="J17" s="35">
        <v>46178</v>
      </c>
      <c r="K17" s="34" t="s">
        <v>106</v>
      </c>
      <c r="L17" s="36">
        <v>0.25</v>
      </c>
      <c r="M17" s="34" t="s">
        <v>107</v>
      </c>
    </row>
    <row r="18" spans="1:13" ht="27.95" customHeight="1" x14ac:dyDescent="0.25">
      <c r="A18" s="29">
        <v>9</v>
      </c>
      <c r="B18" s="29"/>
      <c r="C18" s="29"/>
      <c r="D18" s="29" t="str">
        <f>IF(OR(B18="",C18=""),"",INDEX('Skill-Matrix'!$E$13:$L$24,MATCH(C18,'Skill-Matrix'!$B$13:$B$24,0),MATCH(B18,'Skill-Matrix'!$E$11:$L$11,0)))</f>
        <v/>
      </c>
      <c r="E18" s="29" t="str">
        <f>IF(C18="","",INDEX('Skill-Matrix'!$C$13:$C$24,MATCH(C18,'Skill-Matrix'!$B$13:$B$24,0)))</f>
        <v/>
      </c>
      <c r="F18" s="29" t="str">
        <f t="shared" si="0"/>
        <v/>
      </c>
      <c r="G18" s="30"/>
      <c r="H18" s="30"/>
      <c r="I18" s="31"/>
      <c r="J18" s="31"/>
      <c r="K18" s="30"/>
      <c r="L18" s="32"/>
      <c r="M18" s="30"/>
    </row>
    <row r="19" spans="1:13" ht="27.95" customHeight="1" x14ac:dyDescent="0.25">
      <c r="A19" s="33">
        <v>10</v>
      </c>
      <c r="B19" s="33"/>
      <c r="C19" s="33"/>
      <c r="D19" s="33" t="str">
        <f>IF(OR(B19="",C19=""),"",INDEX('Skill-Matrix'!$E$13:$L$24,MATCH(C19,'Skill-Matrix'!$B$13:$B$24,0),MATCH(B19,'Skill-Matrix'!$E$11:$L$11,0)))</f>
        <v/>
      </c>
      <c r="E19" s="33" t="str">
        <f>IF(C19="","",INDEX('Skill-Matrix'!$C$13:$C$24,MATCH(C19,'Skill-Matrix'!$B$13:$B$24,0)))</f>
        <v/>
      </c>
      <c r="F19" s="33" t="str">
        <f t="shared" si="0"/>
        <v/>
      </c>
      <c r="G19" s="34"/>
      <c r="H19" s="34"/>
      <c r="I19" s="35"/>
      <c r="J19" s="35"/>
      <c r="K19" s="34"/>
      <c r="L19" s="36"/>
      <c r="M19" s="34"/>
    </row>
    <row r="20" spans="1:13" ht="27.95" customHeight="1" x14ac:dyDescent="0.25">
      <c r="A20" s="29">
        <v>11</v>
      </c>
      <c r="B20" s="29"/>
      <c r="C20" s="29"/>
      <c r="D20" s="29" t="str">
        <f>IF(OR(B20="",C20=""),"",INDEX('Skill-Matrix'!$E$13:$L$24,MATCH(C20,'Skill-Matrix'!$B$13:$B$24,0),MATCH(B20,'Skill-Matrix'!$E$11:$L$11,0)))</f>
        <v/>
      </c>
      <c r="E20" s="29" t="str">
        <f>IF(C20="","",INDEX('Skill-Matrix'!$C$13:$C$24,MATCH(C20,'Skill-Matrix'!$B$13:$B$24,0)))</f>
        <v/>
      </c>
      <c r="F20" s="29" t="str">
        <f t="shared" si="0"/>
        <v/>
      </c>
      <c r="G20" s="30"/>
      <c r="H20" s="30"/>
      <c r="I20" s="31"/>
      <c r="J20" s="31"/>
      <c r="K20" s="30"/>
      <c r="L20" s="32"/>
      <c r="M20" s="30"/>
    </row>
    <row r="21" spans="1:13" ht="27.95" customHeight="1" x14ac:dyDescent="0.25">
      <c r="A21" s="33">
        <v>12</v>
      </c>
      <c r="B21" s="33"/>
      <c r="C21" s="33"/>
      <c r="D21" s="33" t="str">
        <f>IF(OR(B21="",C21=""),"",INDEX('Skill-Matrix'!$E$13:$L$24,MATCH(C21,'Skill-Matrix'!$B$13:$B$24,0),MATCH(B21,'Skill-Matrix'!$E$11:$L$11,0)))</f>
        <v/>
      </c>
      <c r="E21" s="33" t="str">
        <f>IF(C21="","",INDEX('Skill-Matrix'!$C$13:$C$24,MATCH(C21,'Skill-Matrix'!$B$13:$B$24,0)))</f>
        <v/>
      </c>
      <c r="F21" s="33" t="str">
        <f t="shared" si="0"/>
        <v/>
      </c>
      <c r="G21" s="34"/>
      <c r="H21" s="34"/>
      <c r="I21" s="35"/>
      <c r="J21" s="35"/>
      <c r="K21" s="34"/>
      <c r="L21" s="36"/>
      <c r="M21" s="34"/>
    </row>
    <row r="22" spans="1:13" ht="27.95" customHeight="1" x14ac:dyDescent="0.25">
      <c r="A22" s="29">
        <v>13</v>
      </c>
      <c r="B22" s="29"/>
      <c r="C22" s="29"/>
      <c r="D22" s="29" t="str">
        <f>IF(OR(B22="",C22=""),"",INDEX('Skill-Matrix'!$E$13:$L$24,MATCH(C22,'Skill-Matrix'!$B$13:$B$24,0),MATCH(B22,'Skill-Matrix'!$E$11:$L$11,0)))</f>
        <v/>
      </c>
      <c r="E22" s="29" t="str">
        <f>IF(C22="","",INDEX('Skill-Matrix'!$C$13:$C$24,MATCH(C22,'Skill-Matrix'!$B$13:$B$24,0)))</f>
        <v/>
      </c>
      <c r="F22" s="29" t="str">
        <f t="shared" si="0"/>
        <v/>
      </c>
      <c r="G22" s="30"/>
      <c r="H22" s="30"/>
      <c r="I22" s="31"/>
      <c r="J22" s="31"/>
      <c r="K22" s="30"/>
      <c r="L22" s="32"/>
      <c r="M22" s="30"/>
    </row>
    <row r="23" spans="1:13" ht="27.95" customHeight="1" x14ac:dyDescent="0.25">
      <c r="A23" s="33">
        <v>14</v>
      </c>
      <c r="B23" s="33"/>
      <c r="C23" s="33"/>
      <c r="D23" s="33" t="str">
        <f>IF(OR(B23="",C23=""),"",INDEX('Skill-Matrix'!$E$13:$L$24,MATCH(C23,'Skill-Matrix'!$B$13:$B$24,0),MATCH(B23,'Skill-Matrix'!$E$11:$L$11,0)))</f>
        <v/>
      </c>
      <c r="E23" s="33" t="str">
        <f>IF(C23="","",INDEX('Skill-Matrix'!$C$13:$C$24,MATCH(C23,'Skill-Matrix'!$B$13:$B$24,0)))</f>
        <v/>
      </c>
      <c r="F23" s="33" t="str">
        <f t="shared" si="0"/>
        <v/>
      </c>
      <c r="G23" s="34"/>
      <c r="H23" s="34"/>
      <c r="I23" s="35"/>
      <c r="J23" s="35"/>
      <c r="K23" s="34"/>
      <c r="L23" s="36"/>
      <c r="M23" s="34"/>
    </row>
    <row r="24" spans="1:13" ht="27.95" customHeight="1" x14ac:dyDescent="0.25">
      <c r="A24" s="29">
        <v>15</v>
      </c>
      <c r="B24" s="29"/>
      <c r="C24" s="29"/>
      <c r="D24" s="29" t="str">
        <f>IF(OR(B24="",C24=""),"",INDEX('Skill-Matrix'!$E$13:$L$24,MATCH(C24,'Skill-Matrix'!$B$13:$B$24,0),MATCH(B24,'Skill-Matrix'!$E$11:$L$11,0)))</f>
        <v/>
      </c>
      <c r="E24" s="29" t="str">
        <f>IF(C24="","",INDEX('Skill-Matrix'!$C$13:$C$24,MATCH(C24,'Skill-Matrix'!$B$13:$B$24,0)))</f>
        <v/>
      </c>
      <c r="F24" s="29" t="str">
        <f t="shared" si="0"/>
        <v/>
      </c>
      <c r="G24" s="30"/>
      <c r="H24" s="30"/>
      <c r="I24" s="31"/>
      <c r="J24" s="31"/>
      <c r="K24" s="30"/>
      <c r="L24" s="32"/>
      <c r="M24" s="30"/>
    </row>
    <row r="25" spans="1:13" ht="27.95" customHeight="1" x14ac:dyDescent="0.25">
      <c r="A25" s="33">
        <v>16</v>
      </c>
      <c r="B25" s="33"/>
      <c r="C25" s="33"/>
      <c r="D25" s="33" t="str">
        <f>IF(OR(B25="",C25=""),"",INDEX('Skill-Matrix'!$E$13:$L$24,MATCH(C25,'Skill-Matrix'!$B$13:$B$24,0),MATCH(B25,'Skill-Matrix'!$E$11:$L$11,0)))</f>
        <v/>
      </c>
      <c r="E25" s="33" t="str">
        <f>IF(C25="","",INDEX('Skill-Matrix'!$C$13:$C$24,MATCH(C25,'Skill-Matrix'!$B$13:$B$24,0)))</f>
        <v/>
      </c>
      <c r="F25" s="33" t="str">
        <f t="shared" si="0"/>
        <v/>
      </c>
      <c r="G25" s="34"/>
      <c r="H25" s="34"/>
      <c r="I25" s="35"/>
      <c r="J25" s="35"/>
      <c r="K25" s="34"/>
      <c r="L25" s="36"/>
      <c r="M25" s="34"/>
    </row>
  </sheetData>
  <mergeCells count="10">
    <mergeCell ref="A1:M2"/>
    <mergeCell ref="A3:M3"/>
    <mergeCell ref="A5:C5"/>
    <mergeCell ref="A6:C7"/>
    <mergeCell ref="D5:F5"/>
    <mergeCell ref="D6:F7"/>
    <mergeCell ref="G5:I5"/>
    <mergeCell ref="G6:I7"/>
    <mergeCell ref="J5:M5"/>
    <mergeCell ref="J6:M7"/>
  </mergeCells>
  <conditionalFormatting sqref="F10:F25">
    <cfRule type="dataBar" priority="6">
      <dataBar>
        <cfvo type="min"/>
        <cfvo type="max"/>
        <color rgb="FFC85D5D"/>
      </dataBar>
    </cfRule>
    <cfRule type="dataBar" priority="9">
      <dataBar>
        <cfvo type="min"/>
        <cfvo type="max"/>
        <color rgb="FFC85D5D"/>
      </dataBar>
      <extLst>
        <ext xmlns:x14="http://schemas.microsoft.com/office/spreadsheetml/2009/9/main" uri="{B025F937-C7B1-47D3-B67F-A62EFF666E3E}">
          <x14:id>{1DB31D68-FB1C-7D96-0495-6EEE910F855A}</x14:id>
        </ext>
      </extLst>
    </cfRule>
  </conditionalFormatting>
  <conditionalFormatting sqref="J10:J25">
    <cfRule type="expression" dxfId="4" priority="7">
      <formula>AND(J10&lt;TODAY(),J10&lt;&gt;"",K10&lt;&gt;"Abgeschlossen")</formula>
    </cfRule>
  </conditionalFormatting>
  <conditionalFormatting sqref="K10:K25">
    <cfRule type="expression" dxfId="3" priority="1">
      <formula>K10="Geplant"</formula>
    </cfRule>
    <cfRule type="expression" dxfId="2" priority="2">
      <formula>K10="In Arbeit"</formula>
    </cfRule>
    <cfRule type="expression" dxfId="1" priority="3">
      <formula>K10="Abgeschlossen"</formula>
    </cfRule>
    <cfRule type="expression" dxfId="0" priority="4">
      <formula>K10="Zurückgestellt"</formula>
    </cfRule>
  </conditionalFormatting>
  <conditionalFormatting sqref="L10:L25">
    <cfRule type="dataBar" priority="5">
      <dataBar>
        <cfvo type="min"/>
        <cfvo type="max"/>
        <color rgb="FF2F7F7A"/>
      </dataBar>
    </cfRule>
    <cfRule type="dataBar" priority="8">
      <dataBar>
        <cfvo type="min"/>
        <cfvo type="max"/>
        <color rgb="FF2F7F7A"/>
      </dataBar>
      <extLst>
        <ext xmlns:x14="http://schemas.microsoft.com/office/spreadsheetml/2009/9/main" uri="{B025F937-C7B1-47D3-B67F-A62EFF666E3E}">
          <x14:id>{B03A956A-AE7B-3250-5EBD-4EC8B94A82DF}</x14:id>
        </ext>
      </extLst>
    </cfRule>
  </conditionalFormatting>
  <dataValidations count="2">
    <dataValidation type="list" sqref="K10:K25" xr:uid="{00000000-0002-0000-0100-000000000000}">
      <formula1>"Geplant,In Arbeit,Abgeschlossen,Zurückgestellt"</formula1>
    </dataValidation>
    <dataValidation type="list" sqref="L10:L25" xr:uid="{00000000-0002-0000-0100-000001000000}">
      <formula1>"0,0.25,0.5,0.75,1"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DB31D68-FB1C-7D96-0495-6EEE910F855A}">
            <x14:dataBar>
              <x14:cfvo type="min"/>
              <x14:cfvo type="max"/>
              <x14:negativeFillColor auto="1"/>
              <x14:axisColor auto="1"/>
            </x14:dataBar>
          </x14:cfRule>
          <xm:sqref>F10:F25</xm:sqref>
        </x14:conditionalFormatting>
        <x14:conditionalFormatting xmlns:xm="http://schemas.microsoft.com/office/excel/2006/main">
          <x14:cfRule type="dataBar" id="{B03A956A-AE7B-3250-5EBD-4EC8B94A82DF}">
            <x14:dataBar>
              <x14:cfvo type="min"/>
              <x14:cfvo type="max"/>
              <x14:negativeFillColor auto="1"/>
              <x14:axisColor auto="1"/>
            </x14:dataBar>
          </x14:cfRule>
          <xm:sqref>L10:L25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Skill-Matrix</vt:lpstr>
      <vt:lpstr>Entwicklungsplan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created xsi:type="dcterms:W3CDTF">2026-06-24T13:17:02Z</dcterms:created>
  <dcterms:modified xsi:type="dcterms:W3CDTF">2026-06-24T13:17:02Z</dcterms:modified>
</cp:coreProperties>
</file>