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1CF1C20-DB69-4DEA-BD5E-D772D6F334B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leitung" sheetId="1" r:id="rId1"/>
    <sheet name="Zutaten" sheetId="2" r:id="rId2"/>
    <sheet name="Rezepturen" sheetId="3" r:id="rId3"/>
    <sheet name="Kalkulation" sheetId="4" r:id="rId4"/>
  </sheets>
  <definedNames>
    <definedName name="_xlnm._FilterDatabase" localSheetId="3" hidden="1">Kalkulation!$A$3:$Q$21</definedName>
    <definedName name="_xlnm._FilterDatabase" localSheetId="2" hidden="1">Rezepturen!$A$3:$J$61</definedName>
    <definedName name="_xlnm._FilterDatabase" localSheetId="1" hidden="1">Zutaten!$A$3:$L$48</definedName>
    <definedName name="Ampel_Gelb">Anleitung!$C$10</definedName>
    <definedName name="Ampel_Gruen">Anleitung!$C$9</definedName>
    <definedName name="ArtListe">Anleitung!$H$7:$H$13</definedName>
    <definedName name="BasiseinheitListe">Anleitung!$J$7:$J$9</definedName>
    <definedName name="EinheitenListe">Anleitung!$F$7:$F$11</definedName>
    <definedName name="GK_Zuschlag">Anleitung!$C$7</definedName>
    <definedName name="KategorieListe">Anleitung!$G$7:$G$16</definedName>
    <definedName name="Personalsatz">Anleitung!$C$6</definedName>
    <definedName name="RezeptNrListe">Kalkulation!$A$4:$A$21</definedName>
    <definedName name="UStListe">Anleitung!$I$7:$I$8</definedName>
    <definedName name="Ziel_WEQ">Anleitung!$C$8</definedName>
    <definedName name="ZutatNrListe">Zutaten!$A$4:$A$48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1" i="4" l="1"/>
  <c r="J21" i="4"/>
  <c r="Q21" i="4" s="1"/>
  <c r="I21" i="4"/>
  <c r="H21" i="4"/>
  <c r="G21" i="4"/>
  <c r="P21" i="4" s="1"/>
  <c r="F21" i="4"/>
  <c r="N20" i="4"/>
  <c r="J20" i="4"/>
  <c r="Q20" i="4" s="1"/>
  <c r="I20" i="4"/>
  <c r="H20" i="4"/>
  <c r="G20" i="4"/>
  <c r="P20" i="4" s="1"/>
  <c r="F20" i="4"/>
  <c r="N19" i="4"/>
  <c r="J19" i="4"/>
  <c r="Q19" i="4" s="1"/>
  <c r="I19" i="4"/>
  <c r="H19" i="4"/>
  <c r="G19" i="4"/>
  <c r="P19" i="4" s="1"/>
  <c r="F19" i="4"/>
  <c r="N18" i="4"/>
  <c r="J18" i="4"/>
  <c r="Q18" i="4" s="1"/>
  <c r="I18" i="4"/>
  <c r="H18" i="4"/>
  <c r="G18" i="4"/>
  <c r="P18" i="4" s="1"/>
  <c r="F18" i="4"/>
  <c r="N17" i="4"/>
  <c r="J17" i="4"/>
  <c r="Q17" i="4" s="1"/>
  <c r="I17" i="4"/>
  <c r="H17" i="4"/>
  <c r="G17" i="4"/>
  <c r="P17" i="4" s="1"/>
  <c r="F17" i="4"/>
  <c r="N16" i="4"/>
  <c r="J16" i="4"/>
  <c r="Q16" i="4" s="1"/>
  <c r="I16" i="4"/>
  <c r="H16" i="4"/>
  <c r="G16" i="4"/>
  <c r="P16" i="4" s="1"/>
  <c r="F16" i="4"/>
  <c r="N15" i="4"/>
  <c r="J15" i="4"/>
  <c r="Q15" i="4" s="1"/>
  <c r="I15" i="4"/>
  <c r="H15" i="4"/>
  <c r="G15" i="4"/>
  <c r="P15" i="4" s="1"/>
  <c r="F15" i="4"/>
  <c r="N14" i="4"/>
  <c r="J14" i="4"/>
  <c r="Q14" i="4" s="1"/>
  <c r="I14" i="4"/>
  <c r="H14" i="4"/>
  <c r="G14" i="4"/>
  <c r="P14" i="4" s="1"/>
  <c r="F14" i="4"/>
  <c r="N13" i="4"/>
  <c r="J13" i="4"/>
  <c r="Q13" i="4" s="1"/>
  <c r="I13" i="4"/>
  <c r="H13" i="4"/>
  <c r="G13" i="4"/>
  <c r="P13" i="4" s="1"/>
  <c r="F13" i="4"/>
  <c r="N12" i="4"/>
  <c r="J12" i="4"/>
  <c r="Q12" i="4" s="1"/>
  <c r="I12" i="4"/>
  <c r="H12" i="4"/>
  <c r="G12" i="4"/>
  <c r="P12" i="4" s="1"/>
  <c r="F12" i="4"/>
  <c r="N11" i="4"/>
  <c r="J11" i="4"/>
  <c r="Q11" i="4" s="1"/>
  <c r="I11" i="4"/>
  <c r="H11" i="4"/>
  <c r="G11" i="4"/>
  <c r="P11" i="4" s="1"/>
  <c r="F11" i="4"/>
  <c r="N10" i="4"/>
  <c r="J10" i="4"/>
  <c r="Q10" i="4" s="1"/>
  <c r="I10" i="4"/>
  <c r="H10" i="4"/>
  <c r="G10" i="4"/>
  <c r="P10" i="4" s="1"/>
  <c r="F10" i="4"/>
  <c r="N9" i="4"/>
  <c r="H9" i="4"/>
  <c r="N8" i="4"/>
  <c r="H8" i="4"/>
  <c r="N7" i="4"/>
  <c r="H7" i="4"/>
  <c r="N6" i="4"/>
  <c r="H6" i="4"/>
  <c r="N5" i="4"/>
  <c r="H5" i="4"/>
  <c r="N4" i="4"/>
  <c r="H4" i="4"/>
  <c r="I61" i="3"/>
  <c r="H61" i="3"/>
  <c r="G61" i="3"/>
  <c r="D61" i="3"/>
  <c r="B61" i="3"/>
  <c r="I60" i="3"/>
  <c r="H60" i="3"/>
  <c r="G60" i="3"/>
  <c r="D60" i="3"/>
  <c r="B60" i="3"/>
  <c r="I59" i="3"/>
  <c r="H59" i="3"/>
  <c r="G59" i="3"/>
  <c r="D59" i="3"/>
  <c r="B59" i="3"/>
  <c r="I58" i="3"/>
  <c r="H58" i="3"/>
  <c r="G58" i="3"/>
  <c r="D58" i="3"/>
  <c r="B58" i="3"/>
  <c r="I57" i="3"/>
  <c r="H57" i="3"/>
  <c r="G57" i="3"/>
  <c r="D57" i="3"/>
  <c r="B57" i="3"/>
  <c r="I56" i="3"/>
  <c r="H56" i="3"/>
  <c r="G56" i="3"/>
  <c r="D56" i="3"/>
  <c r="B56" i="3"/>
  <c r="I55" i="3"/>
  <c r="H55" i="3"/>
  <c r="G55" i="3"/>
  <c r="D55" i="3"/>
  <c r="B55" i="3"/>
  <c r="I54" i="3"/>
  <c r="H54" i="3"/>
  <c r="G54" i="3"/>
  <c r="D54" i="3"/>
  <c r="B54" i="3"/>
  <c r="I53" i="3"/>
  <c r="H53" i="3"/>
  <c r="G53" i="3"/>
  <c r="D53" i="3"/>
  <c r="B53" i="3"/>
  <c r="I52" i="3"/>
  <c r="H52" i="3"/>
  <c r="G52" i="3"/>
  <c r="D52" i="3"/>
  <c r="B52" i="3"/>
  <c r="I51" i="3"/>
  <c r="H51" i="3"/>
  <c r="G51" i="3"/>
  <c r="D51" i="3"/>
  <c r="B51" i="3"/>
  <c r="I50" i="3"/>
  <c r="H50" i="3"/>
  <c r="G50" i="3"/>
  <c r="D50" i="3"/>
  <c r="B50" i="3"/>
  <c r="I49" i="3"/>
  <c r="H49" i="3"/>
  <c r="G49" i="3"/>
  <c r="D49" i="3"/>
  <c r="B49" i="3"/>
  <c r="I48" i="3"/>
  <c r="H48" i="3"/>
  <c r="G48" i="3"/>
  <c r="D48" i="3"/>
  <c r="B48" i="3"/>
  <c r="I47" i="3"/>
  <c r="H47" i="3"/>
  <c r="G47" i="3"/>
  <c r="D47" i="3"/>
  <c r="B47" i="3"/>
  <c r="I46" i="3"/>
  <c r="H46" i="3"/>
  <c r="G46" i="3"/>
  <c r="D46" i="3"/>
  <c r="B46" i="3"/>
  <c r="H45" i="3"/>
  <c r="G45" i="3"/>
  <c r="I45" i="3" s="1"/>
  <c r="D45" i="3"/>
  <c r="B45" i="3"/>
  <c r="H44" i="3"/>
  <c r="G44" i="3"/>
  <c r="I44" i="3" s="1"/>
  <c r="D44" i="3"/>
  <c r="B44" i="3"/>
  <c r="H43" i="3"/>
  <c r="I43" i="3" s="1"/>
  <c r="G43" i="3"/>
  <c r="D43" i="3"/>
  <c r="B43" i="3"/>
  <c r="H42" i="3"/>
  <c r="G42" i="3"/>
  <c r="I42" i="3" s="1"/>
  <c r="D42" i="3"/>
  <c r="B42" i="3"/>
  <c r="H41" i="3"/>
  <c r="G41" i="3"/>
  <c r="I41" i="3" s="1"/>
  <c r="D41" i="3"/>
  <c r="B41" i="3"/>
  <c r="H40" i="3"/>
  <c r="G40" i="3"/>
  <c r="I40" i="3" s="1"/>
  <c r="F9" i="4" s="1"/>
  <c r="G9" i="4" s="1"/>
  <c r="D40" i="3"/>
  <c r="B40" i="3"/>
  <c r="H39" i="3"/>
  <c r="I39" i="3" s="1"/>
  <c r="G39" i="3"/>
  <c r="D39" i="3"/>
  <c r="B39" i="3"/>
  <c r="H38" i="3"/>
  <c r="G38" i="3"/>
  <c r="I38" i="3" s="1"/>
  <c r="D38" i="3"/>
  <c r="B38" i="3"/>
  <c r="H37" i="3"/>
  <c r="G37" i="3"/>
  <c r="I37" i="3" s="1"/>
  <c r="D37" i="3"/>
  <c r="B37" i="3"/>
  <c r="H36" i="3"/>
  <c r="G36" i="3"/>
  <c r="I36" i="3" s="1"/>
  <c r="D36" i="3"/>
  <c r="B36" i="3"/>
  <c r="G35" i="3"/>
  <c r="D35" i="3"/>
  <c r="B35" i="3"/>
  <c r="G34" i="3"/>
  <c r="D34" i="3"/>
  <c r="B34" i="3"/>
  <c r="H33" i="3"/>
  <c r="G33" i="3"/>
  <c r="I33" i="3" s="1"/>
  <c r="D33" i="3"/>
  <c r="B33" i="3"/>
  <c r="H32" i="3"/>
  <c r="G32" i="3"/>
  <c r="I32" i="3" s="1"/>
  <c r="D32" i="3"/>
  <c r="B32" i="3"/>
  <c r="H31" i="3"/>
  <c r="I31" i="3" s="1"/>
  <c r="G31" i="3"/>
  <c r="D31" i="3"/>
  <c r="B31" i="3"/>
  <c r="H30" i="3"/>
  <c r="G30" i="3"/>
  <c r="I30" i="3" s="1"/>
  <c r="D30" i="3"/>
  <c r="B30" i="3"/>
  <c r="H29" i="3"/>
  <c r="G29" i="3"/>
  <c r="I29" i="3" s="1"/>
  <c r="D29" i="3"/>
  <c r="B29" i="3"/>
  <c r="H28" i="3"/>
  <c r="G28" i="3"/>
  <c r="I28" i="3" s="1"/>
  <c r="D28" i="3"/>
  <c r="B28" i="3"/>
  <c r="H27" i="3"/>
  <c r="I27" i="3" s="1"/>
  <c r="G27" i="3"/>
  <c r="D27" i="3"/>
  <c r="B27" i="3"/>
  <c r="H26" i="3"/>
  <c r="G26" i="3"/>
  <c r="I26" i="3" s="1"/>
  <c r="D26" i="3"/>
  <c r="B26" i="3"/>
  <c r="G25" i="3"/>
  <c r="D25" i="3"/>
  <c r="B25" i="3"/>
  <c r="H24" i="3"/>
  <c r="G24" i="3"/>
  <c r="I24" i="3" s="1"/>
  <c r="D24" i="3"/>
  <c r="B24" i="3"/>
  <c r="G23" i="3"/>
  <c r="D23" i="3"/>
  <c r="B23" i="3"/>
  <c r="H22" i="3"/>
  <c r="G22" i="3"/>
  <c r="I22" i="3" s="1"/>
  <c r="D22" i="3"/>
  <c r="B22" i="3"/>
  <c r="G21" i="3"/>
  <c r="D21" i="3"/>
  <c r="B21" i="3"/>
  <c r="H20" i="3"/>
  <c r="G20" i="3"/>
  <c r="I20" i="3" s="1"/>
  <c r="D20" i="3"/>
  <c r="B20" i="3"/>
  <c r="G19" i="3"/>
  <c r="D19" i="3"/>
  <c r="B19" i="3"/>
  <c r="H18" i="3"/>
  <c r="G18" i="3"/>
  <c r="I18" i="3" s="1"/>
  <c r="D18" i="3"/>
  <c r="B18" i="3"/>
  <c r="H17" i="3"/>
  <c r="G17" i="3"/>
  <c r="I17" i="3" s="1"/>
  <c r="D17" i="3"/>
  <c r="B17" i="3"/>
  <c r="H16" i="3"/>
  <c r="G16" i="3"/>
  <c r="I16" i="3" s="1"/>
  <c r="D16" i="3"/>
  <c r="B16" i="3"/>
  <c r="H15" i="3"/>
  <c r="I15" i="3" s="1"/>
  <c r="G15" i="3"/>
  <c r="D15" i="3"/>
  <c r="B15" i="3"/>
  <c r="H14" i="3"/>
  <c r="G14" i="3"/>
  <c r="I14" i="3" s="1"/>
  <c r="D14" i="3"/>
  <c r="B14" i="3"/>
  <c r="G13" i="3"/>
  <c r="D13" i="3"/>
  <c r="B13" i="3"/>
  <c r="H12" i="3"/>
  <c r="G12" i="3"/>
  <c r="I12" i="3" s="1"/>
  <c r="D12" i="3"/>
  <c r="B12" i="3"/>
  <c r="G11" i="3"/>
  <c r="D11" i="3"/>
  <c r="B11" i="3"/>
  <c r="H10" i="3"/>
  <c r="G10" i="3"/>
  <c r="I10" i="3" s="1"/>
  <c r="D10" i="3"/>
  <c r="B10" i="3"/>
  <c r="G9" i="3"/>
  <c r="D9" i="3"/>
  <c r="B9" i="3"/>
  <c r="H8" i="3"/>
  <c r="G8" i="3"/>
  <c r="I8" i="3" s="1"/>
  <c r="D8" i="3"/>
  <c r="B8" i="3"/>
  <c r="G7" i="3"/>
  <c r="D7" i="3"/>
  <c r="B7" i="3"/>
  <c r="H6" i="3"/>
  <c r="G6" i="3"/>
  <c r="I6" i="3" s="1"/>
  <c r="D6" i="3"/>
  <c r="B6" i="3"/>
  <c r="G5" i="3"/>
  <c r="D5" i="3"/>
  <c r="B5" i="3"/>
  <c r="H4" i="3"/>
  <c r="G4" i="3"/>
  <c r="I4" i="3" s="1"/>
  <c r="D4" i="3"/>
  <c r="B4" i="3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34" i="3" s="1"/>
  <c r="H16" i="2"/>
  <c r="H15" i="2"/>
  <c r="H23" i="3" s="1"/>
  <c r="I23" i="3" s="1"/>
  <c r="H14" i="2"/>
  <c r="H13" i="2"/>
  <c r="H12" i="2"/>
  <c r="H21" i="3" s="1"/>
  <c r="H11" i="2"/>
  <c r="H10" i="2"/>
  <c r="H19" i="3" s="1"/>
  <c r="I19" i="3" s="1"/>
  <c r="H9" i="2"/>
  <c r="H11" i="3" s="1"/>
  <c r="I11" i="3" s="1"/>
  <c r="H8" i="2"/>
  <c r="H7" i="2"/>
  <c r="H6" i="2"/>
  <c r="H5" i="2"/>
  <c r="H4" i="2"/>
  <c r="H35" i="3" s="1"/>
  <c r="I35" i="3" s="1"/>
  <c r="F8" i="4" s="1"/>
  <c r="G8" i="4" s="1"/>
  <c r="I21" i="3" l="1"/>
  <c r="I5" i="3"/>
  <c r="I34" i="3"/>
  <c r="F7" i="4" s="1"/>
  <c r="G7" i="4" s="1"/>
  <c r="I25" i="3"/>
  <c r="F6" i="4" s="1"/>
  <c r="G6" i="4" s="1"/>
  <c r="P8" i="4"/>
  <c r="O8" i="4"/>
  <c r="K8" i="4"/>
  <c r="I8" i="4"/>
  <c r="J8" i="4" s="1"/>
  <c r="Q8" i="4" s="1"/>
  <c r="P9" i="4"/>
  <c r="O9" i="4"/>
  <c r="K9" i="4"/>
  <c r="I9" i="4"/>
  <c r="J9" i="4" s="1"/>
  <c r="Q9" i="4" s="1"/>
  <c r="H5" i="3"/>
  <c r="H9" i="3"/>
  <c r="I9" i="3" s="1"/>
  <c r="F4" i="4" s="1"/>
  <c r="G4" i="4" s="1"/>
  <c r="H13" i="3"/>
  <c r="I13" i="3" s="1"/>
  <c r="F5" i="4" s="1"/>
  <c r="G5" i="4" s="1"/>
  <c r="H25" i="3"/>
  <c r="K10" i="4"/>
  <c r="K12" i="4"/>
  <c r="K14" i="4"/>
  <c r="K16" i="4"/>
  <c r="K18" i="4"/>
  <c r="K20" i="4"/>
  <c r="O10" i="4"/>
  <c r="O12" i="4"/>
  <c r="O14" i="4"/>
  <c r="O16" i="4"/>
  <c r="O18" i="4"/>
  <c r="O20" i="4"/>
  <c r="H7" i="3"/>
  <c r="I7" i="3" s="1"/>
  <c r="K11" i="4"/>
  <c r="K13" i="4"/>
  <c r="K15" i="4"/>
  <c r="K17" i="4"/>
  <c r="K19" i="4"/>
  <c r="K21" i="4"/>
  <c r="O11" i="4"/>
  <c r="O13" i="4"/>
  <c r="O15" i="4"/>
  <c r="O17" i="4"/>
  <c r="O19" i="4"/>
  <c r="O21" i="4"/>
  <c r="P4" i="4" l="1"/>
  <c r="O4" i="4"/>
  <c r="K4" i="4"/>
  <c r="I4" i="4"/>
  <c r="J4" i="4" s="1"/>
  <c r="Q4" i="4" s="1"/>
  <c r="P5" i="4"/>
  <c r="O5" i="4"/>
  <c r="K5" i="4"/>
  <c r="I5" i="4"/>
  <c r="J5" i="4" s="1"/>
  <c r="Q5" i="4" s="1"/>
  <c r="P6" i="4"/>
  <c r="O6" i="4"/>
  <c r="K6" i="4"/>
  <c r="I6" i="4"/>
  <c r="J6" i="4" s="1"/>
  <c r="Q6" i="4" s="1"/>
  <c r="P7" i="4"/>
  <c r="O7" i="4"/>
  <c r="K7" i="4"/>
  <c r="I7" i="4"/>
  <c r="J7" i="4" s="1"/>
  <c r="Q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H3" authorId="0" shapeId="0" xr:uid="{00000000-0006-0000-0100-000001000000}">
      <text>
        <r>
          <rPr>
            <sz val="10"/>
            <rFont val="Arial"/>
            <family val="2"/>
          </rPr>
          <t>Automatisch: Einkaufspreis netto ÷ Gebindegröße. Diese Spalte nicht überschreiben.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G3" authorId="0" shapeId="0" xr:uid="{00000000-0006-0000-0200-000001000000}">
      <text>
        <r>
          <rPr>
            <sz val="10"/>
            <rFont val="Arial"/>
            <family val="2"/>
          </rPr>
          <t>Umrechnung auf die Basiseinheit: g und ml = 0,001; kg, l, Stück = 1.</t>
        </r>
      </text>
    </comment>
    <comment ref="I3" authorId="0" shapeId="0" xr:uid="{00000000-0006-0000-0200-000002000000}">
      <text>
        <r>
          <rPr>
            <sz val="10"/>
            <rFont val="Arial"/>
            <family val="2"/>
          </rPr>
          <t>Menge × Faktor × Preis je Basiseinheit, gerundet auf 0,01 €.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K3" authorId="0" shapeId="0" xr:uid="{00000000-0006-0000-0300-000001000000}">
      <text>
        <r>
          <rPr>
            <sz val="10"/>
            <rFont val="Arial"/>
            <family val="2"/>
          </rPr>
          <t>Vorschlag = Wareneinsatz je Portion ÷ Ziel-Wareneinsatzquote.</t>
        </r>
      </text>
    </comment>
    <comment ref="O3" authorId="0" shapeId="0" xr:uid="{00000000-0006-0000-0300-000002000000}">
      <text>
        <r>
          <rPr>
            <sz val="10"/>
            <rFont val="Arial"/>
            <family val="2"/>
          </rPr>
          <t>Wareneinsatz je Portion ÷ VK netto gewählt. Ampel nach den Schwellen im Blatt Anleitung.</t>
        </r>
      </text>
    </comment>
    <comment ref="P3" authorId="0" shapeId="0" xr:uid="{00000000-0006-0000-0300-000003000000}">
      <text>
        <r>
          <rPr>
            <sz val="10"/>
            <rFont val="Arial"/>
            <family val="2"/>
          </rPr>
          <t>Deckungsbeitrag = VK netto − Wareneinsatz je Portion.</t>
        </r>
      </text>
    </comment>
    <comment ref="Q3" authorId="0" shapeId="0" xr:uid="{00000000-0006-0000-0300-000004000000}">
      <text>
        <r>
          <rPr>
            <sz val="10"/>
            <rFont val="Arial"/>
            <family val="2"/>
          </rPr>
          <t>Gewinn = VK netto − Selbstkosten je Portion (inkl. Personal &amp; Gemeinkosten).</t>
        </r>
      </text>
    </comment>
  </commentList>
</comments>
</file>

<file path=xl/sharedStrings.xml><?xml version="1.0" encoding="utf-8"?>
<sst xmlns="http://schemas.openxmlformats.org/spreadsheetml/2006/main" count="375" uniqueCount="157">
  <si>
    <t>Wareneinsatz, Verkaufspreis und Deckungsbeitrag je Portion automatisch berechnen</t>
  </si>
  <si>
    <t>Globale Parameter</t>
  </si>
  <si>
    <t>Auswahllisten</t>
  </si>
  <si>
    <t>Personalkostensatz</t>
  </si>
  <si>
    <t>€ je Stunde (inkl. Lohnnebenkosten)</t>
  </si>
  <si>
    <t>Einheiten</t>
  </si>
  <si>
    <t>Kategorien</t>
  </si>
  <si>
    <t>Gericht-Art</t>
  </si>
  <si>
    <t>USt</t>
  </si>
  <si>
    <t>Basiseinh.</t>
  </si>
  <si>
    <t>Gemeinkostenzuschlag</t>
  </si>
  <si>
    <t>% auf den Wareneinsatz (Energie, Verpackung, Sonstiges)</t>
  </si>
  <si>
    <t>kg</t>
  </si>
  <si>
    <t>Mehl &amp; Getreide</t>
  </si>
  <si>
    <t>Vorspeise</t>
  </si>
  <si>
    <t>Ziel-Wareneinsatzquote</t>
  </si>
  <si>
    <t>% – Grundlage für den VK-Vorschlag (Faktor-Methode)</t>
  </si>
  <si>
    <t>g</t>
  </si>
  <si>
    <t>Milchprodukte</t>
  </si>
  <si>
    <t>Hauptgericht</t>
  </si>
  <si>
    <t>l</t>
  </si>
  <si>
    <t>Ampel: Grenze grün</t>
  </si>
  <si>
    <t>Wareneinsatzquote bis hier = grün (sehr gut)</t>
  </si>
  <si>
    <t>Fleisch &amp; Fisch</t>
  </si>
  <si>
    <t>Beilage</t>
  </si>
  <si>
    <t>Stück</t>
  </si>
  <si>
    <t>Ampel: Grenze gelb</t>
  </si>
  <si>
    <t>bis hier = gelb (ok), darüber = rot (zu hoch)</t>
  </si>
  <si>
    <t>ml</t>
  </si>
  <si>
    <t>Gemüse</t>
  </si>
  <si>
    <t>Dessert</t>
  </si>
  <si>
    <t>Obst</t>
  </si>
  <si>
    <t>Backware</t>
  </si>
  <si>
    <t>Fette &amp; Öle</t>
  </si>
  <si>
    <t>Getränk</t>
  </si>
  <si>
    <t>In 5 Schritten zur Kalkulation</t>
  </si>
  <si>
    <t>Gewürze</t>
  </si>
  <si>
    <t>Sauce/Basis</t>
  </si>
  <si>
    <t>1.  Blatt »Zutaten« pflegen: jede Zutat einmal mit Einkaufspreis und Gebinde erfassen. Der Preis je Basiseinheit (€/kg, €/l, €/Stück) wird automatisch berechnet.</t>
  </si>
  <si>
    <t>Süßungsmittel</t>
  </si>
  <si>
    <t>2.  Blatt »Kalkulation«: oben pro Rezept eine Zeile anlegen (Rezept-Nr, Name, Portionen, Zubereitungszeit).</t>
  </si>
  <si>
    <t>Getränke</t>
  </si>
  <si>
    <t>3.  Blatt »Rezepturen«: je Rezept die Zutaten als Zeilen erfassen (Rezept-Nr + Zutat-Nr auswählen, Menge + Einheit eintragen). Name, Preis und Positionskosten erscheinen automatisch.</t>
  </si>
  <si>
    <t>Sonstiges</t>
  </si>
  <si>
    <t>4.  Zurück im Blatt »Kalkulation« den VK-Vorschlag prüfen und den gewählten Netto-Verkaufspreis sowie den USt-Satz eintragen.</t>
  </si>
  <si>
    <t>5.  Ergebnis ablesen: Wareneinsatzquote (Ampel), Deckungsbeitrag und Gewinn je Portion. Bei Rot den Preis oder die Rezeptur anpassen.</t>
  </si>
  <si>
    <t>Hinweis zur USt 2026:</t>
  </si>
  <si>
    <t>Legende</t>
  </si>
  <si>
    <t>7 % gilt grundsätzlich für Speisen (Außer-Haus / Lieferung), 19 % für Getränke und Verzehr vor Ort. Im Zweifel den für deinen Betrieb gültigen Satz prüfen.</t>
  </si>
  <si>
    <t>Eingabefeld</t>
  </si>
  <si>
    <t>gelb hinterlegt = hier Werte eintragen</t>
  </si>
  <si>
    <t>Berechnet</t>
  </si>
  <si>
    <t>weiß = wird automatisch berechnet (Formel nicht überschreiben)</t>
  </si>
  <si>
    <t>Ampel</t>
  </si>
  <si>
    <t>grün / gelb / rot</t>
  </si>
  <si>
    <t>Wareneinsatzquote: gut / ok / zu hoch</t>
  </si>
  <si>
    <t>Zutaten – Rohstoffstamm  (Preisstand 01/2026)</t>
  </si>
  <si>
    <t>Jede Zutat nur einmal anlegen. »Preis je Basiseinheit« wird automatisch aus Einkaufspreis ÷ Gebindegröße berechnet.</t>
  </si>
  <si>
    <t>Zutat-Nr</t>
  </si>
  <si>
    <t>Bezeichnung</t>
  </si>
  <si>
    <t>Kategorie</t>
  </si>
  <si>
    <t>Lieferant</t>
  </si>
  <si>
    <t>Gebinde-
größe</t>
  </si>
  <si>
    <t>Basis-
einheit</t>
  </si>
  <si>
    <t>Einkaufs-
preis netto</t>
  </si>
  <si>
    <t>Preis je
Basiseinheit</t>
  </si>
  <si>
    <t>Allergene</t>
  </si>
  <si>
    <t>Preisstand</t>
  </si>
  <si>
    <t>Notiz</t>
  </si>
  <si>
    <t>Z-001</t>
  </si>
  <si>
    <t>Weizenmehl Type 550</t>
  </si>
  <si>
    <t>Großhandel Nord GmbH</t>
  </si>
  <si>
    <t>Gluten</t>
  </si>
  <si>
    <t>Z-002</t>
  </si>
  <si>
    <t>Zucker weiß</t>
  </si>
  <si>
    <t>—</t>
  </si>
  <si>
    <t>Z-003</t>
  </si>
  <si>
    <t>Butter (Süßrahm)</t>
  </si>
  <si>
    <t>FrischeProfi Lieferdienst</t>
  </si>
  <si>
    <t>Milch</t>
  </si>
  <si>
    <t>Z-004</t>
  </si>
  <si>
    <t>Hühnerei Größe M</t>
  </si>
  <si>
    <t>Regionalhof Sonnenfeld</t>
  </si>
  <si>
    <t>Ei</t>
  </si>
  <si>
    <t>Z-005</t>
  </si>
  <si>
    <t>Vollmilch 3,5 %</t>
  </si>
  <si>
    <t>Z-006</t>
  </si>
  <si>
    <t>Hähnchenbrustfilet</t>
  </si>
  <si>
    <t>City Foodservice</t>
  </si>
  <si>
    <t>Z-007</t>
  </si>
  <si>
    <t>Rinderhackfleisch</t>
  </si>
  <si>
    <t>Z-008</t>
  </si>
  <si>
    <t>Kartoffeln festkochend</t>
  </si>
  <si>
    <t>Z-009</t>
  </si>
  <si>
    <t>Zwiebeln</t>
  </si>
  <si>
    <t>Z-010</t>
  </si>
  <si>
    <t>Tomaten frisch</t>
  </si>
  <si>
    <t>Z-011</t>
  </si>
  <si>
    <t>Tomaten passiert</t>
  </si>
  <si>
    <t>Z-012</t>
  </si>
  <si>
    <t>Olivenöl nativ extra</t>
  </si>
  <si>
    <t>Z-013</t>
  </si>
  <si>
    <t>Speisesalz</t>
  </si>
  <si>
    <t>Z-014</t>
  </si>
  <si>
    <t>Pfeffer schwarz gemahlen</t>
  </si>
  <si>
    <t>Z-015</t>
  </si>
  <si>
    <t>Parmesan gerieben</t>
  </si>
  <si>
    <t>Z-016</t>
  </si>
  <si>
    <t>Basmatireis</t>
  </si>
  <si>
    <t>Z-017</t>
  </si>
  <si>
    <t>Knoblauch</t>
  </si>
  <si>
    <t>Z-018</t>
  </si>
  <si>
    <t>Petersilie frisch</t>
  </si>
  <si>
    <t>Z-019</t>
  </si>
  <si>
    <t>Schlagsahne 32 %</t>
  </si>
  <si>
    <t>Z-020</t>
  </si>
  <si>
    <t>Currypaste (Gewürzmischung)</t>
  </si>
  <si>
    <t>Z-021</t>
  </si>
  <si>
    <t>Rinderfilet</t>
  </si>
  <si>
    <t>Rezepturen – Zutaten je Rezept (Positionskosten)</t>
  </si>
  <si>
    <t>Rezept-Nr und Zutat-Nr auswählen, Menge + Einheit eintragen. Name, Preis und Positionskosten füllen sich automatisch.</t>
  </si>
  <si>
    <t>Rezept-Nr</t>
  </si>
  <si>
    <t>Rezept-Name</t>
  </si>
  <si>
    <t>Zutat-Bezeichnung</t>
  </si>
  <si>
    <t>Menge</t>
  </si>
  <si>
    <t>Einheit</t>
  </si>
  <si>
    <t>Faktor</t>
  </si>
  <si>
    <t>Positions-
kosten</t>
  </si>
  <si>
    <t>R-001</t>
  </si>
  <si>
    <t>R-002</t>
  </si>
  <si>
    <t>R-003</t>
  </si>
  <si>
    <t>R-004</t>
  </si>
  <si>
    <t>R-005</t>
  </si>
  <si>
    <t>R-006</t>
  </si>
  <si>
    <t>Rezeptkalkulation – Kosten, Preis und Marge je Portion</t>
  </si>
  <si>
    <t>Gelbe Felder ausfüllen. Die Ampel »Wareneinsatzquote« zeigt: grün ≤ 28 %, gelb ≤ 32 %, rot &gt; 32 % (Schwellen im Blatt Anleitung).</t>
  </si>
  <si>
    <t>Art</t>
  </si>
  <si>
    <t>Portio-
nen</t>
  </si>
  <si>
    <t>Zuberei-
tung (Min)</t>
  </si>
  <si>
    <t>Warenein-
satz ges.</t>
  </si>
  <si>
    <t>Warenein-
satz/Port.</t>
  </si>
  <si>
    <t>Personal/
Portion</t>
  </si>
  <si>
    <t>Gemeink./
Portion</t>
  </si>
  <si>
    <t>Selbstk./
Portion</t>
  </si>
  <si>
    <t>VK netto
Vorschlag</t>
  </si>
  <si>
    <t>VK netto
gewählt</t>
  </si>
  <si>
    <t>VK brutto</t>
  </si>
  <si>
    <t>Warenein-
satzquote</t>
  </si>
  <si>
    <t>DB /
Portion</t>
  </si>
  <si>
    <t>Gewinn /
Portion</t>
  </si>
  <si>
    <t>Tomatensugo (Basis)</t>
  </si>
  <si>
    <t>Hähnchen-Curry mit Reis</t>
  </si>
  <si>
    <t>Rinderbolognese</t>
  </si>
  <si>
    <t>Kartoffelgratin</t>
  </si>
  <si>
    <t>Vanille-Rührkuchen</t>
  </si>
  <si>
    <t>Rinderfilet-Pfanne</t>
  </si>
  <si>
    <t>Rezepte kalkulieren – Excel-Vorlage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</si>
</sst>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 €&quot;"/>
    <numFmt numFmtId="165" formatCode="0.0%"/>
    <numFmt numFmtId="166" formatCode="#,##0.###"/>
    <numFmt numFmtId="167" formatCode="#,##0.0000&quot; €&quot;"/>
    <numFmt numFmtId="168" formatCode="dd\.mm\.yyyy"/>
    <numFmt numFmtId="169" formatCode="0.###"/>
  </numFmts>
  <fonts count="15" x14ac:knownFonts="1">
    <font>
      <sz val="11"/>
      <color theme="1"/>
      <name val="Calibri"/>
      <family val="2"/>
      <charset val="1"/>
    </font>
    <font>
      <i/>
      <sz val="10"/>
      <color rgb="FF5A6B70"/>
      <name val="Arial"/>
      <charset val="1"/>
    </font>
    <font>
      <b/>
      <sz val="11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sz val="9"/>
      <color rgb="FF5A6B70"/>
      <name val="Arial"/>
      <charset val="1"/>
    </font>
    <font>
      <b/>
      <sz val="9"/>
      <color rgb="FFFFFFFF"/>
      <name val="Arial"/>
      <charset val="1"/>
    </font>
    <font>
      <sz val="9"/>
      <color rgb="FF000000"/>
      <name val="Arial"/>
      <charset val="1"/>
    </font>
    <font>
      <b/>
      <sz val="9"/>
      <color rgb="FF5A6B70"/>
      <name val="Arial"/>
      <charset val="1"/>
    </font>
    <font>
      <b/>
      <sz val="14"/>
      <color rgb="FFFFFFFF"/>
      <name val="Arial"/>
      <charset val="1"/>
    </font>
    <font>
      <i/>
      <sz val="9"/>
      <color rgb="FF5A6B70"/>
      <name val="Arial"/>
      <charset val="1"/>
    </font>
    <font>
      <sz val="10"/>
      <name val="Arial"/>
      <family val="2"/>
    </font>
    <font>
      <b/>
      <sz val="8.5"/>
      <color rgb="FFFFFFFF"/>
      <name val="Arial"/>
      <charset val="1"/>
    </font>
    <font>
      <b/>
      <sz val="9"/>
      <color rgb="FF000000"/>
      <name val="Arial"/>
      <charset val="1"/>
    </font>
    <font>
      <b/>
      <sz val="2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F4E5F"/>
        <bgColor rgb="FF333333"/>
      </patternFill>
    </fill>
    <fill>
      <patternFill patternType="solid">
        <fgColor rgb="FFE8F0F2"/>
        <bgColor rgb="FFF4F7F8"/>
      </patternFill>
    </fill>
    <fill>
      <patternFill patternType="solid">
        <fgColor rgb="FF2E7D8A"/>
        <bgColor rgb="FF4F81BD"/>
      </patternFill>
    </fill>
    <fill>
      <patternFill patternType="solid">
        <fgColor rgb="FFFFF8E1"/>
        <bgColor rgb="FFF9F9F9"/>
      </patternFill>
    </fill>
    <fill>
      <patternFill patternType="solid">
        <fgColor rgb="FF5A6B70"/>
        <bgColor rgb="FF2E7D8A"/>
      </patternFill>
    </fill>
    <fill>
      <patternFill patternType="solid">
        <fgColor rgb="FFF4F7F8"/>
        <bgColor rgb="FFF9F9F9"/>
      </patternFill>
    </fill>
    <fill>
      <patternFill patternType="solid">
        <fgColor rgb="FFFFFFFF"/>
        <bgColor rgb="FFF9F9F9"/>
      </patternFill>
    </fill>
    <fill>
      <patternFill patternType="solid">
        <fgColor rgb="FFC6EFCE"/>
        <bgColor rgb="FFD0D7DA"/>
      </patternFill>
    </fill>
    <fill>
      <patternFill patternType="solid">
        <fgColor rgb="FFC46A1B"/>
        <bgColor rgb="FF9C6500"/>
      </patternFill>
    </fill>
  </fills>
  <borders count="3">
    <border>
      <left/>
      <right/>
      <top/>
      <bottom/>
      <diagonal/>
    </border>
    <border>
      <left style="thin">
        <color rgb="FFD0D7DA"/>
      </left>
      <right style="thin">
        <color rgb="FFD0D7DA"/>
      </right>
      <top style="thin">
        <color rgb="FFD0D7DA"/>
      </top>
      <bottom style="thin">
        <color rgb="FFD0D7DA"/>
      </bottom>
      <diagonal/>
    </border>
    <border>
      <left style="thin">
        <color rgb="FFD0D7DA"/>
      </left>
      <right/>
      <top style="thin">
        <color rgb="FFD0D7DA"/>
      </top>
      <bottom style="thin">
        <color rgb="FFD0D7DA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0" fillId="0" borderId="0" xfId="0" applyFont="1" applyAlignment="1">
      <alignment horizontal="left" vertical="center" indent="1"/>
    </xf>
    <xf numFmtId="0" fontId="9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 indent="1"/>
    </xf>
    <xf numFmtId="0" fontId="7" fillId="7" borderId="2" xfId="0" applyFont="1" applyFill="1" applyBorder="1" applyAlignment="1">
      <alignment horizontal="left" vertical="center" wrapText="1" indent="1"/>
    </xf>
    <xf numFmtId="0" fontId="2" fillId="4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3" fillId="3" borderId="1" xfId="0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7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9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166" fontId="7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7" fontId="7" fillId="8" borderId="1" xfId="0" applyNumberFormat="1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168" fontId="7" fillId="5" borderId="1" xfId="0" applyNumberFormat="1" applyFont="1" applyFill="1" applyBorder="1" applyAlignment="1">
      <alignment horizontal="center" vertical="center"/>
    </xf>
    <xf numFmtId="167" fontId="7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169" fontId="7" fillId="8" borderId="1" xfId="0" applyNumberFormat="1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9" fontId="7" fillId="7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/>
    </xf>
    <xf numFmtId="164" fontId="13" fillId="5" borderId="1" xfId="0" applyNumberFormat="1" applyFont="1" applyFill="1" applyBorder="1" applyAlignment="1">
      <alignment horizontal="center" vertical="center"/>
    </xf>
    <xf numFmtId="165" fontId="13" fillId="8" borderId="1" xfId="0" applyNumberFormat="1" applyFont="1" applyFill="1" applyBorder="1" applyAlignment="1">
      <alignment horizontal="center" vertical="center"/>
    </xf>
    <xf numFmtId="164" fontId="13" fillId="7" borderId="1" xfId="0" applyNumberFormat="1" applyFont="1" applyFill="1" applyBorder="1" applyAlignment="1">
      <alignment horizontal="center" vertical="center"/>
    </xf>
    <xf numFmtId="165" fontId="13" fillId="7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Standard" xfId="0" builtinId="0"/>
  </cellStyles>
  <dxfs count="5">
    <dxf>
      <font>
        <b/>
        <color rgb="FF9C0006"/>
        <name val="Arial"/>
        <charset val="1"/>
      </font>
    </dxf>
    <dxf>
      <font>
        <b/>
        <color rgb="FF9C0006"/>
        <name val="Arial"/>
        <charset val="1"/>
      </font>
    </dxf>
    <dxf>
      <font>
        <b/>
        <color rgb="FF9C0006"/>
        <name val="Arial"/>
        <charset val="1"/>
      </font>
      <fill>
        <patternFill>
          <bgColor rgb="FFFFC7CE"/>
        </patternFill>
      </fill>
    </dxf>
    <dxf>
      <font>
        <b/>
        <color rgb="FF9C6500"/>
        <name val="Arial"/>
        <charset val="1"/>
      </font>
      <fill>
        <patternFill>
          <bgColor rgb="FFFFEB9C"/>
        </patternFill>
      </fill>
    </dxf>
    <dxf>
      <font>
        <b/>
        <color rgb="FF006100"/>
        <name val="Arial"/>
        <charset val="1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9D9D9"/>
      <rgbColor rgb="FF878787"/>
      <rgbColor rgb="FF9999FF"/>
      <rgbColor rgb="FFC0504D"/>
      <rgbColor rgb="FFFFF8E1"/>
      <rgbColor rgb="FFE8F0F2"/>
      <rgbColor rgb="FF660066"/>
      <rgbColor rgb="FFFF8080"/>
      <rgbColor rgb="FF0066CC"/>
      <rgbColor rgb="FFD0D7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7F8"/>
      <rgbColor rgb="FFC6EFCE"/>
      <rgbColor rgb="FFFFEB9C"/>
      <rgbColor rgb="FFF9F9F9"/>
      <rgbColor rgb="FFFF99CC"/>
      <rgbColor rgb="FFCC99FF"/>
      <rgbColor rgb="FFFFC7CE"/>
      <rgbColor rgb="FF4F81BD"/>
      <rgbColor rgb="FF33CCCC"/>
      <rgbColor rgb="FF9BBB59"/>
      <rgbColor rgb="FFFFCC00"/>
      <rgbColor rgb="FFFF9900"/>
      <rgbColor rgb="FFC46A1B"/>
      <rgbColor rgb="FF5A6B70"/>
      <rgbColor rgb="FF969696"/>
      <rgbColor rgb="FF1F4E5F"/>
      <rgbColor rgb="FF2E7D8A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Wareneinsatz – VK netto – Deckungsbeitrag je Portion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Kalkulation!$G$3</c:f>
              <c:strCache>
                <c:ptCount val="1"/>
                <c:pt idx="0">
                  <c:v>Warenein-
satz/Port.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Kalkulation!$B$4:$B$9</c:f>
              <c:strCache>
                <c:ptCount val="6"/>
                <c:pt idx="0">
                  <c:v>Tomatensugo (Basis)</c:v>
                </c:pt>
                <c:pt idx="1">
                  <c:v>Hähnchen-Curry mit Reis</c:v>
                </c:pt>
                <c:pt idx="2">
                  <c:v>Rinderbolognese</c:v>
                </c:pt>
                <c:pt idx="3">
                  <c:v>Kartoffelgratin</c:v>
                </c:pt>
                <c:pt idx="4">
                  <c:v>Vanille-Rührkuchen</c:v>
                </c:pt>
                <c:pt idx="5">
                  <c:v>Rinderfilet-Pfanne</c:v>
                </c:pt>
              </c:strCache>
            </c:strRef>
          </c:cat>
          <c:val>
            <c:numRef>
              <c:f>Kalkulation!$G$4:$G$9</c:f>
              <c:numCache>
                <c:formatCode>#,##0.00" €"</c:formatCode>
                <c:ptCount val="6"/>
                <c:pt idx="0">
                  <c:v>0.33</c:v>
                </c:pt>
                <c:pt idx="1">
                  <c:v>1.85</c:v>
                </c:pt>
                <c:pt idx="2">
                  <c:v>1.52</c:v>
                </c:pt>
                <c:pt idx="3">
                  <c:v>0.75</c:v>
                </c:pt>
                <c:pt idx="4">
                  <c:v>0.37</c:v>
                </c:pt>
                <c:pt idx="5">
                  <c:v>4.4800000000000004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8-48F3-943A-89FA9CEBEFD8}"/>
            </c:ext>
          </c:extLst>
        </c:ser>
        <c:ser>
          <c:idx val="1"/>
          <c:order val="1"/>
          <c:tx>
            <c:strRef>
              <c:f>Kalkulation!$L$3</c:f>
              <c:strCache>
                <c:ptCount val="1"/>
                <c:pt idx="0">
                  <c:v>VK netto
gewählt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Kalkulation!$B$4:$B$9</c:f>
              <c:strCache>
                <c:ptCount val="6"/>
                <c:pt idx="0">
                  <c:v>Tomatensugo (Basis)</c:v>
                </c:pt>
                <c:pt idx="1">
                  <c:v>Hähnchen-Curry mit Reis</c:v>
                </c:pt>
                <c:pt idx="2">
                  <c:v>Rinderbolognese</c:v>
                </c:pt>
                <c:pt idx="3">
                  <c:v>Kartoffelgratin</c:v>
                </c:pt>
                <c:pt idx="4">
                  <c:v>Vanille-Rührkuchen</c:v>
                </c:pt>
                <c:pt idx="5">
                  <c:v>Rinderfilet-Pfanne</c:v>
                </c:pt>
              </c:strCache>
            </c:strRef>
          </c:cat>
          <c:val>
            <c:numRef>
              <c:f>Kalkulation!$L$4:$L$9</c:f>
              <c:numCache>
                <c:formatCode>#,##0.00" €"</c:formatCode>
                <c:ptCount val="6"/>
                <c:pt idx="0">
                  <c:v>2.8</c:v>
                </c:pt>
                <c:pt idx="1">
                  <c:v>6.9</c:v>
                </c:pt>
                <c:pt idx="2">
                  <c:v>4.4000000000000004</c:v>
                </c:pt>
                <c:pt idx="3">
                  <c:v>3.2</c:v>
                </c:pt>
                <c:pt idx="4">
                  <c:v>2.2000000000000002</c:v>
                </c:pt>
                <c:pt idx="5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8-48F3-943A-89FA9CEBEFD8}"/>
            </c:ext>
          </c:extLst>
        </c:ser>
        <c:ser>
          <c:idx val="2"/>
          <c:order val="2"/>
          <c:tx>
            <c:strRef>
              <c:f>Kalkulation!$P$3</c:f>
              <c:strCache>
                <c:ptCount val="1"/>
                <c:pt idx="0">
                  <c:v>DB /
Portion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Kalkulation!$B$4:$B$9</c:f>
              <c:strCache>
                <c:ptCount val="6"/>
                <c:pt idx="0">
                  <c:v>Tomatensugo (Basis)</c:v>
                </c:pt>
                <c:pt idx="1">
                  <c:v>Hähnchen-Curry mit Reis</c:v>
                </c:pt>
                <c:pt idx="2">
                  <c:v>Rinderbolognese</c:v>
                </c:pt>
                <c:pt idx="3">
                  <c:v>Kartoffelgratin</c:v>
                </c:pt>
                <c:pt idx="4">
                  <c:v>Vanille-Rührkuchen</c:v>
                </c:pt>
                <c:pt idx="5">
                  <c:v>Rinderfilet-Pfanne</c:v>
                </c:pt>
              </c:strCache>
            </c:strRef>
          </c:cat>
          <c:val>
            <c:numRef>
              <c:f>Kalkulation!$P$4:$P$9</c:f>
              <c:numCache>
                <c:formatCode>#,##0.00" €"</c:formatCode>
                <c:ptCount val="6"/>
                <c:pt idx="0">
                  <c:v>2.4700000000000002</c:v>
                </c:pt>
                <c:pt idx="1">
                  <c:v>5.05</c:v>
                </c:pt>
                <c:pt idx="2">
                  <c:v>2.88</c:v>
                </c:pt>
                <c:pt idx="3">
                  <c:v>2.4500000000000002</c:v>
                </c:pt>
                <c:pt idx="4">
                  <c:v>1.83</c:v>
                </c:pt>
                <c:pt idx="5">
                  <c:v>10.02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8-48F3-943A-89FA9CEBE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90325"/>
        <c:axId val="53975477"/>
      </c:barChart>
      <c:catAx>
        <c:axId val="5059032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3975477"/>
        <c:crosses val="autoZero"/>
        <c:auto val="1"/>
        <c:lblAlgn val="ctr"/>
        <c:lblOffset val="100"/>
        <c:noMultiLvlLbl val="0"/>
      </c:catAx>
      <c:valAx>
        <c:axId val="5397547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€ je Portion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 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059032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9</xdr:col>
      <xdr:colOff>25200</xdr:colOff>
      <xdr:row>38</xdr:row>
      <xdr:rowOff>22320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4"/>
  <sheetViews>
    <sheetView showGridLines="0" tabSelected="1" zoomScaleNormal="100" workbookViewId="0">
      <selection activeCell="N11" sqref="N11"/>
    </sheetView>
  </sheetViews>
  <sheetFormatPr baseColWidth="10" defaultColWidth="8.7109375" defaultRowHeight="15" x14ac:dyDescent="0.25"/>
  <cols>
    <col min="1" max="1" width="1" customWidth="1"/>
    <col min="2" max="2" width="26" customWidth="1"/>
    <col min="3" max="3" width="12.5703125" bestFit="1" customWidth="1"/>
    <col min="4" max="4" width="40" customWidth="1"/>
    <col min="5" max="5" width="2" customWidth="1"/>
    <col min="6" max="6" width="8.42578125" bestFit="1" customWidth="1"/>
    <col min="7" max="7" width="13.42578125" bestFit="1" customWidth="1"/>
    <col min="8" max="8" width="11" bestFit="1" customWidth="1"/>
    <col min="9" max="9" width="6.140625" customWidth="1"/>
    <col min="10" max="10" width="9.42578125" bestFit="1" customWidth="1"/>
  </cols>
  <sheetData>
    <row r="1" spans="2:10" ht="5.25" customHeight="1" x14ac:dyDescent="0.25"/>
    <row r="2" spans="2:10" ht="30" customHeight="1" x14ac:dyDescent="0.25">
      <c r="B2" s="42" t="s">
        <v>156</v>
      </c>
      <c r="C2" s="42"/>
      <c r="D2" s="42"/>
      <c r="E2" s="42"/>
      <c r="F2" s="42"/>
      <c r="G2" s="42"/>
      <c r="H2" s="42"/>
      <c r="I2" s="42"/>
      <c r="J2" s="42"/>
    </row>
    <row r="3" spans="2:10" ht="19.5" customHeight="1" x14ac:dyDescent="0.25">
      <c r="B3" s="7" t="s">
        <v>0</v>
      </c>
      <c r="C3" s="7"/>
      <c r="D3" s="7"/>
    </row>
    <row r="5" spans="2:10" x14ac:dyDescent="0.25">
      <c r="B5" s="6" t="s">
        <v>1</v>
      </c>
      <c r="C5" s="6"/>
      <c r="D5" s="6"/>
      <c r="F5" s="6" t="s">
        <v>2</v>
      </c>
      <c r="G5" s="6"/>
      <c r="H5" s="6"/>
      <c r="I5" s="6"/>
      <c r="J5" s="6"/>
    </row>
    <row r="6" spans="2:10" ht="18" customHeight="1" x14ac:dyDescent="0.25">
      <c r="B6" s="8" t="s">
        <v>3</v>
      </c>
      <c r="C6" s="9">
        <v>19.5</v>
      </c>
      <c r="D6" s="10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</row>
    <row r="7" spans="2:10" ht="24" x14ac:dyDescent="0.25">
      <c r="B7" s="8" t="s">
        <v>10</v>
      </c>
      <c r="C7" s="12">
        <v>0.12</v>
      </c>
      <c r="D7" s="10" t="s">
        <v>11</v>
      </c>
      <c r="F7" s="13" t="s">
        <v>12</v>
      </c>
      <c r="G7" s="14" t="s">
        <v>13</v>
      </c>
      <c r="H7" s="14" t="s">
        <v>14</v>
      </c>
      <c r="I7" s="15">
        <v>7.0000000000000007E-2</v>
      </c>
      <c r="J7" s="13" t="s">
        <v>12</v>
      </c>
    </row>
    <row r="8" spans="2:10" ht="18" customHeight="1" x14ac:dyDescent="0.25">
      <c r="B8" s="8" t="s">
        <v>15</v>
      </c>
      <c r="C8" s="12">
        <v>0.3</v>
      </c>
      <c r="D8" s="10" t="s">
        <v>16</v>
      </c>
      <c r="F8" s="13" t="s">
        <v>17</v>
      </c>
      <c r="G8" s="14" t="s">
        <v>18</v>
      </c>
      <c r="H8" s="14" t="s">
        <v>19</v>
      </c>
      <c r="I8" s="15">
        <v>0.19</v>
      </c>
      <c r="J8" s="13" t="s">
        <v>20</v>
      </c>
    </row>
    <row r="9" spans="2:10" ht="18" customHeight="1" x14ac:dyDescent="0.25">
      <c r="B9" s="8" t="s">
        <v>21</v>
      </c>
      <c r="C9" s="12">
        <v>0.28000000000000003</v>
      </c>
      <c r="D9" s="10" t="s">
        <v>22</v>
      </c>
      <c r="F9" s="13" t="s">
        <v>20</v>
      </c>
      <c r="G9" s="14" t="s">
        <v>23</v>
      </c>
      <c r="H9" s="14" t="s">
        <v>24</v>
      </c>
      <c r="J9" s="13" t="s">
        <v>25</v>
      </c>
    </row>
    <row r="10" spans="2:10" ht="18" customHeight="1" x14ac:dyDescent="0.25">
      <c r="B10" s="8" t="s">
        <v>26</v>
      </c>
      <c r="C10" s="12">
        <v>0.32</v>
      </c>
      <c r="D10" s="10" t="s">
        <v>27</v>
      </c>
      <c r="F10" s="13" t="s">
        <v>28</v>
      </c>
      <c r="G10" s="14" t="s">
        <v>29</v>
      </c>
      <c r="H10" s="14" t="s">
        <v>30</v>
      </c>
    </row>
    <row r="11" spans="2:10" x14ac:dyDescent="0.25">
      <c r="F11" s="13" t="s">
        <v>25</v>
      </c>
      <c r="G11" s="14" t="s">
        <v>31</v>
      </c>
      <c r="H11" s="14" t="s">
        <v>32</v>
      </c>
    </row>
    <row r="12" spans="2:10" x14ac:dyDescent="0.25">
      <c r="G12" s="14" t="s">
        <v>33</v>
      </c>
      <c r="H12" s="14" t="s">
        <v>34</v>
      </c>
    </row>
    <row r="13" spans="2:10" x14ac:dyDescent="0.25">
      <c r="B13" s="6" t="s">
        <v>35</v>
      </c>
      <c r="C13" s="6"/>
      <c r="D13" s="6"/>
      <c r="G13" s="14" t="s">
        <v>36</v>
      </c>
      <c r="H13" s="14" t="s">
        <v>37</v>
      </c>
    </row>
    <row r="14" spans="2:10" ht="30" customHeight="1" x14ac:dyDescent="0.25">
      <c r="B14" s="5" t="s">
        <v>38</v>
      </c>
      <c r="C14" s="5"/>
      <c r="D14" s="5"/>
      <c r="G14" s="14" t="s">
        <v>39</v>
      </c>
    </row>
    <row r="15" spans="2:10" ht="30" customHeight="1" x14ac:dyDescent="0.25">
      <c r="B15" s="4" t="s">
        <v>40</v>
      </c>
      <c r="C15" s="4"/>
      <c r="D15" s="4"/>
      <c r="G15" s="14" t="s">
        <v>41</v>
      </c>
    </row>
    <row r="16" spans="2:10" ht="30" customHeight="1" x14ac:dyDescent="0.25">
      <c r="B16" s="5" t="s">
        <v>42</v>
      </c>
      <c r="C16" s="5"/>
      <c r="D16" s="5"/>
      <c r="G16" s="14" t="s">
        <v>43</v>
      </c>
    </row>
    <row r="17" spans="2:10" ht="30" customHeight="1" x14ac:dyDescent="0.25">
      <c r="B17" s="4" t="s">
        <v>44</v>
      </c>
      <c r="C17" s="4"/>
      <c r="D17" s="4"/>
    </row>
    <row r="18" spans="2:10" ht="30" customHeight="1" x14ac:dyDescent="0.25">
      <c r="B18" s="5" t="s">
        <v>45</v>
      </c>
      <c r="C18" s="5"/>
      <c r="D18" s="5"/>
    </row>
    <row r="20" spans="2:10" x14ac:dyDescent="0.25">
      <c r="F20" s="43" t="s">
        <v>46</v>
      </c>
      <c r="G20" s="43"/>
      <c r="H20" s="43"/>
      <c r="I20" s="43"/>
      <c r="J20" s="43"/>
    </row>
    <row r="21" spans="2:10" ht="15" customHeight="1" x14ac:dyDescent="0.25">
      <c r="B21" s="6" t="s">
        <v>47</v>
      </c>
      <c r="C21" s="6"/>
      <c r="D21" s="6"/>
      <c r="F21" s="3" t="s">
        <v>48</v>
      </c>
      <c r="G21" s="3"/>
      <c r="H21" s="3"/>
      <c r="I21" s="3"/>
      <c r="J21" s="3"/>
    </row>
    <row r="22" spans="2:10" x14ac:dyDescent="0.25">
      <c r="B22" s="16" t="s">
        <v>49</v>
      </c>
      <c r="C22" s="17"/>
      <c r="D22" s="18" t="s">
        <v>50</v>
      </c>
      <c r="F22" s="3"/>
      <c r="G22" s="3"/>
      <c r="H22" s="3"/>
      <c r="I22" s="3"/>
      <c r="J22" s="3"/>
    </row>
    <row r="23" spans="2:10" x14ac:dyDescent="0.25">
      <c r="B23" s="13" t="s">
        <v>51</v>
      </c>
      <c r="D23" s="18" t="s">
        <v>52</v>
      </c>
      <c r="F23" s="3"/>
      <c r="G23" s="3"/>
      <c r="H23" s="3"/>
      <c r="I23" s="3"/>
      <c r="J23" s="3"/>
    </row>
    <row r="24" spans="2:10" x14ac:dyDescent="0.25">
      <c r="B24" s="13" t="s">
        <v>53</v>
      </c>
      <c r="C24" s="19" t="s">
        <v>54</v>
      </c>
      <c r="D24" s="18" t="s">
        <v>55</v>
      </c>
    </row>
  </sheetData>
  <mergeCells count="13">
    <mergeCell ref="B21:D21"/>
    <mergeCell ref="F21:J23"/>
    <mergeCell ref="B2:J2"/>
    <mergeCell ref="F20:J20"/>
    <mergeCell ref="B14:D14"/>
    <mergeCell ref="B15:D15"/>
    <mergeCell ref="B16:D16"/>
    <mergeCell ref="B17:D17"/>
    <mergeCell ref="B18:D18"/>
    <mergeCell ref="B3:D3"/>
    <mergeCell ref="B5:D5"/>
    <mergeCell ref="F5:J5"/>
    <mergeCell ref="B13:D1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showGridLines="0" zoomScaleNormal="100" workbookViewId="0">
      <pane ySplit="3" topLeftCell="A4" activePane="bottomLeft" state="frozen"/>
      <selection pane="bottomLeft" sqref="A1:L1"/>
    </sheetView>
  </sheetViews>
  <sheetFormatPr baseColWidth="10" defaultColWidth="8.7109375" defaultRowHeight="15" x14ac:dyDescent="0.25"/>
  <cols>
    <col min="1" max="1" width="10" customWidth="1"/>
    <col min="2" max="2" width="26" customWidth="1"/>
    <col min="3" max="3" width="16" customWidth="1"/>
    <col min="4" max="4" width="20" customWidth="1"/>
    <col min="5" max="6" width="12" customWidth="1"/>
    <col min="7" max="7" width="15" customWidth="1"/>
    <col min="8" max="8" width="17" customWidth="1"/>
    <col min="9" max="9" width="18" customWidth="1"/>
    <col min="10" max="10" width="9" customWidth="1"/>
    <col min="11" max="11" width="12" customWidth="1"/>
    <col min="12" max="12" width="22" customWidth="1"/>
  </cols>
  <sheetData>
    <row r="1" spans="1:12" ht="25.5" customHeight="1" x14ac:dyDescent="0.25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30" customHeight="1" x14ac:dyDescent="0.25">
      <c r="A3" s="20" t="s">
        <v>58</v>
      </c>
      <c r="B3" s="20" t="s">
        <v>59</v>
      </c>
      <c r="C3" s="20" t="s">
        <v>60</v>
      </c>
      <c r="D3" s="20" t="s">
        <v>61</v>
      </c>
      <c r="E3" s="20" t="s">
        <v>62</v>
      </c>
      <c r="F3" s="20" t="s">
        <v>63</v>
      </c>
      <c r="G3" s="20" t="s">
        <v>64</v>
      </c>
      <c r="H3" s="20" t="s">
        <v>65</v>
      </c>
      <c r="I3" s="20" t="s">
        <v>66</v>
      </c>
      <c r="J3" s="20" t="s">
        <v>8</v>
      </c>
      <c r="K3" s="20" t="s">
        <v>67</v>
      </c>
      <c r="L3" s="20" t="s">
        <v>68</v>
      </c>
    </row>
    <row r="4" spans="1:12" ht="15" customHeight="1" x14ac:dyDescent="0.25">
      <c r="A4" s="16" t="s">
        <v>69</v>
      </c>
      <c r="B4" s="21" t="s">
        <v>70</v>
      </c>
      <c r="C4" s="21" t="s">
        <v>13</v>
      </c>
      <c r="D4" s="21" t="s">
        <v>71</v>
      </c>
      <c r="E4" s="22">
        <v>10</v>
      </c>
      <c r="F4" s="16" t="s">
        <v>12</v>
      </c>
      <c r="G4" s="23">
        <v>10.5</v>
      </c>
      <c r="H4" s="24">
        <f t="shared" ref="H4:H48" si="0">IF(OR($E4="",$G4=""),"",ROUND($G4/$E4,4))</f>
        <v>1.05</v>
      </c>
      <c r="I4" s="21" t="s">
        <v>72</v>
      </c>
      <c r="J4" s="25">
        <v>7.0000000000000007E-2</v>
      </c>
      <c r="K4" s="26">
        <v>46037</v>
      </c>
      <c r="L4" s="21"/>
    </row>
    <row r="5" spans="1:12" ht="15" customHeight="1" x14ac:dyDescent="0.25">
      <c r="A5" s="16" t="s">
        <v>73</v>
      </c>
      <c r="B5" s="21" t="s">
        <v>74</v>
      </c>
      <c r="C5" s="21" t="s">
        <v>39</v>
      </c>
      <c r="D5" s="21" t="s">
        <v>71</v>
      </c>
      <c r="E5" s="22">
        <v>10</v>
      </c>
      <c r="F5" s="16" t="s">
        <v>12</v>
      </c>
      <c r="G5" s="23">
        <v>9.5</v>
      </c>
      <c r="H5" s="27">
        <f t="shared" si="0"/>
        <v>0.95</v>
      </c>
      <c r="I5" s="21" t="s">
        <v>75</v>
      </c>
      <c r="J5" s="25">
        <v>7.0000000000000007E-2</v>
      </c>
      <c r="K5" s="26">
        <v>46037</v>
      </c>
      <c r="L5" s="21"/>
    </row>
    <row r="6" spans="1:12" ht="15" customHeight="1" x14ac:dyDescent="0.25">
      <c r="A6" s="16" t="s">
        <v>76</v>
      </c>
      <c r="B6" s="21" t="s">
        <v>77</v>
      </c>
      <c r="C6" s="21" t="s">
        <v>18</v>
      </c>
      <c r="D6" s="21" t="s">
        <v>78</v>
      </c>
      <c r="E6" s="22">
        <v>5</v>
      </c>
      <c r="F6" s="16" t="s">
        <v>12</v>
      </c>
      <c r="G6" s="23">
        <v>36</v>
      </c>
      <c r="H6" s="24">
        <f t="shared" si="0"/>
        <v>7.2</v>
      </c>
      <c r="I6" s="21" t="s">
        <v>79</v>
      </c>
      <c r="J6" s="25">
        <v>7.0000000000000007E-2</v>
      </c>
      <c r="K6" s="26">
        <v>46037</v>
      </c>
      <c r="L6" s="21"/>
    </row>
    <row r="7" spans="1:12" ht="15" customHeight="1" x14ac:dyDescent="0.25">
      <c r="A7" s="16" t="s">
        <v>80</v>
      </c>
      <c r="B7" s="21" t="s">
        <v>81</v>
      </c>
      <c r="C7" s="21" t="s">
        <v>43</v>
      </c>
      <c r="D7" s="21" t="s">
        <v>82</v>
      </c>
      <c r="E7" s="22">
        <v>30</v>
      </c>
      <c r="F7" s="16" t="s">
        <v>25</v>
      </c>
      <c r="G7" s="23">
        <v>9.6</v>
      </c>
      <c r="H7" s="27">
        <f t="shared" si="0"/>
        <v>0.32</v>
      </c>
      <c r="I7" s="21" t="s">
        <v>83</v>
      </c>
      <c r="J7" s="25">
        <v>7.0000000000000007E-2</v>
      </c>
      <c r="K7" s="26">
        <v>46037</v>
      </c>
      <c r="L7" s="21"/>
    </row>
    <row r="8" spans="1:12" ht="15" customHeight="1" x14ac:dyDescent="0.25">
      <c r="A8" s="16" t="s">
        <v>84</v>
      </c>
      <c r="B8" s="21" t="s">
        <v>85</v>
      </c>
      <c r="C8" s="21" t="s">
        <v>18</v>
      </c>
      <c r="D8" s="21" t="s">
        <v>78</v>
      </c>
      <c r="E8" s="22">
        <v>12</v>
      </c>
      <c r="F8" s="16" t="s">
        <v>20</v>
      </c>
      <c r="G8" s="23">
        <v>13.8</v>
      </c>
      <c r="H8" s="24">
        <f t="shared" si="0"/>
        <v>1.1499999999999999</v>
      </c>
      <c r="I8" s="21" t="s">
        <v>79</v>
      </c>
      <c r="J8" s="25">
        <v>7.0000000000000007E-2</v>
      </c>
      <c r="K8" s="26">
        <v>46037</v>
      </c>
      <c r="L8" s="21"/>
    </row>
    <row r="9" spans="1:12" ht="15" customHeight="1" x14ac:dyDescent="0.25">
      <c r="A9" s="16" t="s">
        <v>86</v>
      </c>
      <c r="B9" s="21" t="s">
        <v>87</v>
      </c>
      <c r="C9" s="21" t="s">
        <v>23</v>
      </c>
      <c r="D9" s="21" t="s">
        <v>88</v>
      </c>
      <c r="E9" s="22">
        <v>5</v>
      </c>
      <c r="F9" s="16" t="s">
        <v>12</v>
      </c>
      <c r="G9" s="23">
        <v>44.5</v>
      </c>
      <c r="H9" s="27">
        <f t="shared" si="0"/>
        <v>8.9</v>
      </c>
      <c r="I9" s="21" t="s">
        <v>75</v>
      </c>
      <c r="J9" s="25">
        <v>7.0000000000000007E-2</v>
      </c>
      <c r="K9" s="26">
        <v>46037</v>
      </c>
      <c r="L9" s="21"/>
    </row>
    <row r="10" spans="1:12" ht="15" customHeight="1" x14ac:dyDescent="0.25">
      <c r="A10" s="16" t="s">
        <v>89</v>
      </c>
      <c r="B10" s="21" t="s">
        <v>90</v>
      </c>
      <c r="C10" s="21" t="s">
        <v>23</v>
      </c>
      <c r="D10" s="21" t="s">
        <v>88</v>
      </c>
      <c r="E10" s="22">
        <v>5</v>
      </c>
      <c r="F10" s="16" t="s">
        <v>12</v>
      </c>
      <c r="G10" s="23">
        <v>47.5</v>
      </c>
      <c r="H10" s="24">
        <f t="shared" si="0"/>
        <v>9.5</v>
      </c>
      <c r="I10" s="21" t="s">
        <v>75</v>
      </c>
      <c r="J10" s="25">
        <v>7.0000000000000007E-2</v>
      </c>
      <c r="K10" s="26">
        <v>46037</v>
      </c>
      <c r="L10" s="21"/>
    </row>
    <row r="11" spans="1:12" ht="15" customHeight="1" x14ac:dyDescent="0.25">
      <c r="A11" s="16" t="s">
        <v>91</v>
      </c>
      <c r="B11" s="21" t="s">
        <v>92</v>
      </c>
      <c r="C11" s="21" t="s">
        <v>29</v>
      </c>
      <c r="D11" s="21" t="s">
        <v>82</v>
      </c>
      <c r="E11" s="22">
        <v>25</v>
      </c>
      <c r="F11" s="16" t="s">
        <v>12</v>
      </c>
      <c r="G11" s="23">
        <v>35</v>
      </c>
      <c r="H11" s="27">
        <f t="shared" si="0"/>
        <v>1.4</v>
      </c>
      <c r="I11" s="21" t="s">
        <v>75</v>
      </c>
      <c r="J11" s="25">
        <v>7.0000000000000007E-2</v>
      </c>
      <c r="K11" s="26">
        <v>46037</v>
      </c>
      <c r="L11" s="21"/>
    </row>
    <row r="12" spans="1:12" ht="15" customHeight="1" x14ac:dyDescent="0.25">
      <c r="A12" s="16" t="s">
        <v>93</v>
      </c>
      <c r="B12" s="21" t="s">
        <v>94</v>
      </c>
      <c r="C12" s="21" t="s">
        <v>29</v>
      </c>
      <c r="D12" s="21" t="s">
        <v>82</v>
      </c>
      <c r="E12" s="22">
        <v>10</v>
      </c>
      <c r="F12" s="16" t="s">
        <v>12</v>
      </c>
      <c r="G12" s="23">
        <v>11</v>
      </c>
      <c r="H12" s="24">
        <f t="shared" si="0"/>
        <v>1.1000000000000001</v>
      </c>
      <c r="I12" s="21" t="s">
        <v>75</v>
      </c>
      <c r="J12" s="25">
        <v>7.0000000000000007E-2</v>
      </c>
      <c r="K12" s="26">
        <v>46037</v>
      </c>
      <c r="L12" s="21"/>
    </row>
    <row r="13" spans="1:12" ht="15" customHeight="1" x14ac:dyDescent="0.25">
      <c r="A13" s="16" t="s">
        <v>95</v>
      </c>
      <c r="B13" s="21" t="s">
        <v>96</v>
      </c>
      <c r="C13" s="21" t="s">
        <v>29</v>
      </c>
      <c r="D13" s="21" t="s">
        <v>82</v>
      </c>
      <c r="E13" s="22">
        <v>6</v>
      </c>
      <c r="F13" s="16" t="s">
        <v>12</v>
      </c>
      <c r="G13" s="23">
        <v>15.6</v>
      </c>
      <c r="H13" s="27">
        <f t="shared" si="0"/>
        <v>2.6</v>
      </c>
      <c r="I13" s="21" t="s">
        <v>75</v>
      </c>
      <c r="J13" s="25">
        <v>7.0000000000000007E-2</v>
      </c>
      <c r="K13" s="26">
        <v>46037</v>
      </c>
      <c r="L13" s="21"/>
    </row>
    <row r="14" spans="1:12" ht="15" customHeight="1" x14ac:dyDescent="0.25">
      <c r="A14" s="16" t="s">
        <v>97</v>
      </c>
      <c r="B14" s="21" t="s">
        <v>98</v>
      </c>
      <c r="C14" s="21" t="s">
        <v>29</v>
      </c>
      <c r="D14" s="21" t="s">
        <v>71</v>
      </c>
      <c r="E14" s="22">
        <v>5</v>
      </c>
      <c r="F14" s="16" t="s">
        <v>20</v>
      </c>
      <c r="G14" s="23">
        <v>9</v>
      </c>
      <c r="H14" s="24">
        <f t="shared" si="0"/>
        <v>1.8</v>
      </c>
      <c r="I14" s="21" t="s">
        <v>75</v>
      </c>
      <c r="J14" s="25">
        <v>7.0000000000000007E-2</v>
      </c>
      <c r="K14" s="26">
        <v>46037</v>
      </c>
      <c r="L14" s="21"/>
    </row>
    <row r="15" spans="1:12" ht="15" customHeight="1" x14ac:dyDescent="0.25">
      <c r="A15" s="16" t="s">
        <v>99</v>
      </c>
      <c r="B15" s="21" t="s">
        <v>100</v>
      </c>
      <c r="C15" s="21" t="s">
        <v>33</v>
      </c>
      <c r="D15" s="21" t="s">
        <v>71</v>
      </c>
      <c r="E15" s="22">
        <v>5</v>
      </c>
      <c r="F15" s="16" t="s">
        <v>20</v>
      </c>
      <c r="G15" s="23">
        <v>42</v>
      </c>
      <c r="H15" s="27">
        <f t="shared" si="0"/>
        <v>8.4</v>
      </c>
      <c r="I15" s="21" t="s">
        <v>75</v>
      </c>
      <c r="J15" s="25">
        <v>7.0000000000000007E-2</v>
      </c>
      <c r="K15" s="26">
        <v>46037</v>
      </c>
      <c r="L15" s="21"/>
    </row>
    <row r="16" spans="1:12" ht="15" customHeight="1" x14ac:dyDescent="0.25">
      <c r="A16" s="16" t="s">
        <v>101</v>
      </c>
      <c r="B16" s="21" t="s">
        <v>102</v>
      </c>
      <c r="C16" s="21" t="s">
        <v>36</v>
      </c>
      <c r="D16" s="21" t="s">
        <v>71</v>
      </c>
      <c r="E16" s="22">
        <v>10</v>
      </c>
      <c r="F16" s="16" t="s">
        <v>12</v>
      </c>
      <c r="G16" s="23">
        <v>4.5</v>
      </c>
      <c r="H16" s="24">
        <f t="shared" si="0"/>
        <v>0.45</v>
      </c>
      <c r="I16" s="21" t="s">
        <v>75</v>
      </c>
      <c r="J16" s="25">
        <v>7.0000000000000007E-2</v>
      </c>
      <c r="K16" s="26">
        <v>46037</v>
      </c>
      <c r="L16" s="21"/>
    </row>
    <row r="17" spans="1:12" ht="15" customHeight="1" x14ac:dyDescent="0.25">
      <c r="A17" s="16" t="s">
        <v>103</v>
      </c>
      <c r="B17" s="21" t="s">
        <v>104</v>
      </c>
      <c r="C17" s="21" t="s">
        <v>36</v>
      </c>
      <c r="D17" s="21" t="s">
        <v>71</v>
      </c>
      <c r="E17" s="22">
        <v>1</v>
      </c>
      <c r="F17" s="16" t="s">
        <v>12</v>
      </c>
      <c r="G17" s="23">
        <v>18</v>
      </c>
      <c r="H17" s="27">
        <f t="shared" si="0"/>
        <v>18</v>
      </c>
      <c r="I17" s="21" t="s">
        <v>75</v>
      </c>
      <c r="J17" s="25">
        <v>7.0000000000000007E-2</v>
      </c>
      <c r="K17" s="26">
        <v>46037</v>
      </c>
      <c r="L17" s="21"/>
    </row>
    <row r="18" spans="1:12" ht="15" customHeight="1" x14ac:dyDescent="0.25">
      <c r="A18" s="16" t="s">
        <v>105</v>
      </c>
      <c r="B18" s="21" t="s">
        <v>106</v>
      </c>
      <c r="C18" s="21" t="s">
        <v>18</v>
      </c>
      <c r="D18" s="21" t="s">
        <v>78</v>
      </c>
      <c r="E18" s="22">
        <v>2</v>
      </c>
      <c r="F18" s="16" t="s">
        <v>12</v>
      </c>
      <c r="G18" s="23">
        <v>33</v>
      </c>
      <c r="H18" s="24">
        <f t="shared" si="0"/>
        <v>16.5</v>
      </c>
      <c r="I18" s="21" t="s">
        <v>79</v>
      </c>
      <c r="J18" s="25">
        <v>7.0000000000000007E-2</v>
      </c>
      <c r="K18" s="26">
        <v>46037</v>
      </c>
      <c r="L18" s="21"/>
    </row>
    <row r="19" spans="1:12" ht="15" customHeight="1" x14ac:dyDescent="0.25">
      <c r="A19" s="16" t="s">
        <v>107</v>
      </c>
      <c r="B19" s="21" t="s">
        <v>108</v>
      </c>
      <c r="C19" s="21" t="s">
        <v>13</v>
      </c>
      <c r="D19" s="21" t="s">
        <v>71</v>
      </c>
      <c r="E19" s="22">
        <v>10</v>
      </c>
      <c r="F19" s="16" t="s">
        <v>12</v>
      </c>
      <c r="G19" s="23">
        <v>23</v>
      </c>
      <c r="H19" s="27">
        <f t="shared" si="0"/>
        <v>2.2999999999999998</v>
      </c>
      <c r="I19" s="21" t="s">
        <v>75</v>
      </c>
      <c r="J19" s="25">
        <v>7.0000000000000007E-2</v>
      </c>
      <c r="K19" s="26">
        <v>46037</v>
      </c>
      <c r="L19" s="21"/>
    </row>
    <row r="20" spans="1:12" ht="15" customHeight="1" x14ac:dyDescent="0.25">
      <c r="A20" s="16" t="s">
        <v>109</v>
      </c>
      <c r="B20" s="21" t="s">
        <v>110</v>
      </c>
      <c r="C20" s="21" t="s">
        <v>29</v>
      </c>
      <c r="D20" s="21" t="s">
        <v>82</v>
      </c>
      <c r="E20" s="22">
        <v>2</v>
      </c>
      <c r="F20" s="16" t="s">
        <v>12</v>
      </c>
      <c r="G20" s="23">
        <v>11</v>
      </c>
      <c r="H20" s="24">
        <f t="shared" si="0"/>
        <v>5.5</v>
      </c>
      <c r="I20" s="21" t="s">
        <v>75</v>
      </c>
      <c r="J20" s="25">
        <v>7.0000000000000007E-2</v>
      </c>
      <c r="K20" s="26">
        <v>46037</v>
      </c>
      <c r="L20" s="21"/>
    </row>
    <row r="21" spans="1:12" ht="15" customHeight="1" x14ac:dyDescent="0.25">
      <c r="A21" s="16" t="s">
        <v>111</v>
      </c>
      <c r="B21" s="21" t="s">
        <v>112</v>
      </c>
      <c r="C21" s="21" t="s">
        <v>29</v>
      </c>
      <c r="D21" s="21" t="s">
        <v>82</v>
      </c>
      <c r="E21" s="22">
        <v>0.5</v>
      </c>
      <c r="F21" s="16" t="s">
        <v>12</v>
      </c>
      <c r="G21" s="23">
        <v>6</v>
      </c>
      <c r="H21" s="27">
        <f t="shared" si="0"/>
        <v>12</v>
      </c>
      <c r="I21" s="21" t="s">
        <v>75</v>
      </c>
      <c r="J21" s="25">
        <v>7.0000000000000007E-2</v>
      </c>
      <c r="K21" s="26">
        <v>46037</v>
      </c>
      <c r="L21" s="21"/>
    </row>
    <row r="22" spans="1:12" ht="15" customHeight="1" x14ac:dyDescent="0.25">
      <c r="A22" s="16" t="s">
        <v>113</v>
      </c>
      <c r="B22" s="21" t="s">
        <v>114</v>
      </c>
      <c r="C22" s="21" t="s">
        <v>18</v>
      </c>
      <c r="D22" s="21" t="s">
        <v>78</v>
      </c>
      <c r="E22" s="22">
        <v>5</v>
      </c>
      <c r="F22" s="16" t="s">
        <v>20</v>
      </c>
      <c r="G22" s="23">
        <v>12</v>
      </c>
      <c r="H22" s="24">
        <f t="shared" si="0"/>
        <v>2.4</v>
      </c>
      <c r="I22" s="21" t="s">
        <v>79</v>
      </c>
      <c r="J22" s="25">
        <v>7.0000000000000007E-2</v>
      </c>
      <c r="K22" s="26">
        <v>46037</v>
      </c>
      <c r="L22" s="21"/>
    </row>
    <row r="23" spans="1:12" ht="15" customHeight="1" x14ac:dyDescent="0.25">
      <c r="A23" s="16" t="s">
        <v>115</v>
      </c>
      <c r="B23" s="21" t="s">
        <v>116</v>
      </c>
      <c r="C23" s="21" t="s">
        <v>36</v>
      </c>
      <c r="D23" s="21" t="s">
        <v>71</v>
      </c>
      <c r="E23" s="22">
        <v>1</v>
      </c>
      <c r="F23" s="16" t="s">
        <v>12</v>
      </c>
      <c r="G23" s="23">
        <v>14</v>
      </c>
      <c r="H23" s="27">
        <f t="shared" si="0"/>
        <v>14</v>
      </c>
      <c r="I23" s="21" t="s">
        <v>75</v>
      </c>
      <c r="J23" s="25">
        <v>7.0000000000000007E-2</v>
      </c>
      <c r="K23" s="26">
        <v>46037</v>
      </c>
      <c r="L23" s="21"/>
    </row>
    <row r="24" spans="1:12" ht="15" customHeight="1" x14ac:dyDescent="0.25">
      <c r="A24" s="16" t="s">
        <v>117</v>
      </c>
      <c r="B24" s="21" t="s">
        <v>118</v>
      </c>
      <c r="C24" s="21" t="s">
        <v>23</v>
      </c>
      <c r="D24" s="21" t="s">
        <v>88</v>
      </c>
      <c r="E24" s="22">
        <v>2</v>
      </c>
      <c r="F24" s="16" t="s">
        <v>12</v>
      </c>
      <c r="G24" s="23">
        <v>58</v>
      </c>
      <c r="H24" s="24">
        <f t="shared" si="0"/>
        <v>29</v>
      </c>
      <c r="I24" s="21" t="s">
        <v>75</v>
      </c>
      <c r="J24" s="25">
        <v>7.0000000000000007E-2</v>
      </c>
      <c r="K24" s="26">
        <v>46037</v>
      </c>
      <c r="L24" s="21"/>
    </row>
    <row r="25" spans="1:12" ht="15" customHeight="1" x14ac:dyDescent="0.25">
      <c r="A25" s="16"/>
      <c r="B25" s="21"/>
      <c r="C25" s="21"/>
      <c r="D25" s="21"/>
      <c r="E25" s="22"/>
      <c r="F25" s="16"/>
      <c r="G25" s="23"/>
      <c r="H25" s="27" t="str">
        <f t="shared" si="0"/>
        <v/>
      </c>
      <c r="I25" s="21"/>
      <c r="J25" s="25"/>
      <c r="K25" s="26"/>
      <c r="L25" s="21"/>
    </row>
    <row r="26" spans="1:12" ht="15" customHeight="1" x14ac:dyDescent="0.25">
      <c r="A26" s="16"/>
      <c r="B26" s="21"/>
      <c r="C26" s="21"/>
      <c r="D26" s="21"/>
      <c r="E26" s="22"/>
      <c r="F26" s="16"/>
      <c r="G26" s="23"/>
      <c r="H26" s="24" t="str">
        <f t="shared" si="0"/>
        <v/>
      </c>
      <c r="I26" s="21"/>
      <c r="J26" s="25"/>
      <c r="K26" s="26"/>
      <c r="L26" s="21"/>
    </row>
    <row r="27" spans="1:12" ht="15" customHeight="1" x14ac:dyDescent="0.25">
      <c r="A27" s="16"/>
      <c r="B27" s="21"/>
      <c r="C27" s="21"/>
      <c r="D27" s="21"/>
      <c r="E27" s="22"/>
      <c r="F27" s="16"/>
      <c r="G27" s="23"/>
      <c r="H27" s="27" t="str">
        <f t="shared" si="0"/>
        <v/>
      </c>
      <c r="I27" s="21"/>
      <c r="J27" s="25"/>
      <c r="K27" s="26"/>
      <c r="L27" s="21"/>
    </row>
    <row r="28" spans="1:12" ht="15" customHeight="1" x14ac:dyDescent="0.25">
      <c r="A28" s="16"/>
      <c r="B28" s="21"/>
      <c r="C28" s="21"/>
      <c r="D28" s="21"/>
      <c r="E28" s="22"/>
      <c r="F28" s="16"/>
      <c r="G28" s="23"/>
      <c r="H28" s="24" t="str">
        <f t="shared" si="0"/>
        <v/>
      </c>
      <c r="I28" s="21"/>
      <c r="J28" s="25"/>
      <c r="K28" s="26"/>
      <c r="L28" s="21"/>
    </row>
    <row r="29" spans="1:12" ht="15" customHeight="1" x14ac:dyDescent="0.25">
      <c r="A29" s="16"/>
      <c r="B29" s="21"/>
      <c r="C29" s="21"/>
      <c r="D29" s="21"/>
      <c r="E29" s="22"/>
      <c r="F29" s="16"/>
      <c r="G29" s="23"/>
      <c r="H29" s="27" t="str">
        <f t="shared" si="0"/>
        <v/>
      </c>
      <c r="I29" s="21"/>
      <c r="J29" s="25"/>
      <c r="K29" s="26"/>
      <c r="L29" s="21"/>
    </row>
    <row r="30" spans="1:12" ht="15" customHeight="1" x14ac:dyDescent="0.25">
      <c r="A30" s="16"/>
      <c r="B30" s="21"/>
      <c r="C30" s="21"/>
      <c r="D30" s="21"/>
      <c r="E30" s="22"/>
      <c r="F30" s="16"/>
      <c r="G30" s="23"/>
      <c r="H30" s="24" t="str">
        <f t="shared" si="0"/>
        <v/>
      </c>
      <c r="I30" s="21"/>
      <c r="J30" s="25"/>
      <c r="K30" s="26"/>
      <c r="L30" s="21"/>
    </row>
    <row r="31" spans="1:12" ht="15" customHeight="1" x14ac:dyDescent="0.25">
      <c r="A31" s="16"/>
      <c r="B31" s="21"/>
      <c r="C31" s="21"/>
      <c r="D31" s="21"/>
      <c r="E31" s="22"/>
      <c r="F31" s="16"/>
      <c r="G31" s="23"/>
      <c r="H31" s="27" t="str">
        <f t="shared" si="0"/>
        <v/>
      </c>
      <c r="I31" s="21"/>
      <c r="J31" s="25"/>
      <c r="K31" s="26"/>
      <c r="L31" s="21"/>
    </row>
    <row r="32" spans="1:12" ht="15" customHeight="1" x14ac:dyDescent="0.25">
      <c r="A32" s="16"/>
      <c r="B32" s="21"/>
      <c r="C32" s="21"/>
      <c r="D32" s="21"/>
      <c r="E32" s="22"/>
      <c r="F32" s="16"/>
      <c r="G32" s="23"/>
      <c r="H32" s="24" t="str">
        <f t="shared" si="0"/>
        <v/>
      </c>
      <c r="I32" s="21"/>
      <c r="J32" s="25"/>
      <c r="K32" s="26"/>
      <c r="L32" s="21"/>
    </row>
    <row r="33" spans="1:12" ht="15" customHeight="1" x14ac:dyDescent="0.25">
      <c r="A33" s="16"/>
      <c r="B33" s="21"/>
      <c r="C33" s="21"/>
      <c r="D33" s="21"/>
      <c r="E33" s="22"/>
      <c r="F33" s="16"/>
      <c r="G33" s="23"/>
      <c r="H33" s="27" t="str">
        <f t="shared" si="0"/>
        <v/>
      </c>
      <c r="I33" s="21"/>
      <c r="J33" s="25"/>
      <c r="K33" s="26"/>
      <c r="L33" s="21"/>
    </row>
    <row r="34" spans="1:12" ht="15" customHeight="1" x14ac:dyDescent="0.25">
      <c r="A34" s="16"/>
      <c r="B34" s="21"/>
      <c r="C34" s="21"/>
      <c r="D34" s="21"/>
      <c r="E34" s="22"/>
      <c r="F34" s="16"/>
      <c r="G34" s="23"/>
      <c r="H34" s="24" t="str">
        <f t="shared" si="0"/>
        <v/>
      </c>
      <c r="I34" s="21"/>
      <c r="J34" s="25"/>
      <c r="K34" s="26"/>
      <c r="L34" s="21"/>
    </row>
    <row r="35" spans="1:12" ht="15" customHeight="1" x14ac:dyDescent="0.25">
      <c r="A35" s="16"/>
      <c r="B35" s="21"/>
      <c r="C35" s="21"/>
      <c r="D35" s="21"/>
      <c r="E35" s="22"/>
      <c r="F35" s="16"/>
      <c r="G35" s="23"/>
      <c r="H35" s="27" t="str">
        <f t="shared" si="0"/>
        <v/>
      </c>
      <c r="I35" s="21"/>
      <c r="J35" s="25"/>
      <c r="K35" s="26"/>
      <c r="L35" s="21"/>
    </row>
    <row r="36" spans="1:12" ht="15" customHeight="1" x14ac:dyDescent="0.25">
      <c r="A36" s="16"/>
      <c r="B36" s="21"/>
      <c r="C36" s="21"/>
      <c r="D36" s="21"/>
      <c r="E36" s="22"/>
      <c r="F36" s="16"/>
      <c r="G36" s="23"/>
      <c r="H36" s="24" t="str">
        <f t="shared" si="0"/>
        <v/>
      </c>
      <c r="I36" s="21"/>
      <c r="J36" s="25"/>
      <c r="K36" s="26"/>
      <c r="L36" s="21"/>
    </row>
    <row r="37" spans="1:12" ht="15" customHeight="1" x14ac:dyDescent="0.25">
      <c r="A37" s="16"/>
      <c r="B37" s="21"/>
      <c r="C37" s="21"/>
      <c r="D37" s="21"/>
      <c r="E37" s="22"/>
      <c r="F37" s="16"/>
      <c r="G37" s="23"/>
      <c r="H37" s="27" t="str">
        <f t="shared" si="0"/>
        <v/>
      </c>
      <c r="I37" s="21"/>
      <c r="J37" s="25"/>
      <c r="K37" s="26"/>
      <c r="L37" s="21"/>
    </row>
    <row r="38" spans="1:12" ht="15" customHeight="1" x14ac:dyDescent="0.25">
      <c r="A38" s="16"/>
      <c r="B38" s="21"/>
      <c r="C38" s="21"/>
      <c r="D38" s="21"/>
      <c r="E38" s="22"/>
      <c r="F38" s="16"/>
      <c r="G38" s="23"/>
      <c r="H38" s="24" t="str">
        <f t="shared" si="0"/>
        <v/>
      </c>
      <c r="I38" s="21"/>
      <c r="J38" s="25"/>
      <c r="K38" s="26"/>
      <c r="L38" s="21"/>
    </row>
    <row r="39" spans="1:12" ht="15" customHeight="1" x14ac:dyDescent="0.25">
      <c r="A39" s="16"/>
      <c r="B39" s="21"/>
      <c r="C39" s="21"/>
      <c r="D39" s="21"/>
      <c r="E39" s="22"/>
      <c r="F39" s="16"/>
      <c r="G39" s="23"/>
      <c r="H39" s="27" t="str">
        <f t="shared" si="0"/>
        <v/>
      </c>
      <c r="I39" s="21"/>
      <c r="J39" s="25"/>
      <c r="K39" s="26"/>
      <c r="L39" s="21"/>
    </row>
    <row r="40" spans="1:12" ht="15" customHeight="1" x14ac:dyDescent="0.25">
      <c r="A40" s="16"/>
      <c r="B40" s="21"/>
      <c r="C40" s="21"/>
      <c r="D40" s="21"/>
      <c r="E40" s="22"/>
      <c r="F40" s="16"/>
      <c r="G40" s="23"/>
      <c r="H40" s="24" t="str">
        <f t="shared" si="0"/>
        <v/>
      </c>
      <c r="I40" s="21"/>
      <c r="J40" s="25"/>
      <c r="K40" s="26"/>
      <c r="L40" s="21"/>
    </row>
    <row r="41" spans="1:12" ht="15" customHeight="1" x14ac:dyDescent="0.25">
      <c r="A41" s="16"/>
      <c r="B41" s="21"/>
      <c r="C41" s="21"/>
      <c r="D41" s="21"/>
      <c r="E41" s="22"/>
      <c r="F41" s="16"/>
      <c r="G41" s="23"/>
      <c r="H41" s="27" t="str">
        <f t="shared" si="0"/>
        <v/>
      </c>
      <c r="I41" s="21"/>
      <c r="J41" s="25"/>
      <c r="K41" s="26"/>
      <c r="L41" s="21"/>
    </row>
    <row r="42" spans="1:12" ht="15" customHeight="1" x14ac:dyDescent="0.25">
      <c r="A42" s="16"/>
      <c r="B42" s="21"/>
      <c r="C42" s="21"/>
      <c r="D42" s="21"/>
      <c r="E42" s="22"/>
      <c r="F42" s="16"/>
      <c r="G42" s="23"/>
      <c r="H42" s="24" t="str">
        <f t="shared" si="0"/>
        <v/>
      </c>
      <c r="I42" s="21"/>
      <c r="J42" s="25"/>
      <c r="K42" s="26"/>
      <c r="L42" s="21"/>
    </row>
    <row r="43" spans="1:12" ht="15" customHeight="1" x14ac:dyDescent="0.25">
      <c r="A43" s="16"/>
      <c r="B43" s="21"/>
      <c r="C43" s="21"/>
      <c r="D43" s="21"/>
      <c r="E43" s="22"/>
      <c r="F43" s="16"/>
      <c r="G43" s="23"/>
      <c r="H43" s="27" t="str">
        <f t="shared" si="0"/>
        <v/>
      </c>
      <c r="I43" s="21"/>
      <c r="J43" s="25"/>
      <c r="K43" s="26"/>
      <c r="L43" s="21"/>
    </row>
    <row r="44" spans="1:12" ht="15" customHeight="1" x14ac:dyDescent="0.25">
      <c r="A44" s="16"/>
      <c r="B44" s="21"/>
      <c r="C44" s="21"/>
      <c r="D44" s="21"/>
      <c r="E44" s="22"/>
      <c r="F44" s="16"/>
      <c r="G44" s="23"/>
      <c r="H44" s="24" t="str">
        <f t="shared" si="0"/>
        <v/>
      </c>
      <c r="I44" s="21"/>
      <c r="J44" s="25"/>
      <c r="K44" s="26"/>
      <c r="L44" s="21"/>
    </row>
    <row r="45" spans="1:12" ht="15" customHeight="1" x14ac:dyDescent="0.25">
      <c r="A45" s="16"/>
      <c r="B45" s="21"/>
      <c r="C45" s="21"/>
      <c r="D45" s="21"/>
      <c r="E45" s="22"/>
      <c r="F45" s="16"/>
      <c r="G45" s="23"/>
      <c r="H45" s="27" t="str">
        <f t="shared" si="0"/>
        <v/>
      </c>
      <c r="I45" s="21"/>
      <c r="J45" s="25"/>
      <c r="K45" s="26"/>
      <c r="L45" s="21"/>
    </row>
    <row r="46" spans="1:12" ht="15" customHeight="1" x14ac:dyDescent="0.25">
      <c r="A46" s="16"/>
      <c r="B46" s="21"/>
      <c r="C46" s="21"/>
      <c r="D46" s="21"/>
      <c r="E46" s="22"/>
      <c r="F46" s="16"/>
      <c r="G46" s="23"/>
      <c r="H46" s="24" t="str">
        <f t="shared" si="0"/>
        <v/>
      </c>
      <c r="I46" s="21"/>
      <c r="J46" s="25"/>
      <c r="K46" s="26"/>
      <c r="L46" s="21"/>
    </row>
    <row r="47" spans="1:12" ht="15" customHeight="1" x14ac:dyDescent="0.25">
      <c r="A47" s="16"/>
      <c r="B47" s="21"/>
      <c r="C47" s="21"/>
      <c r="D47" s="21"/>
      <c r="E47" s="22"/>
      <c r="F47" s="16"/>
      <c r="G47" s="23"/>
      <c r="H47" s="27" t="str">
        <f t="shared" si="0"/>
        <v/>
      </c>
      <c r="I47" s="21"/>
      <c r="J47" s="25"/>
      <c r="K47" s="26"/>
      <c r="L47" s="21"/>
    </row>
    <row r="48" spans="1:12" ht="15" customHeight="1" x14ac:dyDescent="0.25">
      <c r="A48" s="16"/>
      <c r="B48" s="21"/>
      <c r="C48" s="21"/>
      <c r="D48" s="21"/>
      <c r="E48" s="22"/>
      <c r="F48" s="16"/>
      <c r="G48" s="23"/>
      <c r="H48" s="24" t="str">
        <f t="shared" si="0"/>
        <v/>
      </c>
      <c r="I48" s="21"/>
      <c r="J48" s="25"/>
      <c r="K48" s="26"/>
      <c r="L48" s="21"/>
    </row>
  </sheetData>
  <autoFilter ref="A3:L48" xr:uid="{00000000-0009-0000-0000-000001000000}"/>
  <mergeCells count="2">
    <mergeCell ref="A1:L1"/>
    <mergeCell ref="A2:L2"/>
  </mergeCells>
  <dataValidations count="3">
    <dataValidation type="list" allowBlank="1" sqref="C4:C48" xr:uid="{00000000-0002-0000-0100-000000000000}">
      <formula1>KategorieListe</formula1>
      <formula2>0</formula2>
    </dataValidation>
    <dataValidation type="list" allowBlank="1" sqref="F4:F48" xr:uid="{00000000-0002-0000-0100-000001000000}">
      <formula1>BasiseinheitListe</formula1>
      <formula2>0</formula2>
    </dataValidation>
    <dataValidation type="list" allowBlank="1" sqref="J4:J48" xr:uid="{00000000-0002-0000-0100-000002000000}">
      <formula1>UStListe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showGridLines="0" zoomScaleNormal="100" workbookViewId="0">
      <pane ySplit="3" topLeftCell="A4" activePane="bottomLeft" state="frozen"/>
      <selection pane="bottomLeft" sqref="A1:J1"/>
    </sheetView>
  </sheetViews>
  <sheetFormatPr baseColWidth="10" defaultColWidth="8.7109375" defaultRowHeight="15" x14ac:dyDescent="0.25"/>
  <cols>
    <col min="1" max="1" width="10" customWidth="1"/>
    <col min="2" max="2" width="24" customWidth="1"/>
    <col min="3" max="3" width="10" customWidth="1"/>
    <col min="4" max="4" width="26" customWidth="1"/>
    <col min="5" max="6" width="10" customWidth="1"/>
    <col min="7" max="7" width="9" customWidth="1"/>
    <col min="8" max="8" width="17" customWidth="1"/>
    <col min="9" max="9" width="15" customWidth="1"/>
    <col min="10" max="10" width="22" customWidth="1"/>
  </cols>
  <sheetData>
    <row r="1" spans="1:10" ht="25.5" customHeight="1" x14ac:dyDescent="0.25">
      <c r="A1" s="2" t="s">
        <v>119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120</v>
      </c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25">
      <c r="A3" s="20" t="s">
        <v>121</v>
      </c>
      <c r="B3" s="20" t="s">
        <v>122</v>
      </c>
      <c r="C3" s="20" t="s">
        <v>58</v>
      </c>
      <c r="D3" s="20" t="s">
        <v>123</v>
      </c>
      <c r="E3" s="20" t="s">
        <v>124</v>
      </c>
      <c r="F3" s="20" t="s">
        <v>125</v>
      </c>
      <c r="G3" s="20" t="s">
        <v>126</v>
      </c>
      <c r="H3" s="20" t="s">
        <v>65</v>
      </c>
      <c r="I3" s="20" t="s">
        <v>127</v>
      </c>
      <c r="J3" s="20" t="s">
        <v>68</v>
      </c>
    </row>
    <row r="4" spans="1:10" ht="15" customHeight="1" x14ac:dyDescent="0.25">
      <c r="A4" s="16" t="s">
        <v>128</v>
      </c>
      <c r="B4" s="28" t="str">
        <f>IF($A4="","",IFERROR(VLOOKUP($A4,Kalkulation!$A:$B,2,FALSE()),"⚠ Rezept-Nr?"))</f>
        <v>Tomatensugo (Basis)</v>
      </c>
      <c r="C4" s="16" t="s">
        <v>97</v>
      </c>
      <c r="D4" s="28" t="str">
        <f>IF($C4="","",IFERROR(VLOOKUP($C4,Zutaten!$A:$B,2,FALSE()),"⚠ Zutat-Nr?"))</f>
        <v>Tomaten passiert</v>
      </c>
      <c r="E4" s="22">
        <v>2000</v>
      </c>
      <c r="F4" s="16" t="s">
        <v>28</v>
      </c>
      <c r="G4" s="29">
        <f t="shared" ref="G4:G35" si="0">IF($F4="","",IF(OR($F4="g",$F4="ml"),0.001,1))</f>
        <v>1E-3</v>
      </c>
      <c r="H4" s="24">
        <f>IF($C4="","",IFERROR(VLOOKUP($C4,Zutaten!$A:$H,8,FALSE()),""))</f>
        <v>1.8</v>
      </c>
      <c r="I4" s="30">
        <f t="shared" ref="I4:I35" si="1">IF(OR($E4="",$C4="",$F4=""),"",ROUND($E4*$G4*$H4,2))</f>
        <v>3.6</v>
      </c>
      <c r="J4" s="21"/>
    </row>
    <row r="5" spans="1:10" ht="15" customHeight="1" x14ac:dyDescent="0.25">
      <c r="A5" s="16" t="s">
        <v>128</v>
      </c>
      <c r="B5" s="31" t="str">
        <f>IF($A5="","",IFERROR(VLOOKUP($A5,Kalkulation!$A:$B,2,FALSE()),"⚠ Rezept-Nr?"))</f>
        <v>Tomatensugo (Basis)</v>
      </c>
      <c r="C5" s="16" t="s">
        <v>93</v>
      </c>
      <c r="D5" s="31" t="str">
        <f>IF($C5="","",IFERROR(VLOOKUP($C5,Zutaten!$A:$B,2,FALSE()),"⚠ Zutat-Nr?"))</f>
        <v>Zwiebeln</v>
      </c>
      <c r="E5" s="22">
        <v>300</v>
      </c>
      <c r="F5" s="16" t="s">
        <v>17</v>
      </c>
      <c r="G5" s="32">
        <f t="shared" si="0"/>
        <v>1E-3</v>
      </c>
      <c r="H5" s="27">
        <f>IF($C5="","",IFERROR(VLOOKUP($C5,Zutaten!$A:$H,8,FALSE()),""))</f>
        <v>1.1000000000000001</v>
      </c>
      <c r="I5" s="33">
        <f t="shared" si="1"/>
        <v>0.33</v>
      </c>
      <c r="J5" s="21"/>
    </row>
    <row r="6" spans="1:10" ht="15" customHeight="1" x14ac:dyDescent="0.25">
      <c r="A6" s="16" t="s">
        <v>128</v>
      </c>
      <c r="B6" s="28" t="str">
        <f>IF($A6="","",IFERROR(VLOOKUP($A6,Kalkulation!$A:$B,2,FALSE()),"⚠ Rezept-Nr?"))</f>
        <v>Tomatensugo (Basis)</v>
      </c>
      <c r="C6" s="16" t="s">
        <v>109</v>
      </c>
      <c r="D6" s="28" t="str">
        <f>IF($C6="","",IFERROR(VLOOKUP($C6,Zutaten!$A:$B,2,FALSE()),"⚠ Zutat-Nr?"))</f>
        <v>Knoblauch</v>
      </c>
      <c r="E6" s="22">
        <v>30</v>
      </c>
      <c r="F6" s="16" t="s">
        <v>17</v>
      </c>
      <c r="G6" s="29">
        <f t="shared" si="0"/>
        <v>1E-3</v>
      </c>
      <c r="H6" s="24">
        <f>IF($C6="","",IFERROR(VLOOKUP($C6,Zutaten!$A:$H,8,FALSE()),""))</f>
        <v>5.5</v>
      </c>
      <c r="I6" s="30">
        <f t="shared" si="1"/>
        <v>0.17</v>
      </c>
      <c r="J6" s="21"/>
    </row>
    <row r="7" spans="1:10" ht="15" customHeight="1" x14ac:dyDescent="0.25">
      <c r="A7" s="16" t="s">
        <v>128</v>
      </c>
      <c r="B7" s="31" t="str">
        <f>IF($A7="","",IFERROR(VLOOKUP($A7,Kalkulation!$A:$B,2,FALSE()),"⚠ Rezept-Nr?"))</f>
        <v>Tomatensugo (Basis)</v>
      </c>
      <c r="C7" s="16" t="s">
        <v>99</v>
      </c>
      <c r="D7" s="31" t="str">
        <f>IF($C7="","",IFERROR(VLOOKUP($C7,Zutaten!$A:$B,2,FALSE()),"⚠ Zutat-Nr?"))</f>
        <v>Olivenöl nativ extra</v>
      </c>
      <c r="E7" s="22">
        <v>60</v>
      </c>
      <c r="F7" s="16" t="s">
        <v>28</v>
      </c>
      <c r="G7" s="32">
        <f t="shared" si="0"/>
        <v>1E-3</v>
      </c>
      <c r="H7" s="27">
        <f>IF($C7="","",IFERROR(VLOOKUP($C7,Zutaten!$A:$H,8,FALSE()),""))</f>
        <v>8.4</v>
      </c>
      <c r="I7" s="33">
        <f t="shared" si="1"/>
        <v>0.5</v>
      </c>
      <c r="J7" s="21"/>
    </row>
    <row r="8" spans="1:10" ht="15" customHeight="1" x14ac:dyDescent="0.25">
      <c r="A8" s="16" t="s">
        <v>128</v>
      </c>
      <c r="B8" s="28" t="str">
        <f>IF($A8="","",IFERROR(VLOOKUP($A8,Kalkulation!$A:$B,2,FALSE()),"⚠ Rezept-Nr?"))</f>
        <v>Tomatensugo (Basis)</v>
      </c>
      <c r="C8" s="16" t="s">
        <v>101</v>
      </c>
      <c r="D8" s="28" t="str">
        <f>IF($C8="","",IFERROR(VLOOKUP($C8,Zutaten!$A:$B,2,FALSE()),"⚠ Zutat-Nr?"))</f>
        <v>Speisesalz</v>
      </c>
      <c r="E8" s="22">
        <v>15</v>
      </c>
      <c r="F8" s="16" t="s">
        <v>17</v>
      </c>
      <c r="G8" s="29">
        <f t="shared" si="0"/>
        <v>1E-3</v>
      </c>
      <c r="H8" s="24">
        <f>IF($C8="","",IFERROR(VLOOKUP($C8,Zutaten!$A:$H,8,FALSE()),""))</f>
        <v>0.45</v>
      </c>
      <c r="I8" s="30">
        <f t="shared" si="1"/>
        <v>0.01</v>
      </c>
      <c r="J8" s="21"/>
    </row>
    <row r="9" spans="1:10" ht="15" customHeight="1" x14ac:dyDescent="0.25">
      <c r="A9" s="16" t="s">
        <v>128</v>
      </c>
      <c r="B9" s="31" t="str">
        <f>IF($A9="","",IFERROR(VLOOKUP($A9,Kalkulation!$A:$B,2,FALSE()),"⚠ Rezept-Nr?"))</f>
        <v>Tomatensugo (Basis)</v>
      </c>
      <c r="C9" s="16" t="s">
        <v>103</v>
      </c>
      <c r="D9" s="31" t="str">
        <f>IF($C9="","",IFERROR(VLOOKUP($C9,Zutaten!$A:$B,2,FALSE()),"⚠ Zutat-Nr?"))</f>
        <v>Pfeffer schwarz gemahlen</v>
      </c>
      <c r="E9" s="22">
        <v>4</v>
      </c>
      <c r="F9" s="16" t="s">
        <v>17</v>
      </c>
      <c r="G9" s="32">
        <f t="shared" si="0"/>
        <v>1E-3</v>
      </c>
      <c r="H9" s="27">
        <f>IF($C9="","",IFERROR(VLOOKUP($C9,Zutaten!$A:$H,8,FALSE()),""))</f>
        <v>18</v>
      </c>
      <c r="I9" s="33">
        <f t="shared" si="1"/>
        <v>7.0000000000000007E-2</v>
      </c>
      <c r="J9" s="21"/>
    </row>
    <row r="10" spans="1:10" ht="15" customHeight="1" x14ac:dyDescent="0.25">
      <c r="A10" s="16" t="s">
        <v>128</v>
      </c>
      <c r="B10" s="28" t="str">
        <f>IF($A10="","",IFERROR(VLOOKUP($A10,Kalkulation!$A:$B,2,FALSE()),"⚠ Rezept-Nr?"))</f>
        <v>Tomatensugo (Basis)</v>
      </c>
      <c r="C10" s="16" t="s">
        <v>111</v>
      </c>
      <c r="D10" s="28" t="str">
        <f>IF($C10="","",IFERROR(VLOOKUP($C10,Zutaten!$A:$B,2,FALSE()),"⚠ Zutat-Nr?"))</f>
        <v>Petersilie frisch</v>
      </c>
      <c r="E10" s="22">
        <v>20</v>
      </c>
      <c r="F10" s="16" t="s">
        <v>17</v>
      </c>
      <c r="G10" s="29">
        <f t="shared" si="0"/>
        <v>1E-3</v>
      </c>
      <c r="H10" s="24">
        <f>IF($C10="","",IFERROR(VLOOKUP($C10,Zutaten!$A:$H,8,FALSE()),""))</f>
        <v>12</v>
      </c>
      <c r="I10" s="30">
        <f t="shared" si="1"/>
        <v>0.24</v>
      </c>
      <c r="J10" s="21"/>
    </row>
    <row r="11" spans="1:10" ht="15" customHeight="1" x14ac:dyDescent="0.25">
      <c r="A11" s="16" t="s">
        <v>129</v>
      </c>
      <c r="B11" s="31" t="str">
        <f>IF($A11="","",IFERROR(VLOOKUP($A11,Kalkulation!$A:$B,2,FALSE()),"⚠ Rezept-Nr?"))</f>
        <v>Hähnchen-Curry mit Reis</v>
      </c>
      <c r="C11" s="16" t="s">
        <v>86</v>
      </c>
      <c r="D11" s="31" t="str">
        <f>IF($C11="","",IFERROR(VLOOKUP($C11,Zutaten!$A:$B,2,FALSE()),"⚠ Zutat-Nr?"))</f>
        <v>Hähnchenbrustfilet</v>
      </c>
      <c r="E11" s="22">
        <v>1200</v>
      </c>
      <c r="F11" s="16" t="s">
        <v>17</v>
      </c>
      <c r="G11" s="32">
        <f t="shared" si="0"/>
        <v>1E-3</v>
      </c>
      <c r="H11" s="27">
        <f>IF($C11="","",IFERROR(VLOOKUP($C11,Zutaten!$A:$H,8,FALSE()),""))</f>
        <v>8.9</v>
      </c>
      <c r="I11" s="33">
        <f t="shared" si="1"/>
        <v>10.68</v>
      </c>
      <c r="J11" s="21"/>
    </row>
    <row r="12" spans="1:10" ht="15" customHeight="1" x14ac:dyDescent="0.25">
      <c r="A12" s="16" t="s">
        <v>129</v>
      </c>
      <c r="B12" s="28" t="str">
        <f>IF($A12="","",IFERROR(VLOOKUP($A12,Kalkulation!$A:$B,2,FALSE()),"⚠ Rezept-Nr?"))</f>
        <v>Hähnchen-Curry mit Reis</v>
      </c>
      <c r="C12" s="16" t="s">
        <v>107</v>
      </c>
      <c r="D12" s="28" t="str">
        <f>IF($C12="","",IFERROR(VLOOKUP($C12,Zutaten!$A:$B,2,FALSE()),"⚠ Zutat-Nr?"))</f>
        <v>Basmatireis</v>
      </c>
      <c r="E12" s="22">
        <v>600</v>
      </c>
      <c r="F12" s="16" t="s">
        <v>17</v>
      </c>
      <c r="G12" s="29">
        <f t="shared" si="0"/>
        <v>1E-3</v>
      </c>
      <c r="H12" s="24">
        <f>IF($C12="","",IFERROR(VLOOKUP($C12,Zutaten!$A:$H,8,FALSE()),""))</f>
        <v>2.2999999999999998</v>
      </c>
      <c r="I12" s="30">
        <f t="shared" si="1"/>
        <v>1.38</v>
      </c>
      <c r="J12" s="21"/>
    </row>
    <row r="13" spans="1:10" ht="15" customHeight="1" x14ac:dyDescent="0.25">
      <c r="A13" s="16" t="s">
        <v>129</v>
      </c>
      <c r="B13" s="31" t="str">
        <f>IF($A13="","",IFERROR(VLOOKUP($A13,Kalkulation!$A:$B,2,FALSE()),"⚠ Rezept-Nr?"))</f>
        <v>Hähnchen-Curry mit Reis</v>
      </c>
      <c r="C13" s="16" t="s">
        <v>93</v>
      </c>
      <c r="D13" s="31" t="str">
        <f>IF($C13="","",IFERROR(VLOOKUP($C13,Zutaten!$A:$B,2,FALSE()),"⚠ Zutat-Nr?"))</f>
        <v>Zwiebeln</v>
      </c>
      <c r="E13" s="22">
        <v>200</v>
      </c>
      <c r="F13" s="16" t="s">
        <v>17</v>
      </c>
      <c r="G13" s="32">
        <f t="shared" si="0"/>
        <v>1E-3</v>
      </c>
      <c r="H13" s="27">
        <f>IF($C13="","",IFERROR(VLOOKUP($C13,Zutaten!$A:$H,8,FALSE()),""))</f>
        <v>1.1000000000000001</v>
      </c>
      <c r="I13" s="33">
        <f t="shared" si="1"/>
        <v>0.22</v>
      </c>
      <c r="J13" s="21"/>
    </row>
    <row r="14" spans="1:10" ht="15" customHeight="1" x14ac:dyDescent="0.25">
      <c r="A14" s="16" t="s">
        <v>129</v>
      </c>
      <c r="B14" s="28" t="str">
        <f>IF($A14="","",IFERROR(VLOOKUP($A14,Kalkulation!$A:$B,2,FALSE()),"⚠ Rezept-Nr?"))</f>
        <v>Hähnchen-Curry mit Reis</v>
      </c>
      <c r="C14" s="16" t="s">
        <v>109</v>
      </c>
      <c r="D14" s="28" t="str">
        <f>IF($C14="","",IFERROR(VLOOKUP($C14,Zutaten!$A:$B,2,FALSE()),"⚠ Zutat-Nr?"))</f>
        <v>Knoblauch</v>
      </c>
      <c r="E14" s="22">
        <v>20</v>
      </c>
      <c r="F14" s="16" t="s">
        <v>17</v>
      </c>
      <c r="G14" s="29">
        <f t="shared" si="0"/>
        <v>1E-3</v>
      </c>
      <c r="H14" s="24">
        <f>IF($C14="","",IFERROR(VLOOKUP($C14,Zutaten!$A:$H,8,FALSE()),""))</f>
        <v>5.5</v>
      </c>
      <c r="I14" s="30">
        <f t="shared" si="1"/>
        <v>0.11</v>
      </c>
      <c r="J14" s="21"/>
    </row>
    <row r="15" spans="1:10" ht="15" customHeight="1" x14ac:dyDescent="0.25">
      <c r="A15" s="16" t="s">
        <v>129</v>
      </c>
      <c r="B15" s="31" t="str">
        <f>IF($A15="","",IFERROR(VLOOKUP($A15,Kalkulation!$A:$B,2,FALSE()),"⚠ Rezept-Nr?"))</f>
        <v>Hähnchen-Curry mit Reis</v>
      </c>
      <c r="C15" s="16" t="s">
        <v>115</v>
      </c>
      <c r="D15" s="31" t="str">
        <f>IF($C15="","",IFERROR(VLOOKUP($C15,Zutaten!$A:$B,2,FALSE()),"⚠ Zutat-Nr?"))</f>
        <v>Currypaste (Gewürzmischung)</v>
      </c>
      <c r="E15" s="22">
        <v>80</v>
      </c>
      <c r="F15" s="16" t="s">
        <v>17</v>
      </c>
      <c r="G15" s="32">
        <f t="shared" si="0"/>
        <v>1E-3</v>
      </c>
      <c r="H15" s="27">
        <f>IF($C15="","",IFERROR(VLOOKUP($C15,Zutaten!$A:$H,8,FALSE()),""))</f>
        <v>14</v>
      </c>
      <c r="I15" s="33">
        <f t="shared" si="1"/>
        <v>1.1200000000000001</v>
      </c>
      <c r="J15" s="21"/>
    </row>
    <row r="16" spans="1:10" ht="15" customHeight="1" x14ac:dyDescent="0.25">
      <c r="A16" s="16" t="s">
        <v>129</v>
      </c>
      <c r="B16" s="28" t="str">
        <f>IF($A16="","",IFERROR(VLOOKUP($A16,Kalkulation!$A:$B,2,FALSE()),"⚠ Rezept-Nr?"))</f>
        <v>Hähnchen-Curry mit Reis</v>
      </c>
      <c r="C16" s="16" t="s">
        <v>113</v>
      </c>
      <c r="D16" s="28" t="str">
        <f>IF($C16="","",IFERROR(VLOOKUP($C16,Zutaten!$A:$B,2,FALSE()),"⚠ Zutat-Nr?"))</f>
        <v>Schlagsahne 32 %</v>
      </c>
      <c r="E16" s="22">
        <v>400</v>
      </c>
      <c r="F16" s="16" t="s">
        <v>28</v>
      </c>
      <c r="G16" s="29">
        <f t="shared" si="0"/>
        <v>1E-3</v>
      </c>
      <c r="H16" s="24">
        <f>IF($C16="","",IFERROR(VLOOKUP($C16,Zutaten!$A:$H,8,FALSE()),""))</f>
        <v>2.4</v>
      </c>
      <c r="I16" s="30">
        <f t="shared" si="1"/>
        <v>0.96</v>
      </c>
      <c r="J16" s="21"/>
    </row>
    <row r="17" spans="1:10" ht="15" customHeight="1" x14ac:dyDescent="0.25">
      <c r="A17" s="16" t="s">
        <v>129</v>
      </c>
      <c r="B17" s="31" t="str">
        <f>IF($A17="","",IFERROR(VLOOKUP($A17,Kalkulation!$A:$B,2,FALSE()),"⚠ Rezept-Nr?"))</f>
        <v>Hähnchen-Curry mit Reis</v>
      </c>
      <c r="C17" s="16" t="s">
        <v>99</v>
      </c>
      <c r="D17" s="31" t="str">
        <f>IF($C17="","",IFERROR(VLOOKUP($C17,Zutaten!$A:$B,2,FALSE()),"⚠ Zutat-Nr?"))</f>
        <v>Olivenöl nativ extra</v>
      </c>
      <c r="E17" s="22">
        <v>40</v>
      </c>
      <c r="F17" s="16" t="s">
        <v>28</v>
      </c>
      <c r="G17" s="32">
        <f t="shared" si="0"/>
        <v>1E-3</v>
      </c>
      <c r="H17" s="27">
        <f>IF($C17="","",IFERROR(VLOOKUP($C17,Zutaten!$A:$H,8,FALSE()),""))</f>
        <v>8.4</v>
      </c>
      <c r="I17" s="33">
        <f t="shared" si="1"/>
        <v>0.34</v>
      </c>
      <c r="J17" s="21"/>
    </row>
    <row r="18" spans="1:10" ht="15" customHeight="1" x14ac:dyDescent="0.25">
      <c r="A18" s="16" t="s">
        <v>129</v>
      </c>
      <c r="B18" s="28" t="str">
        <f>IF($A18="","",IFERROR(VLOOKUP($A18,Kalkulation!$A:$B,2,FALSE()),"⚠ Rezept-Nr?"))</f>
        <v>Hähnchen-Curry mit Reis</v>
      </c>
      <c r="C18" s="16" t="s">
        <v>101</v>
      </c>
      <c r="D18" s="28" t="str">
        <f>IF($C18="","",IFERROR(VLOOKUP($C18,Zutaten!$A:$B,2,FALSE()),"⚠ Zutat-Nr?"))</f>
        <v>Speisesalz</v>
      </c>
      <c r="E18" s="22">
        <v>12</v>
      </c>
      <c r="F18" s="16" t="s">
        <v>17</v>
      </c>
      <c r="G18" s="29">
        <f t="shared" si="0"/>
        <v>1E-3</v>
      </c>
      <c r="H18" s="24">
        <f>IF($C18="","",IFERROR(VLOOKUP($C18,Zutaten!$A:$H,8,FALSE()),""))</f>
        <v>0.45</v>
      </c>
      <c r="I18" s="30">
        <f t="shared" si="1"/>
        <v>0.01</v>
      </c>
      <c r="J18" s="21"/>
    </row>
    <row r="19" spans="1:10" ht="15" customHeight="1" x14ac:dyDescent="0.25">
      <c r="A19" s="16" t="s">
        <v>130</v>
      </c>
      <c r="B19" s="31" t="str">
        <f>IF($A19="","",IFERROR(VLOOKUP($A19,Kalkulation!$A:$B,2,FALSE()),"⚠ Rezept-Nr?"))</f>
        <v>Rinderbolognese</v>
      </c>
      <c r="C19" s="16" t="s">
        <v>89</v>
      </c>
      <c r="D19" s="31" t="str">
        <f>IF($C19="","",IFERROR(VLOOKUP($C19,Zutaten!$A:$B,2,FALSE()),"⚠ Zutat-Nr?"))</f>
        <v>Rinderhackfleisch</v>
      </c>
      <c r="E19" s="22">
        <v>1500</v>
      </c>
      <c r="F19" s="16" t="s">
        <v>17</v>
      </c>
      <c r="G19" s="32">
        <f t="shared" si="0"/>
        <v>1E-3</v>
      </c>
      <c r="H19" s="27">
        <f>IF($C19="","",IFERROR(VLOOKUP($C19,Zutaten!$A:$H,8,FALSE()),""))</f>
        <v>9.5</v>
      </c>
      <c r="I19" s="33">
        <f t="shared" si="1"/>
        <v>14.25</v>
      </c>
      <c r="J19" s="21"/>
    </row>
    <row r="20" spans="1:10" ht="15" customHeight="1" x14ac:dyDescent="0.25">
      <c r="A20" s="16" t="s">
        <v>130</v>
      </c>
      <c r="B20" s="28" t="str">
        <f>IF($A20="","",IFERROR(VLOOKUP($A20,Kalkulation!$A:$B,2,FALSE()),"⚠ Rezept-Nr?"))</f>
        <v>Rinderbolognese</v>
      </c>
      <c r="C20" s="16" t="s">
        <v>97</v>
      </c>
      <c r="D20" s="28" t="str">
        <f>IF($C20="","",IFERROR(VLOOKUP($C20,Zutaten!$A:$B,2,FALSE()),"⚠ Zutat-Nr?"))</f>
        <v>Tomaten passiert</v>
      </c>
      <c r="E20" s="22">
        <v>1500</v>
      </c>
      <c r="F20" s="16" t="s">
        <v>28</v>
      </c>
      <c r="G20" s="29">
        <f t="shared" si="0"/>
        <v>1E-3</v>
      </c>
      <c r="H20" s="24">
        <f>IF($C20="","",IFERROR(VLOOKUP($C20,Zutaten!$A:$H,8,FALSE()),""))</f>
        <v>1.8</v>
      </c>
      <c r="I20" s="30">
        <f t="shared" si="1"/>
        <v>2.7</v>
      </c>
      <c r="J20" s="21"/>
    </row>
    <row r="21" spans="1:10" ht="15" customHeight="1" x14ac:dyDescent="0.25">
      <c r="A21" s="16" t="s">
        <v>130</v>
      </c>
      <c r="B21" s="31" t="str">
        <f>IF($A21="","",IFERROR(VLOOKUP($A21,Kalkulation!$A:$B,2,FALSE()),"⚠ Rezept-Nr?"))</f>
        <v>Rinderbolognese</v>
      </c>
      <c r="C21" s="16" t="s">
        <v>93</v>
      </c>
      <c r="D21" s="31" t="str">
        <f>IF($C21="","",IFERROR(VLOOKUP($C21,Zutaten!$A:$B,2,FALSE()),"⚠ Zutat-Nr?"))</f>
        <v>Zwiebeln</v>
      </c>
      <c r="E21" s="22">
        <v>300</v>
      </c>
      <c r="F21" s="16" t="s">
        <v>17</v>
      </c>
      <c r="G21" s="32">
        <f t="shared" si="0"/>
        <v>1E-3</v>
      </c>
      <c r="H21" s="27">
        <f>IF($C21="","",IFERROR(VLOOKUP($C21,Zutaten!$A:$H,8,FALSE()),""))</f>
        <v>1.1000000000000001</v>
      </c>
      <c r="I21" s="33">
        <f t="shared" si="1"/>
        <v>0.33</v>
      </c>
      <c r="J21" s="21"/>
    </row>
    <row r="22" spans="1:10" ht="15" customHeight="1" x14ac:dyDescent="0.25">
      <c r="A22" s="16" t="s">
        <v>130</v>
      </c>
      <c r="B22" s="28" t="str">
        <f>IF($A22="","",IFERROR(VLOOKUP($A22,Kalkulation!$A:$B,2,FALSE()),"⚠ Rezept-Nr?"))</f>
        <v>Rinderbolognese</v>
      </c>
      <c r="C22" s="16" t="s">
        <v>109</v>
      </c>
      <c r="D22" s="28" t="str">
        <f>IF($C22="","",IFERROR(VLOOKUP($C22,Zutaten!$A:$B,2,FALSE()),"⚠ Zutat-Nr?"))</f>
        <v>Knoblauch</v>
      </c>
      <c r="E22" s="22">
        <v>25</v>
      </c>
      <c r="F22" s="16" t="s">
        <v>17</v>
      </c>
      <c r="G22" s="29">
        <f t="shared" si="0"/>
        <v>1E-3</v>
      </c>
      <c r="H22" s="24">
        <f>IF($C22="","",IFERROR(VLOOKUP($C22,Zutaten!$A:$H,8,FALSE()),""))</f>
        <v>5.5</v>
      </c>
      <c r="I22" s="30">
        <f t="shared" si="1"/>
        <v>0.14000000000000001</v>
      </c>
      <c r="J22" s="21"/>
    </row>
    <row r="23" spans="1:10" ht="15" customHeight="1" x14ac:dyDescent="0.25">
      <c r="A23" s="16" t="s">
        <v>130</v>
      </c>
      <c r="B23" s="31" t="str">
        <f>IF($A23="","",IFERROR(VLOOKUP($A23,Kalkulation!$A:$B,2,FALSE()),"⚠ Rezept-Nr?"))</f>
        <v>Rinderbolognese</v>
      </c>
      <c r="C23" s="16" t="s">
        <v>99</v>
      </c>
      <c r="D23" s="31" t="str">
        <f>IF($C23="","",IFERROR(VLOOKUP($C23,Zutaten!$A:$B,2,FALSE()),"⚠ Zutat-Nr?"))</f>
        <v>Olivenöl nativ extra</v>
      </c>
      <c r="E23" s="22">
        <v>50</v>
      </c>
      <c r="F23" s="16" t="s">
        <v>28</v>
      </c>
      <c r="G23" s="32">
        <f t="shared" si="0"/>
        <v>1E-3</v>
      </c>
      <c r="H23" s="27">
        <f>IF($C23="","",IFERROR(VLOOKUP($C23,Zutaten!$A:$H,8,FALSE()),""))</f>
        <v>8.4</v>
      </c>
      <c r="I23" s="33">
        <f t="shared" si="1"/>
        <v>0.42</v>
      </c>
      <c r="J23" s="21"/>
    </row>
    <row r="24" spans="1:10" ht="15" customHeight="1" x14ac:dyDescent="0.25">
      <c r="A24" s="16" t="s">
        <v>130</v>
      </c>
      <c r="B24" s="28" t="str">
        <f>IF($A24="","",IFERROR(VLOOKUP($A24,Kalkulation!$A:$B,2,FALSE()),"⚠ Rezept-Nr?"))</f>
        <v>Rinderbolognese</v>
      </c>
      <c r="C24" s="16" t="s">
        <v>101</v>
      </c>
      <c r="D24" s="28" t="str">
        <f>IF($C24="","",IFERROR(VLOOKUP($C24,Zutaten!$A:$B,2,FALSE()),"⚠ Zutat-Nr?"))</f>
        <v>Speisesalz</v>
      </c>
      <c r="E24" s="22">
        <v>15</v>
      </c>
      <c r="F24" s="16" t="s">
        <v>17</v>
      </c>
      <c r="G24" s="29">
        <f t="shared" si="0"/>
        <v>1E-3</v>
      </c>
      <c r="H24" s="24">
        <f>IF($C24="","",IFERROR(VLOOKUP($C24,Zutaten!$A:$H,8,FALSE()),""))</f>
        <v>0.45</v>
      </c>
      <c r="I24" s="30">
        <f t="shared" si="1"/>
        <v>0.01</v>
      </c>
      <c r="J24" s="21"/>
    </row>
    <row r="25" spans="1:10" ht="15" customHeight="1" x14ac:dyDescent="0.25">
      <c r="A25" s="16" t="s">
        <v>130</v>
      </c>
      <c r="B25" s="31" t="str">
        <f>IF($A25="","",IFERROR(VLOOKUP($A25,Kalkulation!$A:$B,2,FALSE()),"⚠ Rezept-Nr?"))</f>
        <v>Rinderbolognese</v>
      </c>
      <c r="C25" s="16" t="s">
        <v>103</v>
      </c>
      <c r="D25" s="31" t="str">
        <f>IF($C25="","",IFERROR(VLOOKUP($C25,Zutaten!$A:$B,2,FALSE()),"⚠ Zutat-Nr?"))</f>
        <v>Pfeffer schwarz gemahlen</v>
      </c>
      <c r="E25" s="22">
        <v>5</v>
      </c>
      <c r="F25" s="16" t="s">
        <v>17</v>
      </c>
      <c r="G25" s="32">
        <f t="shared" si="0"/>
        <v>1E-3</v>
      </c>
      <c r="H25" s="27">
        <f>IF($C25="","",IFERROR(VLOOKUP($C25,Zutaten!$A:$H,8,FALSE()),""))</f>
        <v>18</v>
      </c>
      <c r="I25" s="33">
        <f t="shared" si="1"/>
        <v>0.09</v>
      </c>
      <c r="J25" s="21"/>
    </row>
    <row r="26" spans="1:10" ht="15" customHeight="1" x14ac:dyDescent="0.25">
      <c r="A26" s="16" t="s">
        <v>130</v>
      </c>
      <c r="B26" s="28" t="str">
        <f>IF($A26="","",IFERROR(VLOOKUP($A26,Kalkulation!$A:$B,2,FALSE()),"⚠ Rezept-Nr?"))</f>
        <v>Rinderbolognese</v>
      </c>
      <c r="C26" s="16" t="s">
        <v>111</v>
      </c>
      <c r="D26" s="28" t="str">
        <f>IF($C26="","",IFERROR(VLOOKUP($C26,Zutaten!$A:$B,2,FALSE()),"⚠ Zutat-Nr?"))</f>
        <v>Petersilie frisch</v>
      </c>
      <c r="E26" s="22">
        <v>25</v>
      </c>
      <c r="F26" s="16" t="s">
        <v>17</v>
      </c>
      <c r="G26" s="29">
        <f t="shared" si="0"/>
        <v>1E-3</v>
      </c>
      <c r="H26" s="24">
        <f>IF($C26="","",IFERROR(VLOOKUP($C26,Zutaten!$A:$H,8,FALSE()),""))</f>
        <v>12</v>
      </c>
      <c r="I26" s="30">
        <f t="shared" si="1"/>
        <v>0.3</v>
      </c>
      <c r="J26" s="21"/>
    </row>
    <row r="27" spans="1:10" ht="15" customHeight="1" x14ac:dyDescent="0.25">
      <c r="A27" s="16" t="s">
        <v>131</v>
      </c>
      <c r="B27" s="31" t="str">
        <f>IF($A27="","",IFERROR(VLOOKUP($A27,Kalkulation!$A:$B,2,FALSE()),"⚠ Rezept-Nr?"))</f>
        <v>Kartoffelgratin</v>
      </c>
      <c r="C27" s="16" t="s">
        <v>91</v>
      </c>
      <c r="D27" s="31" t="str">
        <f>IF($C27="","",IFERROR(VLOOKUP($C27,Zutaten!$A:$B,2,FALSE()),"⚠ Zutat-Nr?"))</f>
        <v>Kartoffeln festkochend</v>
      </c>
      <c r="E27" s="22">
        <v>1500</v>
      </c>
      <c r="F27" s="16" t="s">
        <v>17</v>
      </c>
      <c r="G27" s="32">
        <f t="shared" si="0"/>
        <v>1E-3</v>
      </c>
      <c r="H27" s="27">
        <f>IF($C27="","",IFERROR(VLOOKUP($C27,Zutaten!$A:$H,8,FALSE()),""))</f>
        <v>1.4</v>
      </c>
      <c r="I27" s="33">
        <f t="shared" si="1"/>
        <v>2.1</v>
      </c>
      <c r="J27" s="21"/>
    </row>
    <row r="28" spans="1:10" ht="15" customHeight="1" x14ac:dyDescent="0.25">
      <c r="A28" s="16" t="s">
        <v>131</v>
      </c>
      <c r="B28" s="28" t="str">
        <f>IF($A28="","",IFERROR(VLOOKUP($A28,Kalkulation!$A:$B,2,FALSE()),"⚠ Rezept-Nr?"))</f>
        <v>Kartoffelgratin</v>
      </c>
      <c r="C28" s="16" t="s">
        <v>113</v>
      </c>
      <c r="D28" s="28" t="str">
        <f>IF($C28="","",IFERROR(VLOOKUP($C28,Zutaten!$A:$B,2,FALSE()),"⚠ Zutat-Nr?"))</f>
        <v>Schlagsahne 32 %</v>
      </c>
      <c r="E28" s="22">
        <v>500</v>
      </c>
      <c r="F28" s="16" t="s">
        <v>28</v>
      </c>
      <c r="G28" s="29">
        <f t="shared" si="0"/>
        <v>1E-3</v>
      </c>
      <c r="H28" s="24">
        <f>IF($C28="","",IFERROR(VLOOKUP($C28,Zutaten!$A:$H,8,FALSE()),""))</f>
        <v>2.4</v>
      </c>
      <c r="I28" s="30">
        <f t="shared" si="1"/>
        <v>1.2</v>
      </c>
      <c r="J28" s="21"/>
    </row>
    <row r="29" spans="1:10" ht="15" customHeight="1" x14ac:dyDescent="0.25">
      <c r="A29" s="16" t="s">
        <v>131</v>
      </c>
      <c r="B29" s="31" t="str">
        <f>IF($A29="","",IFERROR(VLOOKUP($A29,Kalkulation!$A:$B,2,FALSE()),"⚠ Rezept-Nr?"))</f>
        <v>Kartoffelgratin</v>
      </c>
      <c r="C29" s="16" t="s">
        <v>84</v>
      </c>
      <c r="D29" s="31" t="str">
        <f>IF($C29="","",IFERROR(VLOOKUP($C29,Zutaten!$A:$B,2,FALSE()),"⚠ Zutat-Nr?"))</f>
        <v>Vollmilch 3,5 %</v>
      </c>
      <c r="E29" s="22">
        <v>250</v>
      </c>
      <c r="F29" s="16" t="s">
        <v>28</v>
      </c>
      <c r="G29" s="32">
        <f t="shared" si="0"/>
        <v>1E-3</v>
      </c>
      <c r="H29" s="27">
        <f>IF($C29="","",IFERROR(VLOOKUP($C29,Zutaten!$A:$H,8,FALSE()),""))</f>
        <v>1.1499999999999999</v>
      </c>
      <c r="I29" s="33">
        <f t="shared" si="1"/>
        <v>0.28999999999999998</v>
      </c>
      <c r="J29" s="21"/>
    </row>
    <row r="30" spans="1:10" ht="15" customHeight="1" x14ac:dyDescent="0.25">
      <c r="A30" s="16" t="s">
        <v>131</v>
      </c>
      <c r="B30" s="28" t="str">
        <f>IF($A30="","",IFERROR(VLOOKUP($A30,Kalkulation!$A:$B,2,FALSE()),"⚠ Rezept-Nr?"))</f>
        <v>Kartoffelgratin</v>
      </c>
      <c r="C30" s="16" t="s">
        <v>105</v>
      </c>
      <c r="D30" s="28" t="str">
        <f>IF($C30="","",IFERROR(VLOOKUP($C30,Zutaten!$A:$B,2,FALSE()),"⚠ Zutat-Nr?"))</f>
        <v>Parmesan gerieben</v>
      </c>
      <c r="E30" s="22">
        <v>120</v>
      </c>
      <c r="F30" s="16" t="s">
        <v>17</v>
      </c>
      <c r="G30" s="29">
        <f t="shared" si="0"/>
        <v>1E-3</v>
      </c>
      <c r="H30" s="24">
        <f>IF($C30="","",IFERROR(VLOOKUP($C30,Zutaten!$A:$H,8,FALSE()),""))</f>
        <v>16.5</v>
      </c>
      <c r="I30" s="30">
        <f t="shared" si="1"/>
        <v>1.98</v>
      </c>
      <c r="J30" s="21"/>
    </row>
    <row r="31" spans="1:10" ht="15" customHeight="1" x14ac:dyDescent="0.25">
      <c r="A31" s="16" t="s">
        <v>131</v>
      </c>
      <c r="B31" s="31" t="str">
        <f>IF($A31="","",IFERROR(VLOOKUP($A31,Kalkulation!$A:$B,2,FALSE()),"⚠ Rezept-Nr?"))</f>
        <v>Kartoffelgratin</v>
      </c>
      <c r="C31" s="16" t="s">
        <v>76</v>
      </c>
      <c r="D31" s="31" t="str">
        <f>IF($C31="","",IFERROR(VLOOKUP($C31,Zutaten!$A:$B,2,FALSE()),"⚠ Zutat-Nr?"))</f>
        <v>Butter (Süßrahm)</v>
      </c>
      <c r="E31" s="22">
        <v>40</v>
      </c>
      <c r="F31" s="16" t="s">
        <v>17</v>
      </c>
      <c r="G31" s="32">
        <f t="shared" si="0"/>
        <v>1E-3</v>
      </c>
      <c r="H31" s="27">
        <f>IF($C31="","",IFERROR(VLOOKUP($C31,Zutaten!$A:$H,8,FALSE()),""))</f>
        <v>7.2</v>
      </c>
      <c r="I31" s="33">
        <f t="shared" si="1"/>
        <v>0.28999999999999998</v>
      </c>
      <c r="J31" s="21"/>
    </row>
    <row r="32" spans="1:10" ht="15" customHeight="1" x14ac:dyDescent="0.25">
      <c r="A32" s="16" t="s">
        <v>131</v>
      </c>
      <c r="B32" s="28" t="str">
        <f>IF($A32="","",IFERROR(VLOOKUP($A32,Kalkulation!$A:$B,2,FALSE()),"⚠ Rezept-Nr?"))</f>
        <v>Kartoffelgratin</v>
      </c>
      <c r="C32" s="16" t="s">
        <v>109</v>
      </c>
      <c r="D32" s="28" t="str">
        <f>IF($C32="","",IFERROR(VLOOKUP($C32,Zutaten!$A:$B,2,FALSE()),"⚠ Zutat-Nr?"))</f>
        <v>Knoblauch</v>
      </c>
      <c r="E32" s="22">
        <v>15</v>
      </c>
      <c r="F32" s="16" t="s">
        <v>17</v>
      </c>
      <c r="G32" s="29">
        <f t="shared" si="0"/>
        <v>1E-3</v>
      </c>
      <c r="H32" s="24">
        <f>IF($C32="","",IFERROR(VLOOKUP($C32,Zutaten!$A:$H,8,FALSE()),""))</f>
        <v>5.5</v>
      </c>
      <c r="I32" s="30">
        <f t="shared" si="1"/>
        <v>0.08</v>
      </c>
      <c r="J32" s="21"/>
    </row>
    <row r="33" spans="1:10" ht="15" customHeight="1" x14ac:dyDescent="0.25">
      <c r="A33" s="16" t="s">
        <v>131</v>
      </c>
      <c r="B33" s="31" t="str">
        <f>IF($A33="","",IFERROR(VLOOKUP($A33,Kalkulation!$A:$B,2,FALSE()),"⚠ Rezept-Nr?"))</f>
        <v>Kartoffelgratin</v>
      </c>
      <c r="C33" s="16" t="s">
        <v>101</v>
      </c>
      <c r="D33" s="31" t="str">
        <f>IF($C33="","",IFERROR(VLOOKUP($C33,Zutaten!$A:$B,2,FALSE()),"⚠ Zutat-Nr?"))</f>
        <v>Speisesalz</v>
      </c>
      <c r="E33" s="22">
        <v>10</v>
      </c>
      <c r="F33" s="16" t="s">
        <v>17</v>
      </c>
      <c r="G33" s="32">
        <f t="shared" si="0"/>
        <v>1E-3</v>
      </c>
      <c r="H33" s="27">
        <f>IF($C33="","",IFERROR(VLOOKUP($C33,Zutaten!$A:$H,8,FALSE()),""))</f>
        <v>0.45</v>
      </c>
      <c r="I33" s="33">
        <f t="shared" si="1"/>
        <v>0</v>
      </c>
      <c r="J33" s="21"/>
    </row>
    <row r="34" spans="1:10" ht="15" customHeight="1" x14ac:dyDescent="0.25">
      <c r="A34" s="16" t="s">
        <v>131</v>
      </c>
      <c r="B34" s="28" t="str">
        <f>IF($A34="","",IFERROR(VLOOKUP($A34,Kalkulation!$A:$B,2,FALSE()),"⚠ Rezept-Nr?"))</f>
        <v>Kartoffelgratin</v>
      </c>
      <c r="C34" s="16" t="s">
        <v>103</v>
      </c>
      <c r="D34" s="28" t="str">
        <f>IF($C34="","",IFERROR(VLOOKUP($C34,Zutaten!$A:$B,2,FALSE()),"⚠ Zutat-Nr?"))</f>
        <v>Pfeffer schwarz gemahlen</v>
      </c>
      <c r="E34" s="22">
        <v>3</v>
      </c>
      <c r="F34" s="16" t="s">
        <v>17</v>
      </c>
      <c r="G34" s="29">
        <f t="shared" si="0"/>
        <v>1E-3</v>
      </c>
      <c r="H34" s="24">
        <f>IF($C34="","",IFERROR(VLOOKUP($C34,Zutaten!$A:$H,8,FALSE()),""))</f>
        <v>18</v>
      </c>
      <c r="I34" s="30">
        <f t="shared" si="1"/>
        <v>0.05</v>
      </c>
      <c r="J34" s="21"/>
    </row>
    <row r="35" spans="1:10" ht="15" customHeight="1" x14ac:dyDescent="0.25">
      <c r="A35" s="16" t="s">
        <v>132</v>
      </c>
      <c r="B35" s="31" t="str">
        <f>IF($A35="","",IFERROR(VLOOKUP($A35,Kalkulation!$A:$B,2,FALSE()),"⚠ Rezept-Nr?"))</f>
        <v>Vanille-Rührkuchen</v>
      </c>
      <c r="C35" s="16" t="s">
        <v>69</v>
      </c>
      <c r="D35" s="31" t="str">
        <f>IF($C35="","",IFERROR(VLOOKUP($C35,Zutaten!$A:$B,2,FALSE()),"⚠ Zutat-Nr?"))</f>
        <v>Weizenmehl Type 550</v>
      </c>
      <c r="E35" s="22">
        <v>500</v>
      </c>
      <c r="F35" s="16" t="s">
        <v>17</v>
      </c>
      <c r="G35" s="32">
        <f t="shared" si="0"/>
        <v>1E-3</v>
      </c>
      <c r="H35" s="27">
        <f>IF($C35="","",IFERROR(VLOOKUP($C35,Zutaten!$A:$H,8,FALSE()),""))</f>
        <v>1.05</v>
      </c>
      <c r="I35" s="33">
        <f t="shared" si="1"/>
        <v>0.53</v>
      </c>
      <c r="J35" s="21"/>
    </row>
    <row r="36" spans="1:10" ht="15" customHeight="1" x14ac:dyDescent="0.25">
      <c r="A36" s="16" t="s">
        <v>132</v>
      </c>
      <c r="B36" s="28" t="str">
        <f>IF($A36="","",IFERROR(VLOOKUP($A36,Kalkulation!$A:$B,2,FALSE()),"⚠ Rezept-Nr?"))</f>
        <v>Vanille-Rührkuchen</v>
      </c>
      <c r="C36" s="16" t="s">
        <v>73</v>
      </c>
      <c r="D36" s="28" t="str">
        <f>IF($C36="","",IFERROR(VLOOKUP($C36,Zutaten!$A:$B,2,FALSE()),"⚠ Zutat-Nr?"))</f>
        <v>Zucker weiß</v>
      </c>
      <c r="E36" s="22">
        <v>350</v>
      </c>
      <c r="F36" s="16" t="s">
        <v>17</v>
      </c>
      <c r="G36" s="29">
        <f t="shared" ref="G36:G61" si="2">IF($F36="","",IF(OR($F36="g",$F36="ml"),0.001,1))</f>
        <v>1E-3</v>
      </c>
      <c r="H36" s="24">
        <f>IF($C36="","",IFERROR(VLOOKUP($C36,Zutaten!$A:$H,8,FALSE()),""))</f>
        <v>0.95</v>
      </c>
      <c r="I36" s="30">
        <f t="shared" ref="I36:I61" si="3">IF(OR($E36="",$C36="",$F36=""),"",ROUND($E36*$G36*$H36,2))</f>
        <v>0.33</v>
      </c>
      <c r="J36" s="21"/>
    </row>
    <row r="37" spans="1:10" ht="15" customHeight="1" x14ac:dyDescent="0.25">
      <c r="A37" s="16" t="s">
        <v>132</v>
      </c>
      <c r="B37" s="31" t="str">
        <f>IF($A37="","",IFERROR(VLOOKUP($A37,Kalkulation!$A:$B,2,FALSE()),"⚠ Rezept-Nr?"))</f>
        <v>Vanille-Rührkuchen</v>
      </c>
      <c r="C37" s="16" t="s">
        <v>76</v>
      </c>
      <c r="D37" s="31" t="str">
        <f>IF($C37="","",IFERROR(VLOOKUP($C37,Zutaten!$A:$B,2,FALSE()),"⚠ Zutat-Nr?"))</f>
        <v>Butter (Süßrahm)</v>
      </c>
      <c r="E37" s="22">
        <v>250</v>
      </c>
      <c r="F37" s="16" t="s">
        <v>17</v>
      </c>
      <c r="G37" s="32">
        <f t="shared" si="2"/>
        <v>1E-3</v>
      </c>
      <c r="H37" s="27">
        <f>IF($C37="","",IFERROR(VLOOKUP($C37,Zutaten!$A:$H,8,FALSE()),""))</f>
        <v>7.2</v>
      </c>
      <c r="I37" s="33">
        <f t="shared" si="3"/>
        <v>1.8</v>
      </c>
      <c r="J37" s="21"/>
    </row>
    <row r="38" spans="1:10" ht="15" customHeight="1" x14ac:dyDescent="0.25">
      <c r="A38" s="16" t="s">
        <v>132</v>
      </c>
      <c r="B38" s="28" t="str">
        <f>IF($A38="","",IFERROR(VLOOKUP($A38,Kalkulation!$A:$B,2,FALSE()),"⚠ Rezept-Nr?"))</f>
        <v>Vanille-Rührkuchen</v>
      </c>
      <c r="C38" s="16" t="s">
        <v>80</v>
      </c>
      <c r="D38" s="28" t="str">
        <f>IF($C38="","",IFERROR(VLOOKUP($C38,Zutaten!$A:$B,2,FALSE()),"⚠ Zutat-Nr?"))</f>
        <v>Hühnerei Größe M</v>
      </c>
      <c r="E38" s="22">
        <v>5</v>
      </c>
      <c r="F38" s="16" t="s">
        <v>25</v>
      </c>
      <c r="G38" s="29">
        <f t="shared" si="2"/>
        <v>1</v>
      </c>
      <c r="H38" s="24">
        <f>IF($C38="","",IFERROR(VLOOKUP($C38,Zutaten!$A:$H,8,FALSE()),""))</f>
        <v>0.32</v>
      </c>
      <c r="I38" s="30">
        <f t="shared" si="3"/>
        <v>1.6</v>
      </c>
      <c r="J38" s="21"/>
    </row>
    <row r="39" spans="1:10" ht="15" customHeight="1" x14ac:dyDescent="0.25">
      <c r="A39" s="16" t="s">
        <v>132</v>
      </c>
      <c r="B39" s="31" t="str">
        <f>IF($A39="","",IFERROR(VLOOKUP($A39,Kalkulation!$A:$B,2,FALSE()),"⚠ Rezept-Nr?"))</f>
        <v>Vanille-Rührkuchen</v>
      </c>
      <c r="C39" s="16" t="s">
        <v>84</v>
      </c>
      <c r="D39" s="31" t="str">
        <f>IF($C39="","",IFERROR(VLOOKUP($C39,Zutaten!$A:$B,2,FALSE()),"⚠ Zutat-Nr?"))</f>
        <v>Vollmilch 3,5 %</v>
      </c>
      <c r="E39" s="22">
        <v>150</v>
      </c>
      <c r="F39" s="16" t="s">
        <v>28</v>
      </c>
      <c r="G39" s="32">
        <f t="shared" si="2"/>
        <v>1E-3</v>
      </c>
      <c r="H39" s="27">
        <f>IF($C39="","",IFERROR(VLOOKUP($C39,Zutaten!$A:$H,8,FALSE()),""))</f>
        <v>1.1499999999999999</v>
      </c>
      <c r="I39" s="33">
        <f t="shared" si="3"/>
        <v>0.17</v>
      </c>
      <c r="J39" s="21"/>
    </row>
    <row r="40" spans="1:10" ht="15" customHeight="1" x14ac:dyDescent="0.25">
      <c r="A40" s="16" t="s">
        <v>133</v>
      </c>
      <c r="B40" s="28" t="str">
        <f>IF($A40="","",IFERROR(VLOOKUP($A40,Kalkulation!$A:$B,2,FALSE()),"⚠ Rezept-Nr?"))</f>
        <v>Rinderfilet-Pfanne</v>
      </c>
      <c r="C40" s="16" t="s">
        <v>117</v>
      </c>
      <c r="D40" s="28" t="str">
        <f>IF($C40="","",IFERROR(VLOOKUP($C40,Zutaten!$A:$B,2,FALSE()),"⚠ Zutat-Nr?"))</f>
        <v>Rinderfilet</v>
      </c>
      <c r="E40" s="22">
        <v>600</v>
      </c>
      <c r="F40" s="16" t="s">
        <v>17</v>
      </c>
      <c r="G40" s="29">
        <f t="shared" si="2"/>
        <v>1E-3</v>
      </c>
      <c r="H40" s="24">
        <f>IF($C40="","",IFERROR(VLOOKUP($C40,Zutaten!$A:$H,8,FALSE()),""))</f>
        <v>29</v>
      </c>
      <c r="I40" s="30">
        <f t="shared" si="3"/>
        <v>17.399999999999999</v>
      </c>
      <c r="J40" s="21"/>
    </row>
    <row r="41" spans="1:10" ht="15" customHeight="1" x14ac:dyDescent="0.25">
      <c r="A41" s="16" t="s">
        <v>133</v>
      </c>
      <c r="B41" s="31" t="str">
        <f>IF($A41="","",IFERROR(VLOOKUP($A41,Kalkulation!$A:$B,2,FALSE()),"⚠ Rezept-Nr?"))</f>
        <v>Rinderfilet-Pfanne</v>
      </c>
      <c r="C41" s="16" t="s">
        <v>76</v>
      </c>
      <c r="D41" s="31" t="str">
        <f>IF($C41="","",IFERROR(VLOOKUP($C41,Zutaten!$A:$B,2,FALSE()),"⚠ Zutat-Nr?"))</f>
        <v>Butter (Süßrahm)</v>
      </c>
      <c r="E41" s="22">
        <v>30</v>
      </c>
      <c r="F41" s="16" t="s">
        <v>17</v>
      </c>
      <c r="G41" s="32">
        <f t="shared" si="2"/>
        <v>1E-3</v>
      </c>
      <c r="H41" s="27">
        <f>IF($C41="","",IFERROR(VLOOKUP($C41,Zutaten!$A:$H,8,FALSE()),""))</f>
        <v>7.2</v>
      </c>
      <c r="I41" s="33">
        <f t="shared" si="3"/>
        <v>0.22</v>
      </c>
      <c r="J41" s="21"/>
    </row>
    <row r="42" spans="1:10" ht="15" customHeight="1" x14ac:dyDescent="0.25">
      <c r="A42" s="16" t="s">
        <v>133</v>
      </c>
      <c r="B42" s="28" t="str">
        <f>IF($A42="","",IFERROR(VLOOKUP($A42,Kalkulation!$A:$B,2,FALSE()),"⚠ Rezept-Nr?"))</f>
        <v>Rinderfilet-Pfanne</v>
      </c>
      <c r="C42" s="16" t="s">
        <v>109</v>
      </c>
      <c r="D42" s="28" t="str">
        <f>IF($C42="","",IFERROR(VLOOKUP($C42,Zutaten!$A:$B,2,FALSE()),"⚠ Zutat-Nr?"))</f>
        <v>Knoblauch</v>
      </c>
      <c r="E42" s="22">
        <v>10</v>
      </c>
      <c r="F42" s="16" t="s">
        <v>17</v>
      </c>
      <c r="G42" s="29">
        <f t="shared" si="2"/>
        <v>1E-3</v>
      </c>
      <c r="H42" s="24">
        <f>IF($C42="","",IFERROR(VLOOKUP($C42,Zutaten!$A:$H,8,FALSE()),""))</f>
        <v>5.5</v>
      </c>
      <c r="I42" s="30">
        <f t="shared" si="3"/>
        <v>0.06</v>
      </c>
      <c r="J42" s="21"/>
    </row>
    <row r="43" spans="1:10" ht="15" customHeight="1" x14ac:dyDescent="0.25">
      <c r="A43" s="16" t="s">
        <v>133</v>
      </c>
      <c r="B43" s="31" t="str">
        <f>IF($A43="","",IFERROR(VLOOKUP($A43,Kalkulation!$A:$B,2,FALSE()),"⚠ Rezept-Nr?"))</f>
        <v>Rinderfilet-Pfanne</v>
      </c>
      <c r="C43" s="16" t="s">
        <v>103</v>
      </c>
      <c r="D43" s="31" t="str">
        <f>IF($C43="","",IFERROR(VLOOKUP($C43,Zutaten!$A:$B,2,FALSE()),"⚠ Zutat-Nr?"))</f>
        <v>Pfeffer schwarz gemahlen</v>
      </c>
      <c r="E43" s="22">
        <v>4</v>
      </c>
      <c r="F43" s="16" t="s">
        <v>17</v>
      </c>
      <c r="G43" s="32">
        <f t="shared" si="2"/>
        <v>1E-3</v>
      </c>
      <c r="H43" s="27">
        <f>IF($C43="","",IFERROR(VLOOKUP($C43,Zutaten!$A:$H,8,FALSE()),""))</f>
        <v>18</v>
      </c>
      <c r="I43" s="33">
        <f t="shared" si="3"/>
        <v>7.0000000000000007E-2</v>
      </c>
      <c r="J43" s="21"/>
    </row>
    <row r="44" spans="1:10" ht="15" customHeight="1" x14ac:dyDescent="0.25">
      <c r="A44" s="16" t="s">
        <v>133</v>
      </c>
      <c r="B44" s="28" t="str">
        <f>IF($A44="","",IFERROR(VLOOKUP($A44,Kalkulation!$A:$B,2,FALSE()),"⚠ Rezept-Nr?"))</f>
        <v>Rinderfilet-Pfanne</v>
      </c>
      <c r="C44" s="16" t="s">
        <v>101</v>
      </c>
      <c r="D44" s="28" t="str">
        <f>IF($C44="","",IFERROR(VLOOKUP($C44,Zutaten!$A:$B,2,FALSE()),"⚠ Zutat-Nr?"))</f>
        <v>Speisesalz</v>
      </c>
      <c r="E44" s="22">
        <v>6</v>
      </c>
      <c r="F44" s="16" t="s">
        <v>17</v>
      </c>
      <c r="G44" s="29">
        <f t="shared" si="2"/>
        <v>1E-3</v>
      </c>
      <c r="H44" s="24">
        <f>IF($C44="","",IFERROR(VLOOKUP($C44,Zutaten!$A:$H,8,FALSE()),""))</f>
        <v>0.45</v>
      </c>
      <c r="I44" s="30">
        <f t="shared" si="3"/>
        <v>0</v>
      </c>
      <c r="J44" s="21"/>
    </row>
    <row r="45" spans="1:10" ht="15" customHeight="1" x14ac:dyDescent="0.25">
      <c r="A45" s="16" t="s">
        <v>133</v>
      </c>
      <c r="B45" s="31" t="str">
        <f>IF($A45="","",IFERROR(VLOOKUP($A45,Kalkulation!$A:$B,2,FALSE()),"⚠ Rezept-Nr?"))</f>
        <v>Rinderfilet-Pfanne</v>
      </c>
      <c r="C45" s="16" t="s">
        <v>99</v>
      </c>
      <c r="D45" s="31" t="str">
        <f>IF($C45="","",IFERROR(VLOOKUP($C45,Zutaten!$A:$B,2,FALSE()),"⚠ Zutat-Nr?"))</f>
        <v>Olivenöl nativ extra</v>
      </c>
      <c r="E45" s="22">
        <v>20</v>
      </c>
      <c r="F45" s="16" t="s">
        <v>28</v>
      </c>
      <c r="G45" s="32">
        <f t="shared" si="2"/>
        <v>1E-3</v>
      </c>
      <c r="H45" s="27">
        <f>IF($C45="","",IFERROR(VLOOKUP($C45,Zutaten!$A:$H,8,FALSE()),""))</f>
        <v>8.4</v>
      </c>
      <c r="I45" s="33">
        <f t="shared" si="3"/>
        <v>0.17</v>
      </c>
      <c r="J45" s="21"/>
    </row>
    <row r="46" spans="1:10" ht="15" customHeight="1" x14ac:dyDescent="0.25">
      <c r="A46" s="16"/>
      <c r="B46" s="28" t="str">
        <f>IF($A46="","",IFERROR(VLOOKUP($A46,Kalkulation!$A:$B,2,FALSE()),"⚠ Rezept-Nr?"))</f>
        <v/>
      </c>
      <c r="C46" s="16"/>
      <c r="D46" s="28" t="str">
        <f>IF($C46="","",IFERROR(VLOOKUP($C46,Zutaten!$A:$B,2,FALSE()),"⚠ Zutat-Nr?"))</f>
        <v/>
      </c>
      <c r="E46" s="22"/>
      <c r="F46" s="16"/>
      <c r="G46" s="29" t="str">
        <f t="shared" si="2"/>
        <v/>
      </c>
      <c r="H46" s="24" t="str">
        <f>IF($C46="","",IFERROR(VLOOKUP($C46,Zutaten!$A:$H,8,FALSE()),""))</f>
        <v/>
      </c>
      <c r="I46" s="30" t="str">
        <f t="shared" si="3"/>
        <v/>
      </c>
      <c r="J46" s="21"/>
    </row>
    <row r="47" spans="1:10" ht="15" customHeight="1" x14ac:dyDescent="0.25">
      <c r="A47" s="16"/>
      <c r="B47" s="31" t="str">
        <f>IF($A47="","",IFERROR(VLOOKUP($A47,Kalkulation!$A:$B,2,FALSE()),"⚠ Rezept-Nr?"))</f>
        <v/>
      </c>
      <c r="C47" s="16"/>
      <c r="D47" s="31" t="str">
        <f>IF($C47="","",IFERROR(VLOOKUP($C47,Zutaten!$A:$B,2,FALSE()),"⚠ Zutat-Nr?"))</f>
        <v/>
      </c>
      <c r="E47" s="22"/>
      <c r="F47" s="16"/>
      <c r="G47" s="32" t="str">
        <f t="shared" si="2"/>
        <v/>
      </c>
      <c r="H47" s="27" t="str">
        <f>IF($C47="","",IFERROR(VLOOKUP($C47,Zutaten!$A:$H,8,FALSE()),""))</f>
        <v/>
      </c>
      <c r="I47" s="33" t="str">
        <f t="shared" si="3"/>
        <v/>
      </c>
      <c r="J47" s="21"/>
    </row>
    <row r="48" spans="1:10" ht="15" customHeight="1" x14ac:dyDescent="0.25">
      <c r="A48" s="16"/>
      <c r="B48" s="28" t="str">
        <f>IF($A48="","",IFERROR(VLOOKUP($A48,Kalkulation!$A:$B,2,FALSE()),"⚠ Rezept-Nr?"))</f>
        <v/>
      </c>
      <c r="C48" s="16"/>
      <c r="D48" s="28" t="str">
        <f>IF($C48="","",IFERROR(VLOOKUP($C48,Zutaten!$A:$B,2,FALSE()),"⚠ Zutat-Nr?"))</f>
        <v/>
      </c>
      <c r="E48" s="22"/>
      <c r="F48" s="16"/>
      <c r="G48" s="29" t="str">
        <f t="shared" si="2"/>
        <v/>
      </c>
      <c r="H48" s="24" t="str">
        <f>IF($C48="","",IFERROR(VLOOKUP($C48,Zutaten!$A:$H,8,FALSE()),""))</f>
        <v/>
      </c>
      <c r="I48" s="30" t="str">
        <f t="shared" si="3"/>
        <v/>
      </c>
      <c r="J48" s="21"/>
    </row>
    <row r="49" spans="1:10" ht="15" customHeight="1" x14ac:dyDescent="0.25">
      <c r="A49" s="16"/>
      <c r="B49" s="31" t="str">
        <f>IF($A49="","",IFERROR(VLOOKUP($A49,Kalkulation!$A:$B,2,FALSE()),"⚠ Rezept-Nr?"))</f>
        <v/>
      </c>
      <c r="C49" s="16"/>
      <c r="D49" s="31" t="str">
        <f>IF($C49="","",IFERROR(VLOOKUP($C49,Zutaten!$A:$B,2,FALSE()),"⚠ Zutat-Nr?"))</f>
        <v/>
      </c>
      <c r="E49" s="22"/>
      <c r="F49" s="16"/>
      <c r="G49" s="32" t="str">
        <f t="shared" si="2"/>
        <v/>
      </c>
      <c r="H49" s="27" t="str">
        <f>IF($C49="","",IFERROR(VLOOKUP($C49,Zutaten!$A:$H,8,FALSE()),""))</f>
        <v/>
      </c>
      <c r="I49" s="33" t="str">
        <f t="shared" si="3"/>
        <v/>
      </c>
      <c r="J49" s="21"/>
    </row>
    <row r="50" spans="1:10" ht="15" customHeight="1" x14ac:dyDescent="0.25">
      <c r="A50" s="16"/>
      <c r="B50" s="28" t="str">
        <f>IF($A50="","",IFERROR(VLOOKUP($A50,Kalkulation!$A:$B,2,FALSE()),"⚠ Rezept-Nr?"))</f>
        <v/>
      </c>
      <c r="C50" s="16"/>
      <c r="D50" s="28" t="str">
        <f>IF($C50="","",IFERROR(VLOOKUP($C50,Zutaten!$A:$B,2,FALSE()),"⚠ Zutat-Nr?"))</f>
        <v/>
      </c>
      <c r="E50" s="22"/>
      <c r="F50" s="16"/>
      <c r="G50" s="29" t="str">
        <f t="shared" si="2"/>
        <v/>
      </c>
      <c r="H50" s="24" t="str">
        <f>IF($C50="","",IFERROR(VLOOKUP($C50,Zutaten!$A:$H,8,FALSE()),""))</f>
        <v/>
      </c>
      <c r="I50" s="30" t="str">
        <f t="shared" si="3"/>
        <v/>
      </c>
      <c r="J50" s="21"/>
    </row>
    <row r="51" spans="1:10" ht="15" customHeight="1" x14ac:dyDescent="0.25">
      <c r="A51" s="16"/>
      <c r="B51" s="31" t="str">
        <f>IF($A51="","",IFERROR(VLOOKUP($A51,Kalkulation!$A:$B,2,FALSE()),"⚠ Rezept-Nr?"))</f>
        <v/>
      </c>
      <c r="C51" s="16"/>
      <c r="D51" s="31" t="str">
        <f>IF($C51="","",IFERROR(VLOOKUP($C51,Zutaten!$A:$B,2,FALSE()),"⚠ Zutat-Nr?"))</f>
        <v/>
      </c>
      <c r="E51" s="22"/>
      <c r="F51" s="16"/>
      <c r="G51" s="32" t="str">
        <f t="shared" si="2"/>
        <v/>
      </c>
      <c r="H51" s="27" t="str">
        <f>IF($C51="","",IFERROR(VLOOKUP($C51,Zutaten!$A:$H,8,FALSE()),""))</f>
        <v/>
      </c>
      <c r="I51" s="33" t="str">
        <f t="shared" si="3"/>
        <v/>
      </c>
      <c r="J51" s="21"/>
    </row>
    <row r="52" spans="1:10" ht="15" customHeight="1" x14ac:dyDescent="0.25">
      <c r="A52" s="16"/>
      <c r="B52" s="28" t="str">
        <f>IF($A52="","",IFERROR(VLOOKUP($A52,Kalkulation!$A:$B,2,FALSE()),"⚠ Rezept-Nr?"))</f>
        <v/>
      </c>
      <c r="C52" s="16"/>
      <c r="D52" s="28" t="str">
        <f>IF($C52="","",IFERROR(VLOOKUP($C52,Zutaten!$A:$B,2,FALSE()),"⚠ Zutat-Nr?"))</f>
        <v/>
      </c>
      <c r="E52" s="22"/>
      <c r="F52" s="16"/>
      <c r="G52" s="29" t="str">
        <f t="shared" si="2"/>
        <v/>
      </c>
      <c r="H52" s="24" t="str">
        <f>IF($C52="","",IFERROR(VLOOKUP($C52,Zutaten!$A:$H,8,FALSE()),""))</f>
        <v/>
      </c>
      <c r="I52" s="30" t="str">
        <f t="shared" si="3"/>
        <v/>
      </c>
      <c r="J52" s="21"/>
    </row>
    <row r="53" spans="1:10" ht="15" customHeight="1" x14ac:dyDescent="0.25">
      <c r="A53" s="16"/>
      <c r="B53" s="31" t="str">
        <f>IF($A53="","",IFERROR(VLOOKUP($A53,Kalkulation!$A:$B,2,FALSE()),"⚠ Rezept-Nr?"))</f>
        <v/>
      </c>
      <c r="C53" s="16"/>
      <c r="D53" s="31" t="str">
        <f>IF($C53="","",IFERROR(VLOOKUP($C53,Zutaten!$A:$B,2,FALSE()),"⚠ Zutat-Nr?"))</f>
        <v/>
      </c>
      <c r="E53" s="22"/>
      <c r="F53" s="16"/>
      <c r="G53" s="32" t="str">
        <f t="shared" si="2"/>
        <v/>
      </c>
      <c r="H53" s="27" t="str">
        <f>IF($C53="","",IFERROR(VLOOKUP($C53,Zutaten!$A:$H,8,FALSE()),""))</f>
        <v/>
      </c>
      <c r="I53" s="33" t="str">
        <f t="shared" si="3"/>
        <v/>
      </c>
      <c r="J53" s="21"/>
    </row>
    <row r="54" spans="1:10" ht="15" customHeight="1" x14ac:dyDescent="0.25">
      <c r="A54" s="16"/>
      <c r="B54" s="28" t="str">
        <f>IF($A54="","",IFERROR(VLOOKUP($A54,Kalkulation!$A:$B,2,FALSE()),"⚠ Rezept-Nr?"))</f>
        <v/>
      </c>
      <c r="C54" s="16"/>
      <c r="D54" s="28" t="str">
        <f>IF($C54="","",IFERROR(VLOOKUP($C54,Zutaten!$A:$B,2,FALSE()),"⚠ Zutat-Nr?"))</f>
        <v/>
      </c>
      <c r="E54" s="22"/>
      <c r="F54" s="16"/>
      <c r="G54" s="29" t="str">
        <f t="shared" si="2"/>
        <v/>
      </c>
      <c r="H54" s="24" t="str">
        <f>IF($C54="","",IFERROR(VLOOKUP($C54,Zutaten!$A:$H,8,FALSE()),""))</f>
        <v/>
      </c>
      <c r="I54" s="30" t="str">
        <f t="shared" si="3"/>
        <v/>
      </c>
      <c r="J54" s="21"/>
    </row>
    <row r="55" spans="1:10" ht="15" customHeight="1" x14ac:dyDescent="0.25">
      <c r="A55" s="16"/>
      <c r="B55" s="31" t="str">
        <f>IF($A55="","",IFERROR(VLOOKUP($A55,Kalkulation!$A:$B,2,FALSE()),"⚠ Rezept-Nr?"))</f>
        <v/>
      </c>
      <c r="C55" s="16"/>
      <c r="D55" s="31" t="str">
        <f>IF($C55="","",IFERROR(VLOOKUP($C55,Zutaten!$A:$B,2,FALSE()),"⚠ Zutat-Nr?"))</f>
        <v/>
      </c>
      <c r="E55" s="22"/>
      <c r="F55" s="16"/>
      <c r="G55" s="32" t="str">
        <f t="shared" si="2"/>
        <v/>
      </c>
      <c r="H55" s="27" t="str">
        <f>IF($C55="","",IFERROR(VLOOKUP($C55,Zutaten!$A:$H,8,FALSE()),""))</f>
        <v/>
      </c>
      <c r="I55" s="33" t="str">
        <f t="shared" si="3"/>
        <v/>
      </c>
      <c r="J55" s="21"/>
    </row>
    <row r="56" spans="1:10" ht="15" customHeight="1" x14ac:dyDescent="0.25">
      <c r="A56" s="16"/>
      <c r="B56" s="28" t="str">
        <f>IF($A56="","",IFERROR(VLOOKUP($A56,Kalkulation!$A:$B,2,FALSE()),"⚠ Rezept-Nr?"))</f>
        <v/>
      </c>
      <c r="C56" s="16"/>
      <c r="D56" s="28" t="str">
        <f>IF($C56="","",IFERROR(VLOOKUP($C56,Zutaten!$A:$B,2,FALSE()),"⚠ Zutat-Nr?"))</f>
        <v/>
      </c>
      <c r="E56" s="22"/>
      <c r="F56" s="16"/>
      <c r="G56" s="29" t="str">
        <f t="shared" si="2"/>
        <v/>
      </c>
      <c r="H56" s="24" t="str">
        <f>IF($C56="","",IFERROR(VLOOKUP($C56,Zutaten!$A:$H,8,FALSE()),""))</f>
        <v/>
      </c>
      <c r="I56" s="30" t="str">
        <f t="shared" si="3"/>
        <v/>
      </c>
      <c r="J56" s="21"/>
    </row>
    <row r="57" spans="1:10" ht="15" customHeight="1" x14ac:dyDescent="0.25">
      <c r="A57" s="16"/>
      <c r="B57" s="31" t="str">
        <f>IF($A57="","",IFERROR(VLOOKUP($A57,Kalkulation!$A:$B,2,FALSE()),"⚠ Rezept-Nr?"))</f>
        <v/>
      </c>
      <c r="C57" s="16"/>
      <c r="D57" s="31" t="str">
        <f>IF($C57="","",IFERROR(VLOOKUP($C57,Zutaten!$A:$B,2,FALSE()),"⚠ Zutat-Nr?"))</f>
        <v/>
      </c>
      <c r="E57" s="22"/>
      <c r="F57" s="16"/>
      <c r="G57" s="32" t="str">
        <f t="shared" si="2"/>
        <v/>
      </c>
      <c r="H57" s="27" t="str">
        <f>IF($C57="","",IFERROR(VLOOKUP($C57,Zutaten!$A:$H,8,FALSE()),""))</f>
        <v/>
      </c>
      <c r="I57" s="33" t="str">
        <f t="shared" si="3"/>
        <v/>
      </c>
      <c r="J57" s="21"/>
    </row>
    <row r="58" spans="1:10" ht="15" customHeight="1" x14ac:dyDescent="0.25">
      <c r="A58" s="16"/>
      <c r="B58" s="28" t="str">
        <f>IF($A58="","",IFERROR(VLOOKUP($A58,Kalkulation!$A:$B,2,FALSE()),"⚠ Rezept-Nr?"))</f>
        <v/>
      </c>
      <c r="C58" s="16"/>
      <c r="D58" s="28" t="str">
        <f>IF($C58="","",IFERROR(VLOOKUP($C58,Zutaten!$A:$B,2,FALSE()),"⚠ Zutat-Nr?"))</f>
        <v/>
      </c>
      <c r="E58" s="22"/>
      <c r="F58" s="16"/>
      <c r="G58" s="29" t="str">
        <f t="shared" si="2"/>
        <v/>
      </c>
      <c r="H58" s="24" t="str">
        <f>IF($C58="","",IFERROR(VLOOKUP($C58,Zutaten!$A:$H,8,FALSE()),""))</f>
        <v/>
      </c>
      <c r="I58" s="30" t="str">
        <f t="shared" si="3"/>
        <v/>
      </c>
      <c r="J58" s="21"/>
    </row>
    <row r="59" spans="1:10" ht="15" customHeight="1" x14ac:dyDescent="0.25">
      <c r="A59" s="16"/>
      <c r="B59" s="31" t="str">
        <f>IF($A59="","",IFERROR(VLOOKUP($A59,Kalkulation!$A:$B,2,FALSE()),"⚠ Rezept-Nr?"))</f>
        <v/>
      </c>
      <c r="C59" s="16"/>
      <c r="D59" s="31" t="str">
        <f>IF($C59="","",IFERROR(VLOOKUP($C59,Zutaten!$A:$B,2,FALSE()),"⚠ Zutat-Nr?"))</f>
        <v/>
      </c>
      <c r="E59" s="22"/>
      <c r="F59" s="16"/>
      <c r="G59" s="32" t="str">
        <f t="shared" si="2"/>
        <v/>
      </c>
      <c r="H59" s="27" t="str">
        <f>IF($C59="","",IFERROR(VLOOKUP($C59,Zutaten!$A:$H,8,FALSE()),""))</f>
        <v/>
      </c>
      <c r="I59" s="33" t="str">
        <f t="shared" si="3"/>
        <v/>
      </c>
      <c r="J59" s="21"/>
    </row>
    <row r="60" spans="1:10" ht="15" customHeight="1" x14ac:dyDescent="0.25">
      <c r="A60" s="16"/>
      <c r="B60" s="28" t="str">
        <f>IF($A60="","",IFERROR(VLOOKUP($A60,Kalkulation!$A:$B,2,FALSE()),"⚠ Rezept-Nr?"))</f>
        <v/>
      </c>
      <c r="C60" s="16"/>
      <c r="D60" s="28" t="str">
        <f>IF($C60="","",IFERROR(VLOOKUP($C60,Zutaten!$A:$B,2,FALSE()),"⚠ Zutat-Nr?"))</f>
        <v/>
      </c>
      <c r="E60" s="22"/>
      <c r="F60" s="16"/>
      <c r="G60" s="29" t="str">
        <f t="shared" si="2"/>
        <v/>
      </c>
      <c r="H60" s="24" t="str">
        <f>IF($C60="","",IFERROR(VLOOKUP($C60,Zutaten!$A:$H,8,FALSE()),""))</f>
        <v/>
      </c>
      <c r="I60" s="30" t="str">
        <f t="shared" si="3"/>
        <v/>
      </c>
      <c r="J60" s="21"/>
    </row>
    <row r="61" spans="1:10" ht="15" customHeight="1" x14ac:dyDescent="0.25">
      <c r="A61" s="16"/>
      <c r="B61" s="31" t="str">
        <f>IF($A61="","",IFERROR(VLOOKUP($A61,Kalkulation!$A:$B,2,FALSE()),"⚠ Rezept-Nr?"))</f>
        <v/>
      </c>
      <c r="C61" s="16"/>
      <c r="D61" s="31" t="str">
        <f>IF($C61="","",IFERROR(VLOOKUP($C61,Zutaten!$A:$B,2,FALSE()),"⚠ Zutat-Nr?"))</f>
        <v/>
      </c>
      <c r="E61" s="22"/>
      <c r="F61" s="16"/>
      <c r="G61" s="32" t="str">
        <f t="shared" si="2"/>
        <v/>
      </c>
      <c r="H61" s="27" t="str">
        <f>IF($C61="","",IFERROR(VLOOKUP($C61,Zutaten!$A:$H,8,FALSE()),""))</f>
        <v/>
      </c>
      <c r="I61" s="33" t="str">
        <f t="shared" si="3"/>
        <v/>
      </c>
      <c r="J61" s="21"/>
    </row>
  </sheetData>
  <autoFilter ref="A3:J61" xr:uid="{00000000-0009-0000-0000-000002000000}"/>
  <mergeCells count="2">
    <mergeCell ref="A1:J1"/>
    <mergeCell ref="A2:J2"/>
  </mergeCells>
  <dataValidations count="3">
    <dataValidation type="list" allowBlank="1" sqref="A4:A61" xr:uid="{00000000-0002-0000-0200-000000000000}">
      <formula1>RezeptNrListe</formula1>
      <formula2>0</formula2>
    </dataValidation>
    <dataValidation type="list" allowBlank="1" sqref="C4:C61" xr:uid="{00000000-0002-0000-0200-000001000000}">
      <formula1>ZutatNrListe</formula1>
      <formula2>0</formula2>
    </dataValidation>
    <dataValidation type="list" allowBlank="1" sqref="F4:F61" xr:uid="{00000000-0002-0000-0200-000002000000}">
      <formula1>EinheitenListe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Q1"/>
    </sheetView>
  </sheetViews>
  <sheetFormatPr baseColWidth="10" defaultColWidth="8.7109375" defaultRowHeight="15" x14ac:dyDescent="0.25"/>
  <cols>
    <col min="1" max="1" width="10" customWidth="1"/>
    <col min="2" max="2" width="24" customWidth="1"/>
    <col min="3" max="3" width="14" customWidth="1"/>
    <col min="4" max="4" width="10" customWidth="1"/>
    <col min="5" max="5" width="12" customWidth="1"/>
    <col min="6" max="12" width="13" customWidth="1"/>
    <col min="13" max="13" width="8" customWidth="1"/>
    <col min="14" max="14" width="12" customWidth="1"/>
    <col min="15" max="15" width="14" customWidth="1"/>
    <col min="16" max="16" width="13" customWidth="1"/>
    <col min="17" max="17" width="12" customWidth="1"/>
  </cols>
  <sheetData>
    <row r="1" spans="1:17" ht="25.5" customHeight="1" x14ac:dyDescent="0.25">
      <c r="A1" s="2" t="s">
        <v>134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1" t="s">
        <v>135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3.75" customHeight="1" x14ac:dyDescent="0.25">
      <c r="A3" s="34" t="s">
        <v>121</v>
      </c>
      <c r="B3" s="34" t="s">
        <v>122</v>
      </c>
      <c r="C3" s="34" t="s">
        <v>136</v>
      </c>
      <c r="D3" s="34" t="s">
        <v>137</v>
      </c>
      <c r="E3" s="34" t="s">
        <v>138</v>
      </c>
      <c r="F3" s="35" t="s">
        <v>139</v>
      </c>
      <c r="G3" s="35" t="s">
        <v>140</v>
      </c>
      <c r="H3" s="35" t="s">
        <v>141</v>
      </c>
      <c r="I3" s="35" t="s">
        <v>142</v>
      </c>
      <c r="J3" s="35" t="s">
        <v>143</v>
      </c>
      <c r="K3" s="35" t="s">
        <v>144</v>
      </c>
      <c r="L3" s="34" t="s">
        <v>145</v>
      </c>
      <c r="M3" s="34" t="s">
        <v>8</v>
      </c>
      <c r="N3" s="35" t="s">
        <v>146</v>
      </c>
      <c r="O3" s="35" t="s">
        <v>147</v>
      </c>
      <c r="P3" s="35" t="s">
        <v>148</v>
      </c>
      <c r="Q3" s="35" t="s">
        <v>149</v>
      </c>
    </row>
    <row r="4" spans="1:17" ht="15" customHeight="1" x14ac:dyDescent="0.25">
      <c r="A4" s="16" t="s">
        <v>128</v>
      </c>
      <c r="B4" s="21" t="s">
        <v>150</v>
      </c>
      <c r="C4" s="21" t="s">
        <v>37</v>
      </c>
      <c r="D4" s="36">
        <v>15</v>
      </c>
      <c r="E4" s="36">
        <v>40</v>
      </c>
      <c r="F4" s="30">
        <f>IF($A4="","",ROUND(SUMIF(Rezepturen!$A:$A,$A4,Rezepturen!$I:$I),2))</f>
        <v>4.92</v>
      </c>
      <c r="G4" s="30">
        <f t="shared" ref="G4:G21" si="0">IF(OR($A4="",$D4=""),"",ROUND($F4/$D4,2))</f>
        <v>0.33</v>
      </c>
      <c r="H4" s="30">
        <f t="shared" ref="H4:H21" si="1">IF(OR($A4="",$D4=""),"",ROUND(($E4/60)*Personalsatz/$D4,2))</f>
        <v>0.87</v>
      </c>
      <c r="I4" s="30">
        <f t="shared" ref="I4:I21" si="2">IF($A4="","",ROUND($G4*GK_Zuschlag,2))</f>
        <v>0.04</v>
      </c>
      <c r="J4" s="37">
        <f t="shared" ref="J4:J21" si="3">IF($A4="","",ROUND($G4+$H4+$I4,2))</f>
        <v>1.24</v>
      </c>
      <c r="K4" s="30">
        <f t="shared" ref="K4:K21" si="4">IF(OR($A4="",$G4=""),"",ROUND($G4/Ziel_WEQ,2))</f>
        <v>1.1000000000000001</v>
      </c>
      <c r="L4" s="38">
        <v>2.8</v>
      </c>
      <c r="M4" s="25">
        <v>0.19</v>
      </c>
      <c r="N4" s="30">
        <f t="shared" ref="N4:N21" si="5">IF(OR($L4="",$M4=""),"",ROUND($L4*(1+$M4),2))</f>
        <v>3.33</v>
      </c>
      <c r="O4" s="39">
        <f t="shared" ref="O4:O21" si="6">IF(OR($L4="",$G4=""),"",$G4/$L4)</f>
        <v>0.11785714285714287</v>
      </c>
      <c r="P4" s="30">
        <f t="shared" ref="P4:P21" si="7">IF(OR($L4="",$G4=""),"",ROUND($L4-$G4,2))</f>
        <v>2.4700000000000002</v>
      </c>
      <c r="Q4" s="37">
        <f t="shared" ref="Q4:Q21" si="8">IF(OR($L4="",$J4=""),"",ROUND($L4-$J4,2))</f>
        <v>1.56</v>
      </c>
    </row>
    <row r="5" spans="1:17" ht="15" customHeight="1" x14ac:dyDescent="0.25">
      <c r="A5" s="16" t="s">
        <v>129</v>
      </c>
      <c r="B5" s="21" t="s">
        <v>151</v>
      </c>
      <c r="C5" s="21" t="s">
        <v>19</v>
      </c>
      <c r="D5" s="36">
        <v>8</v>
      </c>
      <c r="E5" s="36">
        <v>40</v>
      </c>
      <c r="F5" s="33">
        <f>IF($A5="","",ROUND(SUMIF(Rezepturen!$A:$A,$A5,Rezepturen!$I:$I),2))</f>
        <v>14.82</v>
      </c>
      <c r="G5" s="33">
        <f t="shared" si="0"/>
        <v>1.85</v>
      </c>
      <c r="H5" s="33">
        <f t="shared" si="1"/>
        <v>1.63</v>
      </c>
      <c r="I5" s="33">
        <f t="shared" si="2"/>
        <v>0.22</v>
      </c>
      <c r="J5" s="40">
        <f t="shared" si="3"/>
        <v>3.7</v>
      </c>
      <c r="K5" s="33">
        <f t="shared" si="4"/>
        <v>6.17</v>
      </c>
      <c r="L5" s="38">
        <v>6.9</v>
      </c>
      <c r="M5" s="25">
        <v>0.19</v>
      </c>
      <c r="N5" s="33">
        <f t="shared" si="5"/>
        <v>8.2100000000000009</v>
      </c>
      <c r="O5" s="41">
        <f t="shared" si="6"/>
        <v>0.26811594202898553</v>
      </c>
      <c r="P5" s="33">
        <f t="shared" si="7"/>
        <v>5.05</v>
      </c>
      <c r="Q5" s="40">
        <f t="shared" si="8"/>
        <v>3.2</v>
      </c>
    </row>
    <row r="6" spans="1:17" ht="15" customHeight="1" x14ac:dyDescent="0.25">
      <c r="A6" s="16" t="s">
        <v>130</v>
      </c>
      <c r="B6" s="21" t="s">
        <v>152</v>
      </c>
      <c r="C6" s="21" t="s">
        <v>19</v>
      </c>
      <c r="D6" s="36">
        <v>12</v>
      </c>
      <c r="E6" s="36">
        <v>45</v>
      </c>
      <c r="F6" s="30">
        <f>IF($A6="","",ROUND(SUMIF(Rezepturen!$A:$A,$A6,Rezepturen!$I:$I),2))</f>
        <v>18.239999999999998</v>
      </c>
      <c r="G6" s="30">
        <f t="shared" si="0"/>
        <v>1.52</v>
      </c>
      <c r="H6" s="30">
        <f t="shared" si="1"/>
        <v>1.22</v>
      </c>
      <c r="I6" s="30">
        <f t="shared" si="2"/>
        <v>0.18</v>
      </c>
      <c r="J6" s="37">
        <f t="shared" si="3"/>
        <v>2.92</v>
      </c>
      <c r="K6" s="30">
        <f t="shared" si="4"/>
        <v>5.07</v>
      </c>
      <c r="L6" s="38">
        <v>4.4000000000000004</v>
      </c>
      <c r="M6" s="25">
        <v>0.19</v>
      </c>
      <c r="N6" s="30">
        <f t="shared" si="5"/>
        <v>5.24</v>
      </c>
      <c r="O6" s="39">
        <f t="shared" si="6"/>
        <v>0.3454545454545454</v>
      </c>
      <c r="P6" s="30">
        <f t="shared" si="7"/>
        <v>2.88</v>
      </c>
      <c r="Q6" s="37">
        <f t="shared" si="8"/>
        <v>1.48</v>
      </c>
    </row>
    <row r="7" spans="1:17" ht="15" customHeight="1" x14ac:dyDescent="0.25">
      <c r="A7" s="16" t="s">
        <v>131</v>
      </c>
      <c r="B7" s="21" t="s">
        <v>153</v>
      </c>
      <c r="C7" s="21" t="s">
        <v>24</v>
      </c>
      <c r="D7" s="36">
        <v>8</v>
      </c>
      <c r="E7" s="36">
        <v>35</v>
      </c>
      <c r="F7" s="33">
        <f>IF($A7="","",ROUND(SUMIF(Rezepturen!$A:$A,$A7,Rezepturen!$I:$I),2))</f>
        <v>5.99</v>
      </c>
      <c r="G7" s="33">
        <f t="shared" si="0"/>
        <v>0.75</v>
      </c>
      <c r="H7" s="33">
        <f t="shared" si="1"/>
        <v>1.42</v>
      </c>
      <c r="I7" s="33">
        <f t="shared" si="2"/>
        <v>0.09</v>
      </c>
      <c r="J7" s="40">
        <f t="shared" si="3"/>
        <v>2.2599999999999998</v>
      </c>
      <c r="K7" s="33">
        <f t="shared" si="4"/>
        <v>2.5</v>
      </c>
      <c r="L7" s="38">
        <v>3.2</v>
      </c>
      <c r="M7" s="25">
        <v>0.19</v>
      </c>
      <c r="N7" s="33">
        <f t="shared" si="5"/>
        <v>3.81</v>
      </c>
      <c r="O7" s="41">
        <f t="shared" si="6"/>
        <v>0.234375</v>
      </c>
      <c r="P7" s="33">
        <f t="shared" si="7"/>
        <v>2.4500000000000002</v>
      </c>
      <c r="Q7" s="40">
        <f t="shared" si="8"/>
        <v>0.94</v>
      </c>
    </row>
    <row r="8" spans="1:17" ht="15" customHeight="1" x14ac:dyDescent="0.25">
      <c r="A8" s="16" t="s">
        <v>132</v>
      </c>
      <c r="B8" s="21" t="s">
        <v>154</v>
      </c>
      <c r="C8" s="21" t="s">
        <v>32</v>
      </c>
      <c r="D8" s="36">
        <v>12</v>
      </c>
      <c r="E8" s="36">
        <v>35</v>
      </c>
      <c r="F8" s="30">
        <f>IF($A8="","",ROUND(SUMIF(Rezepturen!$A:$A,$A8,Rezepturen!$I:$I),2))</f>
        <v>4.43</v>
      </c>
      <c r="G8" s="30">
        <f t="shared" si="0"/>
        <v>0.37</v>
      </c>
      <c r="H8" s="30">
        <f t="shared" si="1"/>
        <v>0.95</v>
      </c>
      <c r="I8" s="30">
        <f t="shared" si="2"/>
        <v>0.04</v>
      </c>
      <c r="J8" s="37">
        <f t="shared" si="3"/>
        <v>1.36</v>
      </c>
      <c r="K8" s="30">
        <f t="shared" si="4"/>
        <v>1.23</v>
      </c>
      <c r="L8" s="38">
        <v>2.2000000000000002</v>
      </c>
      <c r="M8" s="25">
        <v>0.19</v>
      </c>
      <c r="N8" s="30">
        <f t="shared" si="5"/>
        <v>2.62</v>
      </c>
      <c r="O8" s="39">
        <f t="shared" si="6"/>
        <v>0.16818181818181815</v>
      </c>
      <c r="P8" s="30">
        <f t="shared" si="7"/>
        <v>1.83</v>
      </c>
      <c r="Q8" s="37">
        <f t="shared" si="8"/>
        <v>0.84</v>
      </c>
    </row>
    <row r="9" spans="1:17" ht="15" customHeight="1" x14ac:dyDescent="0.25">
      <c r="A9" s="16" t="s">
        <v>133</v>
      </c>
      <c r="B9" s="21" t="s">
        <v>155</v>
      </c>
      <c r="C9" s="21" t="s">
        <v>19</v>
      </c>
      <c r="D9" s="36">
        <v>4</v>
      </c>
      <c r="E9" s="36">
        <v>30</v>
      </c>
      <c r="F9" s="33">
        <f>IF($A9="","",ROUND(SUMIF(Rezepturen!$A:$A,$A9,Rezepturen!$I:$I),2))</f>
        <v>17.920000000000002</v>
      </c>
      <c r="G9" s="33">
        <f t="shared" si="0"/>
        <v>4.4800000000000004</v>
      </c>
      <c r="H9" s="33">
        <f t="shared" si="1"/>
        <v>2.44</v>
      </c>
      <c r="I9" s="33">
        <f t="shared" si="2"/>
        <v>0.54</v>
      </c>
      <c r="J9" s="40">
        <f t="shared" si="3"/>
        <v>7.46</v>
      </c>
      <c r="K9" s="33">
        <f t="shared" si="4"/>
        <v>14.93</v>
      </c>
      <c r="L9" s="38">
        <v>14.5</v>
      </c>
      <c r="M9" s="25">
        <v>0.19</v>
      </c>
      <c r="N9" s="33">
        <f t="shared" si="5"/>
        <v>17.260000000000002</v>
      </c>
      <c r="O9" s="41">
        <f t="shared" si="6"/>
        <v>0.30896551724137933</v>
      </c>
      <c r="P9" s="33">
        <f t="shared" si="7"/>
        <v>10.02</v>
      </c>
      <c r="Q9" s="40">
        <f t="shared" si="8"/>
        <v>7.04</v>
      </c>
    </row>
    <row r="10" spans="1:17" ht="15" customHeight="1" x14ac:dyDescent="0.25">
      <c r="A10" s="16"/>
      <c r="B10" s="21"/>
      <c r="C10" s="21"/>
      <c r="D10" s="36"/>
      <c r="E10" s="36"/>
      <c r="F10" s="30" t="str">
        <f>IF($A10="","",ROUND(SUMIF(Rezepturen!$A:$A,$A10,Rezepturen!$I:$I),2))</f>
        <v/>
      </c>
      <c r="G10" s="30" t="str">
        <f t="shared" si="0"/>
        <v/>
      </c>
      <c r="H10" s="30" t="str">
        <f t="shared" si="1"/>
        <v/>
      </c>
      <c r="I10" s="30" t="str">
        <f t="shared" si="2"/>
        <v/>
      </c>
      <c r="J10" s="37" t="str">
        <f t="shared" si="3"/>
        <v/>
      </c>
      <c r="K10" s="30" t="str">
        <f t="shared" si="4"/>
        <v/>
      </c>
      <c r="L10" s="38"/>
      <c r="M10" s="25"/>
      <c r="N10" s="30" t="str">
        <f t="shared" si="5"/>
        <v/>
      </c>
      <c r="O10" s="39" t="str">
        <f t="shared" si="6"/>
        <v/>
      </c>
      <c r="P10" s="30" t="str">
        <f t="shared" si="7"/>
        <v/>
      </c>
      <c r="Q10" s="37" t="str">
        <f t="shared" si="8"/>
        <v/>
      </c>
    </row>
    <row r="11" spans="1:17" ht="15" customHeight="1" x14ac:dyDescent="0.25">
      <c r="A11" s="16"/>
      <c r="B11" s="21"/>
      <c r="C11" s="21"/>
      <c r="D11" s="36"/>
      <c r="E11" s="36"/>
      <c r="F11" s="33" t="str">
        <f>IF($A11="","",ROUND(SUMIF(Rezepturen!$A:$A,$A11,Rezepturen!$I:$I),2))</f>
        <v/>
      </c>
      <c r="G11" s="33" t="str">
        <f t="shared" si="0"/>
        <v/>
      </c>
      <c r="H11" s="33" t="str">
        <f t="shared" si="1"/>
        <v/>
      </c>
      <c r="I11" s="33" t="str">
        <f t="shared" si="2"/>
        <v/>
      </c>
      <c r="J11" s="40" t="str">
        <f t="shared" si="3"/>
        <v/>
      </c>
      <c r="K11" s="33" t="str">
        <f t="shared" si="4"/>
        <v/>
      </c>
      <c r="L11" s="38"/>
      <c r="M11" s="25"/>
      <c r="N11" s="33" t="str">
        <f t="shared" si="5"/>
        <v/>
      </c>
      <c r="O11" s="41" t="str">
        <f t="shared" si="6"/>
        <v/>
      </c>
      <c r="P11" s="33" t="str">
        <f t="shared" si="7"/>
        <v/>
      </c>
      <c r="Q11" s="40" t="str">
        <f t="shared" si="8"/>
        <v/>
      </c>
    </row>
    <row r="12" spans="1:17" ht="15" customHeight="1" x14ac:dyDescent="0.25">
      <c r="A12" s="16"/>
      <c r="B12" s="21"/>
      <c r="C12" s="21"/>
      <c r="D12" s="36"/>
      <c r="E12" s="36"/>
      <c r="F12" s="30" t="str">
        <f>IF($A12="","",ROUND(SUMIF(Rezepturen!$A:$A,$A12,Rezepturen!$I:$I),2))</f>
        <v/>
      </c>
      <c r="G12" s="30" t="str">
        <f t="shared" si="0"/>
        <v/>
      </c>
      <c r="H12" s="30" t="str">
        <f t="shared" si="1"/>
        <v/>
      </c>
      <c r="I12" s="30" t="str">
        <f t="shared" si="2"/>
        <v/>
      </c>
      <c r="J12" s="37" t="str">
        <f t="shared" si="3"/>
        <v/>
      </c>
      <c r="K12" s="30" t="str">
        <f t="shared" si="4"/>
        <v/>
      </c>
      <c r="L12" s="38"/>
      <c r="M12" s="25"/>
      <c r="N12" s="30" t="str">
        <f t="shared" si="5"/>
        <v/>
      </c>
      <c r="O12" s="39" t="str">
        <f t="shared" si="6"/>
        <v/>
      </c>
      <c r="P12" s="30" t="str">
        <f t="shared" si="7"/>
        <v/>
      </c>
      <c r="Q12" s="37" t="str">
        <f t="shared" si="8"/>
        <v/>
      </c>
    </row>
    <row r="13" spans="1:17" ht="15" customHeight="1" x14ac:dyDescent="0.25">
      <c r="A13" s="16"/>
      <c r="B13" s="21"/>
      <c r="C13" s="21"/>
      <c r="D13" s="36"/>
      <c r="E13" s="36"/>
      <c r="F13" s="33" t="str">
        <f>IF($A13="","",ROUND(SUMIF(Rezepturen!$A:$A,$A13,Rezepturen!$I:$I),2))</f>
        <v/>
      </c>
      <c r="G13" s="33" t="str">
        <f t="shared" si="0"/>
        <v/>
      </c>
      <c r="H13" s="33" t="str">
        <f t="shared" si="1"/>
        <v/>
      </c>
      <c r="I13" s="33" t="str">
        <f t="shared" si="2"/>
        <v/>
      </c>
      <c r="J13" s="40" t="str">
        <f t="shared" si="3"/>
        <v/>
      </c>
      <c r="K13" s="33" t="str">
        <f t="shared" si="4"/>
        <v/>
      </c>
      <c r="L13" s="38"/>
      <c r="M13" s="25"/>
      <c r="N13" s="33" t="str">
        <f t="shared" si="5"/>
        <v/>
      </c>
      <c r="O13" s="41" t="str">
        <f t="shared" si="6"/>
        <v/>
      </c>
      <c r="P13" s="33" t="str">
        <f t="shared" si="7"/>
        <v/>
      </c>
      <c r="Q13" s="40" t="str">
        <f t="shared" si="8"/>
        <v/>
      </c>
    </row>
    <row r="14" spans="1:17" ht="15" customHeight="1" x14ac:dyDescent="0.25">
      <c r="A14" s="16"/>
      <c r="B14" s="21"/>
      <c r="C14" s="21"/>
      <c r="D14" s="36"/>
      <c r="E14" s="36"/>
      <c r="F14" s="30" t="str">
        <f>IF($A14="","",ROUND(SUMIF(Rezepturen!$A:$A,$A14,Rezepturen!$I:$I),2))</f>
        <v/>
      </c>
      <c r="G14" s="30" t="str">
        <f t="shared" si="0"/>
        <v/>
      </c>
      <c r="H14" s="30" t="str">
        <f t="shared" si="1"/>
        <v/>
      </c>
      <c r="I14" s="30" t="str">
        <f t="shared" si="2"/>
        <v/>
      </c>
      <c r="J14" s="37" t="str">
        <f t="shared" si="3"/>
        <v/>
      </c>
      <c r="K14" s="30" t="str">
        <f t="shared" si="4"/>
        <v/>
      </c>
      <c r="L14" s="38"/>
      <c r="M14" s="25"/>
      <c r="N14" s="30" t="str">
        <f t="shared" si="5"/>
        <v/>
      </c>
      <c r="O14" s="39" t="str">
        <f t="shared" si="6"/>
        <v/>
      </c>
      <c r="P14" s="30" t="str">
        <f t="shared" si="7"/>
        <v/>
      </c>
      <c r="Q14" s="37" t="str">
        <f t="shared" si="8"/>
        <v/>
      </c>
    </row>
    <row r="15" spans="1:17" ht="15" customHeight="1" x14ac:dyDescent="0.25">
      <c r="A15" s="16"/>
      <c r="B15" s="21"/>
      <c r="C15" s="21"/>
      <c r="D15" s="36"/>
      <c r="E15" s="36"/>
      <c r="F15" s="33" t="str">
        <f>IF($A15="","",ROUND(SUMIF(Rezepturen!$A:$A,$A15,Rezepturen!$I:$I),2))</f>
        <v/>
      </c>
      <c r="G15" s="33" t="str">
        <f t="shared" si="0"/>
        <v/>
      </c>
      <c r="H15" s="33" t="str">
        <f t="shared" si="1"/>
        <v/>
      </c>
      <c r="I15" s="33" t="str">
        <f t="shared" si="2"/>
        <v/>
      </c>
      <c r="J15" s="40" t="str">
        <f t="shared" si="3"/>
        <v/>
      </c>
      <c r="K15" s="33" t="str">
        <f t="shared" si="4"/>
        <v/>
      </c>
      <c r="L15" s="38"/>
      <c r="M15" s="25"/>
      <c r="N15" s="33" t="str">
        <f t="shared" si="5"/>
        <v/>
      </c>
      <c r="O15" s="41" t="str">
        <f t="shared" si="6"/>
        <v/>
      </c>
      <c r="P15" s="33" t="str">
        <f t="shared" si="7"/>
        <v/>
      </c>
      <c r="Q15" s="40" t="str">
        <f t="shared" si="8"/>
        <v/>
      </c>
    </row>
    <row r="16" spans="1:17" ht="15" customHeight="1" x14ac:dyDescent="0.25">
      <c r="A16" s="16"/>
      <c r="B16" s="21"/>
      <c r="C16" s="21"/>
      <c r="D16" s="36"/>
      <c r="E16" s="36"/>
      <c r="F16" s="30" t="str">
        <f>IF($A16="","",ROUND(SUMIF(Rezepturen!$A:$A,$A16,Rezepturen!$I:$I),2))</f>
        <v/>
      </c>
      <c r="G16" s="30" t="str">
        <f t="shared" si="0"/>
        <v/>
      </c>
      <c r="H16" s="30" t="str">
        <f t="shared" si="1"/>
        <v/>
      </c>
      <c r="I16" s="30" t="str">
        <f t="shared" si="2"/>
        <v/>
      </c>
      <c r="J16" s="37" t="str">
        <f t="shared" si="3"/>
        <v/>
      </c>
      <c r="K16" s="30" t="str">
        <f t="shared" si="4"/>
        <v/>
      </c>
      <c r="L16" s="38"/>
      <c r="M16" s="25"/>
      <c r="N16" s="30" t="str">
        <f t="shared" si="5"/>
        <v/>
      </c>
      <c r="O16" s="39" t="str">
        <f t="shared" si="6"/>
        <v/>
      </c>
      <c r="P16" s="30" t="str">
        <f t="shared" si="7"/>
        <v/>
      </c>
      <c r="Q16" s="37" t="str">
        <f t="shared" si="8"/>
        <v/>
      </c>
    </row>
    <row r="17" spans="1:17" ht="15" customHeight="1" x14ac:dyDescent="0.25">
      <c r="A17" s="16"/>
      <c r="B17" s="21"/>
      <c r="C17" s="21"/>
      <c r="D17" s="36"/>
      <c r="E17" s="36"/>
      <c r="F17" s="33" t="str">
        <f>IF($A17="","",ROUND(SUMIF(Rezepturen!$A:$A,$A17,Rezepturen!$I:$I),2))</f>
        <v/>
      </c>
      <c r="G17" s="33" t="str">
        <f t="shared" si="0"/>
        <v/>
      </c>
      <c r="H17" s="33" t="str">
        <f t="shared" si="1"/>
        <v/>
      </c>
      <c r="I17" s="33" t="str">
        <f t="shared" si="2"/>
        <v/>
      </c>
      <c r="J17" s="40" t="str">
        <f t="shared" si="3"/>
        <v/>
      </c>
      <c r="K17" s="33" t="str">
        <f t="shared" si="4"/>
        <v/>
      </c>
      <c r="L17" s="38"/>
      <c r="M17" s="25"/>
      <c r="N17" s="33" t="str">
        <f t="shared" si="5"/>
        <v/>
      </c>
      <c r="O17" s="41" t="str">
        <f t="shared" si="6"/>
        <v/>
      </c>
      <c r="P17" s="33" t="str">
        <f t="shared" si="7"/>
        <v/>
      </c>
      <c r="Q17" s="40" t="str">
        <f t="shared" si="8"/>
        <v/>
      </c>
    </row>
    <row r="18" spans="1:17" ht="15" customHeight="1" x14ac:dyDescent="0.25">
      <c r="A18" s="16"/>
      <c r="B18" s="21"/>
      <c r="C18" s="21"/>
      <c r="D18" s="36"/>
      <c r="E18" s="36"/>
      <c r="F18" s="30" t="str">
        <f>IF($A18="","",ROUND(SUMIF(Rezepturen!$A:$A,$A18,Rezepturen!$I:$I),2))</f>
        <v/>
      </c>
      <c r="G18" s="30" t="str">
        <f t="shared" si="0"/>
        <v/>
      </c>
      <c r="H18" s="30" t="str">
        <f t="shared" si="1"/>
        <v/>
      </c>
      <c r="I18" s="30" t="str">
        <f t="shared" si="2"/>
        <v/>
      </c>
      <c r="J18" s="37" t="str">
        <f t="shared" si="3"/>
        <v/>
      </c>
      <c r="K18" s="30" t="str">
        <f t="shared" si="4"/>
        <v/>
      </c>
      <c r="L18" s="38"/>
      <c r="M18" s="25"/>
      <c r="N18" s="30" t="str">
        <f t="shared" si="5"/>
        <v/>
      </c>
      <c r="O18" s="39" t="str">
        <f t="shared" si="6"/>
        <v/>
      </c>
      <c r="P18" s="30" t="str">
        <f t="shared" si="7"/>
        <v/>
      </c>
      <c r="Q18" s="37" t="str">
        <f t="shared" si="8"/>
        <v/>
      </c>
    </row>
    <row r="19" spans="1:17" ht="15" customHeight="1" x14ac:dyDescent="0.25">
      <c r="A19" s="16"/>
      <c r="B19" s="21"/>
      <c r="C19" s="21"/>
      <c r="D19" s="36"/>
      <c r="E19" s="36"/>
      <c r="F19" s="33" t="str">
        <f>IF($A19="","",ROUND(SUMIF(Rezepturen!$A:$A,$A19,Rezepturen!$I:$I),2))</f>
        <v/>
      </c>
      <c r="G19" s="33" t="str">
        <f t="shared" si="0"/>
        <v/>
      </c>
      <c r="H19" s="33" t="str">
        <f t="shared" si="1"/>
        <v/>
      </c>
      <c r="I19" s="33" t="str">
        <f t="shared" si="2"/>
        <v/>
      </c>
      <c r="J19" s="40" t="str">
        <f t="shared" si="3"/>
        <v/>
      </c>
      <c r="K19" s="33" t="str">
        <f t="shared" si="4"/>
        <v/>
      </c>
      <c r="L19" s="38"/>
      <c r="M19" s="25"/>
      <c r="N19" s="33" t="str">
        <f t="shared" si="5"/>
        <v/>
      </c>
      <c r="O19" s="41" t="str">
        <f t="shared" si="6"/>
        <v/>
      </c>
      <c r="P19" s="33" t="str">
        <f t="shared" si="7"/>
        <v/>
      </c>
      <c r="Q19" s="40" t="str">
        <f t="shared" si="8"/>
        <v/>
      </c>
    </row>
    <row r="20" spans="1:17" ht="15" customHeight="1" x14ac:dyDescent="0.25">
      <c r="A20" s="16"/>
      <c r="B20" s="21"/>
      <c r="C20" s="21"/>
      <c r="D20" s="36"/>
      <c r="E20" s="36"/>
      <c r="F20" s="30" t="str">
        <f>IF($A20="","",ROUND(SUMIF(Rezepturen!$A:$A,$A20,Rezepturen!$I:$I),2))</f>
        <v/>
      </c>
      <c r="G20" s="30" t="str">
        <f t="shared" si="0"/>
        <v/>
      </c>
      <c r="H20" s="30" t="str">
        <f t="shared" si="1"/>
        <v/>
      </c>
      <c r="I20" s="30" t="str">
        <f t="shared" si="2"/>
        <v/>
      </c>
      <c r="J20" s="37" t="str">
        <f t="shared" si="3"/>
        <v/>
      </c>
      <c r="K20" s="30" t="str">
        <f t="shared" si="4"/>
        <v/>
      </c>
      <c r="L20" s="38"/>
      <c r="M20" s="25"/>
      <c r="N20" s="30" t="str">
        <f t="shared" si="5"/>
        <v/>
      </c>
      <c r="O20" s="39" t="str">
        <f t="shared" si="6"/>
        <v/>
      </c>
      <c r="P20" s="30" t="str">
        <f t="shared" si="7"/>
        <v/>
      </c>
      <c r="Q20" s="37" t="str">
        <f t="shared" si="8"/>
        <v/>
      </c>
    </row>
    <row r="21" spans="1:17" ht="15" customHeight="1" x14ac:dyDescent="0.25">
      <c r="A21" s="16"/>
      <c r="B21" s="21"/>
      <c r="C21" s="21"/>
      <c r="D21" s="36"/>
      <c r="E21" s="36"/>
      <c r="F21" s="33" t="str">
        <f>IF($A21="","",ROUND(SUMIF(Rezepturen!$A:$A,$A21,Rezepturen!$I:$I),2))</f>
        <v/>
      </c>
      <c r="G21" s="33" t="str">
        <f t="shared" si="0"/>
        <v/>
      </c>
      <c r="H21" s="33" t="str">
        <f t="shared" si="1"/>
        <v/>
      </c>
      <c r="I21" s="33" t="str">
        <f t="shared" si="2"/>
        <v/>
      </c>
      <c r="J21" s="40" t="str">
        <f t="shared" si="3"/>
        <v/>
      </c>
      <c r="K21" s="33" t="str">
        <f t="shared" si="4"/>
        <v/>
      </c>
      <c r="L21" s="38"/>
      <c r="M21" s="25"/>
      <c r="N21" s="33" t="str">
        <f t="shared" si="5"/>
        <v/>
      </c>
      <c r="O21" s="41" t="str">
        <f t="shared" si="6"/>
        <v/>
      </c>
      <c r="P21" s="33" t="str">
        <f t="shared" si="7"/>
        <v/>
      </c>
      <c r="Q21" s="40" t="str">
        <f t="shared" si="8"/>
        <v/>
      </c>
    </row>
  </sheetData>
  <autoFilter ref="A3:Q21" xr:uid="{00000000-0009-0000-0000-000003000000}"/>
  <mergeCells count="2">
    <mergeCell ref="A1:Q1"/>
    <mergeCell ref="A2:Q2"/>
  </mergeCells>
  <conditionalFormatting sqref="O4:O21">
    <cfRule type="expression" dxfId="4" priority="2">
      <formula>AND($O4&lt;&gt;"",$O4&lt;=Ampel_Gruen)</formula>
    </cfRule>
    <cfRule type="expression" dxfId="3" priority="3">
      <formula>AND($O4&lt;&gt;"",$O4&gt;Ampel_Gruen,$O4&lt;=Ampel_Gelb)</formula>
    </cfRule>
    <cfRule type="expression" dxfId="2" priority="4">
      <formula>AND($O4&lt;&gt;"",$O4&gt;Ampel_Gelb)</formula>
    </cfRule>
  </conditionalFormatting>
  <conditionalFormatting sqref="P4:P21">
    <cfRule type="expression" dxfId="1" priority="6">
      <formula>$P4&lt;0</formula>
    </cfRule>
  </conditionalFormatting>
  <conditionalFormatting sqref="Q4:Q21">
    <cfRule type="expression" dxfId="0" priority="5">
      <formula>$Q4&lt;0</formula>
    </cfRule>
  </conditionalFormatting>
  <dataValidations count="2">
    <dataValidation type="list" allowBlank="1" sqref="C4:C21" xr:uid="{00000000-0002-0000-0300-000000000000}">
      <formula1>ArtListe</formula1>
      <formula2>0</formula2>
    </dataValidation>
    <dataValidation type="list" allowBlank="1" sqref="M4:M21" xr:uid="{00000000-0002-0000-0300-000001000000}">
      <formula1>UStListe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12</vt:i4>
      </vt:variant>
    </vt:vector>
  </HeadingPairs>
  <TitlesOfParts>
    <vt:vector size="16" baseType="lpstr">
      <vt:lpstr>Anleitung</vt:lpstr>
      <vt:lpstr>Zutaten</vt:lpstr>
      <vt:lpstr>Rezepturen</vt:lpstr>
      <vt:lpstr>Kalkulation</vt:lpstr>
      <vt:lpstr>Ampel_Gelb</vt:lpstr>
      <vt:lpstr>Ampel_Gruen</vt:lpstr>
      <vt:lpstr>ArtListe</vt:lpstr>
      <vt:lpstr>BasiseinheitListe</vt:lpstr>
      <vt:lpstr>EinheitenListe</vt:lpstr>
      <vt:lpstr>GK_Zuschlag</vt:lpstr>
      <vt:lpstr>KategorieListe</vt:lpstr>
      <vt:lpstr>Personalsatz</vt:lpstr>
      <vt:lpstr>RezeptNrListe</vt:lpstr>
      <vt:lpstr>UStListe</vt:lpstr>
      <vt:lpstr>Ziel_WEQ</vt:lpstr>
      <vt:lpstr>ZutatNrListe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2026-06-12T05:35:21Z</dcterms:created>
  <dcterms:modified xsi:type="dcterms:W3CDTF">2026-06-12T06:30:30Z</dcterms:modified>
  <dc:language>en-US</dc:language>
</cp:coreProperties>
</file>